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<sst xmlns="http://schemas.openxmlformats.org/spreadsheetml/2006/main" count="3668" uniqueCount="994">
  <si>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</si>
  <si>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</si>
  <si>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</si>
  <si>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</si>
  <si>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</si>
  <si>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</si>
  <si>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</si>
  <si>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</si>
  <si>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</si>
  <si>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</si>
  <si>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</si>
  <si>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</si>
  <si>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</si>
  <si>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</si>
  <si>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</si>
  <si>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</si>
  <si>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</si>
  <si>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</si>
  <si>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</si>
  <si>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</si>
  <si>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</si>
  <si>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</si>
  <si>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</si>
  <si>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</si>
  <si>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</si>
  <si>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</si>
  <si>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</si>
  <si>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</si>
  <si>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</si>
  <si>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</si>
  <si>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</si>
  <si>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</si>
  <si>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</si>
  <si>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</si>
  <si>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</si>
  <si>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</si>
  <si>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</si>
  <si>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</si>
  <si>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</si>
  <si>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</si>
  <si>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</si>
  <si>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</si>
  <si>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</si>
  <si>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</si>
  <si>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</si>
  <si>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</si>
  <si>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</si>
  <si>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</si>
  <si>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</si>
  <si>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</si>
  <si>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</si>
  <si>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</si>
  <si>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</si>
  <si>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</si>
  <si>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</si>
  <si>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</si>
  <si>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</si>
  <si>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</si>
  <si>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</si>
  <si>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</si>
  <si>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</si>
  <si>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</si>
  <si>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</si>
  <si>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</si>
  <si>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</si>
  <si>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</si>
  <si>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</si>
  <si>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</si>
  <si>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</si>
  <si>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</si>
  <si>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</si>
  <si>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</si>
  <si>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</si>
  <si>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</si>
  <si>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</si>
  <si>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</si>
  <si>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</si>
  <si>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</si>
  <si>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</si>
  <si>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</si>
  <si>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</si>
  <si>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</si>
  <si>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</si>
  <si>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</si>
  <si>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</si>
  <si>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</si>
  <si>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</si>
  <si>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</si>
  <si>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</si>
  <si>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</si>
  <si>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</si>
  <si>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</si>
  <si>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</si>
  <si>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</si>
  <si>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</si>
  <si>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</si>
  <si>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</si>
  <si>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</si>
  <si>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</si>
  <si>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</si>
  <si>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</si>
  <si>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</si>
  <si>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</si>
  <si>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</si>
  <si>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</si>
  <si>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</si>
  <si>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</si>
  <si>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</si>
  <si>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</si>
  <si>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</si>
  <si>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</si>
  <si>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</si>
  <si>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</si>
  <si>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</si>
  <si>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</si>
  <si>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</si>
  <si>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</si>
  <si>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</si>
  <si>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</si>
  <si>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</si>
  <si>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</si>
  <si>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</si>
  <si>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</si>
  <si>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</si>
  <si>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</si>
  <si>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</si>
  <si>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</si>
  <si>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</si>
  <si>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</si>
  <si>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</si>
  <si>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</si>
  <si>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</si>
  <si>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</si>
  <si>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</si>
  <si>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</si>
  <si>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</si>
  <si>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</si>
  <si>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</si>
  <si>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</si>
  <si>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</si>
  <si>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</si>
  <si>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</si>
  <si>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</si>
  <si>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</si>
  <si>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</si>
  <si>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</si>
  <si>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</si>
  <si>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</si>
  <si>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</si>
  <si>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</si>
  <si>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</si>
  <si>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</si>
  <si>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</si>
  <si>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</si>
  <si>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</si>
  <si>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</si>
  <si>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</si>
  <si>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</si>
  <si>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</si>
  <si>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</si>
  <si>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</si>
  <si>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</si>
  <si>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</si>
  <si>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</si>
  <si>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</si>
  <si>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</si>
  <si>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</si>
  <si>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</si>
  <si>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</si>
  <si>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</si>
  <si>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</si>
  <si>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</si>
  <si>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</si>
  <si>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</si>
  <si>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</si>
  <si>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</si>
  <si>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</si>
  <si>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</si>
  <si>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</si>
  <si>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</si>
  <si>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</si>
  <si>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</si>
  <si>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</si>
  <si>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</si>
  <si>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</si>
  <si>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</si>
  <si>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</si>
  <si>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</si>
  <si>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</si>
  <si>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</si>
  <si>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</si>
  <si>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</si>
  <si>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</si>
  <si>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</si>
  <si>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</si>
  <si>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</si>
  <si>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</si>
  <si>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</si>
  <si>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</si>
  <si>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</si>
  <si>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</si>
  <si>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</si>
  <si>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</si>
  <si>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</si>
  <si>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</si>
  <si>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</si>
  <si>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</si>
  <si>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</si>
  <si>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</si>
  <si>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</si>
  <si>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</si>
  <si>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</si>
  <si>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titicelia51</t>
  </si>
  <si>
    <t>maeveks</t>
  </si>
  <si>
    <t>iamwintermute</t>
  </si>
  <si>
    <t>philinda_aos</t>
  </si>
  <si>
    <t>mamabear0772</t>
  </si>
  <si>
    <t>redsamantha85</t>
  </si>
  <si>
    <t>ststcast</t>
  </si>
  <si>
    <t>malgal3693</t>
  </si>
  <si>
    <t>chriscolechi</t>
  </si>
  <si>
    <t>joshua_belyeu</t>
  </si>
  <si>
    <t>freetobelaynie</t>
  </si>
  <si>
    <t>mtthwgrvn</t>
  </si>
  <si>
    <t>off_pod</t>
  </si>
  <si>
    <t>hadleys1_jamie</t>
  </si>
  <si>
    <t>admdjg</t>
  </si>
  <si>
    <t>tyler_reznik</t>
  </si>
  <si>
    <t>badger3k</t>
  </si>
  <si>
    <t>atomickitten_21</t>
  </si>
  <si>
    <t>pixiepaparazzi</t>
  </si>
  <si>
    <t>nom_ninjas</t>
  </si>
  <si>
    <t>mattstafford777</t>
  </si>
  <si>
    <t>clarkgregg</t>
  </si>
  <si>
    <t>maddoglane1984</t>
  </si>
  <si>
    <t>bettatc1</t>
  </si>
  <si>
    <t>murphybrwn</t>
  </si>
  <si>
    <t>artiel_resists</t>
  </si>
  <si>
    <t>jenwallis42</t>
  </si>
  <si>
    <t>cfgaction</t>
  </si>
  <si>
    <t>croatansound</t>
  </si>
  <si>
    <t>claudia25748034</t>
  </si>
  <si>
    <t>igob4u2</t>
  </si>
  <si>
    <t>dccc</t>
  </si>
  <si>
    <t>cnn</t>
  </si>
  <si>
    <t>bluenc</t>
  </si>
  <si>
    <t>gop</t>
  </si>
  <si>
    <t>reptedbudd</t>
  </si>
  <si>
    <t>kathymanning</t>
  </si>
  <si>
    <t>kathymanningnc</t>
  </si>
  <si>
    <t>Mentions</t>
  </si>
  <si>
    <t>Replies to</t>
  </si>
  <si>
    <t>ðŸ‚ ðŸ‚ðŸðŸ•ðŸðŸ‚ðŸ‚
SUPPORT: Democrats
900% &amp;lt;&amp;lt;&amp;lt;&amp;lt;&amp;lt;&amp;lt;&amp;lt;Very &amp;lt;&amp;lt;&amp;lt;&amp;lt;&amp;lt;&amp;lt;&amp;lt; Important
https://t.co/P52On7YBGl 
https://t.co/zBl76iGAmd
https://t.co/w1GZQlJjg8
https://t.co/MKO2AA5wjb
https://t.co/gOUnta9jxH
https://t.co/0KQzcXYOt7
Maria Celia Hernandez 10-1-2018</t>
  </si>
  <si>
    <t>#KathyManning #LaGoPo19 https://t.co/yHVXHnGV0n</t>
  </si>
  <si>
    <t>RT @MattStafford777: @clarkgregg Greetings Mr. Gregg. This is my friend's fundraiser that we discussed at the #kathymanning GOTV event. Any…</t>
  </si>
  <si>
    <t>@clarkgregg Greetings Mr. Gregg. This is my friend's fundraiser that we discussed at the #kathymanning GOTV event. Any chance you can retweet it to your really nice followers? I want to help her because I know what it's like to need a wheelchair van
https://t.co/vXyfh6Bi6j</t>
  </si>
  <si>
    <t>@GOP is making robot calls to voters in CC. If you get a call from 202-262-8805 hang up or don’t telling lies about Kathy Manning. Please bor for #KathyManning she will take NC in the right direction @bluenc  @cnn @dccc</t>
  </si>
  <si>
    <t>#KathyManning is neck and neck with Budd
     A Vote for @gop Budd is a vote for #PUTIN  #NC13
https://t.co/feFUMqv4vd https://t.co/W0jclOENkM</t>
  </si>
  <si>
    <t>I voted for #KathyManning in NC #D13. #VOTE #ncpol #RepealAndReplaceTedBudd @RepTedBudd</t>
  </si>
  <si>
    <t>When it is raining and you still have your buttons on to greet at the polls. 
#kathymanning https://t.co/c6x1kSCqCd</t>
  </si>
  <si>
    <t>The Republicans all left. I am the only  one campaigning in the rain. #ElectionDay2018 #kathymanning</t>
  </si>
  <si>
    <t>New CFG Action ad exposes @kathymanning as a "liberal’s liberal." She’s recognized as a top Democrat donor in North Carolina with sizable sums going to Nancy Pelosi to Hillary Clinton and every far-left politician in between! #NC13
Full release: https://t.co/E2xBPBnmqx https://t.co/wrIKVInSTV</t>
  </si>
  <si>
    <t>RT @cfgAction: New CFG Action ad exposes @kathymanning as a "liberal’s liberal." She’s recognized as a top Democrat donor in North Carolina…</t>
  </si>
  <si>
    <t>Polls close in a half hour!! Vote for representative @KathyManningNC for NC District 13! #politics #nc13 #kathymanning #LaGoPo19 https://t.co/aBBIoL1Evr</t>
  </si>
  <si>
    <t>#StolenElection
North Carolina #NC09
Democrats had hoped to flip 3 GOP-leaning seats but
GOP  Rep. Ted Budd defeated
DEM Kathy Manning #KathyManning
and
GOP Rep. George Holding defeated
DEM Linda Coleman
#LindaColeman</t>
  </si>
  <si>
    <t>http://www.emilyslist.org https://www.lizziefletcher.com/ https://www.xochforcongress.com/ http://www.laurenunderwood.com https://flavors.me https://elaineforcongress.com/</t>
  </si>
  <si>
    <t>https://twitter.com/barackobama/status/1058064320356081665</t>
  </si>
  <si>
    <t>https://www.gofundme.com/anandarose?fbclid=IwAR26_8EoFfbHZDkLQ9-xtXCbeLYZrMmjsJx-3PtYfqDnn_bO2jDPH3XMlSs</t>
  </si>
  <si>
    <t>https://projects.fivethirtyeight.com/2018-midterm-election-forecast/house/north-carolina/13/#deluxe https://twitter.com/KathyManningNC/status/1059594159085010945</t>
  </si>
  <si>
    <t>https://www.clubforgrowth.org/club-for-growth-action-unveils-new-ad-in-nc-13/</t>
  </si>
  <si>
    <t>https://twitter.com/KathyManningNC/status/1059775636166840321</t>
  </si>
  <si>
    <t>emilyslist.org lizziefletcher.com xochforcongress.com laurenunderwood.com flavors.me elaineforcongress.com</t>
  </si>
  <si>
    <t>twitter.com</t>
  </si>
  <si>
    <t>gofundme.com</t>
  </si>
  <si>
    <t>fivethirtyeight.com twitter.com</t>
  </si>
  <si>
    <t>clubforgrowth.org</t>
  </si>
  <si>
    <t>kathymanning lagopo19</t>
  </si>
  <si>
    <t>kathymanning putin nc13</t>
  </si>
  <si>
    <t>kathymanning d13 vote ncpol repealandreplacetedbudd</t>
  </si>
  <si>
    <t>electionday2018 kathymanning</t>
  </si>
  <si>
    <t>nc13</t>
  </si>
  <si>
    <t>politics nc13 kathymanning lagopo19</t>
  </si>
  <si>
    <t>stolenelection nc09 kathymanning lindacoleman</t>
  </si>
  <si>
    <t>https://pbs.twimg.com/media/DrU3H72U4AAhVnu.jpg</t>
  </si>
  <si>
    <t>https://pbs.twimg.com/ext_tw_video_thumb/1050048163665637376/pu/img/sf0NE5X2s6q9QNcv.jpg</t>
  </si>
  <si>
    <t>http://pbs.twimg.com/profile_images/467439622427901952/lFSsiBQ8_normal.jpeg</t>
  </si>
  <si>
    <t>http://pbs.twimg.com/profile_images/1058396215673524226/Yt7a8k5x_normal.jpg</t>
  </si>
  <si>
    <t>http://pbs.twimg.com/profile_images/885264132253069312/TzaFbyGw_normal.jpg</t>
  </si>
  <si>
    <t>http://pbs.twimg.com/profile_images/1042602101774471168/hPp8j3xP_normal.jpg</t>
  </si>
  <si>
    <t>http://pbs.twimg.com/profile_images/1009272916473761792/ev7rGN9__normal.jpg</t>
  </si>
  <si>
    <t>http://pbs.twimg.com/profile_images/1053359241031909376/w-mBVWW5_normal.jpg</t>
  </si>
  <si>
    <t>http://pbs.twimg.com/profile_images/926626118131621888/gFmCI-Da_normal.jpg</t>
  </si>
  <si>
    <t>http://pbs.twimg.com/profile_images/944801646411943936/xKEXvuwj_normal.jpg</t>
  </si>
  <si>
    <t>http://pbs.twimg.com/profile_images/673683103722831872/-V9gbdLn_normal.jpg</t>
  </si>
  <si>
    <t>http://pbs.twimg.com/profile_images/952446064769904640/z1Ts-wOn_normal.jpg</t>
  </si>
  <si>
    <t>http://pbs.twimg.com/profile_images/1059519561123291136/HM30Q61D_normal.jpg</t>
  </si>
  <si>
    <t>http://pbs.twimg.com/profile_images/1074624807717822470/UBfWAKYu_normal.jpg</t>
  </si>
  <si>
    <t>http://pbs.twimg.com/profile_images/986096370246336512/jijF2RbT_normal.jpg</t>
  </si>
  <si>
    <t>http://pbs.twimg.com/profile_images/634545525136748544/edSbCQOJ_normal.jpg</t>
  </si>
  <si>
    <t>http://pbs.twimg.com/profile_images/1023572068011520002/jRV2ya9f_normal.jpg</t>
  </si>
  <si>
    <t>http://pbs.twimg.com/profile_images/1376717094/Picture0021_normal.jpg</t>
  </si>
  <si>
    <t>http://abs.twimg.com/sticky/default_profile_images/default_profile_normal.png</t>
  </si>
  <si>
    <t>http://pbs.twimg.com/profile_images/1774109766/gatowonder_normal.png</t>
  </si>
  <si>
    <t>http://pbs.twimg.com/profile_images/1063145095522861057/nf9QNSeq_normal.jpg</t>
  </si>
  <si>
    <t>http://pbs.twimg.com/profile_images/766342570557468672/sslbTV-C_normal.jpg</t>
  </si>
  <si>
    <t>http://pbs.twimg.com/profile_images/847283459542233090/M9R1pqaZ_normal.jpg</t>
  </si>
  <si>
    <t>http://pbs.twimg.com/profile_images/705527056767913984/VUxgq15K_normal.jpg</t>
  </si>
  <si>
    <t>http://pbs.twimg.com/profile_images/1082455148457353216/LFUv6hp6_normal.jpg</t>
  </si>
  <si>
    <t>http://pbs.twimg.com/profile_images/1083109547554689024/TFwKttG2_normal.jpg</t>
  </si>
  <si>
    <t>http://pbs.twimg.com/profile_images/826215166454878208/YXMiMR_4_normal.jpg</t>
  </si>
  <si>
    <t>http://pbs.twimg.com/profile_images/1026141519806455808/0poGYwrS_normal.jpg</t>
  </si>
  <si>
    <t>http://pbs.twimg.com/profile_images/992182882599923718/8Y9KzjQL_normal.jpg</t>
  </si>
  <si>
    <t>http://pbs.twimg.com/profile_images/1528269958/abb810c9-fdca-41df-87f9-3e3b8059c1e7_normal.png</t>
  </si>
  <si>
    <t>http://pbs.twimg.com/profile_images/1059956379895676928/SxHHtVBc_normal.jpg</t>
  </si>
  <si>
    <t>http://pbs.twimg.com/profile_images/1018045962504286208/S2h1c3qA_normal.jpg</t>
  </si>
  <si>
    <t>https://twitter.com/#!/titicelia51/status/1057858568181956608</t>
  </si>
  <si>
    <t>https://twitter.com/#!/maeveks/status/1058395415551324166</t>
  </si>
  <si>
    <t>https://twitter.com/#!/iamwintermute/status/1058552471881179136</t>
  </si>
  <si>
    <t>https://twitter.com/#!/philinda_aos/status/1058552503795679234</t>
  </si>
  <si>
    <t>https://twitter.com/#!/mamabear0772/status/1058552514839228416</t>
  </si>
  <si>
    <t>https://twitter.com/#!/redsamantha85/status/1058552614432866304</t>
  </si>
  <si>
    <t>https://twitter.com/#!/ststcast/status/1058552833560186880</t>
  </si>
  <si>
    <t>https://twitter.com/#!/malgal3693/status/1058552940007510021</t>
  </si>
  <si>
    <t>https://twitter.com/#!/chriscolechi/status/1058553042239479808</t>
  </si>
  <si>
    <t>https://twitter.com/#!/joshua_belyeu/status/1058554863276212225</t>
  </si>
  <si>
    <t>https://twitter.com/#!/freetobelaynie/status/1058555050476232704</t>
  </si>
  <si>
    <t>https://twitter.com/#!/mtthwgrvn/status/1058555176594870272</t>
  </si>
  <si>
    <t>https://twitter.com/#!/off_pod/status/1058555736400121856</t>
  </si>
  <si>
    <t>https://twitter.com/#!/hadleys1_jamie/status/1058557968738856965</t>
  </si>
  <si>
    <t>https://twitter.com/#!/admdjg/status/1058570290056364038</t>
  </si>
  <si>
    <t>https://twitter.com/#!/tyler_reznik/status/1058574358891745280</t>
  </si>
  <si>
    <t>https://twitter.com/#!/badger3k/status/1058605866352607234</t>
  </si>
  <si>
    <t>https://twitter.com/#!/atomickitten_21/status/1058647921040605184</t>
  </si>
  <si>
    <t>https://twitter.com/#!/pixiepaparazzi/status/1058679715622539269</t>
  </si>
  <si>
    <t>https://twitter.com/#!/nom_ninjas/status/1058697006389121024</t>
  </si>
  <si>
    <t>https://twitter.com/#!/mattstafford777/status/1058503582255931393</t>
  </si>
  <si>
    <t>https://twitter.com/#!/clarkgregg/status/1058552338326138881</t>
  </si>
  <si>
    <t>https://twitter.com/#!/maddoglane1984/status/1058721307313999874</t>
  </si>
  <si>
    <t>https://twitter.com/#!/bettatc1/status/1059486020377497601</t>
  </si>
  <si>
    <t>https://twitter.com/#!/murphybrwn/status/1059600772252516352</t>
  </si>
  <si>
    <t>https://twitter.com/#!/artiel_resists/status/1059780907593359360</t>
  </si>
  <si>
    <t>https://twitter.com/#!/jenwallis42/status/1059813903595659264</t>
  </si>
  <si>
    <t>https://twitter.com/#!/jenwallis42/status/1059836693702938625</t>
  </si>
  <si>
    <t>https://twitter.com/#!/cfgaction/status/1050050782672969729</t>
  </si>
  <si>
    <t>https://twitter.com/#!/croatansound/status/1059020019781251073</t>
  </si>
  <si>
    <t>https://twitter.com/#!/croatansound/status/1059869425564823552</t>
  </si>
  <si>
    <t>https://twitter.com/#!/claudia25748034/status/1059957228009111553</t>
  </si>
  <si>
    <t>https://twitter.com/#!/igob4u2/status/1068352428544847873</t>
  </si>
  <si>
    <t>1057858568181956608</t>
  </si>
  <si>
    <t>1058395415551324166</t>
  </si>
  <si>
    <t>1058552471881179136</t>
  </si>
  <si>
    <t>1058552503795679234</t>
  </si>
  <si>
    <t>1058552514839228416</t>
  </si>
  <si>
    <t>1058552614432866304</t>
  </si>
  <si>
    <t>1058552833560186880</t>
  </si>
  <si>
    <t>1058552940007510021</t>
  </si>
  <si>
    <t>1058553042239479808</t>
  </si>
  <si>
    <t>1058554863276212225</t>
  </si>
  <si>
    <t>1058555050476232704</t>
  </si>
  <si>
    <t>1058555176594870272</t>
  </si>
  <si>
    <t>1058555736400121856</t>
  </si>
  <si>
    <t>1058557968738856965</t>
  </si>
  <si>
    <t>1058570290056364038</t>
  </si>
  <si>
    <t>1058574358891745280</t>
  </si>
  <si>
    <t>1058605866352607234</t>
  </si>
  <si>
    <t>1058647921040605184</t>
  </si>
  <si>
    <t>1058679715622539269</t>
  </si>
  <si>
    <t>1058697006389121024</t>
  </si>
  <si>
    <t>1058503582255931393</t>
  </si>
  <si>
    <t>1058552338326138881</t>
  </si>
  <si>
    <t>1058721307313999874</t>
  </si>
  <si>
    <t>1059486020377497601</t>
  </si>
  <si>
    <t>1059600772252516352</t>
  </si>
  <si>
    <t>1059780907593359360</t>
  </si>
  <si>
    <t>1059813903595659264</t>
  </si>
  <si>
    <t>1059836693702938625</t>
  </si>
  <si>
    <t>1050050782672969729</t>
  </si>
  <si>
    <t>1059020019781251073</t>
  </si>
  <si>
    <t>1059869425564823552</t>
  </si>
  <si>
    <t>1059957228009111553</t>
  </si>
  <si>
    <t>1068352428544847873</t>
  </si>
  <si>
    <t>1068351367935348736</t>
  </si>
  <si>
    <t/>
  </si>
  <si>
    <t>48785884</t>
  </si>
  <si>
    <t>11134252</t>
  </si>
  <si>
    <t>745699859169165312</t>
  </si>
  <si>
    <t>en</t>
  </si>
  <si>
    <t>und</t>
  </si>
  <si>
    <t>1058064320356081665</t>
  </si>
  <si>
    <t>1059594159085010945</t>
  </si>
  <si>
    <t>1059775636166840321</t>
  </si>
  <si>
    <t>Facebook</t>
  </si>
  <si>
    <t>Twitter for iPhone</t>
  </si>
  <si>
    <t>Twitter for Android</t>
  </si>
  <si>
    <t>TweetDeck</t>
  </si>
  <si>
    <t>Twitter Web Client</t>
  </si>
  <si>
    <t>Twitter for iPad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</si>
  <si>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</si>
  <si>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</si>
  <si>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</si>
  <si>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</si>
  <si>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</si>
  <si>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</si>
  <si>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</si>
  <si>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</si>
  <si>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</si>
  <si>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</si>
  <si>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</si>
  <si>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</si>
  <si>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</si>
  <si>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</si>
  <si>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</si>
  <si>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</si>
  <si>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</si>
  <si>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</si>
  <si>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</si>
  <si>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</si>
  <si>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</si>
  <si>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</si>
  <si>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MariaHernandez</t>
  </si>
  <si>
    <t>Maeve</t>
  </si>
  <si>
    <t>Aww Kate, no. ︽✵︽</t>
  </si>
  <si>
    <t>Clark Gregg</t>
  </si>
  <si>
    <t>Matthew Stafford</t>
  </si>
  <si>
    <t>Alicia Fleming #CoulsonLives #Philinda</t>
  </si>
  <si>
    <t>Mamabear</t>
  </si>
  <si>
    <t>Samantha Rusk</t>
  </si>
  <si>
    <t>The STSTCast</t>
  </si>
  <si>
    <t>Mal</t>
  </si>
  <si>
    <t>Christopher Cole</t>
  </si>
  <si>
    <t>Joshua Belyeu</t>
  </si>
  <si>
    <t>Just Laynie</t>
  </si>
  <si>
    <t>Matthew Garvin (高家会)</t>
  </si>
  <si>
    <t>Justin’s Off Day</t>
  </si>
  <si>
    <t>Jamie Shultz</t>
  </si>
  <si>
    <t>Admdjg</t>
  </si>
  <si>
    <t>Tyler Reznik</t>
  </si>
  <si>
    <t>Badger3k</t>
  </si>
  <si>
    <t>Belem Ruiz G.</t>
  </si>
  <si>
    <t>⚰️_xD83D__xDDA4__xD83C__xDF08_Leigha_xD83C__xDF08__xD83D__xDDA4_⚰️</t>
  </si>
  <si>
    <t>Steph Davies</t>
  </si>
  <si>
    <t>Todd</t>
  </si>
  <si>
    <t>Jean Gwyn</t>
  </si>
  <si>
    <t>DCCC</t>
  </si>
  <si>
    <t>CNN</t>
  </si>
  <si>
    <t>bluenc.com</t>
  </si>
  <si>
    <t>GOP</t>
  </si>
  <si>
    <t>MurphyBrown</t>
  </si>
  <si>
    <t>Artiel ✨_xD83D__xDD96_</t>
  </si>
  <si>
    <t>Ted Budd</t>
  </si>
  <si>
    <t>Jennifer Wallis</t>
  </si>
  <si>
    <t>CFG Action</t>
  </si>
  <si>
    <t>Kathy Manning</t>
  </si>
  <si>
    <t>Croatan Sound</t>
  </si>
  <si>
    <t>Claudia</t>
  </si>
  <si>
    <t>Hillary WON, Period‼️</t>
  </si>
  <si>
    <t>I 'm 60 years old ,love PCH,Have great family,retire cosmethologist, Have great wishes for the world,An Activist,Advocate for People Animals and other issues .</t>
  </si>
  <si>
    <t>MKS6</t>
  </si>
  <si>
    <t>Cosplayer, nurse, writer, knitter, fangirl. 
Bi/Pan. She/her. Future dog mom.
Next up:??</t>
  </si>
  <si>
    <t>Actor, writer, lover of the dance...</t>
  </si>
  <si>
    <t>Agents of Shield, #Philinda, Gilmore Girls, Once Upon a Time #Rumbelle, WWE, Dallas Cowboys , SA Spurs, NJ Devil's fanatic</t>
  </si>
  <si>
    <t>“Don’t forget to attend Mr Spell’s seminar on what to do if you or a part of you is swallowed.”</t>
  </si>
  <si>
    <t>Lover of reading, movies, learning, cooking, comics, CSI, NCIS, anything Marvel, and Agents of SHIELD!</t>
  </si>
  <si>
    <t>The Tweeter home of the Something Something Cast! http://tinyurl.com/SSCiTunes http://tinyurl.com/SSConStitcher http://ijov.net 
Proud member of #PodernFamily</t>
  </si>
  <si>
    <t>✨it isn’t feminism if it isn’t intersectional✨she/her ✨ odd collection of memes, politics, and pop culture ✨ Icon by @moishpain</t>
  </si>
  <si>
    <t>Musician, entrepreneur, technologist.</t>
  </si>
  <si>
    <t>Christian, Photoshop junkie, film geek, Michael Jackson fan</t>
  </si>
  <si>
    <t>critical role junkie and lover of history</t>
  </si>
  <si>
    <t>ux/ui | anthropology | progressive politics</t>
  </si>
  <si>
    <t>I love to Podcast! Not limited to Sports, Culture , and Human Behavior. Subscribe to Bathroom Break Podcast!</t>
  </si>
  <si>
    <t>Angry Chihuahua..Lover of all things Trek, Who, &amp; SciFi....Elderly Professional Tightener of Loose Women....Occasional Pirate...Collector of Rabid Squirrels..</t>
  </si>
  <si>
    <t>I'm that guy you know. Unless you don't know me. I'm professionally unprofessional, and a geek extraordinaire. Desperately seeking a purpose in life. He/Him.</t>
  </si>
  <si>
    <t>Fangirl of everything good in life including food, movies, Marvel, music and Fandoms. I still believe in heroes and when I grow up I want to be one of them!</t>
  </si>
  <si>
    <t>@VancityReynolds enthusiast. smol goth lesbian banshee. she/her. i just have lots of feels for lots of people</t>
  </si>
  <si>
    <t>instagram: stelfie93</t>
  </si>
  <si>
    <t>I am a mother of two, and living the geek life. I swear a lot. I also care a lot. #snuggles4struggles</t>
  </si>
  <si>
    <t>DCCC • Committed to electing Democrats to the U.S. House of Representatives</t>
  </si>
  <si>
    <t>It’s our job to #GoThere &amp; tell the most difficult stories. Join us! For more breaking news updates follow @CNNBRK  &amp; Download our app _xD83D__xDCF2_http://cnn.it/apps</t>
  </si>
  <si>
    <t>The People's Think Tank.
http://t.co/NEb0DQJTvE 
BlueNC is an independent website committed to progressive politics in North Carolina.</t>
  </si>
  <si>
    <t>Join our team and get official updates from the Republican National Committee. ⬇️</t>
  </si>
  <si>
    <t>#RESIST
Register &amp; VOTE</t>
  </si>
  <si>
    <t>I like dark comedy, but America we’ve gone too far. #Photography #ClimateChange #LGBTQ #HIV advocacy #TheResistance #fbr #StarTrek</t>
  </si>
  <si>
    <t>Proudly serving the 13th district of North Carolina. #NC13</t>
  </si>
  <si>
    <t>There is only one side. Pick the side without Nazis. NC Democrat. Go Hokies! Tournament of Books is the most wonderful time of the year. #toastietwitter</t>
  </si>
  <si>
    <t>Dedicated to a single mission: electing more pro-growth, fiscal conservatives to the House and Senate!</t>
  </si>
  <si>
    <t>Spiritual Medium; Certified Angel Practitioner</t>
  </si>
  <si>
    <t>Official Twitter account of the Band Croatan Sound.
Based in The Star City Of The South.
Roanoke,Va
learn more about us on myspace.</t>
  </si>
  <si>
    <t>I only made this for ap gov</t>
  </si>
  <si>
    <t>Mom, wife, business person, attorney, community leader, and candidate for North Carolina's 13th Congressional District. #NC13</t>
  </si>
  <si>
    <t>L❤️VE POTUS44 @barackobama_xD83D__xDC99_ and 1ST LADY @michelleobama_xD83D__xDC9C_ TY4 EVERYTHING! @HillaryClinton= LEGIT POTUS‼️ #ImpeachTrumpPence INDICT_xD83D__xDD36_45 #LockThemUp INSTALL_xD83D__xDC9D_HRC</t>
  </si>
  <si>
    <t>Boston,MA.</t>
  </si>
  <si>
    <t>T-Dot</t>
  </si>
  <si>
    <t>All up in this place</t>
  </si>
  <si>
    <t>Bristol, Tennessee</t>
  </si>
  <si>
    <t>Pittsburgh, PA</t>
  </si>
  <si>
    <t>A little south of sanity!</t>
  </si>
  <si>
    <t>Kansas, USA</t>
  </si>
  <si>
    <t>Chicago, IL</t>
  </si>
  <si>
    <t>Texas</t>
  </si>
  <si>
    <t>Right Where I Wanna Be</t>
  </si>
  <si>
    <t>Metro Detroit</t>
  </si>
  <si>
    <t>Not San Deigo, CA</t>
  </si>
  <si>
    <t>Morgantown, WV</t>
  </si>
  <si>
    <t>Anderson, SC</t>
  </si>
  <si>
    <t>St. John's, Newfoundland</t>
  </si>
  <si>
    <t>10880 Malibu Point. 90265</t>
  </si>
  <si>
    <t>space alien stuck on Earth</t>
  </si>
  <si>
    <t>United States</t>
  </si>
  <si>
    <t>Washington, DC</t>
  </si>
  <si>
    <t>North Carolina</t>
  </si>
  <si>
    <t>Delphic Expanse</t>
  </si>
  <si>
    <t>Davie County, North Carolina</t>
  </si>
  <si>
    <t>Southern NH</t>
  </si>
  <si>
    <t>Vinton,Va</t>
  </si>
  <si>
    <t>Greensboro, NC</t>
  </si>
  <si>
    <t>NH-Child Sexual Abuse Advocate</t>
  </si>
  <si>
    <t>http://www.somethingcast.com</t>
  </si>
  <si>
    <t>http://t.co/reJtQLMTen</t>
  </si>
  <si>
    <t>https://as9659.myportfolio.com/</t>
  </si>
  <si>
    <t>https://t.co/Jq0txW2tp4</t>
  </si>
  <si>
    <t>https://t.co/bM4tX8f1T7</t>
  </si>
  <si>
    <t>https://t.co/l8GDS3q2QQ</t>
  </si>
  <si>
    <t>http://dccc.org</t>
  </si>
  <si>
    <t>http://www.cnn.com</t>
  </si>
  <si>
    <t>http://t.co/NEb0DQJTvE</t>
  </si>
  <si>
    <t>https://t.co/TuMeEDhfc4</t>
  </si>
  <si>
    <t>https://t.co/VTsvWe0pia</t>
  </si>
  <si>
    <t>http://t.co/wVOuEYWmaW</t>
  </si>
  <si>
    <t>http://www.myspace.com/croatansound</t>
  </si>
  <si>
    <t>https://t.co/2iXRnixWgt</t>
  </si>
  <si>
    <t>Eastern Time (US &amp; Canada)</t>
  </si>
  <si>
    <t>https://pbs.twimg.com/profile_banners/222301145/1400283312</t>
  </si>
  <si>
    <t>https://pbs.twimg.com/profile_banners/270499717/1379743923</t>
  </si>
  <si>
    <t>https://pbs.twimg.com/profile_banners/48785884/1430172096</t>
  </si>
  <si>
    <t>https://pbs.twimg.com/profile_banners/69193523/1537410800</t>
  </si>
  <si>
    <t>https://pbs.twimg.com/profile_banners/2269651700/1546013437</t>
  </si>
  <si>
    <t>https://pbs.twimg.com/profile_banners/1195559838/1513395942</t>
  </si>
  <si>
    <t>https://pbs.twimg.com/profile_banners/1620880639/1451857267</t>
  </si>
  <si>
    <t>https://pbs.twimg.com/profile_banners/15769198/1540795422</t>
  </si>
  <si>
    <t>https://pbs.twimg.com/profile_banners/1460897700/1399492404</t>
  </si>
  <si>
    <t>https://pbs.twimg.com/profile_banners/871380859/1511726398</t>
  </si>
  <si>
    <t>https://pbs.twimg.com/profile_banners/16359947/1541444375</t>
  </si>
  <si>
    <t>https://pbs.twimg.com/profile_banners/1571327702/1541941429</t>
  </si>
  <si>
    <t>https://pbs.twimg.com/profile_banners/874750481842618368/1523938733</t>
  </si>
  <si>
    <t>https://pbs.twimg.com/profile_banners/15660894/1414305183</t>
  </si>
  <si>
    <t>https://pbs.twimg.com/profile_banners/108047524/1407556583</t>
  </si>
  <si>
    <t>https://pbs.twimg.com/profile_banners/165184077/1424886413</t>
  </si>
  <si>
    <t>https://pbs.twimg.com/profile_banners/400586237/1546912394</t>
  </si>
  <si>
    <t>https://pbs.twimg.com/profile_banners/32833995/1494448924</t>
  </si>
  <si>
    <t>https://pbs.twimg.com/profile_banners/14676022/1530021643</t>
  </si>
  <si>
    <t>https://pbs.twimg.com/profile_banners/759251/1508752874</t>
  </si>
  <si>
    <t>https://pbs.twimg.com/profile_banners/14817534/1368051238</t>
  </si>
  <si>
    <t>https://pbs.twimg.com/profile_banners/11134252/1542124038</t>
  </si>
  <si>
    <t>https://pbs.twimg.com/profile_banners/403529515/1485820507</t>
  </si>
  <si>
    <t>https://pbs.twimg.com/profile_banners/2726392288/1518196630</t>
  </si>
  <si>
    <t>https://pbs.twimg.com/profile_banners/817138492614524928/1485880195</t>
  </si>
  <si>
    <t>https://pbs.twimg.com/profile_banners/748871450929442816/1469020651</t>
  </si>
  <si>
    <t>https://pbs.twimg.com/profile_banners/3293200450/1497387630</t>
  </si>
  <si>
    <t>https://pbs.twimg.com/profile_banners/25526003/1484954558</t>
  </si>
  <si>
    <t>https://pbs.twimg.com/profile_banners/936626346553413633/1528058367</t>
  </si>
  <si>
    <t>https://pbs.twimg.com/profile_banners/745699859169165312/1522466691</t>
  </si>
  <si>
    <t>es</t>
  </si>
  <si>
    <t>http://abs.twimg.com/images/themes/theme1/bg.png</t>
  </si>
  <si>
    <t>http://abs.twimg.com/images/themes/theme14/bg.gif</t>
  </si>
  <si>
    <t>http://abs.twimg.com/images/themes/theme15/bg.png</t>
  </si>
  <si>
    <t>http://abs.twimg.com/images/themes/theme16/bg.gif</t>
  </si>
  <si>
    <t>http://abs.twimg.com/images/themes/theme2/bg.gif</t>
  </si>
  <si>
    <t>http://abs.twimg.com/images/themes/theme4/bg.gif</t>
  </si>
  <si>
    <t>http://abs.twimg.com/images/themes/theme9/bg.gif</t>
  </si>
  <si>
    <t>http://pbs.twimg.com/profile_background_images/863705393/9164e1048e007e35a400a415d3fa6442.jpeg</t>
  </si>
  <si>
    <t>http://pbs.twimg.com/profile_images/982199638533943296/7JHQntGz_normal.jpg</t>
  </si>
  <si>
    <t>http://pbs.twimg.com/profile_images/508960761826131968/LnvhR8ED_normal.png</t>
  </si>
  <si>
    <t>http://pbs.twimg.com/profile_images/3498894927/c10f8f3f9848c88e6d676130d2feb0da_normal.jpeg</t>
  </si>
  <si>
    <t>http://pbs.twimg.com/profile_images/975343259001106432/7uzLo2Tx_normal.jpg</t>
  </si>
  <si>
    <t>http://pbs.twimg.com/profile_images/987039452483739648/Hs7YypAA_normal.jpg</t>
  </si>
  <si>
    <t>http://pbs.twimg.com/profile_images/874731079776706560/lbq6IXwl_normal.jpg</t>
  </si>
  <si>
    <t>http://pbs.twimg.com/profile_images/938273845819166720/GPhMN6ld_normal.jpg</t>
  </si>
  <si>
    <t>Open Twitter Page for This Person</t>
  </si>
  <si>
    <t>https://twitter.com/titicelia51</t>
  </si>
  <si>
    <t>https://twitter.com/maeveks</t>
  </si>
  <si>
    <t>https://twitter.com/iamwintermute</t>
  </si>
  <si>
    <t>https://twitter.com/clarkgregg</t>
  </si>
  <si>
    <t>https://twitter.com/mattstafford777</t>
  </si>
  <si>
    <t>https://twitter.com/philinda_aos</t>
  </si>
  <si>
    <t>https://twitter.com/mamabear0772</t>
  </si>
  <si>
    <t>https://twitter.com/redsamantha85</t>
  </si>
  <si>
    <t>https://twitter.com/ststcast</t>
  </si>
  <si>
    <t>https://twitter.com/malgal3693</t>
  </si>
  <si>
    <t>https://twitter.com/chriscolechi</t>
  </si>
  <si>
    <t>https://twitter.com/joshua_belyeu</t>
  </si>
  <si>
    <t>https://twitter.com/freetobelaynie</t>
  </si>
  <si>
    <t>https://twitter.com/mtthwgrvn</t>
  </si>
  <si>
    <t>https://twitter.com/off_pod</t>
  </si>
  <si>
    <t>https://twitter.com/hadleys1_jamie</t>
  </si>
  <si>
    <t>https://twitter.com/admdjg</t>
  </si>
  <si>
    <t>https://twitter.com/tyler_reznik</t>
  </si>
  <si>
    <t>https://twitter.com/badger3k</t>
  </si>
  <si>
    <t>https://twitter.com/atomickitten_21</t>
  </si>
  <si>
    <t>https://twitter.com/pixiepaparazzi</t>
  </si>
  <si>
    <t>https://twitter.com/nom_ninjas</t>
  </si>
  <si>
    <t>https://twitter.com/maddoglane1984</t>
  </si>
  <si>
    <t>https://twitter.com/bettatc1</t>
  </si>
  <si>
    <t>https://twitter.com/dccc</t>
  </si>
  <si>
    <t>https://twitter.com/cnn</t>
  </si>
  <si>
    <t>https://twitter.com/bluenc</t>
  </si>
  <si>
    <t>https://twitter.com/gop</t>
  </si>
  <si>
    <t>https://twitter.com/murphybrwn</t>
  </si>
  <si>
    <t>https://twitter.com/artiel_resists</t>
  </si>
  <si>
    <t>https://twitter.com/reptedbudd</t>
  </si>
  <si>
    <t>https://twitter.com/jenwallis42</t>
  </si>
  <si>
    <t>https://twitter.com/cfgaction</t>
  </si>
  <si>
    <t>https://twitter.com/kathymanning</t>
  </si>
  <si>
    <t>https://twitter.com/croatansound</t>
  </si>
  <si>
    <t>https://twitter.com/claudia25748034</t>
  </si>
  <si>
    <t>https://twitter.com/kathymanningnc</t>
  </si>
  <si>
    <t>https://twitter.com/igob4u2</t>
  </si>
  <si>
    <t>titicelia51
ðŸ‚ ðŸ‚ðŸðŸ•ðŸðŸ‚ðŸ‚ SUPPORT:
Democrats 900% &amp;lt;&amp;lt;&amp;lt;&amp;lt;&amp;lt;&amp;lt;&amp;lt;Very
&amp;lt;&amp;lt;&amp;lt;&amp;lt;&amp;lt;&amp;lt;&amp;lt; Important
https://t.co/P52On7YBGl https://t.co/zBl76iGAmd
https://t.co/w1GZQlJjg8 https://t.co/MKO2AA5wjb
https://t.co/gOUnta9jxH https://t.co/0KQzcXYOt7
Maria Celia Hernandez 10-1-2018</t>
  </si>
  <si>
    <t>maeveks
#KathyManning #LaGoPo19 https://t.co/yHVXHnGV0n</t>
  </si>
  <si>
    <t>iamwintermute
RT @MattStafford777: @clarkgregg
Greetings Mr. Gregg. This is my
friend's fundraiser that we discussed
at the #kathymanning GOTV event.
Any…</t>
  </si>
  <si>
    <t>clarkgregg
RT @MattStafford777: @clarkgregg
Greetings Mr. Gregg. This is my
friend's fundraiser that we discussed
at the #kathymanning GOTV event.
Any…</t>
  </si>
  <si>
    <t>mattstafford777
@clarkgregg Greetings Mr. Gregg.
This is my friend's fundraiser
that we discussed at the #kathymanning
GOTV event. Any chance you can
retweet it to your really nice
followers? I want to help her because
I know what it's like to need a
wheelchair van https://t.co/vXyfh6Bi6j</t>
  </si>
  <si>
    <t>philinda_aos
RT @MattStafford777: @clarkgregg
Greetings Mr. Gregg. This is my
friend's fundraiser that we discussed
at the #kathymanning GOTV event.
Any…</t>
  </si>
  <si>
    <t>mamabear0772
RT @MattStafford777: @clarkgregg
Greetings Mr. Gregg. This is my
friend's fundraiser that we discussed
at the #kathymanning GOTV event.
Any…</t>
  </si>
  <si>
    <t>redsamantha85
RT @MattStafford777: @clarkgregg
Greetings Mr. Gregg. This is my
friend's fundraiser that we discussed
at the #kathymanning GOTV event.
Any…</t>
  </si>
  <si>
    <t>ststcast
RT @MattStafford777: @clarkgregg
Greetings Mr. Gregg. This is my
friend's fundraiser that we discussed
at the #kathymanning GOTV event.
Any…</t>
  </si>
  <si>
    <t>malgal3693
RT @MattStafford777: @clarkgregg
Greetings Mr. Gregg. This is my
friend's fundraiser that we discussed
at the #kathymanning GOTV event.
Any…</t>
  </si>
  <si>
    <t>chriscolechi
RT @MattStafford777: @clarkgregg
Greetings Mr. Gregg. This is my
friend's fundraiser that we discussed
at the #kathymanning GOTV event.
Any…</t>
  </si>
  <si>
    <t>joshua_belyeu
RT @MattStafford777: @clarkgregg
Greetings Mr. Gregg. This is my
friend's fundraiser that we discussed
at the #kathymanning GOTV event.
Any…</t>
  </si>
  <si>
    <t>freetobelaynie
RT @MattStafford777: @clarkgregg
Greetings Mr. Gregg. This is my
friend's fundraiser that we discussed
at the #kathymanning GOTV event.
Any…</t>
  </si>
  <si>
    <t>mtthwgrvn
RT @MattStafford777: @clarkgregg
Greetings Mr. Gregg. This is my
friend's fundraiser that we discussed
at the #kathymanning GOTV event.
Any…</t>
  </si>
  <si>
    <t>off_pod
RT @MattStafford777: @clarkgregg
Greetings Mr. Gregg. This is my
friend's fundraiser that we discussed
at the #kathymanning GOTV event.
Any…</t>
  </si>
  <si>
    <t>hadleys1_jamie
RT @MattStafford777: @clarkgregg
Greetings Mr. Gregg. This is my
friend's fundraiser that we discussed
at the #kathymanning GOTV event.
Any…</t>
  </si>
  <si>
    <t>admdjg
RT @MattStafford777: @clarkgregg
Greetings Mr. Gregg. This is my
friend's fundraiser that we discussed
at the #kathymanning GOTV event.
Any…</t>
  </si>
  <si>
    <t>tyler_reznik
RT @MattStafford777: @clarkgregg
Greetings Mr. Gregg. This is my
friend's fundraiser that we discussed
at the #kathymanning GOTV event.
Any…</t>
  </si>
  <si>
    <t>badger3k
RT @MattStafford777: @clarkgregg
Greetings Mr. Gregg. This is my
friend's fundraiser that we discussed
at the #kathymanning GOTV event.
Any…</t>
  </si>
  <si>
    <t>atomickitten_21
RT @MattStafford777: @clarkgregg
Greetings Mr. Gregg. This is my
friend's fundraiser that we discussed
at the #kathymanning GOTV event.
Any…</t>
  </si>
  <si>
    <t>pixiepaparazzi
RT @MattStafford777: @clarkgregg
Greetings Mr. Gregg. This is my
friend's fundraiser that we discussed
at the #kathymanning GOTV event.
Any…</t>
  </si>
  <si>
    <t>nom_ninjas
RT @MattStafford777: @clarkgregg
Greetings Mr. Gregg. This is my
friend's fundraiser that we discussed
at the #kathymanning GOTV event.
Any…</t>
  </si>
  <si>
    <t>maddoglane1984
RT @MattStafford777: @clarkgregg
Greetings Mr. Gregg. This is my
friend's fundraiser that we discussed
at the #kathymanning GOTV event.
Any…</t>
  </si>
  <si>
    <t>bettatc1
@GOP is making robot calls to voters
in CC. If you get a call from 202-262-8805
hang up or don’t telling lies about
Kathy Manning. Please bor for #KathyManning
she will take NC in the right direction
@bluenc @cnn @dccc</t>
  </si>
  <si>
    <t xml:space="preserve">dccc
</t>
  </si>
  <si>
    <t xml:space="preserve">cnn
</t>
  </si>
  <si>
    <t xml:space="preserve">bluenc
</t>
  </si>
  <si>
    <t xml:space="preserve">gop
</t>
  </si>
  <si>
    <t>murphybrwn
#KathyManning is neck and neck
with Budd A Vote for @gop Budd
is a vote for #PUTIN #NC13 https://t.co/feFUMqv4vd
https://t.co/W0jclOENkM</t>
  </si>
  <si>
    <t>artiel_resists
I voted for #KathyManning in NC
#D13. #VOTE #ncpol #RepealAndReplaceTedBudd
@RepTedBudd</t>
  </si>
  <si>
    <t xml:space="preserve">reptedbudd
</t>
  </si>
  <si>
    <t>jenwallis42
The Republicans all left. I am
the only one campaigning in the
rain. #ElectionDay2018 #kathymanning</t>
  </si>
  <si>
    <t>cfgaction
New CFG Action ad exposes @kathymanning
as a "liberal’s liberal." She’s
recognized as a top Democrat donor
in North Carolina with sizable
sums going to Nancy Pelosi to Hillary
Clinton and every far-left politician
in between! #NC13 Full release:
https://t.co/E2xBPBnmqx https://t.co/wrIKVInSTV</t>
  </si>
  <si>
    <t xml:space="preserve">kathymanning
</t>
  </si>
  <si>
    <t>croatansound
RT @cfgAction: New CFG Action ad
exposes @kathymanning as a "liberal’s
liberal." She’s recognized as a
top Democrat donor in North Carolina…</t>
  </si>
  <si>
    <t>claudia25748034
Polls close in a half hour!! Vote
for representative @KathyManningNC
for NC District 13! #politics #nc13
#kathymanning #LaGoPo19 https://t.co/aBBIoL1Evr</t>
  </si>
  <si>
    <t xml:space="preserve">kathymanningnc
</t>
  </si>
  <si>
    <t>igob4u2
#StolenElection North Carolina
#NC09 Democrats had hoped to flip
3 GOP-leaning seats but GOP Rep.
Ted Budd defeated DEM Kathy Manning
#KathyManning and GOP Rep. George
Holding defeated DEM Linda Coleman
#LindaColeman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</si>
  <si>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</si>
  <si>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</si>
  <si>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</si>
  <si>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</si>
  <si>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</si>
  <si>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</si>
  <si>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</si>
  <si>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</si>
  <si>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</si>
  <si>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</si>
  <si>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</si>
  <si>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</si>
  <si>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</si>
  <si>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</si>
  <si>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</si>
  <si>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</si>
  <si>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</si>
  <si>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</si>
  <si>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</si>
  <si>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</si>
  <si>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</si>
  <si>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</si>
  <si>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</si>
  <si>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</si>
  <si>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</si>
  <si>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</si>
  <si>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</si>
  <si>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</si>
  <si>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</si>
  <si>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</si>
  <si>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</si>
  <si>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</si>
  <si>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</si>
  <si>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</si>
  <si>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</si>
  <si>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</si>
  <si>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</si>
  <si>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</si>
  <si>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</si>
  <si>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</si>
  <si>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</si>
  <si>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</si>
  <si>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</si>
  <si>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</si>
  <si>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</si>
  <si>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</si>
  <si>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</si>
  <si>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</si>
  <si>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</si>
  <si>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</si>
  <si>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</si>
  <si>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</si>
  <si>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</si>
  <si>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</si>
  <si>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</si>
  <si>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</si>
  <si>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</si>
  <si>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</si>
  <si>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Number of Edge Types</t>
  </si>
  <si>
    <t>Modularity</t>
  </si>
  <si>
    <t>NodeXL Version</t>
  </si>
  <si>
    <t>1.0.1.408</t>
  </si>
  <si>
    <t>Top URLs in Tweet in Entire Graph</t>
  </si>
  <si>
    <t>https://projects.fivethirtyeight.com/2018-midterm-election-forecast/house/north-carolina/13/#deluxe</t>
  </si>
  <si>
    <t>https://twitter.com/KathyManningNC/status/1059594159085010945</t>
  </si>
  <si>
    <t>http://www.emilyslist.org</t>
  </si>
  <si>
    <t>https://www.lizziefletcher.com/</t>
  </si>
  <si>
    <t>https://www.xochforcongress.com/</t>
  </si>
  <si>
    <t>http://www.laurenunderwood.com</t>
  </si>
  <si>
    <t>Entire Graph Count</t>
  </si>
  <si>
    <t>Top URLs in Tweet in G1</t>
  </si>
  <si>
    <t>Top URLs in Tweet in G2</t>
  </si>
  <si>
    <t>G1 Count</t>
  </si>
  <si>
    <t>Top URLs in Tweet in G3</t>
  </si>
  <si>
    <t>G2 Count</t>
  </si>
  <si>
    <t>https://flavors.me</t>
  </si>
  <si>
    <t>https://elaineforcongress.com/</t>
  </si>
  <si>
    <t>Top URLs in Tweet in G4</t>
  </si>
  <si>
    <t>G3 Count</t>
  </si>
  <si>
    <t>Top URLs in Tweet in G5</t>
  </si>
  <si>
    <t>G4 Count</t>
  </si>
  <si>
    <t>Top URLs in Tweet in G6</t>
  </si>
  <si>
    <t>G5 Count</t>
  </si>
  <si>
    <t>G6 Count</t>
  </si>
  <si>
    <t>Top URLs in Tweet</t>
  </si>
  <si>
    <t>http://www.emilyslist.org https://www.lizziefletcher.com/ https://www.xochforcongress.com/ http://www.laurenunderwood.com https://flavors.me https://elaineforcongress.com/ https://twitter.com/barackobama/status/1058064320356081665</t>
  </si>
  <si>
    <t>Top Domains in Tweet in Entire Graph</t>
  </si>
  <si>
    <t>fivethirtyeight.com</t>
  </si>
  <si>
    <t>emilyslist.org</t>
  </si>
  <si>
    <t>lizziefletcher.com</t>
  </si>
  <si>
    <t>xochforcongress.com</t>
  </si>
  <si>
    <t>laurenunderwood.com</t>
  </si>
  <si>
    <t>flavors.me</t>
  </si>
  <si>
    <t>elaineforcongress.com</t>
  </si>
  <si>
    <t>Top Domains in Tweet in G1</t>
  </si>
  <si>
    <t>Top Domains in Tweet in G2</t>
  </si>
  <si>
    <t>Top Domains in Tweet in G3</t>
  </si>
  <si>
    <t>Top Domains in Tweet in G4</t>
  </si>
  <si>
    <t>Top Domains in Tweet in G5</t>
  </si>
  <si>
    <t>Top Domains in Tweet in G6</t>
  </si>
  <si>
    <t>Top Domains in Tweet</t>
  </si>
  <si>
    <t>emilyslist.org lizziefletcher.com xochforcongress.com laurenunderwood.com flavors.me elaineforcongress.com twitter.com</t>
  </si>
  <si>
    <t>Top Hashtags in Tweet in Entire Graph</t>
  </si>
  <si>
    <t>lagopo19</t>
  </si>
  <si>
    <t>stolenelection</t>
  </si>
  <si>
    <t>nc09</t>
  </si>
  <si>
    <t>lindacoleman</t>
  </si>
  <si>
    <t>politics</t>
  </si>
  <si>
    <t>electionday2018</t>
  </si>
  <si>
    <t>d13</t>
  </si>
  <si>
    <t>vote</t>
  </si>
  <si>
    <t>Top Hashtags in Tweet in G1</t>
  </si>
  <si>
    <t>Top Hashtags in Tweet in G2</t>
  </si>
  <si>
    <t>putin</t>
  </si>
  <si>
    <t>Top Hashtags in Tweet in G3</t>
  </si>
  <si>
    <t>Top Hashtags in Tweet in G4</t>
  </si>
  <si>
    <t>Top Hashtags in Tweet in G5</t>
  </si>
  <si>
    <t>Top Hashtags in Tweet in G6</t>
  </si>
  <si>
    <t>ncpol</t>
  </si>
  <si>
    <t>repealandreplacetedbudd</t>
  </si>
  <si>
    <t>Top Hashtags in Tweet</t>
  </si>
  <si>
    <t>kathymanning lagopo19 electionday2018 stolenelection nc09 lindacoleman</t>
  </si>
  <si>
    <t>Top Words in Tweet in Entire Graph</t>
  </si>
  <si>
    <t>Words in Sentiment List#1: Positive</t>
  </si>
  <si>
    <t>Words in Sentiment List#2: Negative</t>
  </si>
  <si>
    <t>Words in Sentiment List#3: Angry/Violent</t>
  </si>
  <si>
    <t>Non-categorized Words</t>
  </si>
  <si>
    <t>Total Words</t>
  </si>
  <si>
    <t>greetings</t>
  </si>
  <si>
    <t>mr</t>
  </si>
  <si>
    <t>gregg</t>
  </si>
  <si>
    <t>Top Words in Tweet in G1</t>
  </si>
  <si>
    <t>friend's</t>
  </si>
  <si>
    <t>fundraiser</t>
  </si>
  <si>
    <t>discussed</t>
  </si>
  <si>
    <t>gotv</t>
  </si>
  <si>
    <t>event</t>
  </si>
  <si>
    <t>Top Words in Tweet in G2</t>
  </si>
  <si>
    <t>neck</t>
  </si>
  <si>
    <t>budd</t>
  </si>
  <si>
    <t>Top Words in Tweet in G3</t>
  </si>
  <si>
    <t>lt</t>
  </si>
  <si>
    <t>ðÿ</t>
  </si>
  <si>
    <t>democrats</t>
  </si>
  <si>
    <t>rep</t>
  </si>
  <si>
    <t>defeated</t>
  </si>
  <si>
    <t>dem</t>
  </si>
  <si>
    <t>Top Words in Tweet in G4</t>
  </si>
  <si>
    <t>liberal</t>
  </si>
  <si>
    <t>s</t>
  </si>
  <si>
    <t>new</t>
  </si>
  <si>
    <t>cfg</t>
  </si>
  <si>
    <t>action</t>
  </si>
  <si>
    <t>ad</t>
  </si>
  <si>
    <t>exposes</t>
  </si>
  <si>
    <t>recognized</t>
  </si>
  <si>
    <t>top</t>
  </si>
  <si>
    <t>Top Words in Tweet in G5</t>
  </si>
  <si>
    <t>Top Words in Tweet in G6</t>
  </si>
  <si>
    <t>Top Words in Tweet</t>
  </si>
  <si>
    <t>clarkgregg greetings mr gregg friend's fundraiser discussed kathymanning gotv event</t>
  </si>
  <si>
    <t>kathymanning neck budd vote gop</t>
  </si>
  <si>
    <t>lt ðÿ kathymanning gop democrats rep defeated dem</t>
  </si>
  <si>
    <t>liberal s new cfg action ad exposes kathymanning recognized top</t>
  </si>
  <si>
    <t>Top Word Pairs in Tweet in Entire Graph</t>
  </si>
  <si>
    <t>clarkgregg,greetings</t>
  </si>
  <si>
    <t>greetings,mr</t>
  </si>
  <si>
    <t>mr,gregg</t>
  </si>
  <si>
    <t>gregg,friend's</t>
  </si>
  <si>
    <t>friend's,fundraiser</t>
  </si>
  <si>
    <t>fundraiser,discussed</t>
  </si>
  <si>
    <t>discussed,kathymanning</t>
  </si>
  <si>
    <t>kathymanning,gotv</t>
  </si>
  <si>
    <t>gotv,event</t>
  </si>
  <si>
    <t>mattstafford777,clarkgregg</t>
  </si>
  <si>
    <t>Top Word Pairs in Tweet in G1</t>
  </si>
  <si>
    <t>Top Word Pairs in Tweet in G2</t>
  </si>
  <si>
    <t>budd,vote</t>
  </si>
  <si>
    <t>Top Word Pairs in Tweet in G3</t>
  </si>
  <si>
    <t>lt,lt</t>
  </si>
  <si>
    <t>ðÿ,ðÿ</t>
  </si>
  <si>
    <t>gop,rep</t>
  </si>
  <si>
    <t>defeated,dem</t>
  </si>
  <si>
    <t>Top Word Pairs in Tweet in G4</t>
  </si>
  <si>
    <t>liberal,s</t>
  </si>
  <si>
    <t>new,cfg</t>
  </si>
  <si>
    <t>cfg,action</t>
  </si>
  <si>
    <t>action,ad</t>
  </si>
  <si>
    <t>ad,exposes</t>
  </si>
  <si>
    <t>exposes,kathymanning</t>
  </si>
  <si>
    <t>kathymanning,liberal</t>
  </si>
  <si>
    <t>s,liberal</t>
  </si>
  <si>
    <t>s,recognized</t>
  </si>
  <si>
    <t>recognized,top</t>
  </si>
  <si>
    <t>Top Word Pairs in Tweet in G5</t>
  </si>
  <si>
    <t>Top Word Pairs in Tweet in G6</t>
  </si>
  <si>
    <t>Top Word Pairs in Tweet</t>
  </si>
  <si>
    <t>clarkgregg,greetings  greetings,mr  mr,gregg  gregg,friend's  friend's,fundraiser  fundraiser,discussed  discussed,kathymanning  kathymanning,gotv  gotv,event  mattstafford777,clarkgregg</t>
  </si>
  <si>
    <t>lt,lt  ðÿ,ðÿ  gop,rep  defeated,dem</t>
  </si>
  <si>
    <t>liberal,s  new,cfg  cfg,action  action,ad  ad,exposes  exposes,kathymanning  kathymanning,liberal  s,liberal  s,recognized  recognized,top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</si>
  <si>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</si>
  <si>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</si>
  <si>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</si>
  <si>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</si>
  <si>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</si>
  <si>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</si>
  <si>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</si>
  <si>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</si>
  <si>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</si>
  <si>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</si>
  <si>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</si>
  <si>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</si>
  <si>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</si>
  <si>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</si>
  <si>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</si>
  <si>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</si>
  <si>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mattstafford777 clarkgregg</t>
  </si>
  <si>
    <t>gop bluenc cnn dccc</t>
  </si>
  <si>
    <t>kathymanning cfgaction</t>
  </si>
  <si>
    <t>Top Tweeters in Entire Graph</t>
  </si>
  <si>
    <t>Top Tweeters in G1</t>
  </si>
  <si>
    <t>Top Tweeters in G2</t>
  </si>
  <si>
    <t>Top Tweeters in G3</t>
  </si>
  <si>
    <t>Top Tweeters in G4</t>
  </si>
  <si>
    <t>Top Tweeters in G5</t>
  </si>
  <si>
    <t>Top Tweeters in G6</t>
  </si>
  <si>
    <t>Top Tweeters</t>
  </si>
  <si>
    <t>hadleys1_jamie mamabear0772 tyler_reznik atomickitten_21 iamwintermute pixiepaparazzi freetobelaynie admdjg badger3k ststcast</t>
  </si>
  <si>
    <t>cnn murphybrwn gop dccc bluenc bettatc1</t>
  </si>
  <si>
    <t>igob4u2 titicelia51 jenwallis42 maeveks</t>
  </si>
  <si>
    <t>croatansound cfgaction kathymanning</t>
  </si>
  <si>
    <t>kathymanningnc claudia25748034</t>
  </si>
  <si>
    <t>artiel_resists reptedbudd</t>
  </si>
  <si>
    <t>Top URLs in Tweet by Count</t>
  </si>
  <si>
    <t>Top URLs in Tweet by Salience</t>
  </si>
  <si>
    <t>Top Domains in Tweet by Count</t>
  </si>
  <si>
    <t>Top Domains in Tweet by Salience</t>
  </si>
  <si>
    <t>Top Hashtags in Tweet by Count</t>
  </si>
  <si>
    <t>kathymanning electionday2018</t>
  </si>
  <si>
    <t>Top Hashtags in Tweet by Salience</t>
  </si>
  <si>
    <t>Top Words in Tweet by Count</t>
  </si>
  <si>
    <t>lt ðÿ support democrats 900 very important maria celia hernandez</t>
  </si>
  <si>
    <t>mattstafford777 clarkgregg greetings mr gregg friend's fundraiser discussed gotv event</t>
  </si>
  <si>
    <t>clarkgregg greetings mr gregg friend's fundraiser discussed gotv event chance</t>
  </si>
  <si>
    <t>gop making robot calls voters cc call 202 262 8805</t>
  </si>
  <si>
    <t>neck budd vote gop putin nc13</t>
  </si>
  <si>
    <t>voted nc d13 vote ncpol repealandreplacetedbudd reptedbudd</t>
  </si>
  <si>
    <t>republicans left one campaigning rain electionday2018 raining still buttons greet</t>
  </si>
  <si>
    <t>liberal s new cfg action ad exposes recognized top democrat</t>
  </si>
  <si>
    <t>liberal s cfgaction new cfg action ad exposes recognized top</t>
  </si>
  <si>
    <t>polls close half hour vote representative kathymanningnc nc district 13</t>
  </si>
  <si>
    <t>gop rep defeated dem stolenelection north carolina nc09 democrats hoped</t>
  </si>
  <si>
    <t>Top Words in Tweet by Salience</t>
  </si>
  <si>
    <t>Top Word Pairs in Tweet by Count</t>
  </si>
  <si>
    <t>lt,lt  ðÿ,ðÿ  ðÿ,support  support,democrats  democrats,900  900,lt  lt,very  very,lt  lt,important  important,maria</t>
  </si>
  <si>
    <t>kathymanning,lagopo19</t>
  </si>
  <si>
    <t>mattstafford777,clarkgregg  clarkgregg,greetings  greetings,mr  mr,gregg  gregg,friend's  friend's,fundraiser  fundraiser,discussed  discussed,kathymanning  kathymanning,gotv  gotv,event</t>
  </si>
  <si>
    <t>clarkgregg,greetings  greetings,mr  mr,gregg  gregg,friend's  friend's,fundraiser  fundraiser,discussed  discussed,kathymanning  kathymanning,gotv  gotv,event  event,chance</t>
  </si>
  <si>
    <t>gop,making  making,robot  robot,calls  calls,voters  voters,cc  cc,call  call,202  202,262  262,8805  8805,hang</t>
  </si>
  <si>
    <t>budd,vote  kathymanning,neck  neck,neck  neck,budd  vote,gop  gop,budd  vote,putin  putin,nc13</t>
  </si>
  <si>
    <t>voted,kathymanning  kathymanning,nc  nc,d13  d13,vote  vote,ncpol  ncpol,repealandreplacetedbudd  repealandreplacetedbudd,reptedbudd</t>
  </si>
  <si>
    <t>republicans,left  left,one  one,campaigning  campaigning,rain  rain,electionday2018  electionday2018,kathymanning  raining,still  still,buttons  buttons,greet  greet,polls</t>
  </si>
  <si>
    <t>liberal,s  cfgaction,new  new,cfg  cfg,action  action,ad  ad,exposes  exposes,kathymanning  kathymanning,liberal  s,liberal  s,recognized</t>
  </si>
  <si>
    <t>polls,close  close,half  half,hour  hour,vote  vote,representative  representative,kathymanningnc  kathymanningnc,nc  nc,district  district,13  13,politics</t>
  </si>
  <si>
    <t>gop,rep  defeated,dem  stolenelection,north  north,carolina  carolina,nc09  nc09,democrats  democrats,hoped  hoped,flip  flip,3  3,gop</t>
  </si>
  <si>
    <t>Top Word Pairs in Tweet by Salience</t>
  </si>
  <si>
    <t>Word</t>
  </si>
  <si>
    <t>north</t>
  </si>
  <si>
    <t>carolina</t>
  </si>
  <si>
    <t>nc</t>
  </si>
  <si>
    <t>democrat</t>
  </si>
  <si>
    <t>donor</t>
  </si>
  <si>
    <t>kathy</t>
  </si>
  <si>
    <t>manning</t>
  </si>
  <si>
    <t>polls</t>
  </si>
  <si>
    <t>left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</si>
  <si>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</si>
  <si>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</si>
  <si>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</si>
  <si>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</si>
  <si>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</si>
  <si>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</si>
  <si>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</si>
  <si>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</si>
  <si>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</si>
  <si>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</si>
  <si>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</si>
  <si>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</si>
  <si>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</si>
  <si>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</si>
  <si>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</si>
  <si>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</si>
  <si>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</si>
  <si>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</si>
  <si>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</si>
  <si>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</si>
  <si>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</si>
  <si>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</si>
  <si>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</si>
  <si>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</si>
  <si>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</si>
  <si>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</si>
  <si>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</si>
  <si>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</si>
  <si>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</si>
  <si>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</si>
  <si>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</si>
  <si>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</si>
  <si>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Oct</t>
  </si>
  <si>
    <t>10-Oct</t>
  </si>
  <si>
    <t>3 PM</t>
  </si>
  <si>
    <t>Nov</t>
  </si>
  <si>
    <t>1-Nov</t>
  </si>
  <si>
    <t>4 AM</t>
  </si>
  <si>
    <t>2-Nov</t>
  </si>
  <si>
    <t>4 PM</t>
  </si>
  <si>
    <t>11 PM</t>
  </si>
  <si>
    <t>3-Nov</t>
  </si>
  <si>
    <t>2 AM</t>
  </si>
  <si>
    <t>3 AM</t>
  </si>
  <si>
    <t>6 AM</t>
  </si>
  <si>
    <t>9 AM</t>
  </si>
  <si>
    <t>11 AM</t>
  </si>
  <si>
    <t>12 PM</t>
  </si>
  <si>
    <t>2 PM</t>
  </si>
  <si>
    <t>4-Nov</t>
  </si>
  <si>
    <t>5-Nov</t>
  </si>
  <si>
    <t>6-Nov</t>
  </si>
  <si>
    <t>12 AM</t>
  </si>
  <si>
    <t>6 PM</t>
  </si>
  <si>
    <t>30-Nov</t>
  </si>
  <si>
    <t>128, 128, 128</t>
  </si>
  <si>
    <t>Red</t>
  </si>
  <si>
    <t>G1: clarkgregg greetings mr gregg friend's fundraiser discussed kathymanning gotv event</t>
  </si>
  <si>
    <t>G2: kathymanning neck budd vote gop</t>
  </si>
  <si>
    <t>G3: lt ðÿ kathymanning gop democrats rep defeated dem</t>
  </si>
  <si>
    <t>G4: liberal s new cfg action ad exposes kathymanning recognized top</t>
  </si>
  <si>
    <t>Autofill Workbook Results</t>
  </si>
  <si>
    <t>Edge Weight▓1▓1▓0▓True▓Gray▓Red▓▓Edge Weight▓1▓1▓0▓3▓10▓False▓Edge Weight▓1▓1▓0▓35▓12▓False▓▓0▓0▓0▓True▓Black▓Black▓▓Followers▓0▓1783012▓0▓162▓1000▓False▓▓0▓0▓0▓0▓0▓False▓▓0▓0▓0▓0▓0▓False▓▓0▓0▓0▓0▓0▓False</t>
  </si>
  <si>
    <t>GraphSource░GraphServerTwitterSearch▓GraphTerm░kathymanning▓ImportDescription░The graph represents a network of 38 Twitter users whose tweets in the requested range contained "kathymanning", or who were replied to or mentioned in those tweets.  The network was obtained from the NodeXL Graph Server on Wednesday, 16 January 2019 at 07:25 UTC.
The requested start date was Wednesday, 16 January 2019 at 01:01 UTC and the maximum number of tweets (going backward in time) was 5,000.
The tweets in the network were tweeted over the 28-day, 22-hour, 58-minute period from Thursday, 01 November 2018 at 04:55 UTC to Friday, 30 November 2018 at 03:54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</si>
</sst>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1"/>
      <tableStyleElement type="headerRow" dxfId="430"/>
    </tableStyle>
    <tableStyle name="NodeXL Table" pivot="0" count="1">
      <tableStyleElement type="headerRow" dxfId="4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648267"/>
        <c:axId val="3290084"/>
      </c:barChart>
      <c:catAx>
        <c:axId val="376482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90084"/>
        <c:crosses val="autoZero"/>
        <c:auto val="1"/>
        <c:lblOffset val="100"/>
        <c:noMultiLvlLbl val="0"/>
      </c:catAx>
      <c:valAx>
        <c:axId val="3290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48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kathymanning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Series'!$A$26:$A$58</c:f>
              <c:strCache>
                <c:ptCount val="21"/>
                <c:pt idx="0">
                  <c:v>3 PM
10-Oct
Oct
2018</c:v>
                </c:pt>
                <c:pt idx="1">
                  <c:v>4 AM
1-Nov
Nov</c:v>
                </c:pt>
                <c:pt idx="2">
                  <c:v>4 PM
2-Nov</c:v>
                </c:pt>
                <c:pt idx="3">
                  <c:v>11 PM</c:v>
                </c:pt>
                <c:pt idx="4">
                  <c:v>2 AM
3-Nov</c:v>
                </c:pt>
                <c:pt idx="5">
                  <c:v>3 AM</c:v>
                </c:pt>
                <c:pt idx="6">
                  <c:v>4 AM</c:v>
                </c:pt>
                <c:pt idx="7">
                  <c:v>6 AM</c:v>
                </c:pt>
                <c:pt idx="8">
                  <c:v>9 AM</c:v>
                </c:pt>
                <c:pt idx="9">
                  <c:v>11 AM</c:v>
                </c:pt>
                <c:pt idx="10">
                  <c:v>12 PM</c:v>
                </c:pt>
                <c:pt idx="11">
                  <c:v>2 PM</c:v>
                </c:pt>
                <c:pt idx="12">
                  <c:v>9 AM
4-Nov</c:v>
                </c:pt>
                <c:pt idx="13">
                  <c:v>4 PM
5-Nov</c:v>
                </c:pt>
                <c:pt idx="14">
                  <c:v>12 AM
6-Nov</c:v>
                </c:pt>
                <c:pt idx="15">
                  <c:v>12 PM</c:v>
                </c:pt>
                <c:pt idx="16">
                  <c:v>2 PM</c:v>
                </c:pt>
                <c:pt idx="17">
                  <c:v>3 PM</c:v>
                </c:pt>
                <c:pt idx="18">
                  <c:v>6 PM</c:v>
                </c:pt>
                <c:pt idx="19">
                  <c:v>11 PM</c:v>
                </c:pt>
                <c:pt idx="20">
                  <c:v>3 AM
30-Nov</c:v>
                </c:pt>
              </c:strCache>
            </c:strRef>
          </c:cat>
          <c:val>
            <c:numRef>
              <c:f>'Time Series'!$B$26:$B$58</c:f>
              <c:numCache>
                <c:formatCode>General</c:formatCode>
                <c:ptCount val="21"/>
                <c:pt idx="0">
                  <c:v>1</c:v>
                </c:pt>
                <c:pt idx="1">
                  <c:v>1</c:v>
                </c:pt>
                <c:pt idx="2">
                  <c:v>1</c:v>
                </c:pt>
                <c:pt idx="3">
                  <c:v>1</c:v>
                </c:pt>
                <c:pt idx="4">
                  <c:v>8</c:v>
                </c:pt>
                <c:pt idx="5">
                  <c:v>5</c:v>
                </c:pt>
                <c:pt idx="6">
                  <c:v>2</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27415381"/>
        <c:axId val="45411838"/>
      </c:barChart>
      <c:catAx>
        <c:axId val="27415381"/>
        <c:scaling>
          <c:orientation val="minMax"/>
        </c:scaling>
        <c:axPos val="b"/>
        <c:delete val="0"/>
        <c:numFmt formatCode="General" sourceLinked="1"/>
        <c:majorTickMark val="out"/>
        <c:minorTickMark val="none"/>
        <c:tickLblPos val="nextTo"/>
        <c:crossAx val="45411838"/>
        <c:crosses val="autoZero"/>
        <c:auto val="1"/>
        <c:lblOffset val="100"/>
        <c:noMultiLvlLbl val="0"/>
      </c:catAx>
      <c:valAx>
        <c:axId val="45411838"/>
        <c:scaling>
          <c:orientation val="minMax"/>
        </c:scaling>
        <c:axPos val="l"/>
        <c:majorGridlines/>
        <c:delete val="0"/>
        <c:numFmt formatCode="General" sourceLinked="1"/>
        <c:majorTickMark val="out"/>
        <c:minorTickMark val="none"/>
        <c:tickLblPos val="nextTo"/>
        <c:crossAx val="274153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9610757"/>
        <c:axId val="65170222"/>
      </c:barChart>
      <c:catAx>
        <c:axId val="296107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170222"/>
        <c:crosses val="autoZero"/>
        <c:auto val="1"/>
        <c:lblOffset val="100"/>
        <c:noMultiLvlLbl val="0"/>
      </c:catAx>
      <c:valAx>
        <c:axId val="6517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10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9661087"/>
        <c:axId val="44296600"/>
      </c:barChart>
      <c:catAx>
        <c:axId val="496610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296600"/>
        <c:crosses val="autoZero"/>
        <c:auto val="1"/>
        <c:lblOffset val="100"/>
        <c:noMultiLvlLbl val="0"/>
      </c:catAx>
      <c:valAx>
        <c:axId val="44296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61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125081"/>
        <c:axId val="31254818"/>
      </c:barChart>
      <c:catAx>
        <c:axId val="631250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254818"/>
        <c:crosses val="autoZero"/>
        <c:auto val="1"/>
        <c:lblOffset val="100"/>
        <c:noMultiLvlLbl val="0"/>
      </c:catAx>
      <c:valAx>
        <c:axId val="31254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25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2857907"/>
        <c:axId val="48612300"/>
      </c:barChart>
      <c:catAx>
        <c:axId val="128579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612300"/>
        <c:crosses val="autoZero"/>
        <c:auto val="1"/>
        <c:lblOffset val="100"/>
        <c:noMultiLvlLbl val="0"/>
      </c:catAx>
      <c:valAx>
        <c:axId val="48612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57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857517"/>
        <c:axId val="45282198"/>
      </c:barChart>
      <c:catAx>
        <c:axId val="348575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282198"/>
        <c:crosses val="autoZero"/>
        <c:auto val="1"/>
        <c:lblOffset val="100"/>
        <c:noMultiLvlLbl val="0"/>
      </c:catAx>
      <c:valAx>
        <c:axId val="45282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57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86599"/>
        <c:axId val="43979392"/>
      </c:barChart>
      <c:catAx>
        <c:axId val="48865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979392"/>
        <c:crosses val="autoZero"/>
        <c:auto val="1"/>
        <c:lblOffset val="100"/>
        <c:noMultiLvlLbl val="0"/>
      </c:catAx>
      <c:valAx>
        <c:axId val="43979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6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0270209"/>
        <c:axId val="5560970"/>
      </c:barChart>
      <c:catAx>
        <c:axId val="602702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60970"/>
        <c:crosses val="autoZero"/>
        <c:auto val="1"/>
        <c:lblOffset val="100"/>
        <c:noMultiLvlLbl val="0"/>
      </c:catAx>
      <c:valAx>
        <c:axId val="5560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70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0048731"/>
        <c:axId val="47785396"/>
      </c:barChart>
      <c:catAx>
        <c:axId val="50048731"/>
        <c:scaling>
          <c:orientation val="minMax"/>
        </c:scaling>
        <c:axPos val="b"/>
        <c:delete val="1"/>
        <c:majorTickMark val="out"/>
        <c:minorTickMark val="none"/>
        <c:tickLblPos val="none"/>
        <c:crossAx val="47785396"/>
        <c:crosses val="autoZero"/>
        <c:auto val="1"/>
        <c:lblOffset val="100"/>
        <c:noMultiLvlLbl val="0"/>
      </c:catAx>
      <c:valAx>
        <c:axId val="47785396"/>
        <c:scaling>
          <c:orientation val="minMax"/>
        </c:scaling>
        <c:axPos val="l"/>
        <c:delete val="1"/>
        <c:majorTickMark val="out"/>
        <c:minorTickMark val="none"/>
        <c:tickLblPos val="none"/>
        <c:crossAx val="500487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Smith" refreshedVersion="5">
  <cacheSource type="worksheet">
    <worksheetSource ref="A2:BL3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kathymanning lagopo19"/>
        <s v="kathymanning"/>
        <s v="kathymanning putin nc13"/>
        <s v="kathymanning d13 vote ncpol repealandreplacetedbudd"/>
        <s v="electionday2018 kathymanning"/>
        <s v="nc13"/>
        <s v="politics nc13 kathymanning lagopo19"/>
        <s v="stolenelection nc09 kathymanning lindacolema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18-11-01T04:55:11.000"/>
        <d v="2018-11-02T16:28:25.000"/>
        <d v="2018-11-03T02:52:30.000"/>
        <d v="2018-11-03T02:52:38.000"/>
        <d v="2018-11-03T02:52:41.000"/>
        <d v="2018-11-03T02:53:04.000"/>
        <d v="2018-11-03T02:53:57.000"/>
        <d v="2018-11-03T02:54:22.000"/>
        <d v="2018-11-03T02:54:46.000"/>
        <d v="2018-11-03T03:02:01.000"/>
        <d v="2018-11-03T03:02:45.000"/>
        <d v="2018-11-03T03:03:15.000"/>
        <d v="2018-11-03T03:05:29.000"/>
        <d v="2018-11-03T03:14:21.000"/>
        <d v="2018-11-03T04:03:19.000"/>
        <d v="2018-11-03T04:19:29.000"/>
        <d v="2018-11-03T06:24:41.000"/>
        <d v="2018-11-03T09:11:47.000"/>
        <d v="2018-11-03T11:18:08.000"/>
        <d v="2018-11-03T12:26:50.000"/>
        <d v="2018-11-02T23:38:14.000"/>
        <d v="2018-11-03T02:51:59.000"/>
        <d v="2018-11-03T14:03:24.000"/>
        <d v="2018-11-05T16:42:06.000"/>
        <d v="2018-11-06T00:18:05.000"/>
        <d v="2018-11-06T12:13:52.000"/>
        <d v="2018-11-06T14:24:59.000"/>
        <d v="2018-11-06T15:55:33.000"/>
        <d v="2018-10-10T15:49:50.000"/>
        <d v="2018-11-04T09:50:23.000"/>
        <d v="2018-11-06T18:05:37.000"/>
        <d v="2018-11-06T23:54:30.000"/>
        <d v="2018-11-30T03:54:02.000"/>
      </sharedItems>
      <fieldGroup par="66" base="22">
        <rangePr groupBy="hours" autoEnd="1" autoStart="1" startDate="2018-10-10T15:49:50.000" endDate="2018-11-30T03:54:02.000"/>
        <groupItems count="26">
          <s v="&lt;10/10/2018"/>
          <s v="12 AM"/>
          <s v="1 AM"/>
          <s v="2 AM"/>
          <s v="3 AM"/>
          <s v="4 AM"/>
          <s v="5 AM"/>
          <s v="6 AM"/>
          <s v="7 AM"/>
          <s v="8 AM"/>
          <s v="9 AM"/>
          <s v="10 AM"/>
          <s v="11 AM"/>
          <s v="12 PM"/>
          <s v="1 PM"/>
          <s v="2 PM"/>
          <s v="3 PM"/>
          <s v="4 PM"/>
          <s v="5 PM"/>
          <s v="6 PM"/>
          <s v="7 PM"/>
          <s v="8 PM"/>
          <s v="9 PM"/>
          <s v="10 PM"/>
          <s v="11 PM"/>
          <s v="&gt;11/30/2018"/>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0T15:49:50.000" endDate="2018-11-30T03:54:02.000"/>
        <groupItems count="368">
          <s v="&lt;10/10/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0/2018"/>
        </groupItems>
      </fieldGroup>
    </cacheField>
    <cacheField name="Months" databaseField="0">
      <sharedItems containsMixedTypes="0" count="0"/>
      <fieldGroup base="22">
        <rangePr groupBy="months" autoEnd="1" autoStart="1" startDate="2018-10-10T15:49:50.000" endDate="2018-11-30T03:54:02.000"/>
        <groupItems count="14">
          <s v="&lt;10/10/2018"/>
          <s v="Jan"/>
          <s v="Feb"/>
          <s v="Mar"/>
          <s v="Apr"/>
          <s v="May"/>
          <s v="Jun"/>
          <s v="Jul"/>
          <s v="Aug"/>
          <s v="Sep"/>
          <s v="Oct"/>
          <s v="Nov"/>
          <s v="Dec"/>
          <s v="&gt;11/30/2018"/>
        </groupItems>
      </fieldGroup>
    </cacheField>
    <cacheField name="Years" databaseField="0">
      <sharedItems containsMixedTypes="0" count="0"/>
      <fieldGroup base="22">
        <rangePr groupBy="years" autoEnd="1" autoStart="1" startDate="2018-10-10T15:49:50.000" endDate="2018-11-30T03:54:02.000"/>
        <groupItems count="3">
          <s v="&lt;10/10/2018"/>
          <s v="2018"/>
          <s v="&gt;11/30/2018"/>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titicelia51"/>
    <s v="titicelia51"/>
    <m/>
    <m/>
    <m/>
    <m/>
    <m/>
    <m/>
    <m/>
    <m/>
    <s v="No"/>
    <n v="3"/>
    <m/>
    <m/>
    <x v="0"/>
    <d v="2018-11-01T04:55:11.000"/>
    <s v="ðŸ‚ ðŸ‚ðŸðŸ•ðŸðŸ‚ðŸ‚_x000a_SUPPORT: Democrats_x000a_900% &amp;lt;&amp;lt;&amp;lt;&amp;lt;&amp;lt;&amp;lt;&amp;lt;Very &amp;lt;&amp;lt;&amp;lt;&amp;lt;&amp;lt;&amp;lt;&amp;lt; Important_x000a_https://t.co/P52On7YBGl _x000a_https://t.co/zBl76iGAmd_x000a_https://t.co/w1GZQlJjg8_x000a_https://t.co/MKO2AA5wjb_x000a_https://t.co/gOUnta9jxH_x000a_https://t.co/0KQzcXYOt7_x000a_Maria Celia Hernandez 10-1-2018"/>
    <s v="http://www.emilyslist.org https://www.lizziefletcher.com/ https://www.xochforcongress.com/ http://www.laurenunderwood.com https://flavors.me https://elaineforcongress.com/"/>
    <s v="emilyslist.org lizziefletcher.com xochforcongress.com laurenunderwood.com flavors.me elaineforcongress.com"/>
    <x v="0"/>
    <m/>
    <s v="http://pbs.twimg.com/profile_images/467439622427901952/lFSsiBQ8_normal.jpeg"/>
    <x v="0"/>
    <s v="https://twitter.com/#!/titicelia51/status/1057858568181956608"/>
    <m/>
    <m/>
    <s v="1057858568181956608"/>
    <m/>
    <b v="0"/>
    <n v="0"/>
    <s v=""/>
    <b v="0"/>
    <s v="en"/>
    <m/>
    <s v=""/>
    <b v="0"/>
    <n v="0"/>
    <s v=""/>
    <s v="Facebook"/>
    <b v="0"/>
    <s v="1057858568181956608"/>
    <s v="Tweet"/>
    <n v="0"/>
    <n v="0"/>
    <m/>
    <m/>
    <m/>
    <m/>
    <m/>
    <m/>
    <m/>
    <m/>
    <n v="1"/>
    <s v="3"/>
    <s v="3"/>
    <n v="2"/>
    <n v="6.25"/>
    <n v="0"/>
    <n v="0"/>
    <n v="0"/>
    <n v="0"/>
    <n v="30"/>
    <n v="93.75"/>
    <n v="32"/>
  </r>
  <r>
    <s v="maeveks"/>
    <s v="maeveks"/>
    <m/>
    <m/>
    <m/>
    <m/>
    <m/>
    <m/>
    <m/>
    <m/>
    <s v="No"/>
    <n v="4"/>
    <m/>
    <m/>
    <x v="0"/>
    <d v="2018-11-02T16:28:25.000"/>
    <s v="#KathyManning #LaGoPo19 https://t.co/yHVXHnGV0n"/>
    <s v="https://twitter.com/barackobama/status/1058064320356081665"/>
    <s v="twitter.com"/>
    <x v="1"/>
    <m/>
    <s v="http://pbs.twimg.com/profile_images/1058396215673524226/Yt7a8k5x_normal.jpg"/>
    <x v="1"/>
    <s v="https://twitter.com/#!/maeveks/status/1058395415551324166"/>
    <m/>
    <m/>
    <s v="1058395415551324166"/>
    <m/>
    <b v="0"/>
    <n v="1"/>
    <s v=""/>
    <b v="1"/>
    <s v="und"/>
    <m/>
    <s v="1058064320356081665"/>
    <b v="0"/>
    <n v="0"/>
    <s v=""/>
    <s v="Twitter for iPhone"/>
    <b v="0"/>
    <s v="1058395415551324166"/>
    <s v="Tweet"/>
    <n v="0"/>
    <n v="0"/>
    <m/>
    <m/>
    <m/>
    <m/>
    <m/>
    <m/>
    <m/>
    <m/>
    <n v="1"/>
    <s v="3"/>
    <s v="3"/>
    <n v="0"/>
    <n v="0"/>
    <n v="0"/>
    <n v="0"/>
    <n v="0"/>
    <n v="0"/>
    <n v="2"/>
    <n v="100"/>
    <n v="2"/>
  </r>
  <r>
    <s v="iamwintermute"/>
    <s v="clarkgregg"/>
    <m/>
    <m/>
    <m/>
    <m/>
    <m/>
    <m/>
    <m/>
    <m/>
    <s v="No"/>
    <n v="5"/>
    <m/>
    <m/>
    <x v="1"/>
    <d v="2018-11-03T02:52:30.000"/>
    <s v="RT @MattStafford777: @clarkgregg Greetings Mr. Gregg. This is my friend's fundraiser that we discussed at the #kathymanning GOTV event. Any…"/>
    <m/>
    <m/>
    <x v="2"/>
    <m/>
    <s v="http://pbs.twimg.com/profile_images/885264132253069312/TzaFbyGw_normal.jpg"/>
    <x v="2"/>
    <s v="https://twitter.com/#!/iamwintermute/status/1058552471881179136"/>
    <m/>
    <m/>
    <s v="1058552471881179136"/>
    <m/>
    <b v="0"/>
    <n v="0"/>
    <s v=""/>
    <b v="0"/>
    <s v="en"/>
    <m/>
    <s v=""/>
    <b v="0"/>
    <n v="20"/>
    <s v="1058503582255931393"/>
    <s v="Twitter for Android"/>
    <b v="0"/>
    <s v="1058503582255931393"/>
    <s v="Tweet"/>
    <n v="0"/>
    <n v="0"/>
    <m/>
    <m/>
    <m/>
    <m/>
    <m/>
    <m/>
    <m/>
    <m/>
    <n v="1"/>
    <s v="1"/>
    <s v="1"/>
    <m/>
    <m/>
    <m/>
    <m/>
    <m/>
    <m/>
    <m/>
    <m/>
    <m/>
  </r>
  <r>
    <s v="philinda_aos"/>
    <s v="clarkgregg"/>
    <m/>
    <m/>
    <m/>
    <m/>
    <m/>
    <m/>
    <m/>
    <m/>
    <s v="No"/>
    <n v="7"/>
    <m/>
    <m/>
    <x v="1"/>
    <d v="2018-11-03T02:52:38.000"/>
    <s v="RT @MattStafford777: @clarkgregg Greetings Mr. Gregg. This is my friend's fundraiser that we discussed at the #kathymanning GOTV event. Any…"/>
    <m/>
    <m/>
    <x v="2"/>
    <m/>
    <s v="http://pbs.twimg.com/profile_images/1042602101774471168/hPp8j3xP_normal.jpg"/>
    <x v="3"/>
    <s v="https://twitter.com/#!/philinda_aos/status/1058552503795679234"/>
    <m/>
    <m/>
    <s v="1058552503795679234"/>
    <m/>
    <b v="0"/>
    <n v="0"/>
    <s v=""/>
    <b v="0"/>
    <s v="en"/>
    <m/>
    <s v=""/>
    <b v="0"/>
    <n v="20"/>
    <s v="1058503582255931393"/>
    <s v="Twitter for Android"/>
    <b v="0"/>
    <s v="1058503582255931393"/>
    <s v="Tweet"/>
    <n v="0"/>
    <n v="0"/>
    <m/>
    <m/>
    <m/>
    <m/>
    <m/>
    <m/>
    <m/>
    <m/>
    <n v="1"/>
    <s v="1"/>
    <s v="1"/>
    <m/>
    <m/>
    <m/>
    <m/>
    <m/>
    <m/>
    <m/>
    <m/>
    <m/>
  </r>
  <r>
    <s v="mamabear0772"/>
    <s v="clarkgregg"/>
    <m/>
    <m/>
    <m/>
    <m/>
    <m/>
    <m/>
    <m/>
    <m/>
    <s v="No"/>
    <n v="9"/>
    <m/>
    <m/>
    <x v="1"/>
    <d v="2018-11-03T02:52:41.000"/>
    <s v="RT @MattStafford777: @clarkgregg Greetings Mr. Gregg. This is my friend's fundraiser that we discussed at the #kathymanning GOTV event. Any…"/>
    <m/>
    <m/>
    <x v="2"/>
    <m/>
    <s v="http://pbs.twimg.com/profile_images/1009272916473761792/ev7rGN9__normal.jpg"/>
    <x v="4"/>
    <s v="https://twitter.com/#!/mamabear0772/status/1058552514839228416"/>
    <m/>
    <m/>
    <s v="1058552514839228416"/>
    <m/>
    <b v="0"/>
    <n v="0"/>
    <s v=""/>
    <b v="0"/>
    <s v="en"/>
    <m/>
    <s v=""/>
    <b v="0"/>
    <n v="20"/>
    <s v="1058503582255931393"/>
    <s v="Twitter for iPhone"/>
    <b v="0"/>
    <s v="1058503582255931393"/>
    <s v="Tweet"/>
    <n v="0"/>
    <n v="0"/>
    <m/>
    <m/>
    <m/>
    <m/>
    <m/>
    <m/>
    <m/>
    <m/>
    <n v="1"/>
    <s v="1"/>
    <s v="1"/>
    <m/>
    <m/>
    <m/>
    <m/>
    <m/>
    <m/>
    <m/>
    <m/>
    <m/>
  </r>
  <r>
    <s v="redsamantha85"/>
    <s v="clarkgregg"/>
    <m/>
    <m/>
    <m/>
    <m/>
    <m/>
    <m/>
    <m/>
    <m/>
    <s v="No"/>
    <n v="11"/>
    <m/>
    <m/>
    <x v="1"/>
    <d v="2018-11-03T02:53:04.000"/>
    <s v="RT @MattStafford777: @clarkgregg Greetings Mr. Gregg. This is my friend's fundraiser that we discussed at the #kathymanning GOTV event. Any…"/>
    <m/>
    <m/>
    <x v="2"/>
    <m/>
    <s v="http://pbs.twimg.com/profile_images/1053359241031909376/w-mBVWW5_normal.jpg"/>
    <x v="5"/>
    <s v="https://twitter.com/#!/redsamantha85/status/1058552614432866304"/>
    <m/>
    <m/>
    <s v="1058552614432866304"/>
    <m/>
    <b v="0"/>
    <n v="0"/>
    <s v=""/>
    <b v="0"/>
    <s v="en"/>
    <m/>
    <s v=""/>
    <b v="0"/>
    <n v="20"/>
    <s v="1058503582255931393"/>
    <s v="Twitter for Android"/>
    <b v="0"/>
    <s v="1058503582255931393"/>
    <s v="Tweet"/>
    <n v="0"/>
    <n v="0"/>
    <m/>
    <m/>
    <m/>
    <m/>
    <m/>
    <m/>
    <m/>
    <m/>
    <n v="1"/>
    <s v="1"/>
    <s v="1"/>
    <m/>
    <m/>
    <m/>
    <m/>
    <m/>
    <m/>
    <m/>
    <m/>
    <m/>
  </r>
  <r>
    <s v="ststcast"/>
    <s v="clarkgregg"/>
    <m/>
    <m/>
    <m/>
    <m/>
    <m/>
    <m/>
    <m/>
    <m/>
    <s v="No"/>
    <n v="13"/>
    <m/>
    <m/>
    <x v="1"/>
    <d v="2018-11-03T02:53:57.000"/>
    <s v="RT @MattStafford777: @clarkgregg Greetings Mr. Gregg. This is my friend's fundraiser that we discussed at the #kathymanning GOTV event. Any…"/>
    <m/>
    <m/>
    <x v="2"/>
    <m/>
    <s v="http://pbs.twimg.com/profile_images/926626118131621888/gFmCI-Da_normal.jpg"/>
    <x v="6"/>
    <s v="https://twitter.com/#!/ststcast/status/1058552833560186880"/>
    <m/>
    <m/>
    <s v="1058552833560186880"/>
    <m/>
    <b v="0"/>
    <n v="0"/>
    <s v=""/>
    <b v="0"/>
    <s v="en"/>
    <m/>
    <s v=""/>
    <b v="0"/>
    <n v="20"/>
    <s v="1058503582255931393"/>
    <s v="TweetDeck"/>
    <b v="0"/>
    <s v="1058503582255931393"/>
    <s v="Tweet"/>
    <n v="0"/>
    <n v="0"/>
    <m/>
    <m/>
    <m/>
    <m/>
    <m/>
    <m/>
    <m/>
    <m/>
    <n v="1"/>
    <s v="1"/>
    <s v="1"/>
    <m/>
    <m/>
    <m/>
    <m/>
    <m/>
    <m/>
    <m/>
    <m/>
    <m/>
  </r>
  <r>
    <s v="malgal3693"/>
    <s v="clarkgregg"/>
    <m/>
    <m/>
    <m/>
    <m/>
    <m/>
    <m/>
    <m/>
    <m/>
    <s v="No"/>
    <n v="15"/>
    <m/>
    <m/>
    <x v="1"/>
    <d v="2018-11-03T02:54:22.000"/>
    <s v="RT @MattStafford777: @clarkgregg Greetings Mr. Gregg. This is my friend's fundraiser that we discussed at the #kathymanning GOTV event. Any…"/>
    <m/>
    <m/>
    <x v="2"/>
    <m/>
    <s v="http://pbs.twimg.com/profile_images/944801646411943936/xKEXvuwj_normal.jpg"/>
    <x v="7"/>
    <s v="https://twitter.com/#!/malgal3693/status/1058552940007510021"/>
    <m/>
    <m/>
    <s v="1058552940007510021"/>
    <m/>
    <b v="0"/>
    <n v="0"/>
    <s v=""/>
    <b v="0"/>
    <s v="en"/>
    <m/>
    <s v=""/>
    <b v="0"/>
    <n v="20"/>
    <s v="1058503582255931393"/>
    <s v="Twitter for iPhone"/>
    <b v="0"/>
    <s v="1058503582255931393"/>
    <s v="Tweet"/>
    <n v="0"/>
    <n v="0"/>
    <m/>
    <m/>
    <m/>
    <m/>
    <m/>
    <m/>
    <m/>
    <m/>
    <n v="1"/>
    <s v="1"/>
    <s v="1"/>
    <m/>
    <m/>
    <m/>
    <m/>
    <m/>
    <m/>
    <m/>
    <m/>
    <m/>
  </r>
  <r>
    <s v="chriscolechi"/>
    <s v="clarkgregg"/>
    <m/>
    <m/>
    <m/>
    <m/>
    <m/>
    <m/>
    <m/>
    <m/>
    <s v="No"/>
    <n v="17"/>
    <m/>
    <m/>
    <x v="1"/>
    <d v="2018-11-03T02:54:46.000"/>
    <s v="RT @MattStafford777: @clarkgregg Greetings Mr. Gregg. This is my friend's fundraiser that we discussed at the #kathymanning GOTV event. Any…"/>
    <m/>
    <m/>
    <x v="2"/>
    <m/>
    <s v="http://pbs.twimg.com/profile_images/673683103722831872/-V9gbdLn_normal.jpg"/>
    <x v="8"/>
    <s v="https://twitter.com/#!/chriscolechi/status/1058553042239479808"/>
    <m/>
    <m/>
    <s v="1058553042239479808"/>
    <m/>
    <b v="0"/>
    <n v="0"/>
    <s v=""/>
    <b v="0"/>
    <s v="en"/>
    <m/>
    <s v=""/>
    <b v="0"/>
    <n v="20"/>
    <s v="1058503582255931393"/>
    <s v="Twitter for iPhone"/>
    <b v="0"/>
    <s v="1058503582255931393"/>
    <s v="Tweet"/>
    <n v="0"/>
    <n v="0"/>
    <m/>
    <m/>
    <m/>
    <m/>
    <m/>
    <m/>
    <m/>
    <m/>
    <n v="1"/>
    <s v="1"/>
    <s v="1"/>
    <m/>
    <m/>
    <m/>
    <m/>
    <m/>
    <m/>
    <m/>
    <m/>
    <m/>
  </r>
  <r>
    <s v="joshua_belyeu"/>
    <s v="clarkgregg"/>
    <m/>
    <m/>
    <m/>
    <m/>
    <m/>
    <m/>
    <m/>
    <m/>
    <s v="No"/>
    <n v="19"/>
    <m/>
    <m/>
    <x v="1"/>
    <d v="2018-11-03T03:02:01.000"/>
    <s v="RT @MattStafford777: @clarkgregg Greetings Mr. Gregg. This is my friend's fundraiser that we discussed at the #kathymanning GOTV event. Any…"/>
    <m/>
    <m/>
    <x v="2"/>
    <m/>
    <s v="http://pbs.twimg.com/profile_images/952446064769904640/z1Ts-wOn_normal.jpg"/>
    <x v="9"/>
    <s v="https://twitter.com/#!/joshua_belyeu/status/1058554863276212225"/>
    <m/>
    <m/>
    <s v="1058554863276212225"/>
    <m/>
    <b v="0"/>
    <n v="0"/>
    <s v=""/>
    <b v="0"/>
    <s v="en"/>
    <m/>
    <s v=""/>
    <b v="0"/>
    <n v="20"/>
    <s v="1058503582255931393"/>
    <s v="Twitter Web Client"/>
    <b v="0"/>
    <s v="1058503582255931393"/>
    <s v="Tweet"/>
    <n v="0"/>
    <n v="0"/>
    <m/>
    <m/>
    <m/>
    <m/>
    <m/>
    <m/>
    <m/>
    <m/>
    <n v="1"/>
    <s v="1"/>
    <s v="1"/>
    <m/>
    <m/>
    <m/>
    <m/>
    <m/>
    <m/>
    <m/>
    <m/>
    <m/>
  </r>
  <r>
    <s v="freetobelaynie"/>
    <s v="clarkgregg"/>
    <m/>
    <m/>
    <m/>
    <m/>
    <m/>
    <m/>
    <m/>
    <m/>
    <s v="No"/>
    <n v="21"/>
    <m/>
    <m/>
    <x v="1"/>
    <d v="2018-11-03T03:02:45.000"/>
    <s v="RT @MattStafford777: @clarkgregg Greetings Mr. Gregg. This is my friend's fundraiser that we discussed at the #kathymanning GOTV event. Any…"/>
    <m/>
    <m/>
    <x v="2"/>
    <m/>
    <s v="http://pbs.twimg.com/profile_images/1059519561123291136/HM30Q61D_normal.jpg"/>
    <x v="10"/>
    <s v="https://twitter.com/#!/freetobelaynie/status/1058555050476232704"/>
    <m/>
    <m/>
    <s v="1058555050476232704"/>
    <m/>
    <b v="0"/>
    <n v="0"/>
    <s v=""/>
    <b v="0"/>
    <s v="en"/>
    <m/>
    <s v=""/>
    <b v="0"/>
    <n v="20"/>
    <s v="1058503582255931393"/>
    <s v="Twitter for Android"/>
    <b v="0"/>
    <s v="1058503582255931393"/>
    <s v="Tweet"/>
    <n v="0"/>
    <n v="0"/>
    <m/>
    <m/>
    <m/>
    <m/>
    <m/>
    <m/>
    <m/>
    <m/>
    <n v="1"/>
    <s v="1"/>
    <s v="1"/>
    <m/>
    <m/>
    <m/>
    <m/>
    <m/>
    <m/>
    <m/>
    <m/>
    <m/>
  </r>
  <r>
    <s v="mtthwgrvn"/>
    <s v="clarkgregg"/>
    <m/>
    <m/>
    <m/>
    <m/>
    <m/>
    <m/>
    <m/>
    <m/>
    <s v="No"/>
    <n v="23"/>
    <m/>
    <m/>
    <x v="1"/>
    <d v="2018-11-03T03:03:15.000"/>
    <s v="RT @MattStafford777: @clarkgregg Greetings Mr. Gregg. This is my friend's fundraiser that we discussed at the #kathymanning GOTV event. Any…"/>
    <m/>
    <m/>
    <x v="2"/>
    <m/>
    <s v="http://pbs.twimg.com/profile_images/1074624807717822470/UBfWAKYu_normal.jpg"/>
    <x v="11"/>
    <s v="https://twitter.com/#!/mtthwgrvn/status/1058555176594870272"/>
    <m/>
    <m/>
    <s v="1058555176594870272"/>
    <m/>
    <b v="0"/>
    <n v="0"/>
    <s v=""/>
    <b v="0"/>
    <s v="en"/>
    <m/>
    <s v=""/>
    <b v="0"/>
    <n v="20"/>
    <s v="1058503582255931393"/>
    <s v="Twitter for Android"/>
    <b v="0"/>
    <s v="1058503582255931393"/>
    <s v="Tweet"/>
    <n v="0"/>
    <n v="0"/>
    <m/>
    <m/>
    <m/>
    <m/>
    <m/>
    <m/>
    <m/>
    <m/>
    <n v="1"/>
    <s v="1"/>
    <s v="1"/>
    <m/>
    <m/>
    <m/>
    <m/>
    <m/>
    <m/>
    <m/>
    <m/>
    <m/>
  </r>
  <r>
    <s v="off_pod"/>
    <s v="clarkgregg"/>
    <m/>
    <m/>
    <m/>
    <m/>
    <m/>
    <m/>
    <m/>
    <m/>
    <s v="No"/>
    <n v="25"/>
    <m/>
    <m/>
    <x v="1"/>
    <d v="2018-11-03T03:05:29.000"/>
    <s v="RT @MattStafford777: @clarkgregg Greetings Mr. Gregg. This is my friend's fundraiser that we discussed at the #kathymanning GOTV event. Any…"/>
    <m/>
    <m/>
    <x v="2"/>
    <m/>
    <s v="http://pbs.twimg.com/profile_images/986096370246336512/jijF2RbT_normal.jpg"/>
    <x v="12"/>
    <s v="https://twitter.com/#!/off_pod/status/1058555736400121856"/>
    <m/>
    <m/>
    <s v="1058555736400121856"/>
    <m/>
    <b v="0"/>
    <n v="0"/>
    <s v=""/>
    <b v="0"/>
    <s v="en"/>
    <m/>
    <s v=""/>
    <b v="0"/>
    <n v="20"/>
    <s v="1058503582255931393"/>
    <s v="Twitter for iPhone"/>
    <b v="0"/>
    <s v="1058503582255931393"/>
    <s v="Tweet"/>
    <n v="0"/>
    <n v="0"/>
    <m/>
    <m/>
    <m/>
    <m/>
    <m/>
    <m/>
    <m/>
    <m/>
    <n v="1"/>
    <s v="1"/>
    <s v="1"/>
    <m/>
    <m/>
    <m/>
    <m/>
    <m/>
    <m/>
    <m/>
    <m/>
    <m/>
  </r>
  <r>
    <s v="hadleys1_jamie"/>
    <s v="clarkgregg"/>
    <m/>
    <m/>
    <m/>
    <m/>
    <m/>
    <m/>
    <m/>
    <m/>
    <s v="No"/>
    <n v="27"/>
    <m/>
    <m/>
    <x v="1"/>
    <d v="2018-11-03T03:14:21.000"/>
    <s v="RT @MattStafford777: @clarkgregg Greetings Mr. Gregg. This is my friend's fundraiser that we discussed at the #kathymanning GOTV event. Any…"/>
    <m/>
    <m/>
    <x v="2"/>
    <m/>
    <s v="http://pbs.twimg.com/profile_images/634545525136748544/edSbCQOJ_normal.jpg"/>
    <x v="13"/>
    <s v="https://twitter.com/#!/hadleys1_jamie/status/1058557968738856965"/>
    <m/>
    <m/>
    <s v="1058557968738856965"/>
    <m/>
    <b v="0"/>
    <n v="0"/>
    <s v=""/>
    <b v="0"/>
    <s v="en"/>
    <m/>
    <s v=""/>
    <b v="0"/>
    <n v="20"/>
    <s v="1058503582255931393"/>
    <s v="Twitter for iPad"/>
    <b v="0"/>
    <s v="1058503582255931393"/>
    <s v="Tweet"/>
    <n v="0"/>
    <n v="0"/>
    <m/>
    <m/>
    <m/>
    <m/>
    <m/>
    <m/>
    <m/>
    <m/>
    <n v="1"/>
    <s v="1"/>
    <s v="1"/>
    <m/>
    <m/>
    <m/>
    <m/>
    <m/>
    <m/>
    <m/>
    <m/>
    <m/>
  </r>
  <r>
    <s v="admdjg"/>
    <s v="clarkgregg"/>
    <m/>
    <m/>
    <m/>
    <m/>
    <m/>
    <m/>
    <m/>
    <m/>
    <s v="No"/>
    <n v="29"/>
    <m/>
    <m/>
    <x v="1"/>
    <d v="2018-11-03T04:03:19.000"/>
    <s v="RT @MattStafford777: @clarkgregg Greetings Mr. Gregg. This is my friend's fundraiser that we discussed at the #kathymanning GOTV event. Any…"/>
    <m/>
    <m/>
    <x v="2"/>
    <m/>
    <s v="http://pbs.twimg.com/profile_images/1023572068011520002/jRV2ya9f_normal.jpg"/>
    <x v="14"/>
    <s v="https://twitter.com/#!/admdjg/status/1058570290056364038"/>
    <m/>
    <m/>
    <s v="1058570290056364038"/>
    <m/>
    <b v="0"/>
    <n v="0"/>
    <s v=""/>
    <b v="0"/>
    <s v="en"/>
    <m/>
    <s v=""/>
    <b v="0"/>
    <n v="20"/>
    <s v="1058503582255931393"/>
    <s v="Twitter for Android"/>
    <b v="0"/>
    <s v="1058503582255931393"/>
    <s v="Tweet"/>
    <n v="0"/>
    <n v="0"/>
    <m/>
    <m/>
    <m/>
    <m/>
    <m/>
    <m/>
    <m/>
    <m/>
    <n v="1"/>
    <s v="1"/>
    <s v="1"/>
    <m/>
    <m/>
    <m/>
    <m/>
    <m/>
    <m/>
    <m/>
    <m/>
    <m/>
  </r>
  <r>
    <s v="tyler_reznik"/>
    <s v="clarkgregg"/>
    <m/>
    <m/>
    <m/>
    <m/>
    <m/>
    <m/>
    <m/>
    <m/>
    <s v="No"/>
    <n v="31"/>
    <m/>
    <m/>
    <x v="1"/>
    <d v="2018-11-03T04:19:29.000"/>
    <s v="RT @MattStafford777: @clarkgregg Greetings Mr. Gregg. This is my friend's fundraiser that we discussed at the #kathymanning GOTV event. Any…"/>
    <m/>
    <m/>
    <x v="2"/>
    <m/>
    <s v="http://pbs.twimg.com/profile_images/1376717094/Picture0021_normal.jpg"/>
    <x v="15"/>
    <s v="https://twitter.com/#!/tyler_reznik/status/1058574358891745280"/>
    <m/>
    <m/>
    <s v="1058574358891745280"/>
    <m/>
    <b v="0"/>
    <n v="0"/>
    <s v=""/>
    <b v="0"/>
    <s v="en"/>
    <m/>
    <s v=""/>
    <b v="0"/>
    <n v="20"/>
    <s v="1058503582255931393"/>
    <s v="Twitter Web Client"/>
    <b v="0"/>
    <s v="1058503582255931393"/>
    <s v="Tweet"/>
    <n v="0"/>
    <n v="0"/>
    <m/>
    <m/>
    <m/>
    <m/>
    <m/>
    <m/>
    <m/>
    <m/>
    <n v="1"/>
    <s v="1"/>
    <s v="1"/>
    <m/>
    <m/>
    <m/>
    <m/>
    <m/>
    <m/>
    <m/>
    <m/>
    <m/>
  </r>
  <r>
    <s v="badger3k"/>
    <s v="clarkgregg"/>
    <m/>
    <m/>
    <m/>
    <m/>
    <m/>
    <m/>
    <m/>
    <m/>
    <s v="No"/>
    <n v="33"/>
    <m/>
    <m/>
    <x v="1"/>
    <d v="2018-11-03T06:24:41.000"/>
    <s v="RT @MattStafford777: @clarkgregg Greetings Mr. Gregg. This is my friend's fundraiser that we discussed at the #kathymanning GOTV event. Any…"/>
    <m/>
    <m/>
    <x v="2"/>
    <m/>
    <s v="http://abs.twimg.com/sticky/default_profile_images/default_profile_normal.png"/>
    <x v="16"/>
    <s v="https://twitter.com/#!/badger3k/status/1058605866352607234"/>
    <m/>
    <m/>
    <s v="1058605866352607234"/>
    <m/>
    <b v="0"/>
    <n v="0"/>
    <s v=""/>
    <b v="0"/>
    <s v="en"/>
    <m/>
    <s v=""/>
    <b v="0"/>
    <n v="27"/>
    <s v="1058503582255931393"/>
    <s v="Twitter for iPhone"/>
    <b v="0"/>
    <s v="1058503582255931393"/>
    <s v="Tweet"/>
    <n v="0"/>
    <n v="0"/>
    <m/>
    <m/>
    <m/>
    <m/>
    <m/>
    <m/>
    <m/>
    <m/>
    <n v="1"/>
    <s v="1"/>
    <s v="1"/>
    <m/>
    <m/>
    <m/>
    <m/>
    <m/>
    <m/>
    <m/>
    <m/>
    <m/>
  </r>
  <r>
    <s v="atomickitten_21"/>
    <s v="clarkgregg"/>
    <m/>
    <m/>
    <m/>
    <m/>
    <m/>
    <m/>
    <m/>
    <m/>
    <s v="No"/>
    <n v="35"/>
    <m/>
    <m/>
    <x v="1"/>
    <d v="2018-11-03T09:11:47.000"/>
    <s v="RT @MattStafford777: @clarkgregg Greetings Mr. Gregg. This is my friend's fundraiser that we discussed at the #kathymanning GOTV event. Any…"/>
    <m/>
    <m/>
    <x v="2"/>
    <m/>
    <s v="http://pbs.twimg.com/profile_images/1774109766/gatowonder_normal.png"/>
    <x v="17"/>
    <s v="https://twitter.com/#!/atomickitten_21/status/1058647921040605184"/>
    <m/>
    <m/>
    <s v="1058647921040605184"/>
    <m/>
    <b v="0"/>
    <n v="0"/>
    <s v=""/>
    <b v="0"/>
    <s v="en"/>
    <m/>
    <s v=""/>
    <b v="0"/>
    <n v="27"/>
    <s v="1058503582255931393"/>
    <s v="Twitter for iPhone"/>
    <b v="0"/>
    <s v="1058503582255931393"/>
    <s v="Tweet"/>
    <n v="0"/>
    <n v="0"/>
    <m/>
    <m/>
    <m/>
    <m/>
    <m/>
    <m/>
    <m/>
    <m/>
    <n v="1"/>
    <s v="1"/>
    <s v="1"/>
    <m/>
    <m/>
    <m/>
    <m/>
    <m/>
    <m/>
    <m/>
    <m/>
    <m/>
  </r>
  <r>
    <s v="pixiepaparazzi"/>
    <s v="clarkgregg"/>
    <m/>
    <m/>
    <m/>
    <m/>
    <m/>
    <m/>
    <m/>
    <m/>
    <s v="No"/>
    <n v="37"/>
    <m/>
    <m/>
    <x v="1"/>
    <d v="2018-11-03T11:18:08.000"/>
    <s v="RT @MattStafford777: @clarkgregg Greetings Mr. Gregg. This is my friend's fundraiser that we discussed at the #kathymanning GOTV event. Any…"/>
    <m/>
    <m/>
    <x v="2"/>
    <m/>
    <s v="http://pbs.twimg.com/profile_images/1063145095522861057/nf9QNSeq_normal.jpg"/>
    <x v="18"/>
    <s v="https://twitter.com/#!/pixiepaparazzi/status/1058679715622539269"/>
    <m/>
    <m/>
    <s v="1058679715622539269"/>
    <m/>
    <b v="0"/>
    <n v="0"/>
    <s v=""/>
    <b v="0"/>
    <s v="en"/>
    <m/>
    <s v=""/>
    <b v="0"/>
    <n v="27"/>
    <s v="1058503582255931393"/>
    <s v="Twitter for iPhone"/>
    <b v="0"/>
    <s v="1058503582255931393"/>
    <s v="Tweet"/>
    <n v="0"/>
    <n v="0"/>
    <m/>
    <m/>
    <m/>
    <m/>
    <m/>
    <m/>
    <m/>
    <m/>
    <n v="1"/>
    <s v="1"/>
    <s v="1"/>
    <m/>
    <m/>
    <m/>
    <m/>
    <m/>
    <m/>
    <m/>
    <m/>
    <m/>
  </r>
  <r>
    <s v="nom_ninjas"/>
    <s v="clarkgregg"/>
    <m/>
    <m/>
    <m/>
    <m/>
    <m/>
    <m/>
    <m/>
    <m/>
    <s v="No"/>
    <n v="39"/>
    <m/>
    <m/>
    <x v="1"/>
    <d v="2018-11-03T12:26:50.000"/>
    <s v="RT @MattStafford777: @clarkgregg Greetings Mr. Gregg. This is my friend's fundraiser that we discussed at the #kathymanning GOTV event. Any…"/>
    <m/>
    <m/>
    <x v="2"/>
    <m/>
    <s v="http://pbs.twimg.com/profile_images/766342570557468672/sslbTV-C_normal.jpg"/>
    <x v="19"/>
    <s v="https://twitter.com/#!/nom_ninjas/status/1058697006389121024"/>
    <m/>
    <m/>
    <s v="1058697006389121024"/>
    <m/>
    <b v="0"/>
    <n v="0"/>
    <s v=""/>
    <b v="0"/>
    <s v="en"/>
    <m/>
    <s v=""/>
    <b v="0"/>
    <n v="27"/>
    <s v="1058503582255931393"/>
    <s v="Twitter for Android"/>
    <b v="0"/>
    <s v="1058503582255931393"/>
    <s v="Tweet"/>
    <n v="0"/>
    <n v="0"/>
    <m/>
    <m/>
    <m/>
    <m/>
    <m/>
    <m/>
    <m/>
    <m/>
    <n v="1"/>
    <s v="1"/>
    <s v="1"/>
    <m/>
    <m/>
    <m/>
    <m/>
    <m/>
    <m/>
    <m/>
    <m/>
    <m/>
  </r>
  <r>
    <s v="mattstafford777"/>
    <s v="clarkgregg"/>
    <m/>
    <m/>
    <m/>
    <m/>
    <m/>
    <m/>
    <m/>
    <m/>
    <s v="Yes"/>
    <n v="41"/>
    <m/>
    <m/>
    <x v="2"/>
    <d v="2018-11-02T23:38:14.000"/>
    <s v="@clarkgregg Greetings Mr. Gregg. This is my friend's fundraiser that we discussed at the #kathymanning GOTV event. Any chance you can retweet it to your really nice followers? I want to help her because I know what it's like to need a wheelchair van_x000a__x000a_https://t.co/vXyfh6Bi6j"/>
    <s v="https://www.gofundme.com/anandarose?fbclid=IwAR26_8EoFfbHZDkLQ9-xtXCbeLYZrMmjsJx-3PtYfqDnn_bO2jDPH3XMlSs"/>
    <s v="gofundme.com"/>
    <x v="2"/>
    <m/>
    <s v="http://pbs.twimg.com/profile_images/847283459542233090/M9R1pqaZ_normal.jpg"/>
    <x v="20"/>
    <s v="https://twitter.com/#!/mattstafford777/status/1058503582255931393"/>
    <m/>
    <m/>
    <s v="1058503582255931393"/>
    <m/>
    <b v="0"/>
    <n v="41"/>
    <s v="48785884"/>
    <b v="0"/>
    <s v="en"/>
    <m/>
    <s v=""/>
    <b v="0"/>
    <n v="20"/>
    <s v=""/>
    <s v="Twitter Web Client"/>
    <b v="0"/>
    <s v="1058503582255931393"/>
    <s v="Tweet"/>
    <n v="0"/>
    <n v="0"/>
    <m/>
    <m/>
    <m/>
    <m/>
    <m/>
    <m/>
    <m/>
    <m/>
    <n v="1"/>
    <s v="1"/>
    <s v="1"/>
    <n v="2"/>
    <n v="4.545454545454546"/>
    <n v="0"/>
    <n v="0"/>
    <n v="0"/>
    <n v="0"/>
    <n v="42"/>
    <n v="95.45454545454545"/>
    <n v="44"/>
  </r>
  <r>
    <s v="clarkgregg"/>
    <s v="mattstafford777"/>
    <m/>
    <m/>
    <m/>
    <m/>
    <m/>
    <m/>
    <m/>
    <m/>
    <s v="Yes"/>
    <n v="42"/>
    <m/>
    <m/>
    <x v="1"/>
    <d v="2018-11-03T02:51:59.000"/>
    <s v="RT @MattStafford777: @clarkgregg Greetings Mr. Gregg. This is my friend's fundraiser that we discussed at the #kathymanning GOTV event. Any…"/>
    <m/>
    <m/>
    <x v="2"/>
    <m/>
    <s v="http://pbs.twimg.com/profile_images/705527056767913984/VUxgq15K_normal.jpg"/>
    <x v="21"/>
    <s v="https://twitter.com/#!/clarkgregg/status/1058552338326138881"/>
    <m/>
    <m/>
    <s v="1058552338326138881"/>
    <m/>
    <b v="0"/>
    <n v="0"/>
    <s v=""/>
    <b v="0"/>
    <s v="en"/>
    <m/>
    <s v=""/>
    <b v="0"/>
    <n v="20"/>
    <s v="1058503582255931393"/>
    <s v="Twitter for iPhone"/>
    <b v="0"/>
    <s v="1058503582255931393"/>
    <s v="Tweet"/>
    <n v="0"/>
    <n v="0"/>
    <m/>
    <m/>
    <m/>
    <m/>
    <m/>
    <m/>
    <m/>
    <m/>
    <n v="1"/>
    <s v="1"/>
    <s v="1"/>
    <n v="0"/>
    <n v="0"/>
    <n v="0"/>
    <n v="0"/>
    <n v="0"/>
    <n v="0"/>
    <n v="20"/>
    <n v="100"/>
    <n v="20"/>
  </r>
  <r>
    <s v="maddoglane1984"/>
    <s v="clarkgregg"/>
    <m/>
    <m/>
    <m/>
    <m/>
    <m/>
    <m/>
    <m/>
    <m/>
    <s v="No"/>
    <n v="43"/>
    <m/>
    <m/>
    <x v="1"/>
    <d v="2018-11-03T14:03:24.000"/>
    <s v="RT @MattStafford777: @clarkgregg Greetings Mr. Gregg. This is my friend's fundraiser that we discussed at the #kathymanning GOTV event. Any…"/>
    <m/>
    <m/>
    <x v="2"/>
    <m/>
    <s v="http://pbs.twimg.com/profile_images/1082455148457353216/LFUv6hp6_normal.jpg"/>
    <x v="22"/>
    <s v="https://twitter.com/#!/maddoglane1984/status/1058721307313999874"/>
    <m/>
    <m/>
    <s v="1058721307313999874"/>
    <m/>
    <b v="0"/>
    <n v="0"/>
    <s v=""/>
    <b v="0"/>
    <s v="en"/>
    <m/>
    <s v=""/>
    <b v="0"/>
    <n v="27"/>
    <s v="1058503582255931393"/>
    <s v="Twitter for iPhone"/>
    <b v="0"/>
    <s v="1058503582255931393"/>
    <s v="Tweet"/>
    <n v="0"/>
    <n v="0"/>
    <m/>
    <m/>
    <m/>
    <m/>
    <m/>
    <m/>
    <m/>
    <m/>
    <n v="1"/>
    <s v="1"/>
    <s v="1"/>
    <m/>
    <m/>
    <m/>
    <m/>
    <m/>
    <m/>
    <m/>
    <m/>
    <m/>
  </r>
  <r>
    <s v="bettatc1"/>
    <s v="dccc"/>
    <m/>
    <m/>
    <m/>
    <m/>
    <m/>
    <m/>
    <m/>
    <m/>
    <s v="No"/>
    <n v="45"/>
    <m/>
    <m/>
    <x v="1"/>
    <d v="2018-11-05T16:42:06.000"/>
    <s v="@GOP is making robot calls to voters in CC. If you get a call from 202-262-8805 hang up or don’t telling lies about Kathy Manning. Please bor for #KathyManning she will take NC in the right direction @bluenc  @cnn @dccc"/>
    <m/>
    <m/>
    <x v="2"/>
    <m/>
    <s v="http://pbs.twimg.com/profile_images/1083109547554689024/TFwKttG2_normal.jpg"/>
    <x v="23"/>
    <s v="https://twitter.com/#!/bettatc1/status/1059486020377497601"/>
    <m/>
    <m/>
    <s v="1059486020377497601"/>
    <m/>
    <b v="0"/>
    <n v="0"/>
    <s v="11134252"/>
    <b v="0"/>
    <s v="en"/>
    <m/>
    <s v=""/>
    <b v="0"/>
    <n v="0"/>
    <s v=""/>
    <s v="Twitter for iPhone"/>
    <b v="0"/>
    <s v="1059486020377497601"/>
    <s v="Tweet"/>
    <n v="0"/>
    <n v="0"/>
    <m/>
    <m/>
    <m/>
    <m/>
    <m/>
    <m/>
    <m/>
    <m/>
    <n v="1"/>
    <s v="2"/>
    <s v="2"/>
    <m/>
    <m/>
    <m/>
    <m/>
    <m/>
    <m/>
    <m/>
    <m/>
    <m/>
  </r>
  <r>
    <s v="murphybrwn"/>
    <s v="gop"/>
    <m/>
    <m/>
    <m/>
    <m/>
    <m/>
    <m/>
    <m/>
    <m/>
    <s v="No"/>
    <n v="49"/>
    <m/>
    <m/>
    <x v="1"/>
    <d v="2018-11-06T00:18:05.000"/>
    <s v="#KathyManning is neck and neck with Budd_x000a_     A Vote for @gop Budd is a vote for #PUTIN  #NC13_x000a__x000a_https://t.co/feFUMqv4vd https://t.co/W0jclOENkM"/>
    <s v="https://projects.fivethirtyeight.com/2018-midterm-election-forecast/house/north-carolina/13/#deluxe https://twitter.com/KathyManningNC/status/1059594159085010945"/>
    <s v="fivethirtyeight.com twitter.com"/>
    <x v="3"/>
    <m/>
    <s v="http://pbs.twimg.com/profile_images/826215166454878208/YXMiMR_4_normal.jpg"/>
    <x v="24"/>
    <s v="https://twitter.com/#!/murphybrwn/status/1059600772252516352"/>
    <m/>
    <m/>
    <s v="1059600772252516352"/>
    <m/>
    <b v="0"/>
    <n v="0"/>
    <s v=""/>
    <b v="1"/>
    <s v="en"/>
    <m/>
    <s v="1059594159085010945"/>
    <b v="0"/>
    <n v="0"/>
    <s v=""/>
    <s v="Twitter Web Client"/>
    <b v="0"/>
    <s v="1059600772252516352"/>
    <s v="Tweet"/>
    <n v="0"/>
    <n v="0"/>
    <m/>
    <m/>
    <m/>
    <m/>
    <m/>
    <m/>
    <m/>
    <m/>
    <n v="1"/>
    <s v="2"/>
    <s v="2"/>
    <n v="0"/>
    <n v="0"/>
    <n v="0"/>
    <n v="0"/>
    <n v="0"/>
    <n v="0"/>
    <n v="18"/>
    <n v="100"/>
    <n v="18"/>
  </r>
  <r>
    <s v="artiel_resists"/>
    <s v="reptedbudd"/>
    <m/>
    <m/>
    <m/>
    <m/>
    <m/>
    <m/>
    <m/>
    <m/>
    <s v="No"/>
    <n v="50"/>
    <m/>
    <m/>
    <x v="1"/>
    <d v="2018-11-06T12:13:52.000"/>
    <s v="I voted for #KathyManning in NC #D13. #VOTE #ncpol #RepealAndReplaceTedBudd @RepTedBudd"/>
    <m/>
    <m/>
    <x v="4"/>
    <m/>
    <s v="http://pbs.twimg.com/profile_images/1026141519806455808/0poGYwrS_normal.jpg"/>
    <x v="25"/>
    <s v="https://twitter.com/#!/artiel_resists/status/1059780907593359360"/>
    <m/>
    <m/>
    <s v="1059780907593359360"/>
    <m/>
    <b v="0"/>
    <n v="1"/>
    <s v=""/>
    <b v="0"/>
    <s v="en"/>
    <m/>
    <s v=""/>
    <b v="0"/>
    <n v="0"/>
    <s v=""/>
    <s v="Twitter for iPhone"/>
    <b v="0"/>
    <s v="1059780907593359360"/>
    <s v="Tweet"/>
    <n v="0"/>
    <n v="0"/>
    <m/>
    <m/>
    <m/>
    <m/>
    <m/>
    <m/>
    <m/>
    <m/>
    <n v="1"/>
    <s v="6"/>
    <s v="6"/>
    <n v="0"/>
    <n v="0"/>
    <n v="0"/>
    <n v="0"/>
    <n v="0"/>
    <n v="0"/>
    <n v="11"/>
    <n v="100"/>
    <n v="11"/>
  </r>
  <r>
    <s v="jenwallis42"/>
    <s v="jenwallis42"/>
    <m/>
    <m/>
    <m/>
    <m/>
    <m/>
    <m/>
    <m/>
    <m/>
    <s v="No"/>
    <n v="51"/>
    <m/>
    <m/>
    <x v="0"/>
    <d v="2018-11-06T14:24:59.000"/>
    <s v="When it is raining and you still have your buttons on to greet at the polls. _x000a__x000a_#kathymanning https://t.co/c6x1kSCqCd"/>
    <m/>
    <m/>
    <x v="2"/>
    <s v="https://pbs.twimg.com/media/DrU3H72U4AAhVnu.jpg"/>
    <s v="https://pbs.twimg.com/media/DrU3H72U4AAhVnu.jpg"/>
    <x v="26"/>
    <s v="https://twitter.com/#!/jenwallis42/status/1059813903595659264"/>
    <m/>
    <m/>
    <s v="1059813903595659264"/>
    <m/>
    <b v="0"/>
    <n v="9"/>
    <s v=""/>
    <b v="0"/>
    <s v="en"/>
    <m/>
    <s v=""/>
    <b v="0"/>
    <n v="0"/>
    <s v=""/>
    <s v="Twitter for iPhone"/>
    <b v="0"/>
    <s v="1059813903595659264"/>
    <s v="Tweet"/>
    <n v="0"/>
    <n v="0"/>
    <m/>
    <m/>
    <m/>
    <m/>
    <m/>
    <m/>
    <m/>
    <m/>
    <n v="2"/>
    <s v="3"/>
    <s v="3"/>
    <n v="0"/>
    <n v="0"/>
    <n v="0"/>
    <n v="0"/>
    <n v="0"/>
    <n v="0"/>
    <n v="17"/>
    <n v="100"/>
    <n v="17"/>
  </r>
  <r>
    <s v="jenwallis42"/>
    <s v="jenwallis42"/>
    <m/>
    <m/>
    <m/>
    <m/>
    <m/>
    <m/>
    <m/>
    <m/>
    <s v="No"/>
    <n v="52"/>
    <m/>
    <m/>
    <x v="0"/>
    <d v="2018-11-06T15:55:33.000"/>
    <s v="The Republicans all left. I am the only  one campaigning in the rain. #ElectionDay2018 #kathymanning"/>
    <m/>
    <m/>
    <x v="5"/>
    <m/>
    <s v="http://pbs.twimg.com/profile_images/992182882599923718/8Y9KzjQL_normal.jpg"/>
    <x v="27"/>
    <s v="https://twitter.com/#!/jenwallis42/status/1059836693702938625"/>
    <m/>
    <m/>
    <s v="1059836693702938625"/>
    <m/>
    <b v="0"/>
    <n v="4"/>
    <s v=""/>
    <b v="0"/>
    <s v="en"/>
    <m/>
    <s v=""/>
    <b v="0"/>
    <n v="0"/>
    <s v=""/>
    <s v="Twitter for iPhone"/>
    <b v="0"/>
    <s v="1059836693702938625"/>
    <s v="Tweet"/>
    <n v="0"/>
    <n v="0"/>
    <m/>
    <m/>
    <m/>
    <m/>
    <m/>
    <m/>
    <m/>
    <m/>
    <n v="2"/>
    <s v="3"/>
    <s v="3"/>
    <n v="0"/>
    <n v="0"/>
    <n v="0"/>
    <n v="0"/>
    <n v="0"/>
    <n v="0"/>
    <n v="15"/>
    <n v="100"/>
    <n v="15"/>
  </r>
  <r>
    <s v="cfgaction"/>
    <s v="kathymanning"/>
    <m/>
    <m/>
    <m/>
    <m/>
    <m/>
    <m/>
    <m/>
    <m/>
    <s v="No"/>
    <n v="53"/>
    <m/>
    <m/>
    <x v="1"/>
    <d v="2018-10-10T15:49:50.000"/>
    <s v="New CFG Action ad exposes @kathymanning as a &quot;liberal’s liberal.&quot; She’s recognized as a top Democrat donor in North Carolina with sizable sums going to Nancy Pelosi to Hillary Clinton and every far-left politician in between! #NC13_x000a_Full release: https://t.co/E2xBPBnmqx https://t.co/wrIKVInSTV"/>
    <s v="https://www.clubforgrowth.org/club-for-growth-action-unveils-new-ad-in-nc-13/"/>
    <s v="clubforgrowth.org"/>
    <x v="6"/>
    <s v="https://pbs.twimg.com/ext_tw_video_thumb/1050048163665637376/pu/img/sf0NE5X2s6q9QNcv.jpg"/>
    <s v="https://pbs.twimg.com/ext_tw_video_thumb/1050048163665637376/pu/img/sf0NE5X2s6q9QNcv.jpg"/>
    <x v="28"/>
    <s v="https://twitter.com/#!/cfgaction/status/1050050782672969729"/>
    <m/>
    <m/>
    <s v="1050050782672969729"/>
    <m/>
    <b v="0"/>
    <n v="6"/>
    <s v=""/>
    <b v="0"/>
    <s v="en"/>
    <m/>
    <s v=""/>
    <b v="0"/>
    <n v="13"/>
    <s v=""/>
    <s v="TweetDeck"/>
    <b v="0"/>
    <s v="1050050782672969729"/>
    <s v="Retweet"/>
    <n v="0"/>
    <n v="0"/>
    <m/>
    <m/>
    <m/>
    <m/>
    <m/>
    <m/>
    <m/>
    <m/>
    <n v="1"/>
    <s v="4"/>
    <s v="4"/>
    <n v="1"/>
    <n v="2.380952380952381"/>
    <n v="0"/>
    <n v="0"/>
    <n v="0"/>
    <n v="0"/>
    <n v="41"/>
    <n v="97.61904761904762"/>
    <n v="42"/>
  </r>
  <r>
    <s v="croatansound"/>
    <s v="kathymanning"/>
    <m/>
    <m/>
    <m/>
    <m/>
    <m/>
    <m/>
    <m/>
    <m/>
    <s v="No"/>
    <n v="54"/>
    <m/>
    <m/>
    <x v="1"/>
    <d v="2018-11-04T09:50:23.000"/>
    <s v="RT @cfgAction: New CFG Action ad exposes @kathymanning as a &quot;liberal’s liberal.&quot; She’s recognized as a top Democrat donor in North Carolina…"/>
    <m/>
    <m/>
    <x v="0"/>
    <m/>
    <s v="http://pbs.twimg.com/profile_images/1528269958/abb810c9-fdca-41df-87f9-3e3b8059c1e7_normal.png"/>
    <x v="29"/>
    <s v="https://twitter.com/#!/croatansound/status/1059020019781251073"/>
    <m/>
    <m/>
    <s v="1059020019781251073"/>
    <m/>
    <b v="0"/>
    <n v="0"/>
    <s v=""/>
    <b v="0"/>
    <s v="en"/>
    <m/>
    <s v=""/>
    <b v="0"/>
    <n v="12"/>
    <s v="1050050782672969729"/>
    <s v="Twitter Web Client"/>
    <b v="0"/>
    <s v="1050050782672969729"/>
    <s v="Tweet"/>
    <n v="0"/>
    <n v="0"/>
    <m/>
    <m/>
    <m/>
    <m/>
    <m/>
    <m/>
    <m/>
    <m/>
    <n v="2"/>
    <s v="4"/>
    <s v="4"/>
    <m/>
    <m/>
    <m/>
    <m/>
    <m/>
    <m/>
    <m/>
    <m/>
    <m/>
  </r>
  <r>
    <s v="croatansound"/>
    <s v="kathymanning"/>
    <m/>
    <m/>
    <m/>
    <m/>
    <m/>
    <m/>
    <m/>
    <m/>
    <s v="No"/>
    <n v="55"/>
    <m/>
    <m/>
    <x v="1"/>
    <d v="2018-11-06T18:05:37.000"/>
    <s v="RT @cfgAction: New CFG Action ad exposes @kathymanning as a &quot;liberal’s liberal.&quot; She’s recognized as a top Democrat donor in North Carolina…"/>
    <m/>
    <m/>
    <x v="0"/>
    <m/>
    <s v="http://pbs.twimg.com/profile_images/1528269958/abb810c9-fdca-41df-87f9-3e3b8059c1e7_normal.png"/>
    <x v="30"/>
    <s v="https://twitter.com/#!/croatansound/status/1059869425564823552"/>
    <m/>
    <m/>
    <s v="1059869425564823552"/>
    <m/>
    <b v="0"/>
    <n v="0"/>
    <s v=""/>
    <b v="0"/>
    <s v="en"/>
    <m/>
    <s v=""/>
    <b v="0"/>
    <n v="13"/>
    <s v="1050050782672969729"/>
    <s v="Twitter Web Client"/>
    <b v="0"/>
    <s v="1050050782672969729"/>
    <s v="Tweet"/>
    <n v="0"/>
    <n v="0"/>
    <m/>
    <m/>
    <m/>
    <m/>
    <m/>
    <m/>
    <m/>
    <m/>
    <n v="2"/>
    <s v="4"/>
    <s v="4"/>
    <m/>
    <m/>
    <m/>
    <m/>
    <m/>
    <m/>
    <m/>
    <m/>
    <m/>
  </r>
  <r>
    <s v="claudia25748034"/>
    <s v="kathymanningnc"/>
    <m/>
    <m/>
    <m/>
    <m/>
    <m/>
    <m/>
    <m/>
    <m/>
    <s v="No"/>
    <n v="58"/>
    <m/>
    <m/>
    <x v="1"/>
    <d v="2018-11-06T23:54:30.000"/>
    <s v="Polls close in a half hour!! Vote for representative @KathyManningNC for NC District 13! #politics #nc13 #kathymanning #LaGoPo19 https://t.co/aBBIoL1Evr"/>
    <s v="https://twitter.com/KathyManningNC/status/1059775636166840321"/>
    <s v="twitter.com"/>
    <x v="7"/>
    <m/>
    <s v="http://pbs.twimg.com/profile_images/1059956379895676928/SxHHtVBc_normal.jpg"/>
    <x v="31"/>
    <s v="https://twitter.com/#!/claudia25748034/status/1059957228009111553"/>
    <m/>
    <m/>
    <s v="1059957228009111553"/>
    <m/>
    <b v="0"/>
    <n v="1"/>
    <s v=""/>
    <b v="1"/>
    <s v="en"/>
    <m/>
    <s v="1059775636166840321"/>
    <b v="0"/>
    <n v="0"/>
    <s v=""/>
    <s v="Twitter for iPhone"/>
    <b v="0"/>
    <s v="1059957228009111553"/>
    <s v="Tweet"/>
    <n v="0"/>
    <n v="0"/>
    <m/>
    <m/>
    <m/>
    <m/>
    <m/>
    <m/>
    <m/>
    <m/>
    <n v="1"/>
    <s v="5"/>
    <s v="5"/>
    <n v="0"/>
    <n v="0"/>
    <n v="0"/>
    <n v="0"/>
    <n v="0"/>
    <n v="0"/>
    <n v="18"/>
    <n v="100"/>
    <n v="18"/>
  </r>
  <r>
    <s v="igob4u2"/>
    <s v="igob4u2"/>
    <m/>
    <m/>
    <m/>
    <m/>
    <m/>
    <m/>
    <m/>
    <m/>
    <s v="No"/>
    <n v="59"/>
    <m/>
    <m/>
    <x v="0"/>
    <d v="2018-11-30T03:54:02.000"/>
    <s v="#StolenElection_x000a_North Carolina #NC09_x000a__x000a_Democrats had hoped to flip 3 GOP-leaning seats but_x000a_GOP  Rep. Ted Budd defeated_x000a_DEM Kathy Manning #KathyManning_x000a_and_x000a_GOP Rep. George Holding defeated_x000a_DEM Linda Coleman_x000a_#LindaColeman"/>
    <m/>
    <m/>
    <x v="8"/>
    <m/>
    <s v="http://pbs.twimg.com/profile_images/1018045962504286208/S2h1c3qA_normal.jpg"/>
    <x v="32"/>
    <s v="https://twitter.com/#!/igob4u2/status/1068352428544847873"/>
    <m/>
    <m/>
    <s v="1068352428544847873"/>
    <s v="1068351367935348736"/>
    <b v="0"/>
    <n v="0"/>
    <s v="745699859169165312"/>
    <b v="0"/>
    <s v="en"/>
    <m/>
    <s v=""/>
    <b v="0"/>
    <n v="0"/>
    <s v=""/>
    <s v="Twitter for iPhone"/>
    <b v="0"/>
    <s v="1068351367935348736"/>
    <s v="Tweet"/>
    <n v="0"/>
    <n v="0"/>
    <m/>
    <m/>
    <m/>
    <m/>
    <m/>
    <m/>
    <m/>
    <m/>
    <n v="1"/>
    <s v="3"/>
    <s v="3"/>
    <n v="2"/>
    <n v="6.0606060606060606"/>
    <n v="0"/>
    <n v="0"/>
    <n v="0"/>
    <n v="0"/>
    <n v="31"/>
    <n v="93.93939393939394"/>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33">
    <i>
      <x v="1"/>
    </i>
    <i r="1">
      <x v="10"/>
    </i>
    <i r="2">
      <x v="284"/>
    </i>
    <i r="3">
      <x v="16"/>
    </i>
    <i r="1">
      <x v="11"/>
    </i>
    <i r="2">
      <x v="306"/>
    </i>
    <i r="3">
      <x v="5"/>
    </i>
    <i r="2">
      <x v="307"/>
    </i>
    <i r="3">
      <x v="17"/>
    </i>
    <i r="3">
      <x v="24"/>
    </i>
    <i r="2">
      <x v="308"/>
    </i>
    <i r="3">
      <x v="3"/>
    </i>
    <i r="3">
      <x v="4"/>
    </i>
    <i r="3">
      <x v="5"/>
    </i>
    <i r="3">
      <x v="7"/>
    </i>
    <i r="3">
      <x v="10"/>
    </i>
    <i r="3">
      <x v="12"/>
    </i>
    <i r="3">
      <x v="13"/>
    </i>
    <i r="3">
      <x v="15"/>
    </i>
    <i r="2">
      <x v="309"/>
    </i>
    <i r="3">
      <x v="10"/>
    </i>
    <i r="2">
      <x v="310"/>
    </i>
    <i r="3">
      <x v="17"/>
    </i>
    <i r="2">
      <x v="311"/>
    </i>
    <i r="3">
      <x v="1"/>
    </i>
    <i r="3">
      <x v="13"/>
    </i>
    <i r="3">
      <x v="15"/>
    </i>
    <i r="3">
      <x v="16"/>
    </i>
    <i r="3">
      <x v="19"/>
    </i>
    <i r="3">
      <x v="24"/>
    </i>
    <i r="2">
      <x v="335"/>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9">
        <i x="5" s="1"/>
        <i x="2" s="1"/>
        <i x="4" s="1"/>
        <i x="1" s="1"/>
        <i x="3" s="1"/>
        <i x="6" s="1"/>
        <i x="7"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9" totalsRowShown="0" headerRowDxfId="428" dataDxfId="427">
  <autoFilter ref="A2:BL59"/>
  <tableColumns count="64">
    <tableColumn id="1" name="Vertex 1" dataDxfId="426"/>
    <tableColumn id="2" name="Vertex 2" dataDxfId="425"/>
    <tableColumn id="3" name="Color" dataDxfId="424"/>
    <tableColumn id="4" name="Width" dataDxfId="423"/>
    <tableColumn id="11" name="Style" dataDxfId="422"/>
    <tableColumn id="5" name="Opacity" dataDxfId="421"/>
    <tableColumn id="6" name="Visibility" dataDxfId="420"/>
    <tableColumn id="10" name="Label" dataDxfId="419"/>
    <tableColumn id="12" name="Label Text Color" dataDxfId="418"/>
    <tableColumn id="13" name="Label Font Size" dataDxfId="417"/>
    <tableColumn id="14" name="Reciprocated?" dataDxfId="94"/>
    <tableColumn id="7" name="ID" dataDxfId="416"/>
    <tableColumn id="9" name="Dynamic Filter" dataDxfId="415"/>
    <tableColumn id="8" name="Add Your Own Columns Here" dataDxfId="414"/>
    <tableColumn id="15" name="Relationship" dataDxfId="413"/>
    <tableColumn id="16" name="Relationship Date (UTC)" dataDxfId="412"/>
    <tableColumn id="17" name="Tweet" dataDxfId="411"/>
    <tableColumn id="18" name="URLs in Tweet" dataDxfId="410"/>
    <tableColumn id="19" name="Domains in Tweet" dataDxfId="409"/>
    <tableColumn id="20" name="Hashtags in Tweet" dataDxfId="408"/>
    <tableColumn id="21" name="Media in Tweet" dataDxfId="407"/>
    <tableColumn id="22" name="Tweet Image File" dataDxfId="406"/>
    <tableColumn id="23" name="Tweet Date (UTC)" dataDxfId="405"/>
    <tableColumn id="24" name="Twitter Page for Tweet" dataDxfId="404"/>
    <tableColumn id="25" name="Latitude" dataDxfId="403"/>
    <tableColumn id="26" name="Longitude" dataDxfId="402"/>
    <tableColumn id="27" name="Imported ID" dataDxfId="401"/>
    <tableColumn id="28" name="In-Reply-To Tweet ID" dataDxfId="400"/>
    <tableColumn id="29" name="Favorited" dataDxfId="399"/>
    <tableColumn id="30" name="Favorite Count" dataDxfId="398"/>
    <tableColumn id="31" name="In-Reply-To User ID" dataDxfId="397"/>
    <tableColumn id="32" name="Is Quote Status" dataDxfId="396"/>
    <tableColumn id="33" name="Language" dataDxfId="395"/>
    <tableColumn id="34" name="Possibly Sensitive" dataDxfId="394"/>
    <tableColumn id="35" name="Quoted Status ID" dataDxfId="393"/>
    <tableColumn id="36" name="Retweeted" dataDxfId="392"/>
    <tableColumn id="37" name="Retweet Count" dataDxfId="391"/>
    <tableColumn id="38" name="Retweet ID" dataDxfId="390"/>
    <tableColumn id="39" name="Source" dataDxfId="389"/>
    <tableColumn id="40" name="Truncated" dataDxfId="388"/>
    <tableColumn id="41" name="Unified Twitter ID" dataDxfId="387"/>
    <tableColumn id="42" name="Imported Tweet Type" dataDxfId="386"/>
    <tableColumn id="43" name="Added By Extended Analysis" dataDxfId="385"/>
    <tableColumn id="44" name="Corrected By Extended Analysis" dataDxfId="384"/>
    <tableColumn id="45" name="Place Bounding Box" dataDxfId="383"/>
    <tableColumn id="46" name="Place Country" dataDxfId="382"/>
    <tableColumn id="47" name="Place Country Code" dataDxfId="381"/>
    <tableColumn id="48" name="Place Full Name" dataDxfId="380"/>
    <tableColumn id="49" name="Place ID" dataDxfId="379"/>
    <tableColumn id="50" name="Place Name" dataDxfId="378"/>
    <tableColumn id="51" name="Place Type" dataDxfId="377"/>
    <tableColumn id="52" name="Place URL" dataDxfId="376"/>
    <tableColumn id="53" name="Edge Weight"/>
    <tableColumn id="54" name="Vertex 1 Group" dataDxfId="29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8" totalsRowShown="0" headerRowDxfId="298" dataDxfId="297">
  <autoFilter ref="A2:C8"/>
  <tableColumns count="3">
    <tableColumn id="1" name="Group 1" dataDxfId="296"/>
    <tableColumn id="2" name="Group 2" dataDxfId="295"/>
    <tableColumn id="3" name="Edges" dataDxfId="29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91" dataDxfId="290">
  <autoFilter ref="A1:N11"/>
  <tableColumns count="14">
    <tableColumn id="1" name="Top URLs in Tweet in Entire Graph" dataDxfId="289"/>
    <tableColumn id="2" name="Entire Graph Count" dataDxfId="288"/>
    <tableColumn id="3" name="Top URLs in Tweet in G1" dataDxfId="287"/>
    <tableColumn id="4" name="G1 Count" dataDxfId="286"/>
    <tableColumn id="5" name="Top URLs in Tweet in G2" dataDxfId="285"/>
    <tableColumn id="6" name="G2 Count" dataDxfId="284"/>
    <tableColumn id="7" name="Top URLs in Tweet in G3" dataDxfId="283"/>
    <tableColumn id="8" name="G3 Count" dataDxfId="282"/>
    <tableColumn id="9" name="Top URLs in Tweet in G4" dataDxfId="281"/>
    <tableColumn id="10" name="G4 Count" dataDxfId="280"/>
    <tableColumn id="11" name="Top URLs in Tweet in G5" dataDxfId="279"/>
    <tableColumn id="12" name="G5 Count" dataDxfId="278"/>
    <tableColumn id="13" name="Top URLs in Tweet in G6" dataDxfId="277"/>
    <tableColumn id="14" name="G6 Count" dataDxfId="27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24" totalsRowShown="0" headerRowDxfId="275" dataDxfId="274">
  <autoFilter ref="A14:N24"/>
  <tableColumns count="14">
    <tableColumn id="1" name="Top Domains in Tweet in Entire Graph" dataDxfId="273"/>
    <tableColumn id="2" name="Entire Graph Count" dataDxfId="272"/>
    <tableColumn id="3" name="Top Domains in Tweet in G1" dataDxfId="271"/>
    <tableColumn id="4" name="G1 Count" dataDxfId="270"/>
    <tableColumn id="5" name="Top Domains in Tweet in G2" dataDxfId="269"/>
    <tableColumn id="6" name="G2 Count" dataDxfId="268"/>
    <tableColumn id="7" name="Top Domains in Tweet in G3" dataDxfId="267"/>
    <tableColumn id="8" name="G3 Count" dataDxfId="266"/>
    <tableColumn id="9" name="Top Domains in Tweet in G4" dataDxfId="265"/>
    <tableColumn id="10" name="G4 Count" dataDxfId="264"/>
    <tableColumn id="11" name="Top Domains in Tweet in G5" dataDxfId="263"/>
    <tableColumn id="12" name="G5 Count" dataDxfId="262"/>
    <tableColumn id="13" name="Top Domains in Tweet in G6" dataDxfId="261"/>
    <tableColumn id="14" name="G6 Count" dataDxfId="26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N37" totalsRowShown="0" headerRowDxfId="259" dataDxfId="258">
  <autoFilter ref="A27:N37"/>
  <tableColumns count="14">
    <tableColumn id="1" name="Top Hashtags in Tweet in Entire Graph" dataDxfId="257"/>
    <tableColumn id="2" name="Entire Graph Count" dataDxfId="256"/>
    <tableColumn id="3" name="Top Hashtags in Tweet in G1" dataDxfId="255"/>
    <tableColumn id="4" name="G1 Count" dataDxfId="254"/>
    <tableColumn id="5" name="Top Hashtags in Tweet in G2" dataDxfId="253"/>
    <tableColumn id="6" name="G2 Count" dataDxfId="252"/>
    <tableColumn id="7" name="Top Hashtags in Tweet in G3" dataDxfId="251"/>
    <tableColumn id="8" name="G3 Count" dataDxfId="250"/>
    <tableColumn id="9" name="Top Hashtags in Tweet in G4" dataDxfId="249"/>
    <tableColumn id="10" name="G4 Count" dataDxfId="248"/>
    <tableColumn id="11" name="Top Hashtags in Tweet in G5" dataDxfId="247"/>
    <tableColumn id="12" name="G5 Count" dataDxfId="246"/>
    <tableColumn id="13" name="Top Hashtags in Tweet in G6" dataDxfId="245"/>
    <tableColumn id="14" name="G6 Count" dataDxfId="24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N50" totalsRowShown="0" headerRowDxfId="242" dataDxfId="241">
  <autoFilter ref="A40:N50"/>
  <tableColumns count="14">
    <tableColumn id="1" name="Top Words in Tweet in Entire Graph" dataDxfId="240"/>
    <tableColumn id="2" name="Entire Graph Count" dataDxfId="239"/>
    <tableColumn id="3" name="Top Words in Tweet in G1" dataDxfId="238"/>
    <tableColumn id="4" name="G1 Count" dataDxfId="237"/>
    <tableColumn id="5" name="Top Words in Tweet in G2" dataDxfId="236"/>
    <tableColumn id="6" name="G2 Count" dataDxfId="235"/>
    <tableColumn id="7" name="Top Words in Tweet in G3" dataDxfId="234"/>
    <tableColumn id="8" name="G3 Count" dataDxfId="233"/>
    <tableColumn id="9" name="Top Words in Tweet in G4" dataDxfId="232"/>
    <tableColumn id="10" name="G4 Count" dataDxfId="231"/>
    <tableColumn id="11" name="Top Words in Tweet in G5" dataDxfId="230"/>
    <tableColumn id="12" name="G5 Count" dataDxfId="229"/>
    <tableColumn id="13" name="Top Words in Tweet in G6" dataDxfId="228"/>
    <tableColumn id="14" name="G6 Count" dataDxfId="2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N63" totalsRowShown="0" headerRowDxfId="225" dataDxfId="224">
  <autoFilter ref="A53:N63"/>
  <tableColumns count="14">
    <tableColumn id="1" name="Top Word Pairs in Tweet in Entire Graph" dataDxfId="223"/>
    <tableColumn id="2" name="Entire Graph Count" dataDxfId="222"/>
    <tableColumn id="3" name="Top Word Pairs in Tweet in G1" dataDxfId="221"/>
    <tableColumn id="4" name="G1 Count" dataDxfId="220"/>
    <tableColumn id="5" name="Top Word Pairs in Tweet in G2" dataDxfId="219"/>
    <tableColumn id="6" name="G2 Count" dataDxfId="218"/>
    <tableColumn id="7" name="Top Word Pairs in Tweet in G3" dataDxfId="217"/>
    <tableColumn id="8" name="G3 Count" dataDxfId="216"/>
    <tableColumn id="9" name="Top Word Pairs in Tweet in G4" dataDxfId="215"/>
    <tableColumn id="10" name="G4 Count" dataDxfId="214"/>
    <tableColumn id="11" name="Top Word Pairs in Tweet in G5" dataDxfId="213"/>
    <tableColumn id="12" name="G5 Count" dataDxfId="212"/>
    <tableColumn id="13" name="Top Word Pairs in Tweet in G6" dataDxfId="211"/>
    <tableColumn id="14" name="G6 Count" dataDxfId="21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N68" totalsRowShown="0" headerRowDxfId="208" dataDxfId="207">
  <autoFilter ref="A66:N68"/>
  <tableColumns count="14">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8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N81" totalsRowShown="0" headerRowDxfId="205" dataDxfId="204">
  <autoFilter ref="A71:N81"/>
  <tableColumns count="14">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79"/>
    <tableColumn id="13" name="Top Mentioned in G6" dataDxfId="178"/>
    <tableColumn id="14" name="G6 Count" dataDxfId="17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N94" totalsRowShown="0" headerRowDxfId="174" dataDxfId="173">
  <autoFilter ref="A84:N94"/>
  <tableColumns count="14">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0" totalsRowShown="0" headerRowDxfId="375" dataDxfId="374">
  <autoFilter ref="A2:BS40"/>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87" totalsRowShown="0" headerRowDxfId="147" dataDxfId="146">
  <autoFilter ref="A1:G8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3" totalsRowShown="0" headerRowDxfId="138" dataDxfId="137">
  <autoFilter ref="A1:L6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5" totalsRowShown="0" headerRowDxfId="64" dataDxfId="63">
  <autoFilter ref="A2:BL3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2">
  <autoFilter ref="A2:AO8"/>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43"/>
    <tableColumn id="27" name="Top Hashtags in Tweet" dataDxfId="226"/>
    <tableColumn id="28" name="Top Words in Tweet" dataDxfId="209"/>
    <tableColumn id="29" name="Top Word Pairs in Tweet" dataDxfId="176"/>
    <tableColumn id="30" name="Top Replied-To in Tweet" dataDxfId="17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329" dataDxfId="328">
  <autoFilter ref="A1:C39"/>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93"/>
    <tableColumn id="2" name="Value" dataDxfId="2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barackobama/status/1058064320356081665" TargetMode="External" /><Relationship Id="rId2" Type="http://schemas.openxmlformats.org/officeDocument/2006/relationships/hyperlink" Target="https://www.gofundme.com/anandarose?fbclid=IwAR26_8EoFfbHZDkLQ9-xtXCbeLYZrMmjsJx-3PtYfqDnn_bO2jDPH3XMlSs" TargetMode="External" /><Relationship Id="rId3" Type="http://schemas.openxmlformats.org/officeDocument/2006/relationships/hyperlink" Target="https://www.clubforgrowth.org/club-for-growth-action-unveils-new-ad-in-nc-13/" TargetMode="External" /><Relationship Id="rId4" Type="http://schemas.openxmlformats.org/officeDocument/2006/relationships/hyperlink" Target="https://twitter.com/KathyManningNC/status/1059775636166840321" TargetMode="External" /><Relationship Id="rId5" Type="http://schemas.openxmlformats.org/officeDocument/2006/relationships/hyperlink" Target="https://pbs.twimg.com/media/DrU3H72U4AAhVnu.jpg" TargetMode="External" /><Relationship Id="rId6" Type="http://schemas.openxmlformats.org/officeDocument/2006/relationships/hyperlink" Target="https://pbs.twimg.com/ext_tw_video_thumb/1050048163665637376/pu/img/sf0NE5X2s6q9QNcv.jpg" TargetMode="External" /><Relationship Id="rId7" Type="http://schemas.openxmlformats.org/officeDocument/2006/relationships/hyperlink" Target="http://pbs.twimg.com/profile_images/467439622427901952/lFSsiBQ8_normal.jpeg" TargetMode="External" /><Relationship Id="rId8" Type="http://schemas.openxmlformats.org/officeDocument/2006/relationships/hyperlink" Target="http://pbs.twimg.com/profile_images/1058396215673524226/Yt7a8k5x_normal.jpg" TargetMode="External" /><Relationship Id="rId9" Type="http://schemas.openxmlformats.org/officeDocument/2006/relationships/hyperlink" Target="http://pbs.twimg.com/profile_images/885264132253069312/TzaFbyGw_normal.jpg" TargetMode="External" /><Relationship Id="rId10" Type="http://schemas.openxmlformats.org/officeDocument/2006/relationships/hyperlink" Target="http://pbs.twimg.com/profile_images/885264132253069312/TzaFbyGw_normal.jpg" TargetMode="External" /><Relationship Id="rId11" Type="http://schemas.openxmlformats.org/officeDocument/2006/relationships/hyperlink" Target="http://pbs.twimg.com/profile_images/1042602101774471168/hPp8j3xP_normal.jpg" TargetMode="External" /><Relationship Id="rId12" Type="http://schemas.openxmlformats.org/officeDocument/2006/relationships/hyperlink" Target="http://pbs.twimg.com/profile_images/1042602101774471168/hPp8j3xP_normal.jpg" TargetMode="External" /><Relationship Id="rId13" Type="http://schemas.openxmlformats.org/officeDocument/2006/relationships/hyperlink" Target="http://pbs.twimg.com/profile_images/1009272916473761792/ev7rGN9__normal.jpg" TargetMode="External" /><Relationship Id="rId14" Type="http://schemas.openxmlformats.org/officeDocument/2006/relationships/hyperlink" Target="http://pbs.twimg.com/profile_images/1009272916473761792/ev7rGN9__normal.jpg" TargetMode="External" /><Relationship Id="rId15" Type="http://schemas.openxmlformats.org/officeDocument/2006/relationships/hyperlink" Target="http://pbs.twimg.com/profile_images/1053359241031909376/w-mBVWW5_normal.jpg" TargetMode="External" /><Relationship Id="rId16" Type="http://schemas.openxmlformats.org/officeDocument/2006/relationships/hyperlink" Target="http://pbs.twimg.com/profile_images/1053359241031909376/w-mBVWW5_normal.jpg" TargetMode="External" /><Relationship Id="rId17" Type="http://schemas.openxmlformats.org/officeDocument/2006/relationships/hyperlink" Target="http://pbs.twimg.com/profile_images/926626118131621888/gFmCI-Da_normal.jpg" TargetMode="External" /><Relationship Id="rId18" Type="http://schemas.openxmlformats.org/officeDocument/2006/relationships/hyperlink" Target="http://pbs.twimg.com/profile_images/926626118131621888/gFmCI-Da_normal.jpg" TargetMode="External" /><Relationship Id="rId19" Type="http://schemas.openxmlformats.org/officeDocument/2006/relationships/hyperlink" Target="http://pbs.twimg.com/profile_images/944801646411943936/xKEXvuwj_normal.jpg" TargetMode="External" /><Relationship Id="rId20" Type="http://schemas.openxmlformats.org/officeDocument/2006/relationships/hyperlink" Target="http://pbs.twimg.com/profile_images/944801646411943936/xKEXvuwj_normal.jpg" TargetMode="External" /><Relationship Id="rId21" Type="http://schemas.openxmlformats.org/officeDocument/2006/relationships/hyperlink" Target="http://pbs.twimg.com/profile_images/673683103722831872/-V9gbdLn_normal.jpg" TargetMode="External" /><Relationship Id="rId22" Type="http://schemas.openxmlformats.org/officeDocument/2006/relationships/hyperlink" Target="http://pbs.twimg.com/profile_images/673683103722831872/-V9gbdLn_normal.jpg" TargetMode="External" /><Relationship Id="rId23" Type="http://schemas.openxmlformats.org/officeDocument/2006/relationships/hyperlink" Target="http://pbs.twimg.com/profile_images/952446064769904640/z1Ts-wOn_normal.jpg" TargetMode="External" /><Relationship Id="rId24" Type="http://schemas.openxmlformats.org/officeDocument/2006/relationships/hyperlink" Target="http://pbs.twimg.com/profile_images/952446064769904640/z1Ts-wOn_normal.jpg" TargetMode="External" /><Relationship Id="rId25" Type="http://schemas.openxmlformats.org/officeDocument/2006/relationships/hyperlink" Target="http://pbs.twimg.com/profile_images/1059519561123291136/HM30Q61D_normal.jpg" TargetMode="External" /><Relationship Id="rId26" Type="http://schemas.openxmlformats.org/officeDocument/2006/relationships/hyperlink" Target="http://pbs.twimg.com/profile_images/1059519561123291136/HM30Q61D_normal.jpg" TargetMode="External" /><Relationship Id="rId27" Type="http://schemas.openxmlformats.org/officeDocument/2006/relationships/hyperlink" Target="http://pbs.twimg.com/profile_images/1074624807717822470/UBfWAKYu_normal.jpg" TargetMode="External" /><Relationship Id="rId28" Type="http://schemas.openxmlformats.org/officeDocument/2006/relationships/hyperlink" Target="http://pbs.twimg.com/profile_images/1074624807717822470/UBfWAKYu_normal.jpg" TargetMode="External" /><Relationship Id="rId29" Type="http://schemas.openxmlformats.org/officeDocument/2006/relationships/hyperlink" Target="http://pbs.twimg.com/profile_images/986096370246336512/jijF2RbT_normal.jpg" TargetMode="External" /><Relationship Id="rId30" Type="http://schemas.openxmlformats.org/officeDocument/2006/relationships/hyperlink" Target="http://pbs.twimg.com/profile_images/986096370246336512/jijF2RbT_normal.jpg" TargetMode="External" /><Relationship Id="rId31" Type="http://schemas.openxmlformats.org/officeDocument/2006/relationships/hyperlink" Target="http://pbs.twimg.com/profile_images/634545525136748544/edSbCQOJ_normal.jpg" TargetMode="External" /><Relationship Id="rId32" Type="http://schemas.openxmlformats.org/officeDocument/2006/relationships/hyperlink" Target="http://pbs.twimg.com/profile_images/634545525136748544/edSbCQOJ_normal.jpg" TargetMode="External" /><Relationship Id="rId33" Type="http://schemas.openxmlformats.org/officeDocument/2006/relationships/hyperlink" Target="http://pbs.twimg.com/profile_images/1023572068011520002/jRV2ya9f_normal.jpg" TargetMode="External" /><Relationship Id="rId34" Type="http://schemas.openxmlformats.org/officeDocument/2006/relationships/hyperlink" Target="http://pbs.twimg.com/profile_images/1023572068011520002/jRV2ya9f_normal.jpg" TargetMode="External" /><Relationship Id="rId35" Type="http://schemas.openxmlformats.org/officeDocument/2006/relationships/hyperlink" Target="http://pbs.twimg.com/profile_images/1376717094/Picture0021_normal.jpg" TargetMode="External" /><Relationship Id="rId36" Type="http://schemas.openxmlformats.org/officeDocument/2006/relationships/hyperlink" Target="http://pbs.twimg.com/profile_images/1376717094/Picture0021_normal.jpg" TargetMode="External" /><Relationship Id="rId37" Type="http://schemas.openxmlformats.org/officeDocument/2006/relationships/hyperlink" Target="http://abs.twimg.com/sticky/default_profile_images/default_profile_normal.png" TargetMode="External" /><Relationship Id="rId38" Type="http://schemas.openxmlformats.org/officeDocument/2006/relationships/hyperlink" Target="http://abs.twimg.com/sticky/default_profile_images/default_profile_normal.png" TargetMode="External" /><Relationship Id="rId39" Type="http://schemas.openxmlformats.org/officeDocument/2006/relationships/hyperlink" Target="http://pbs.twimg.com/profile_images/1774109766/gatowonder_normal.png" TargetMode="External" /><Relationship Id="rId40" Type="http://schemas.openxmlformats.org/officeDocument/2006/relationships/hyperlink" Target="http://pbs.twimg.com/profile_images/1774109766/gatowonder_normal.png" TargetMode="External" /><Relationship Id="rId41" Type="http://schemas.openxmlformats.org/officeDocument/2006/relationships/hyperlink" Target="http://pbs.twimg.com/profile_images/1063145095522861057/nf9QNSeq_normal.jpg" TargetMode="External" /><Relationship Id="rId42" Type="http://schemas.openxmlformats.org/officeDocument/2006/relationships/hyperlink" Target="http://pbs.twimg.com/profile_images/1063145095522861057/nf9QNSeq_normal.jpg" TargetMode="External" /><Relationship Id="rId43" Type="http://schemas.openxmlformats.org/officeDocument/2006/relationships/hyperlink" Target="http://pbs.twimg.com/profile_images/766342570557468672/sslbTV-C_normal.jpg" TargetMode="External" /><Relationship Id="rId44" Type="http://schemas.openxmlformats.org/officeDocument/2006/relationships/hyperlink" Target="http://pbs.twimg.com/profile_images/766342570557468672/sslbTV-C_normal.jpg" TargetMode="External" /><Relationship Id="rId45" Type="http://schemas.openxmlformats.org/officeDocument/2006/relationships/hyperlink" Target="http://pbs.twimg.com/profile_images/847283459542233090/M9R1pqaZ_normal.jpg" TargetMode="External" /><Relationship Id="rId46" Type="http://schemas.openxmlformats.org/officeDocument/2006/relationships/hyperlink" Target="http://pbs.twimg.com/profile_images/705527056767913984/VUxgq15K_normal.jpg" TargetMode="External" /><Relationship Id="rId47" Type="http://schemas.openxmlformats.org/officeDocument/2006/relationships/hyperlink" Target="http://pbs.twimg.com/profile_images/1082455148457353216/LFUv6hp6_normal.jpg" TargetMode="External" /><Relationship Id="rId48" Type="http://schemas.openxmlformats.org/officeDocument/2006/relationships/hyperlink" Target="http://pbs.twimg.com/profile_images/1082455148457353216/LFUv6hp6_normal.jpg" TargetMode="External" /><Relationship Id="rId49" Type="http://schemas.openxmlformats.org/officeDocument/2006/relationships/hyperlink" Target="http://pbs.twimg.com/profile_images/1083109547554689024/TFwKttG2_normal.jpg" TargetMode="External" /><Relationship Id="rId50" Type="http://schemas.openxmlformats.org/officeDocument/2006/relationships/hyperlink" Target="http://pbs.twimg.com/profile_images/1083109547554689024/TFwKttG2_normal.jpg" TargetMode="External" /><Relationship Id="rId51" Type="http://schemas.openxmlformats.org/officeDocument/2006/relationships/hyperlink" Target="http://pbs.twimg.com/profile_images/1083109547554689024/TFwKttG2_normal.jpg" TargetMode="External" /><Relationship Id="rId52" Type="http://schemas.openxmlformats.org/officeDocument/2006/relationships/hyperlink" Target="http://pbs.twimg.com/profile_images/1083109547554689024/TFwKttG2_normal.jpg" TargetMode="External" /><Relationship Id="rId53" Type="http://schemas.openxmlformats.org/officeDocument/2006/relationships/hyperlink" Target="http://pbs.twimg.com/profile_images/826215166454878208/YXMiMR_4_normal.jpg" TargetMode="External" /><Relationship Id="rId54" Type="http://schemas.openxmlformats.org/officeDocument/2006/relationships/hyperlink" Target="http://pbs.twimg.com/profile_images/1026141519806455808/0poGYwrS_normal.jpg" TargetMode="External" /><Relationship Id="rId55" Type="http://schemas.openxmlformats.org/officeDocument/2006/relationships/hyperlink" Target="https://pbs.twimg.com/media/DrU3H72U4AAhVnu.jpg" TargetMode="External" /><Relationship Id="rId56" Type="http://schemas.openxmlformats.org/officeDocument/2006/relationships/hyperlink" Target="http://pbs.twimg.com/profile_images/992182882599923718/8Y9KzjQL_normal.jpg" TargetMode="External" /><Relationship Id="rId57" Type="http://schemas.openxmlformats.org/officeDocument/2006/relationships/hyperlink" Target="https://pbs.twimg.com/ext_tw_video_thumb/1050048163665637376/pu/img/sf0NE5X2s6q9QNcv.jpg" TargetMode="External" /><Relationship Id="rId58" Type="http://schemas.openxmlformats.org/officeDocument/2006/relationships/hyperlink" Target="http://pbs.twimg.com/profile_images/1528269958/abb810c9-fdca-41df-87f9-3e3b8059c1e7_normal.png" TargetMode="External" /><Relationship Id="rId59" Type="http://schemas.openxmlformats.org/officeDocument/2006/relationships/hyperlink" Target="http://pbs.twimg.com/profile_images/1528269958/abb810c9-fdca-41df-87f9-3e3b8059c1e7_normal.png" TargetMode="External" /><Relationship Id="rId60" Type="http://schemas.openxmlformats.org/officeDocument/2006/relationships/hyperlink" Target="http://pbs.twimg.com/profile_images/1528269958/abb810c9-fdca-41df-87f9-3e3b8059c1e7_normal.png" TargetMode="External" /><Relationship Id="rId61" Type="http://schemas.openxmlformats.org/officeDocument/2006/relationships/hyperlink" Target="http://pbs.twimg.com/profile_images/1528269958/abb810c9-fdca-41df-87f9-3e3b8059c1e7_normal.png" TargetMode="External" /><Relationship Id="rId62" Type="http://schemas.openxmlformats.org/officeDocument/2006/relationships/hyperlink" Target="http://pbs.twimg.com/profile_images/1059956379895676928/SxHHtVBc_normal.jpg" TargetMode="External" /><Relationship Id="rId63" Type="http://schemas.openxmlformats.org/officeDocument/2006/relationships/hyperlink" Target="http://pbs.twimg.com/profile_images/1018045962504286208/S2h1c3qA_normal.jpg" TargetMode="External" /><Relationship Id="rId64" Type="http://schemas.openxmlformats.org/officeDocument/2006/relationships/hyperlink" Target="https://twitter.com/#!/titicelia51/status/1057858568181956608" TargetMode="External" /><Relationship Id="rId65" Type="http://schemas.openxmlformats.org/officeDocument/2006/relationships/hyperlink" Target="https://twitter.com/#!/maeveks/status/1058395415551324166" TargetMode="External" /><Relationship Id="rId66" Type="http://schemas.openxmlformats.org/officeDocument/2006/relationships/hyperlink" Target="https://twitter.com/#!/iamwintermute/status/1058552471881179136" TargetMode="External" /><Relationship Id="rId67" Type="http://schemas.openxmlformats.org/officeDocument/2006/relationships/hyperlink" Target="https://twitter.com/#!/iamwintermute/status/1058552471881179136" TargetMode="External" /><Relationship Id="rId68" Type="http://schemas.openxmlformats.org/officeDocument/2006/relationships/hyperlink" Target="https://twitter.com/#!/philinda_aos/status/1058552503795679234" TargetMode="External" /><Relationship Id="rId69" Type="http://schemas.openxmlformats.org/officeDocument/2006/relationships/hyperlink" Target="https://twitter.com/#!/philinda_aos/status/1058552503795679234" TargetMode="External" /><Relationship Id="rId70" Type="http://schemas.openxmlformats.org/officeDocument/2006/relationships/hyperlink" Target="https://twitter.com/#!/mamabear0772/status/1058552514839228416" TargetMode="External" /><Relationship Id="rId71" Type="http://schemas.openxmlformats.org/officeDocument/2006/relationships/hyperlink" Target="https://twitter.com/#!/mamabear0772/status/1058552514839228416" TargetMode="External" /><Relationship Id="rId72" Type="http://schemas.openxmlformats.org/officeDocument/2006/relationships/hyperlink" Target="https://twitter.com/#!/redsamantha85/status/1058552614432866304" TargetMode="External" /><Relationship Id="rId73" Type="http://schemas.openxmlformats.org/officeDocument/2006/relationships/hyperlink" Target="https://twitter.com/#!/redsamantha85/status/1058552614432866304" TargetMode="External" /><Relationship Id="rId74" Type="http://schemas.openxmlformats.org/officeDocument/2006/relationships/hyperlink" Target="https://twitter.com/#!/ststcast/status/1058552833560186880" TargetMode="External" /><Relationship Id="rId75" Type="http://schemas.openxmlformats.org/officeDocument/2006/relationships/hyperlink" Target="https://twitter.com/#!/ststcast/status/1058552833560186880" TargetMode="External" /><Relationship Id="rId76" Type="http://schemas.openxmlformats.org/officeDocument/2006/relationships/hyperlink" Target="https://twitter.com/#!/malgal3693/status/1058552940007510021" TargetMode="External" /><Relationship Id="rId77" Type="http://schemas.openxmlformats.org/officeDocument/2006/relationships/hyperlink" Target="https://twitter.com/#!/malgal3693/status/1058552940007510021" TargetMode="External" /><Relationship Id="rId78" Type="http://schemas.openxmlformats.org/officeDocument/2006/relationships/hyperlink" Target="https://twitter.com/#!/chriscolechi/status/1058553042239479808" TargetMode="External" /><Relationship Id="rId79" Type="http://schemas.openxmlformats.org/officeDocument/2006/relationships/hyperlink" Target="https://twitter.com/#!/chriscolechi/status/1058553042239479808" TargetMode="External" /><Relationship Id="rId80" Type="http://schemas.openxmlformats.org/officeDocument/2006/relationships/hyperlink" Target="https://twitter.com/#!/joshua_belyeu/status/1058554863276212225" TargetMode="External" /><Relationship Id="rId81" Type="http://schemas.openxmlformats.org/officeDocument/2006/relationships/hyperlink" Target="https://twitter.com/#!/joshua_belyeu/status/1058554863276212225" TargetMode="External" /><Relationship Id="rId82" Type="http://schemas.openxmlformats.org/officeDocument/2006/relationships/hyperlink" Target="https://twitter.com/#!/freetobelaynie/status/1058555050476232704" TargetMode="External" /><Relationship Id="rId83" Type="http://schemas.openxmlformats.org/officeDocument/2006/relationships/hyperlink" Target="https://twitter.com/#!/freetobelaynie/status/1058555050476232704" TargetMode="External" /><Relationship Id="rId84" Type="http://schemas.openxmlformats.org/officeDocument/2006/relationships/hyperlink" Target="https://twitter.com/#!/mtthwgrvn/status/1058555176594870272" TargetMode="External" /><Relationship Id="rId85" Type="http://schemas.openxmlformats.org/officeDocument/2006/relationships/hyperlink" Target="https://twitter.com/#!/mtthwgrvn/status/1058555176594870272" TargetMode="External" /><Relationship Id="rId86" Type="http://schemas.openxmlformats.org/officeDocument/2006/relationships/hyperlink" Target="https://twitter.com/#!/off_pod/status/1058555736400121856" TargetMode="External" /><Relationship Id="rId87" Type="http://schemas.openxmlformats.org/officeDocument/2006/relationships/hyperlink" Target="https://twitter.com/#!/off_pod/status/1058555736400121856" TargetMode="External" /><Relationship Id="rId88" Type="http://schemas.openxmlformats.org/officeDocument/2006/relationships/hyperlink" Target="https://twitter.com/#!/hadleys1_jamie/status/1058557968738856965" TargetMode="External" /><Relationship Id="rId89" Type="http://schemas.openxmlformats.org/officeDocument/2006/relationships/hyperlink" Target="https://twitter.com/#!/hadleys1_jamie/status/1058557968738856965" TargetMode="External" /><Relationship Id="rId90" Type="http://schemas.openxmlformats.org/officeDocument/2006/relationships/hyperlink" Target="https://twitter.com/#!/admdjg/status/1058570290056364038" TargetMode="External" /><Relationship Id="rId91" Type="http://schemas.openxmlformats.org/officeDocument/2006/relationships/hyperlink" Target="https://twitter.com/#!/admdjg/status/1058570290056364038" TargetMode="External" /><Relationship Id="rId92" Type="http://schemas.openxmlformats.org/officeDocument/2006/relationships/hyperlink" Target="https://twitter.com/#!/tyler_reznik/status/1058574358891745280" TargetMode="External" /><Relationship Id="rId93" Type="http://schemas.openxmlformats.org/officeDocument/2006/relationships/hyperlink" Target="https://twitter.com/#!/tyler_reznik/status/1058574358891745280" TargetMode="External" /><Relationship Id="rId94" Type="http://schemas.openxmlformats.org/officeDocument/2006/relationships/hyperlink" Target="https://twitter.com/#!/badger3k/status/1058605866352607234" TargetMode="External" /><Relationship Id="rId95" Type="http://schemas.openxmlformats.org/officeDocument/2006/relationships/hyperlink" Target="https://twitter.com/#!/badger3k/status/1058605866352607234" TargetMode="External" /><Relationship Id="rId96" Type="http://schemas.openxmlformats.org/officeDocument/2006/relationships/hyperlink" Target="https://twitter.com/#!/atomickitten_21/status/1058647921040605184" TargetMode="External" /><Relationship Id="rId97" Type="http://schemas.openxmlformats.org/officeDocument/2006/relationships/hyperlink" Target="https://twitter.com/#!/atomickitten_21/status/1058647921040605184" TargetMode="External" /><Relationship Id="rId98" Type="http://schemas.openxmlformats.org/officeDocument/2006/relationships/hyperlink" Target="https://twitter.com/#!/pixiepaparazzi/status/1058679715622539269" TargetMode="External" /><Relationship Id="rId99" Type="http://schemas.openxmlformats.org/officeDocument/2006/relationships/hyperlink" Target="https://twitter.com/#!/pixiepaparazzi/status/1058679715622539269" TargetMode="External" /><Relationship Id="rId100" Type="http://schemas.openxmlformats.org/officeDocument/2006/relationships/hyperlink" Target="https://twitter.com/#!/nom_ninjas/status/1058697006389121024" TargetMode="External" /><Relationship Id="rId101" Type="http://schemas.openxmlformats.org/officeDocument/2006/relationships/hyperlink" Target="https://twitter.com/#!/nom_ninjas/status/1058697006389121024" TargetMode="External" /><Relationship Id="rId102" Type="http://schemas.openxmlformats.org/officeDocument/2006/relationships/hyperlink" Target="https://twitter.com/#!/mattstafford777/status/1058503582255931393" TargetMode="External" /><Relationship Id="rId103" Type="http://schemas.openxmlformats.org/officeDocument/2006/relationships/hyperlink" Target="https://twitter.com/#!/clarkgregg/status/1058552338326138881" TargetMode="External" /><Relationship Id="rId104" Type="http://schemas.openxmlformats.org/officeDocument/2006/relationships/hyperlink" Target="https://twitter.com/#!/maddoglane1984/status/1058721307313999874" TargetMode="External" /><Relationship Id="rId105" Type="http://schemas.openxmlformats.org/officeDocument/2006/relationships/hyperlink" Target="https://twitter.com/#!/maddoglane1984/status/1058721307313999874" TargetMode="External" /><Relationship Id="rId106" Type="http://schemas.openxmlformats.org/officeDocument/2006/relationships/hyperlink" Target="https://twitter.com/#!/bettatc1/status/1059486020377497601" TargetMode="External" /><Relationship Id="rId107" Type="http://schemas.openxmlformats.org/officeDocument/2006/relationships/hyperlink" Target="https://twitter.com/#!/bettatc1/status/1059486020377497601" TargetMode="External" /><Relationship Id="rId108" Type="http://schemas.openxmlformats.org/officeDocument/2006/relationships/hyperlink" Target="https://twitter.com/#!/bettatc1/status/1059486020377497601" TargetMode="External" /><Relationship Id="rId109" Type="http://schemas.openxmlformats.org/officeDocument/2006/relationships/hyperlink" Target="https://twitter.com/#!/bettatc1/status/1059486020377497601" TargetMode="External" /><Relationship Id="rId110" Type="http://schemas.openxmlformats.org/officeDocument/2006/relationships/hyperlink" Target="https://twitter.com/#!/murphybrwn/status/1059600772252516352" TargetMode="External" /><Relationship Id="rId111" Type="http://schemas.openxmlformats.org/officeDocument/2006/relationships/hyperlink" Target="https://twitter.com/#!/artiel_resists/status/1059780907593359360" TargetMode="External" /><Relationship Id="rId112" Type="http://schemas.openxmlformats.org/officeDocument/2006/relationships/hyperlink" Target="https://twitter.com/#!/jenwallis42/status/1059813903595659264" TargetMode="External" /><Relationship Id="rId113" Type="http://schemas.openxmlformats.org/officeDocument/2006/relationships/hyperlink" Target="https://twitter.com/#!/jenwallis42/status/1059836693702938625" TargetMode="External" /><Relationship Id="rId114" Type="http://schemas.openxmlformats.org/officeDocument/2006/relationships/hyperlink" Target="https://twitter.com/#!/cfgaction/status/1050050782672969729" TargetMode="External" /><Relationship Id="rId115" Type="http://schemas.openxmlformats.org/officeDocument/2006/relationships/hyperlink" Target="https://twitter.com/#!/croatansound/status/1059020019781251073" TargetMode="External" /><Relationship Id="rId116" Type="http://schemas.openxmlformats.org/officeDocument/2006/relationships/hyperlink" Target="https://twitter.com/#!/croatansound/status/1059869425564823552" TargetMode="External" /><Relationship Id="rId117" Type="http://schemas.openxmlformats.org/officeDocument/2006/relationships/hyperlink" Target="https://twitter.com/#!/croatansound/status/1059020019781251073" TargetMode="External" /><Relationship Id="rId118" Type="http://schemas.openxmlformats.org/officeDocument/2006/relationships/hyperlink" Target="https://twitter.com/#!/croatansound/status/1059869425564823552" TargetMode="External" /><Relationship Id="rId119" Type="http://schemas.openxmlformats.org/officeDocument/2006/relationships/hyperlink" Target="https://twitter.com/#!/claudia25748034/status/1059957228009111553" TargetMode="External" /><Relationship Id="rId120" Type="http://schemas.openxmlformats.org/officeDocument/2006/relationships/hyperlink" Target="https://twitter.com/#!/igob4u2/status/1068352428544847873" TargetMode="External" /><Relationship Id="rId121" Type="http://schemas.openxmlformats.org/officeDocument/2006/relationships/comments" Target="../comments1.xml" /><Relationship Id="rId122" Type="http://schemas.openxmlformats.org/officeDocument/2006/relationships/vmlDrawing" Target="../drawings/vmlDrawing1.vml" /><Relationship Id="rId123" Type="http://schemas.openxmlformats.org/officeDocument/2006/relationships/table" Target="../tables/table1.xml" /><Relationship Id="rId12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barackobama/status/1058064320356081665" TargetMode="External" /><Relationship Id="rId2" Type="http://schemas.openxmlformats.org/officeDocument/2006/relationships/hyperlink" Target="https://www.gofundme.com/anandarose?fbclid=IwAR26_8EoFfbHZDkLQ9-xtXCbeLYZrMmjsJx-3PtYfqDnn_bO2jDPH3XMlSs" TargetMode="External" /><Relationship Id="rId3" Type="http://schemas.openxmlformats.org/officeDocument/2006/relationships/hyperlink" Target="https://www.clubforgrowth.org/club-for-growth-action-unveils-new-ad-in-nc-13/" TargetMode="External" /><Relationship Id="rId4" Type="http://schemas.openxmlformats.org/officeDocument/2006/relationships/hyperlink" Target="https://twitter.com/KathyManningNC/status/1059775636166840321" TargetMode="External" /><Relationship Id="rId5" Type="http://schemas.openxmlformats.org/officeDocument/2006/relationships/hyperlink" Target="https://pbs.twimg.com/media/DrU3H72U4AAhVnu.jpg" TargetMode="External" /><Relationship Id="rId6" Type="http://schemas.openxmlformats.org/officeDocument/2006/relationships/hyperlink" Target="https://pbs.twimg.com/ext_tw_video_thumb/1050048163665637376/pu/img/sf0NE5X2s6q9QNcv.jpg" TargetMode="External" /><Relationship Id="rId7" Type="http://schemas.openxmlformats.org/officeDocument/2006/relationships/hyperlink" Target="http://pbs.twimg.com/profile_images/467439622427901952/lFSsiBQ8_normal.jpeg" TargetMode="External" /><Relationship Id="rId8" Type="http://schemas.openxmlformats.org/officeDocument/2006/relationships/hyperlink" Target="http://pbs.twimg.com/profile_images/1058396215673524226/Yt7a8k5x_normal.jpg" TargetMode="External" /><Relationship Id="rId9" Type="http://schemas.openxmlformats.org/officeDocument/2006/relationships/hyperlink" Target="http://pbs.twimg.com/profile_images/885264132253069312/TzaFbyGw_normal.jpg" TargetMode="External" /><Relationship Id="rId10" Type="http://schemas.openxmlformats.org/officeDocument/2006/relationships/hyperlink" Target="http://pbs.twimg.com/profile_images/1042602101774471168/hPp8j3xP_normal.jpg" TargetMode="External" /><Relationship Id="rId11" Type="http://schemas.openxmlformats.org/officeDocument/2006/relationships/hyperlink" Target="http://pbs.twimg.com/profile_images/1009272916473761792/ev7rGN9__normal.jpg" TargetMode="External" /><Relationship Id="rId12" Type="http://schemas.openxmlformats.org/officeDocument/2006/relationships/hyperlink" Target="http://pbs.twimg.com/profile_images/1053359241031909376/w-mBVWW5_normal.jpg" TargetMode="External" /><Relationship Id="rId13" Type="http://schemas.openxmlformats.org/officeDocument/2006/relationships/hyperlink" Target="http://pbs.twimg.com/profile_images/926626118131621888/gFmCI-Da_normal.jpg" TargetMode="External" /><Relationship Id="rId14" Type="http://schemas.openxmlformats.org/officeDocument/2006/relationships/hyperlink" Target="http://pbs.twimg.com/profile_images/944801646411943936/xKEXvuwj_normal.jpg" TargetMode="External" /><Relationship Id="rId15" Type="http://schemas.openxmlformats.org/officeDocument/2006/relationships/hyperlink" Target="http://pbs.twimg.com/profile_images/673683103722831872/-V9gbdLn_normal.jpg" TargetMode="External" /><Relationship Id="rId16" Type="http://schemas.openxmlformats.org/officeDocument/2006/relationships/hyperlink" Target="http://pbs.twimg.com/profile_images/952446064769904640/z1Ts-wOn_normal.jpg" TargetMode="External" /><Relationship Id="rId17" Type="http://schemas.openxmlformats.org/officeDocument/2006/relationships/hyperlink" Target="http://pbs.twimg.com/profile_images/1059519561123291136/HM30Q61D_normal.jpg" TargetMode="External" /><Relationship Id="rId18" Type="http://schemas.openxmlformats.org/officeDocument/2006/relationships/hyperlink" Target="http://pbs.twimg.com/profile_images/1074624807717822470/UBfWAKYu_normal.jpg" TargetMode="External" /><Relationship Id="rId19" Type="http://schemas.openxmlformats.org/officeDocument/2006/relationships/hyperlink" Target="http://pbs.twimg.com/profile_images/986096370246336512/jijF2RbT_normal.jpg" TargetMode="External" /><Relationship Id="rId20" Type="http://schemas.openxmlformats.org/officeDocument/2006/relationships/hyperlink" Target="http://pbs.twimg.com/profile_images/634545525136748544/edSbCQOJ_normal.jpg" TargetMode="External" /><Relationship Id="rId21" Type="http://schemas.openxmlformats.org/officeDocument/2006/relationships/hyperlink" Target="http://pbs.twimg.com/profile_images/1023572068011520002/jRV2ya9f_normal.jpg" TargetMode="External" /><Relationship Id="rId22" Type="http://schemas.openxmlformats.org/officeDocument/2006/relationships/hyperlink" Target="http://pbs.twimg.com/profile_images/1376717094/Picture0021_normal.jpg" TargetMode="External" /><Relationship Id="rId23" Type="http://schemas.openxmlformats.org/officeDocument/2006/relationships/hyperlink" Target="http://abs.twimg.com/sticky/default_profile_images/default_profile_normal.png" TargetMode="External" /><Relationship Id="rId24" Type="http://schemas.openxmlformats.org/officeDocument/2006/relationships/hyperlink" Target="http://pbs.twimg.com/profile_images/1774109766/gatowonder_normal.png" TargetMode="External" /><Relationship Id="rId25" Type="http://schemas.openxmlformats.org/officeDocument/2006/relationships/hyperlink" Target="http://pbs.twimg.com/profile_images/1063145095522861057/nf9QNSeq_normal.jpg" TargetMode="External" /><Relationship Id="rId26" Type="http://schemas.openxmlformats.org/officeDocument/2006/relationships/hyperlink" Target="http://pbs.twimg.com/profile_images/766342570557468672/sslbTV-C_normal.jpg" TargetMode="External" /><Relationship Id="rId27" Type="http://schemas.openxmlformats.org/officeDocument/2006/relationships/hyperlink" Target="http://pbs.twimg.com/profile_images/847283459542233090/M9R1pqaZ_normal.jpg" TargetMode="External" /><Relationship Id="rId28" Type="http://schemas.openxmlformats.org/officeDocument/2006/relationships/hyperlink" Target="http://pbs.twimg.com/profile_images/705527056767913984/VUxgq15K_normal.jpg" TargetMode="External" /><Relationship Id="rId29" Type="http://schemas.openxmlformats.org/officeDocument/2006/relationships/hyperlink" Target="http://pbs.twimg.com/profile_images/1082455148457353216/LFUv6hp6_normal.jpg" TargetMode="External" /><Relationship Id="rId30" Type="http://schemas.openxmlformats.org/officeDocument/2006/relationships/hyperlink" Target="http://pbs.twimg.com/profile_images/1083109547554689024/TFwKttG2_normal.jpg" TargetMode="External" /><Relationship Id="rId31" Type="http://schemas.openxmlformats.org/officeDocument/2006/relationships/hyperlink" Target="http://pbs.twimg.com/profile_images/826215166454878208/YXMiMR_4_normal.jpg" TargetMode="External" /><Relationship Id="rId32" Type="http://schemas.openxmlformats.org/officeDocument/2006/relationships/hyperlink" Target="http://pbs.twimg.com/profile_images/1026141519806455808/0poGYwrS_normal.jpg" TargetMode="External" /><Relationship Id="rId33" Type="http://schemas.openxmlformats.org/officeDocument/2006/relationships/hyperlink" Target="https://pbs.twimg.com/media/DrU3H72U4AAhVnu.jpg" TargetMode="External" /><Relationship Id="rId34" Type="http://schemas.openxmlformats.org/officeDocument/2006/relationships/hyperlink" Target="http://pbs.twimg.com/profile_images/992182882599923718/8Y9KzjQL_normal.jpg" TargetMode="External" /><Relationship Id="rId35" Type="http://schemas.openxmlformats.org/officeDocument/2006/relationships/hyperlink" Target="https://pbs.twimg.com/ext_tw_video_thumb/1050048163665637376/pu/img/sf0NE5X2s6q9QNcv.jpg" TargetMode="External" /><Relationship Id="rId36" Type="http://schemas.openxmlformats.org/officeDocument/2006/relationships/hyperlink" Target="http://pbs.twimg.com/profile_images/1528269958/abb810c9-fdca-41df-87f9-3e3b8059c1e7_normal.png" TargetMode="External" /><Relationship Id="rId37" Type="http://schemas.openxmlformats.org/officeDocument/2006/relationships/hyperlink" Target="http://pbs.twimg.com/profile_images/1528269958/abb810c9-fdca-41df-87f9-3e3b8059c1e7_normal.png" TargetMode="External" /><Relationship Id="rId38" Type="http://schemas.openxmlformats.org/officeDocument/2006/relationships/hyperlink" Target="http://pbs.twimg.com/profile_images/1059956379895676928/SxHHtVBc_normal.jpg" TargetMode="External" /><Relationship Id="rId39" Type="http://schemas.openxmlformats.org/officeDocument/2006/relationships/hyperlink" Target="http://pbs.twimg.com/profile_images/1018045962504286208/S2h1c3qA_normal.jpg" TargetMode="External" /><Relationship Id="rId40" Type="http://schemas.openxmlformats.org/officeDocument/2006/relationships/hyperlink" Target="https://twitter.com/#!/titicelia51/status/1057858568181956608" TargetMode="External" /><Relationship Id="rId41" Type="http://schemas.openxmlformats.org/officeDocument/2006/relationships/hyperlink" Target="https://twitter.com/#!/maeveks/status/1058395415551324166" TargetMode="External" /><Relationship Id="rId42" Type="http://schemas.openxmlformats.org/officeDocument/2006/relationships/hyperlink" Target="https://twitter.com/#!/iamwintermute/status/1058552471881179136" TargetMode="External" /><Relationship Id="rId43" Type="http://schemas.openxmlformats.org/officeDocument/2006/relationships/hyperlink" Target="https://twitter.com/#!/philinda_aos/status/1058552503795679234" TargetMode="External" /><Relationship Id="rId44" Type="http://schemas.openxmlformats.org/officeDocument/2006/relationships/hyperlink" Target="https://twitter.com/#!/mamabear0772/status/1058552514839228416" TargetMode="External" /><Relationship Id="rId45" Type="http://schemas.openxmlformats.org/officeDocument/2006/relationships/hyperlink" Target="https://twitter.com/#!/redsamantha85/status/1058552614432866304" TargetMode="External" /><Relationship Id="rId46" Type="http://schemas.openxmlformats.org/officeDocument/2006/relationships/hyperlink" Target="https://twitter.com/#!/ststcast/status/1058552833560186880" TargetMode="External" /><Relationship Id="rId47" Type="http://schemas.openxmlformats.org/officeDocument/2006/relationships/hyperlink" Target="https://twitter.com/#!/malgal3693/status/1058552940007510021" TargetMode="External" /><Relationship Id="rId48" Type="http://schemas.openxmlformats.org/officeDocument/2006/relationships/hyperlink" Target="https://twitter.com/#!/chriscolechi/status/1058553042239479808" TargetMode="External" /><Relationship Id="rId49" Type="http://schemas.openxmlformats.org/officeDocument/2006/relationships/hyperlink" Target="https://twitter.com/#!/joshua_belyeu/status/1058554863276212225" TargetMode="External" /><Relationship Id="rId50" Type="http://schemas.openxmlformats.org/officeDocument/2006/relationships/hyperlink" Target="https://twitter.com/#!/freetobelaynie/status/1058555050476232704" TargetMode="External" /><Relationship Id="rId51" Type="http://schemas.openxmlformats.org/officeDocument/2006/relationships/hyperlink" Target="https://twitter.com/#!/mtthwgrvn/status/1058555176594870272" TargetMode="External" /><Relationship Id="rId52" Type="http://schemas.openxmlformats.org/officeDocument/2006/relationships/hyperlink" Target="https://twitter.com/#!/off_pod/status/1058555736400121856" TargetMode="External" /><Relationship Id="rId53" Type="http://schemas.openxmlformats.org/officeDocument/2006/relationships/hyperlink" Target="https://twitter.com/#!/hadleys1_jamie/status/1058557968738856965" TargetMode="External" /><Relationship Id="rId54" Type="http://schemas.openxmlformats.org/officeDocument/2006/relationships/hyperlink" Target="https://twitter.com/#!/admdjg/status/1058570290056364038" TargetMode="External" /><Relationship Id="rId55" Type="http://schemas.openxmlformats.org/officeDocument/2006/relationships/hyperlink" Target="https://twitter.com/#!/tyler_reznik/status/1058574358891745280" TargetMode="External" /><Relationship Id="rId56" Type="http://schemas.openxmlformats.org/officeDocument/2006/relationships/hyperlink" Target="https://twitter.com/#!/badger3k/status/1058605866352607234" TargetMode="External" /><Relationship Id="rId57" Type="http://schemas.openxmlformats.org/officeDocument/2006/relationships/hyperlink" Target="https://twitter.com/#!/atomickitten_21/status/1058647921040605184" TargetMode="External" /><Relationship Id="rId58" Type="http://schemas.openxmlformats.org/officeDocument/2006/relationships/hyperlink" Target="https://twitter.com/#!/pixiepaparazzi/status/1058679715622539269" TargetMode="External" /><Relationship Id="rId59" Type="http://schemas.openxmlformats.org/officeDocument/2006/relationships/hyperlink" Target="https://twitter.com/#!/nom_ninjas/status/1058697006389121024" TargetMode="External" /><Relationship Id="rId60" Type="http://schemas.openxmlformats.org/officeDocument/2006/relationships/hyperlink" Target="https://twitter.com/#!/mattstafford777/status/1058503582255931393" TargetMode="External" /><Relationship Id="rId61" Type="http://schemas.openxmlformats.org/officeDocument/2006/relationships/hyperlink" Target="https://twitter.com/#!/clarkgregg/status/1058552338326138881" TargetMode="External" /><Relationship Id="rId62" Type="http://schemas.openxmlformats.org/officeDocument/2006/relationships/hyperlink" Target="https://twitter.com/#!/maddoglane1984/status/1058721307313999874" TargetMode="External" /><Relationship Id="rId63" Type="http://schemas.openxmlformats.org/officeDocument/2006/relationships/hyperlink" Target="https://twitter.com/#!/bettatc1/status/1059486020377497601" TargetMode="External" /><Relationship Id="rId64" Type="http://schemas.openxmlformats.org/officeDocument/2006/relationships/hyperlink" Target="https://twitter.com/#!/murphybrwn/status/1059600772252516352" TargetMode="External" /><Relationship Id="rId65" Type="http://schemas.openxmlformats.org/officeDocument/2006/relationships/hyperlink" Target="https://twitter.com/#!/artiel_resists/status/1059780907593359360" TargetMode="External" /><Relationship Id="rId66" Type="http://schemas.openxmlformats.org/officeDocument/2006/relationships/hyperlink" Target="https://twitter.com/#!/jenwallis42/status/1059813903595659264" TargetMode="External" /><Relationship Id="rId67" Type="http://schemas.openxmlformats.org/officeDocument/2006/relationships/hyperlink" Target="https://twitter.com/#!/jenwallis42/status/1059836693702938625" TargetMode="External" /><Relationship Id="rId68" Type="http://schemas.openxmlformats.org/officeDocument/2006/relationships/hyperlink" Target="https://twitter.com/#!/cfgaction/status/1050050782672969729" TargetMode="External" /><Relationship Id="rId69" Type="http://schemas.openxmlformats.org/officeDocument/2006/relationships/hyperlink" Target="https://twitter.com/#!/croatansound/status/1059020019781251073" TargetMode="External" /><Relationship Id="rId70" Type="http://schemas.openxmlformats.org/officeDocument/2006/relationships/hyperlink" Target="https://twitter.com/#!/croatansound/status/1059869425564823552" TargetMode="External" /><Relationship Id="rId71" Type="http://schemas.openxmlformats.org/officeDocument/2006/relationships/hyperlink" Target="https://twitter.com/#!/claudia25748034/status/1059957228009111553" TargetMode="External" /><Relationship Id="rId72" Type="http://schemas.openxmlformats.org/officeDocument/2006/relationships/hyperlink" Target="https://twitter.com/#!/igob4u2/status/1068352428544847873" TargetMode="External" /><Relationship Id="rId73" Type="http://schemas.openxmlformats.org/officeDocument/2006/relationships/comments" Target="../comments12.xml" /><Relationship Id="rId74" Type="http://schemas.openxmlformats.org/officeDocument/2006/relationships/vmlDrawing" Target="../drawings/vmlDrawing6.vml" /><Relationship Id="rId75" Type="http://schemas.openxmlformats.org/officeDocument/2006/relationships/table" Target="../tables/table22.xml" /><Relationship Id="rId7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somethingcast.com/" TargetMode="External" /><Relationship Id="rId2" Type="http://schemas.openxmlformats.org/officeDocument/2006/relationships/hyperlink" Target="http://t.co/reJtQLMTen" TargetMode="External" /><Relationship Id="rId3" Type="http://schemas.openxmlformats.org/officeDocument/2006/relationships/hyperlink" Target="https://as9659.myportfolio.com/" TargetMode="External" /><Relationship Id="rId4" Type="http://schemas.openxmlformats.org/officeDocument/2006/relationships/hyperlink" Target="https://t.co/Jq0txW2tp4" TargetMode="External" /><Relationship Id="rId5" Type="http://schemas.openxmlformats.org/officeDocument/2006/relationships/hyperlink" Target="https://t.co/bM4tX8f1T7" TargetMode="External" /><Relationship Id="rId6" Type="http://schemas.openxmlformats.org/officeDocument/2006/relationships/hyperlink" Target="https://t.co/l8GDS3q2QQ" TargetMode="External" /><Relationship Id="rId7" Type="http://schemas.openxmlformats.org/officeDocument/2006/relationships/hyperlink" Target="http://dccc.org/" TargetMode="External" /><Relationship Id="rId8" Type="http://schemas.openxmlformats.org/officeDocument/2006/relationships/hyperlink" Target="http://www.cnn.com/" TargetMode="External" /><Relationship Id="rId9" Type="http://schemas.openxmlformats.org/officeDocument/2006/relationships/hyperlink" Target="http://t.co/NEb0DQJTvE" TargetMode="External" /><Relationship Id="rId10" Type="http://schemas.openxmlformats.org/officeDocument/2006/relationships/hyperlink" Target="https://t.co/TuMeEDhfc4" TargetMode="External" /><Relationship Id="rId11" Type="http://schemas.openxmlformats.org/officeDocument/2006/relationships/hyperlink" Target="https://t.co/VTsvWe0pia" TargetMode="External" /><Relationship Id="rId12" Type="http://schemas.openxmlformats.org/officeDocument/2006/relationships/hyperlink" Target="http://t.co/wVOuEYWmaW" TargetMode="External" /><Relationship Id="rId13" Type="http://schemas.openxmlformats.org/officeDocument/2006/relationships/hyperlink" Target="http://www.myspace.com/croatansound" TargetMode="External" /><Relationship Id="rId14" Type="http://schemas.openxmlformats.org/officeDocument/2006/relationships/hyperlink" Target="https://t.co/2iXRnixWgt" TargetMode="External" /><Relationship Id="rId15" Type="http://schemas.openxmlformats.org/officeDocument/2006/relationships/hyperlink" Target="https://pbs.twimg.com/profile_banners/222301145/1400283312" TargetMode="External" /><Relationship Id="rId16" Type="http://schemas.openxmlformats.org/officeDocument/2006/relationships/hyperlink" Target="https://pbs.twimg.com/profile_banners/270499717/1379743923" TargetMode="External" /><Relationship Id="rId17" Type="http://schemas.openxmlformats.org/officeDocument/2006/relationships/hyperlink" Target="https://pbs.twimg.com/profile_banners/48785884/1430172096" TargetMode="External" /><Relationship Id="rId18" Type="http://schemas.openxmlformats.org/officeDocument/2006/relationships/hyperlink" Target="https://pbs.twimg.com/profile_banners/69193523/1537410800" TargetMode="External" /><Relationship Id="rId19" Type="http://schemas.openxmlformats.org/officeDocument/2006/relationships/hyperlink" Target="https://pbs.twimg.com/profile_banners/2269651700/1546013437" TargetMode="External" /><Relationship Id="rId20" Type="http://schemas.openxmlformats.org/officeDocument/2006/relationships/hyperlink" Target="https://pbs.twimg.com/profile_banners/1195559838/1513395942" TargetMode="External" /><Relationship Id="rId21" Type="http://schemas.openxmlformats.org/officeDocument/2006/relationships/hyperlink" Target="https://pbs.twimg.com/profile_banners/1620880639/1451857267" TargetMode="External" /><Relationship Id="rId22" Type="http://schemas.openxmlformats.org/officeDocument/2006/relationships/hyperlink" Target="https://pbs.twimg.com/profile_banners/15769198/1540795422" TargetMode="External" /><Relationship Id="rId23" Type="http://schemas.openxmlformats.org/officeDocument/2006/relationships/hyperlink" Target="https://pbs.twimg.com/profile_banners/1460897700/1399492404" TargetMode="External" /><Relationship Id="rId24" Type="http://schemas.openxmlformats.org/officeDocument/2006/relationships/hyperlink" Target="https://pbs.twimg.com/profile_banners/871380859/1511726398" TargetMode="External" /><Relationship Id="rId25" Type="http://schemas.openxmlformats.org/officeDocument/2006/relationships/hyperlink" Target="https://pbs.twimg.com/profile_banners/16359947/1541444375" TargetMode="External" /><Relationship Id="rId26" Type="http://schemas.openxmlformats.org/officeDocument/2006/relationships/hyperlink" Target="https://pbs.twimg.com/profile_banners/1571327702/1541941429" TargetMode="External" /><Relationship Id="rId27" Type="http://schemas.openxmlformats.org/officeDocument/2006/relationships/hyperlink" Target="https://pbs.twimg.com/profile_banners/874750481842618368/1523938733" TargetMode="External" /><Relationship Id="rId28" Type="http://schemas.openxmlformats.org/officeDocument/2006/relationships/hyperlink" Target="https://pbs.twimg.com/profile_banners/15660894/1414305183" TargetMode="External" /><Relationship Id="rId29" Type="http://schemas.openxmlformats.org/officeDocument/2006/relationships/hyperlink" Target="https://pbs.twimg.com/profile_banners/108047524/1407556583" TargetMode="External" /><Relationship Id="rId30" Type="http://schemas.openxmlformats.org/officeDocument/2006/relationships/hyperlink" Target="https://pbs.twimg.com/profile_banners/165184077/1424886413" TargetMode="External" /><Relationship Id="rId31" Type="http://schemas.openxmlformats.org/officeDocument/2006/relationships/hyperlink" Target="https://pbs.twimg.com/profile_banners/400586237/1546912394" TargetMode="External" /><Relationship Id="rId32" Type="http://schemas.openxmlformats.org/officeDocument/2006/relationships/hyperlink" Target="https://pbs.twimg.com/profile_banners/32833995/1494448924" TargetMode="External" /><Relationship Id="rId33" Type="http://schemas.openxmlformats.org/officeDocument/2006/relationships/hyperlink" Target="https://pbs.twimg.com/profile_banners/14676022/1530021643" TargetMode="External" /><Relationship Id="rId34" Type="http://schemas.openxmlformats.org/officeDocument/2006/relationships/hyperlink" Target="https://pbs.twimg.com/profile_banners/759251/1508752874" TargetMode="External" /><Relationship Id="rId35" Type="http://schemas.openxmlformats.org/officeDocument/2006/relationships/hyperlink" Target="https://pbs.twimg.com/profile_banners/14817534/1368051238" TargetMode="External" /><Relationship Id="rId36" Type="http://schemas.openxmlformats.org/officeDocument/2006/relationships/hyperlink" Target="https://pbs.twimg.com/profile_banners/11134252/1542124038" TargetMode="External" /><Relationship Id="rId37" Type="http://schemas.openxmlformats.org/officeDocument/2006/relationships/hyperlink" Target="https://pbs.twimg.com/profile_banners/403529515/1485820507" TargetMode="External" /><Relationship Id="rId38" Type="http://schemas.openxmlformats.org/officeDocument/2006/relationships/hyperlink" Target="https://pbs.twimg.com/profile_banners/2726392288/1518196630" TargetMode="External" /><Relationship Id="rId39" Type="http://schemas.openxmlformats.org/officeDocument/2006/relationships/hyperlink" Target="https://pbs.twimg.com/profile_banners/817138492614524928/1485880195" TargetMode="External" /><Relationship Id="rId40" Type="http://schemas.openxmlformats.org/officeDocument/2006/relationships/hyperlink" Target="https://pbs.twimg.com/profile_banners/748871450929442816/1469020651" TargetMode="External" /><Relationship Id="rId41" Type="http://schemas.openxmlformats.org/officeDocument/2006/relationships/hyperlink" Target="https://pbs.twimg.com/profile_banners/3293200450/1497387630" TargetMode="External" /><Relationship Id="rId42" Type="http://schemas.openxmlformats.org/officeDocument/2006/relationships/hyperlink" Target="https://pbs.twimg.com/profile_banners/25526003/1484954558" TargetMode="External" /><Relationship Id="rId43" Type="http://schemas.openxmlformats.org/officeDocument/2006/relationships/hyperlink" Target="https://pbs.twimg.com/profile_banners/936626346553413633/1528058367" TargetMode="External" /><Relationship Id="rId44" Type="http://schemas.openxmlformats.org/officeDocument/2006/relationships/hyperlink" Target="https://pbs.twimg.com/profile_banners/745699859169165312/1522466691"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4/bg.gif" TargetMode="External" /><Relationship Id="rId47" Type="http://schemas.openxmlformats.org/officeDocument/2006/relationships/hyperlink" Target="http://abs.twimg.com/images/themes/theme15/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5/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6/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2/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5/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4/bg.gif" TargetMode="External" /><Relationship Id="rId60" Type="http://schemas.openxmlformats.org/officeDocument/2006/relationships/hyperlink" Target="http://abs.twimg.com/images/themes/theme14/bg.gif"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4/bg.gif" TargetMode="External" /><Relationship Id="rId63" Type="http://schemas.openxmlformats.org/officeDocument/2006/relationships/hyperlink" Target="http://abs.twimg.com/images/themes/theme9/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pbs.twimg.com/profile_background_images/863705393/9164e1048e007e35a400a415d3fa6442.jpe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4/bg.gif" TargetMode="External" /><Relationship Id="rId75" Type="http://schemas.openxmlformats.org/officeDocument/2006/relationships/hyperlink" Target="http://abs.twimg.com/images/themes/theme14/bg.gif" TargetMode="External" /><Relationship Id="rId76" Type="http://schemas.openxmlformats.org/officeDocument/2006/relationships/hyperlink" Target="http://pbs.twimg.com/profile_images/467439622427901952/lFSsiBQ8_normal.jpeg" TargetMode="External" /><Relationship Id="rId77" Type="http://schemas.openxmlformats.org/officeDocument/2006/relationships/hyperlink" Target="http://pbs.twimg.com/profile_images/1058396215673524226/Yt7a8k5x_normal.jpg" TargetMode="External" /><Relationship Id="rId78" Type="http://schemas.openxmlformats.org/officeDocument/2006/relationships/hyperlink" Target="http://pbs.twimg.com/profile_images/885264132253069312/TzaFbyGw_normal.jpg" TargetMode="External" /><Relationship Id="rId79" Type="http://schemas.openxmlformats.org/officeDocument/2006/relationships/hyperlink" Target="http://pbs.twimg.com/profile_images/705527056767913984/VUxgq15K_normal.jpg" TargetMode="External" /><Relationship Id="rId80" Type="http://schemas.openxmlformats.org/officeDocument/2006/relationships/hyperlink" Target="http://pbs.twimg.com/profile_images/847283459542233090/M9R1pqaZ_normal.jpg" TargetMode="External" /><Relationship Id="rId81" Type="http://schemas.openxmlformats.org/officeDocument/2006/relationships/hyperlink" Target="http://pbs.twimg.com/profile_images/1042602101774471168/hPp8j3xP_normal.jpg" TargetMode="External" /><Relationship Id="rId82" Type="http://schemas.openxmlformats.org/officeDocument/2006/relationships/hyperlink" Target="http://pbs.twimg.com/profile_images/1009272916473761792/ev7rGN9__normal.jpg" TargetMode="External" /><Relationship Id="rId83" Type="http://schemas.openxmlformats.org/officeDocument/2006/relationships/hyperlink" Target="http://pbs.twimg.com/profile_images/1053359241031909376/w-mBVWW5_normal.jpg" TargetMode="External" /><Relationship Id="rId84" Type="http://schemas.openxmlformats.org/officeDocument/2006/relationships/hyperlink" Target="http://pbs.twimg.com/profile_images/926626118131621888/gFmCI-Da_normal.jpg" TargetMode="External" /><Relationship Id="rId85" Type="http://schemas.openxmlformats.org/officeDocument/2006/relationships/hyperlink" Target="http://pbs.twimg.com/profile_images/944801646411943936/xKEXvuwj_normal.jpg" TargetMode="External" /><Relationship Id="rId86" Type="http://schemas.openxmlformats.org/officeDocument/2006/relationships/hyperlink" Target="http://pbs.twimg.com/profile_images/673683103722831872/-V9gbdLn_normal.jpg" TargetMode="External" /><Relationship Id="rId87" Type="http://schemas.openxmlformats.org/officeDocument/2006/relationships/hyperlink" Target="http://pbs.twimg.com/profile_images/952446064769904640/z1Ts-wOn_normal.jpg" TargetMode="External" /><Relationship Id="rId88" Type="http://schemas.openxmlformats.org/officeDocument/2006/relationships/hyperlink" Target="http://pbs.twimg.com/profile_images/1059519561123291136/HM30Q61D_normal.jpg" TargetMode="External" /><Relationship Id="rId89" Type="http://schemas.openxmlformats.org/officeDocument/2006/relationships/hyperlink" Target="http://pbs.twimg.com/profile_images/1074624807717822470/UBfWAKYu_normal.jpg" TargetMode="External" /><Relationship Id="rId90" Type="http://schemas.openxmlformats.org/officeDocument/2006/relationships/hyperlink" Target="http://pbs.twimg.com/profile_images/986096370246336512/jijF2RbT_normal.jpg" TargetMode="External" /><Relationship Id="rId91" Type="http://schemas.openxmlformats.org/officeDocument/2006/relationships/hyperlink" Target="http://pbs.twimg.com/profile_images/634545525136748544/edSbCQOJ_normal.jpg" TargetMode="External" /><Relationship Id="rId92" Type="http://schemas.openxmlformats.org/officeDocument/2006/relationships/hyperlink" Target="http://pbs.twimg.com/profile_images/1023572068011520002/jRV2ya9f_normal.jpg" TargetMode="External" /><Relationship Id="rId93" Type="http://schemas.openxmlformats.org/officeDocument/2006/relationships/hyperlink" Target="http://pbs.twimg.com/profile_images/1376717094/Picture0021_normal.jpg" TargetMode="External" /><Relationship Id="rId94" Type="http://schemas.openxmlformats.org/officeDocument/2006/relationships/hyperlink" Target="http://abs.twimg.com/sticky/default_profile_images/default_profile_normal.png" TargetMode="External" /><Relationship Id="rId95" Type="http://schemas.openxmlformats.org/officeDocument/2006/relationships/hyperlink" Target="http://pbs.twimg.com/profile_images/1774109766/gatowonder_normal.png" TargetMode="External" /><Relationship Id="rId96" Type="http://schemas.openxmlformats.org/officeDocument/2006/relationships/hyperlink" Target="http://pbs.twimg.com/profile_images/1063145095522861057/nf9QNSeq_normal.jpg" TargetMode="External" /><Relationship Id="rId97" Type="http://schemas.openxmlformats.org/officeDocument/2006/relationships/hyperlink" Target="http://pbs.twimg.com/profile_images/766342570557468672/sslbTV-C_normal.jpg" TargetMode="External" /><Relationship Id="rId98" Type="http://schemas.openxmlformats.org/officeDocument/2006/relationships/hyperlink" Target="http://pbs.twimg.com/profile_images/1082455148457353216/LFUv6hp6_normal.jpg" TargetMode="External" /><Relationship Id="rId99" Type="http://schemas.openxmlformats.org/officeDocument/2006/relationships/hyperlink" Target="http://pbs.twimg.com/profile_images/1083109547554689024/TFwKttG2_normal.jpg" TargetMode="External" /><Relationship Id="rId100" Type="http://schemas.openxmlformats.org/officeDocument/2006/relationships/hyperlink" Target="http://pbs.twimg.com/profile_images/982199638533943296/7JHQntGz_normal.jpg" TargetMode="External" /><Relationship Id="rId101" Type="http://schemas.openxmlformats.org/officeDocument/2006/relationships/hyperlink" Target="http://pbs.twimg.com/profile_images/508960761826131968/LnvhR8ED_normal.png" TargetMode="External" /><Relationship Id="rId102" Type="http://schemas.openxmlformats.org/officeDocument/2006/relationships/hyperlink" Target="http://pbs.twimg.com/profile_images/3498894927/c10f8f3f9848c88e6d676130d2feb0da_normal.jpeg" TargetMode="External" /><Relationship Id="rId103" Type="http://schemas.openxmlformats.org/officeDocument/2006/relationships/hyperlink" Target="http://pbs.twimg.com/profile_images/975343259001106432/7uzLo2Tx_normal.jpg" TargetMode="External" /><Relationship Id="rId104" Type="http://schemas.openxmlformats.org/officeDocument/2006/relationships/hyperlink" Target="http://pbs.twimg.com/profile_images/826215166454878208/YXMiMR_4_normal.jpg" TargetMode="External" /><Relationship Id="rId105" Type="http://schemas.openxmlformats.org/officeDocument/2006/relationships/hyperlink" Target="http://pbs.twimg.com/profile_images/1026141519806455808/0poGYwrS_normal.jpg" TargetMode="External" /><Relationship Id="rId106" Type="http://schemas.openxmlformats.org/officeDocument/2006/relationships/hyperlink" Target="http://pbs.twimg.com/profile_images/987039452483739648/Hs7YypAA_normal.jpg" TargetMode="External" /><Relationship Id="rId107" Type="http://schemas.openxmlformats.org/officeDocument/2006/relationships/hyperlink" Target="http://pbs.twimg.com/profile_images/992182882599923718/8Y9KzjQL_normal.jpg" TargetMode="External" /><Relationship Id="rId108" Type="http://schemas.openxmlformats.org/officeDocument/2006/relationships/hyperlink" Target="http://pbs.twimg.com/profile_images/874731079776706560/lbq6IXwl_normal.jp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pbs.twimg.com/profile_images/1528269958/abb810c9-fdca-41df-87f9-3e3b8059c1e7_normal.png" TargetMode="External" /><Relationship Id="rId111" Type="http://schemas.openxmlformats.org/officeDocument/2006/relationships/hyperlink" Target="http://pbs.twimg.com/profile_images/1059956379895676928/SxHHtVBc_normal.jpg" TargetMode="External" /><Relationship Id="rId112" Type="http://schemas.openxmlformats.org/officeDocument/2006/relationships/hyperlink" Target="http://pbs.twimg.com/profile_images/938273845819166720/GPhMN6ld_normal.jpg" TargetMode="External" /><Relationship Id="rId113" Type="http://schemas.openxmlformats.org/officeDocument/2006/relationships/hyperlink" Target="http://pbs.twimg.com/profile_images/1018045962504286208/S2h1c3qA_normal.jpg" TargetMode="External" /><Relationship Id="rId114" Type="http://schemas.openxmlformats.org/officeDocument/2006/relationships/hyperlink" Target="https://twitter.com/titicelia51" TargetMode="External" /><Relationship Id="rId115" Type="http://schemas.openxmlformats.org/officeDocument/2006/relationships/hyperlink" Target="https://twitter.com/maeveks" TargetMode="External" /><Relationship Id="rId116" Type="http://schemas.openxmlformats.org/officeDocument/2006/relationships/hyperlink" Target="https://twitter.com/iamwintermute" TargetMode="External" /><Relationship Id="rId117" Type="http://schemas.openxmlformats.org/officeDocument/2006/relationships/hyperlink" Target="https://twitter.com/clarkgregg" TargetMode="External" /><Relationship Id="rId118" Type="http://schemas.openxmlformats.org/officeDocument/2006/relationships/hyperlink" Target="https://twitter.com/mattstafford777" TargetMode="External" /><Relationship Id="rId119" Type="http://schemas.openxmlformats.org/officeDocument/2006/relationships/hyperlink" Target="https://twitter.com/philinda_aos" TargetMode="External" /><Relationship Id="rId120" Type="http://schemas.openxmlformats.org/officeDocument/2006/relationships/hyperlink" Target="https://twitter.com/mamabear0772" TargetMode="External" /><Relationship Id="rId121" Type="http://schemas.openxmlformats.org/officeDocument/2006/relationships/hyperlink" Target="https://twitter.com/redsamantha85" TargetMode="External" /><Relationship Id="rId122" Type="http://schemas.openxmlformats.org/officeDocument/2006/relationships/hyperlink" Target="https://twitter.com/ststcast" TargetMode="External" /><Relationship Id="rId123" Type="http://schemas.openxmlformats.org/officeDocument/2006/relationships/hyperlink" Target="https://twitter.com/malgal3693" TargetMode="External" /><Relationship Id="rId124" Type="http://schemas.openxmlformats.org/officeDocument/2006/relationships/hyperlink" Target="https://twitter.com/chriscolechi" TargetMode="External" /><Relationship Id="rId125" Type="http://schemas.openxmlformats.org/officeDocument/2006/relationships/hyperlink" Target="https://twitter.com/joshua_belyeu" TargetMode="External" /><Relationship Id="rId126" Type="http://schemas.openxmlformats.org/officeDocument/2006/relationships/hyperlink" Target="https://twitter.com/freetobelaynie" TargetMode="External" /><Relationship Id="rId127" Type="http://schemas.openxmlformats.org/officeDocument/2006/relationships/hyperlink" Target="https://twitter.com/mtthwgrvn" TargetMode="External" /><Relationship Id="rId128" Type="http://schemas.openxmlformats.org/officeDocument/2006/relationships/hyperlink" Target="https://twitter.com/off_pod" TargetMode="External" /><Relationship Id="rId129" Type="http://schemas.openxmlformats.org/officeDocument/2006/relationships/hyperlink" Target="https://twitter.com/hadleys1_jamie" TargetMode="External" /><Relationship Id="rId130" Type="http://schemas.openxmlformats.org/officeDocument/2006/relationships/hyperlink" Target="https://twitter.com/admdjg" TargetMode="External" /><Relationship Id="rId131" Type="http://schemas.openxmlformats.org/officeDocument/2006/relationships/hyperlink" Target="https://twitter.com/tyler_reznik" TargetMode="External" /><Relationship Id="rId132" Type="http://schemas.openxmlformats.org/officeDocument/2006/relationships/hyperlink" Target="https://twitter.com/badger3k" TargetMode="External" /><Relationship Id="rId133" Type="http://schemas.openxmlformats.org/officeDocument/2006/relationships/hyperlink" Target="https://twitter.com/atomickitten_21" TargetMode="External" /><Relationship Id="rId134" Type="http://schemas.openxmlformats.org/officeDocument/2006/relationships/hyperlink" Target="https://twitter.com/pixiepaparazzi" TargetMode="External" /><Relationship Id="rId135" Type="http://schemas.openxmlformats.org/officeDocument/2006/relationships/hyperlink" Target="https://twitter.com/nom_ninjas" TargetMode="External" /><Relationship Id="rId136" Type="http://schemas.openxmlformats.org/officeDocument/2006/relationships/hyperlink" Target="https://twitter.com/maddoglane1984" TargetMode="External" /><Relationship Id="rId137" Type="http://schemas.openxmlformats.org/officeDocument/2006/relationships/hyperlink" Target="https://twitter.com/bettatc1" TargetMode="External" /><Relationship Id="rId138" Type="http://schemas.openxmlformats.org/officeDocument/2006/relationships/hyperlink" Target="https://twitter.com/dccc" TargetMode="External" /><Relationship Id="rId139" Type="http://schemas.openxmlformats.org/officeDocument/2006/relationships/hyperlink" Target="https://twitter.com/cnn" TargetMode="External" /><Relationship Id="rId140" Type="http://schemas.openxmlformats.org/officeDocument/2006/relationships/hyperlink" Target="https://twitter.com/bluenc" TargetMode="External" /><Relationship Id="rId141" Type="http://schemas.openxmlformats.org/officeDocument/2006/relationships/hyperlink" Target="https://twitter.com/gop" TargetMode="External" /><Relationship Id="rId142" Type="http://schemas.openxmlformats.org/officeDocument/2006/relationships/hyperlink" Target="https://twitter.com/murphybrwn" TargetMode="External" /><Relationship Id="rId143" Type="http://schemas.openxmlformats.org/officeDocument/2006/relationships/hyperlink" Target="https://twitter.com/artiel_resists" TargetMode="External" /><Relationship Id="rId144" Type="http://schemas.openxmlformats.org/officeDocument/2006/relationships/hyperlink" Target="https://twitter.com/reptedbudd" TargetMode="External" /><Relationship Id="rId145" Type="http://schemas.openxmlformats.org/officeDocument/2006/relationships/hyperlink" Target="https://twitter.com/jenwallis42" TargetMode="External" /><Relationship Id="rId146" Type="http://schemas.openxmlformats.org/officeDocument/2006/relationships/hyperlink" Target="https://twitter.com/cfgaction" TargetMode="External" /><Relationship Id="rId147" Type="http://schemas.openxmlformats.org/officeDocument/2006/relationships/hyperlink" Target="https://twitter.com/kathymanning" TargetMode="External" /><Relationship Id="rId148" Type="http://schemas.openxmlformats.org/officeDocument/2006/relationships/hyperlink" Target="https://twitter.com/croatansound" TargetMode="External" /><Relationship Id="rId149" Type="http://schemas.openxmlformats.org/officeDocument/2006/relationships/hyperlink" Target="https://twitter.com/claudia25748034" TargetMode="External" /><Relationship Id="rId150" Type="http://schemas.openxmlformats.org/officeDocument/2006/relationships/hyperlink" Target="https://twitter.com/kathymanningnc" TargetMode="External" /><Relationship Id="rId151" Type="http://schemas.openxmlformats.org/officeDocument/2006/relationships/hyperlink" Target="https://twitter.com/igob4u2" TargetMode="External" /><Relationship Id="rId152" Type="http://schemas.openxmlformats.org/officeDocument/2006/relationships/comments" Target="../comments2.xml" /><Relationship Id="rId153" Type="http://schemas.openxmlformats.org/officeDocument/2006/relationships/vmlDrawing" Target="../drawings/vmlDrawing2.vml" /><Relationship Id="rId154" Type="http://schemas.openxmlformats.org/officeDocument/2006/relationships/table" Target="../tables/table2.xml" /><Relationship Id="rId15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KathyManningNC/status/1059775636166840321" TargetMode="External" /><Relationship Id="rId2" Type="http://schemas.openxmlformats.org/officeDocument/2006/relationships/hyperlink" Target="https://www.clubforgrowth.org/club-for-growth-action-unveils-new-ad-in-nc-13/" TargetMode="External" /><Relationship Id="rId3" Type="http://schemas.openxmlformats.org/officeDocument/2006/relationships/hyperlink" Target="https://projects.fivethirtyeight.com/2018-midterm-election-forecast/house/north-carolina/13/#deluxe" TargetMode="External" /><Relationship Id="rId4" Type="http://schemas.openxmlformats.org/officeDocument/2006/relationships/hyperlink" Target="https://twitter.com/KathyManningNC/status/1059594159085010945" TargetMode="External" /><Relationship Id="rId5" Type="http://schemas.openxmlformats.org/officeDocument/2006/relationships/hyperlink" Target="https://www.gofundme.com/anandarose?fbclid=IwAR26_8EoFfbHZDkLQ9-xtXCbeLYZrMmjsJx-3PtYfqDnn_bO2jDPH3XMlSs" TargetMode="External" /><Relationship Id="rId6" Type="http://schemas.openxmlformats.org/officeDocument/2006/relationships/hyperlink" Target="https://twitter.com/barackobama/status/1058064320356081665" TargetMode="External" /><Relationship Id="rId7" Type="http://schemas.openxmlformats.org/officeDocument/2006/relationships/hyperlink" Target="http://www.emilyslist.org/" TargetMode="External" /><Relationship Id="rId8" Type="http://schemas.openxmlformats.org/officeDocument/2006/relationships/hyperlink" Target="https://www.lizziefletcher.com/" TargetMode="External" /><Relationship Id="rId9" Type="http://schemas.openxmlformats.org/officeDocument/2006/relationships/hyperlink" Target="https://www.xochforcongress.com/" TargetMode="External" /><Relationship Id="rId10" Type="http://schemas.openxmlformats.org/officeDocument/2006/relationships/hyperlink" Target="http://www.laurenunderwood.com/" TargetMode="External" /><Relationship Id="rId11" Type="http://schemas.openxmlformats.org/officeDocument/2006/relationships/hyperlink" Target="https://www.gofundme.com/anandarose?fbclid=IwAR26_8EoFfbHZDkLQ9-xtXCbeLYZrMmjsJx-3PtYfqDnn_bO2jDPH3XMlSs" TargetMode="External" /><Relationship Id="rId12" Type="http://schemas.openxmlformats.org/officeDocument/2006/relationships/hyperlink" Target="https://projects.fivethirtyeight.com/2018-midterm-election-forecast/house/north-carolina/13/#deluxe" TargetMode="External" /><Relationship Id="rId13" Type="http://schemas.openxmlformats.org/officeDocument/2006/relationships/hyperlink" Target="https://twitter.com/KathyManningNC/status/1059594159085010945" TargetMode="External" /><Relationship Id="rId14" Type="http://schemas.openxmlformats.org/officeDocument/2006/relationships/hyperlink" Target="http://www.emilyslist.org/" TargetMode="External" /><Relationship Id="rId15" Type="http://schemas.openxmlformats.org/officeDocument/2006/relationships/hyperlink" Target="https://www.lizziefletcher.com/" TargetMode="External" /><Relationship Id="rId16" Type="http://schemas.openxmlformats.org/officeDocument/2006/relationships/hyperlink" Target="https://www.xochforcongress.com/" TargetMode="External" /><Relationship Id="rId17" Type="http://schemas.openxmlformats.org/officeDocument/2006/relationships/hyperlink" Target="http://www.laurenunderwood.com/" TargetMode="External" /><Relationship Id="rId18" Type="http://schemas.openxmlformats.org/officeDocument/2006/relationships/hyperlink" Target="https://flavors.me/" TargetMode="External" /><Relationship Id="rId19" Type="http://schemas.openxmlformats.org/officeDocument/2006/relationships/hyperlink" Target="https://elaineforcongress.com/" TargetMode="External" /><Relationship Id="rId20" Type="http://schemas.openxmlformats.org/officeDocument/2006/relationships/hyperlink" Target="https://twitter.com/barackobama/status/1058064320356081665" TargetMode="External" /><Relationship Id="rId21" Type="http://schemas.openxmlformats.org/officeDocument/2006/relationships/hyperlink" Target="https://www.clubforgrowth.org/club-for-growth-action-unveils-new-ad-in-nc-13/" TargetMode="External" /><Relationship Id="rId22" Type="http://schemas.openxmlformats.org/officeDocument/2006/relationships/hyperlink" Target="https://twitter.com/KathyManningNC/status/1059775636166840321"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692</v>
      </c>
      <c r="BB2" s="13" t="s">
        <v>706</v>
      </c>
      <c r="BC2" s="13" t="s">
        <v>707</v>
      </c>
      <c r="BD2" s="67" t="s">
        <v>945</v>
      </c>
      <c r="BE2" s="67" t="s">
        <v>946</v>
      </c>
      <c r="BF2" s="67" t="s">
        <v>947</v>
      </c>
      <c r="BG2" s="67" t="s">
        <v>948</v>
      </c>
      <c r="BH2" s="67" t="s">
        <v>949</v>
      </c>
      <c r="BI2" s="67" t="s">
        <v>950</v>
      </c>
      <c r="BJ2" s="67" t="s">
        <v>951</v>
      </c>
      <c r="BK2" s="67" t="s">
        <v>952</v>
      </c>
      <c r="BL2" s="67" t="s">
        <v>953</v>
      </c>
    </row>
    <row r="3" spans="1:64" ht="15" customHeight="1">
      <c r="A3" s="84" t="s">
        <v>212</v>
      </c>
      <c r="B3" s="84" t="s">
        <v>212</v>
      </c>
      <c r="C3" s="53" t="s">
        <v>985</v>
      </c>
      <c r="D3" s="54">
        <v>3</v>
      </c>
      <c r="E3" s="65" t="s">
        <v>132</v>
      </c>
      <c r="F3" s="55">
        <v>35</v>
      </c>
      <c r="G3" s="53"/>
      <c r="H3" s="57"/>
      <c r="I3" s="56"/>
      <c r="J3" s="56"/>
      <c r="K3" s="36" t="s">
        <v>65</v>
      </c>
      <c r="L3" s="62">
        <v>3</v>
      </c>
      <c r="M3" s="62"/>
      <c r="N3" s="63"/>
      <c r="O3" s="85" t="s">
        <v>176</v>
      </c>
      <c r="P3" s="87">
        <v>43405.204988425925</v>
      </c>
      <c r="Q3" s="85" t="s">
        <v>252</v>
      </c>
      <c r="R3" s="85" t="s">
        <v>265</v>
      </c>
      <c r="S3" s="85" t="s">
        <v>271</v>
      </c>
      <c r="T3" s="85"/>
      <c r="U3" s="85"/>
      <c r="V3" s="90" t="s">
        <v>285</v>
      </c>
      <c r="W3" s="87">
        <v>43405.204988425925</v>
      </c>
      <c r="X3" s="90" t="s">
        <v>315</v>
      </c>
      <c r="Y3" s="85"/>
      <c r="Z3" s="85"/>
      <c r="AA3" s="91" t="s">
        <v>348</v>
      </c>
      <c r="AB3" s="85"/>
      <c r="AC3" s="85" t="b">
        <v>0</v>
      </c>
      <c r="AD3" s="85">
        <v>0</v>
      </c>
      <c r="AE3" s="91" t="s">
        <v>382</v>
      </c>
      <c r="AF3" s="85" t="b">
        <v>0</v>
      </c>
      <c r="AG3" s="85" t="s">
        <v>386</v>
      </c>
      <c r="AH3" s="85"/>
      <c r="AI3" s="91" t="s">
        <v>382</v>
      </c>
      <c r="AJ3" s="85" t="b">
        <v>0</v>
      </c>
      <c r="AK3" s="85">
        <v>0</v>
      </c>
      <c r="AL3" s="91" t="s">
        <v>382</v>
      </c>
      <c r="AM3" s="85" t="s">
        <v>391</v>
      </c>
      <c r="AN3" s="85" t="b">
        <v>0</v>
      </c>
      <c r="AO3" s="91" t="s">
        <v>348</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2</v>
      </c>
      <c r="BE3" s="52">
        <v>6.25</v>
      </c>
      <c r="BF3" s="51">
        <v>0</v>
      </c>
      <c r="BG3" s="52">
        <v>0</v>
      </c>
      <c r="BH3" s="51">
        <v>0</v>
      </c>
      <c r="BI3" s="52">
        <v>0</v>
      </c>
      <c r="BJ3" s="51">
        <v>30</v>
      </c>
      <c r="BK3" s="52">
        <v>93.75</v>
      </c>
      <c r="BL3" s="51">
        <v>32</v>
      </c>
    </row>
    <row r="4" spans="1:64" ht="15" customHeight="1">
      <c r="A4" s="84" t="s">
        <v>213</v>
      </c>
      <c r="B4" s="84" t="s">
        <v>213</v>
      </c>
      <c r="C4" s="53" t="s">
        <v>985</v>
      </c>
      <c r="D4" s="54">
        <v>3</v>
      </c>
      <c r="E4" s="65" t="s">
        <v>132</v>
      </c>
      <c r="F4" s="55">
        <v>35</v>
      </c>
      <c r="G4" s="53"/>
      <c r="H4" s="57"/>
      <c r="I4" s="56"/>
      <c r="J4" s="56"/>
      <c r="K4" s="36" t="s">
        <v>65</v>
      </c>
      <c r="L4" s="83">
        <v>4</v>
      </c>
      <c r="M4" s="83"/>
      <c r="N4" s="63"/>
      <c r="O4" s="86" t="s">
        <v>176</v>
      </c>
      <c r="P4" s="88">
        <v>43406.68640046296</v>
      </c>
      <c r="Q4" s="86" t="s">
        <v>253</v>
      </c>
      <c r="R4" s="89" t="s">
        <v>266</v>
      </c>
      <c r="S4" s="86" t="s">
        <v>272</v>
      </c>
      <c r="T4" s="86" t="s">
        <v>276</v>
      </c>
      <c r="U4" s="86"/>
      <c r="V4" s="89" t="s">
        <v>286</v>
      </c>
      <c r="W4" s="88">
        <v>43406.68640046296</v>
      </c>
      <c r="X4" s="89" t="s">
        <v>316</v>
      </c>
      <c r="Y4" s="86"/>
      <c r="Z4" s="86"/>
      <c r="AA4" s="92" t="s">
        <v>349</v>
      </c>
      <c r="AB4" s="86"/>
      <c r="AC4" s="86" t="b">
        <v>0</v>
      </c>
      <c r="AD4" s="86">
        <v>1</v>
      </c>
      <c r="AE4" s="92" t="s">
        <v>382</v>
      </c>
      <c r="AF4" s="86" t="b">
        <v>1</v>
      </c>
      <c r="AG4" s="86" t="s">
        <v>387</v>
      </c>
      <c r="AH4" s="86"/>
      <c r="AI4" s="92" t="s">
        <v>388</v>
      </c>
      <c r="AJ4" s="86" t="b">
        <v>0</v>
      </c>
      <c r="AK4" s="86">
        <v>0</v>
      </c>
      <c r="AL4" s="92" t="s">
        <v>382</v>
      </c>
      <c r="AM4" s="86" t="s">
        <v>392</v>
      </c>
      <c r="AN4" s="86" t="b">
        <v>0</v>
      </c>
      <c r="AO4" s="92" t="s">
        <v>349</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v>0</v>
      </c>
      <c r="BE4" s="52">
        <v>0</v>
      </c>
      <c r="BF4" s="51">
        <v>0</v>
      </c>
      <c r="BG4" s="52">
        <v>0</v>
      </c>
      <c r="BH4" s="51">
        <v>0</v>
      </c>
      <c r="BI4" s="52">
        <v>0</v>
      </c>
      <c r="BJ4" s="51">
        <v>2</v>
      </c>
      <c r="BK4" s="52">
        <v>100</v>
      </c>
      <c r="BL4" s="51">
        <v>2</v>
      </c>
    </row>
    <row r="5" spans="1:64" ht="45">
      <c r="A5" s="84" t="s">
        <v>214</v>
      </c>
      <c r="B5" s="84" t="s">
        <v>233</v>
      </c>
      <c r="C5" s="53" t="s">
        <v>985</v>
      </c>
      <c r="D5" s="54">
        <v>3</v>
      </c>
      <c r="E5" s="65" t="s">
        <v>132</v>
      </c>
      <c r="F5" s="55">
        <v>35</v>
      </c>
      <c r="G5" s="53"/>
      <c r="H5" s="57"/>
      <c r="I5" s="56"/>
      <c r="J5" s="56"/>
      <c r="K5" s="36" t="s">
        <v>65</v>
      </c>
      <c r="L5" s="83">
        <v>5</v>
      </c>
      <c r="M5" s="83"/>
      <c r="N5" s="63"/>
      <c r="O5" s="86" t="s">
        <v>250</v>
      </c>
      <c r="P5" s="88">
        <v>43407.119791666664</v>
      </c>
      <c r="Q5" s="86" t="s">
        <v>254</v>
      </c>
      <c r="R5" s="86"/>
      <c r="S5" s="86"/>
      <c r="T5" s="86" t="s">
        <v>248</v>
      </c>
      <c r="U5" s="86"/>
      <c r="V5" s="89" t="s">
        <v>287</v>
      </c>
      <c r="W5" s="88">
        <v>43407.119791666664</v>
      </c>
      <c r="X5" s="89" t="s">
        <v>317</v>
      </c>
      <c r="Y5" s="86"/>
      <c r="Z5" s="86"/>
      <c r="AA5" s="92" t="s">
        <v>350</v>
      </c>
      <c r="AB5" s="86"/>
      <c r="AC5" s="86" t="b">
        <v>0</v>
      </c>
      <c r="AD5" s="86">
        <v>0</v>
      </c>
      <c r="AE5" s="92" t="s">
        <v>382</v>
      </c>
      <c r="AF5" s="86" t="b">
        <v>0</v>
      </c>
      <c r="AG5" s="86" t="s">
        <v>386</v>
      </c>
      <c r="AH5" s="86"/>
      <c r="AI5" s="92" t="s">
        <v>382</v>
      </c>
      <c r="AJ5" s="86" t="b">
        <v>0</v>
      </c>
      <c r="AK5" s="86">
        <v>20</v>
      </c>
      <c r="AL5" s="92" t="s">
        <v>368</v>
      </c>
      <c r="AM5" s="86" t="s">
        <v>393</v>
      </c>
      <c r="AN5" s="86" t="b">
        <v>0</v>
      </c>
      <c r="AO5" s="92" t="s">
        <v>368</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214</v>
      </c>
      <c r="B6" s="84" t="s">
        <v>232</v>
      </c>
      <c r="C6" s="53" t="s">
        <v>985</v>
      </c>
      <c r="D6" s="54">
        <v>3</v>
      </c>
      <c r="E6" s="65" t="s">
        <v>132</v>
      </c>
      <c r="F6" s="55">
        <v>35</v>
      </c>
      <c r="G6" s="53"/>
      <c r="H6" s="57"/>
      <c r="I6" s="56"/>
      <c r="J6" s="56"/>
      <c r="K6" s="36" t="s">
        <v>65</v>
      </c>
      <c r="L6" s="83">
        <v>6</v>
      </c>
      <c r="M6" s="83"/>
      <c r="N6" s="63"/>
      <c r="O6" s="86" t="s">
        <v>250</v>
      </c>
      <c r="P6" s="88">
        <v>43407.119791666664</v>
      </c>
      <c r="Q6" s="86" t="s">
        <v>254</v>
      </c>
      <c r="R6" s="86"/>
      <c r="S6" s="86"/>
      <c r="T6" s="86" t="s">
        <v>248</v>
      </c>
      <c r="U6" s="86"/>
      <c r="V6" s="89" t="s">
        <v>287</v>
      </c>
      <c r="W6" s="88">
        <v>43407.119791666664</v>
      </c>
      <c r="X6" s="89" t="s">
        <v>317</v>
      </c>
      <c r="Y6" s="86"/>
      <c r="Z6" s="86"/>
      <c r="AA6" s="92" t="s">
        <v>350</v>
      </c>
      <c r="AB6" s="86"/>
      <c r="AC6" s="86" t="b">
        <v>0</v>
      </c>
      <c r="AD6" s="86">
        <v>0</v>
      </c>
      <c r="AE6" s="92" t="s">
        <v>382</v>
      </c>
      <c r="AF6" s="86" t="b">
        <v>0</v>
      </c>
      <c r="AG6" s="86" t="s">
        <v>386</v>
      </c>
      <c r="AH6" s="86"/>
      <c r="AI6" s="92" t="s">
        <v>382</v>
      </c>
      <c r="AJ6" s="86" t="b">
        <v>0</v>
      </c>
      <c r="AK6" s="86">
        <v>20</v>
      </c>
      <c r="AL6" s="92" t="s">
        <v>368</v>
      </c>
      <c r="AM6" s="86" t="s">
        <v>393</v>
      </c>
      <c r="AN6" s="86" t="b">
        <v>0</v>
      </c>
      <c r="AO6" s="92" t="s">
        <v>368</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20</v>
      </c>
      <c r="BK6" s="52">
        <v>100</v>
      </c>
      <c r="BL6" s="51">
        <v>20</v>
      </c>
    </row>
    <row r="7" spans="1:64" ht="45">
      <c r="A7" s="84" t="s">
        <v>215</v>
      </c>
      <c r="B7" s="84" t="s">
        <v>233</v>
      </c>
      <c r="C7" s="53" t="s">
        <v>985</v>
      </c>
      <c r="D7" s="54">
        <v>3</v>
      </c>
      <c r="E7" s="65" t="s">
        <v>132</v>
      </c>
      <c r="F7" s="55">
        <v>35</v>
      </c>
      <c r="G7" s="53"/>
      <c r="H7" s="57"/>
      <c r="I7" s="56"/>
      <c r="J7" s="56"/>
      <c r="K7" s="36" t="s">
        <v>65</v>
      </c>
      <c r="L7" s="83">
        <v>7</v>
      </c>
      <c r="M7" s="83"/>
      <c r="N7" s="63"/>
      <c r="O7" s="86" t="s">
        <v>250</v>
      </c>
      <c r="P7" s="88">
        <v>43407.11988425926</v>
      </c>
      <c r="Q7" s="86" t="s">
        <v>254</v>
      </c>
      <c r="R7" s="86"/>
      <c r="S7" s="86"/>
      <c r="T7" s="86" t="s">
        <v>248</v>
      </c>
      <c r="U7" s="86"/>
      <c r="V7" s="89" t="s">
        <v>288</v>
      </c>
      <c r="W7" s="88">
        <v>43407.11988425926</v>
      </c>
      <c r="X7" s="89" t="s">
        <v>318</v>
      </c>
      <c r="Y7" s="86"/>
      <c r="Z7" s="86"/>
      <c r="AA7" s="92" t="s">
        <v>351</v>
      </c>
      <c r="AB7" s="86"/>
      <c r="AC7" s="86" t="b">
        <v>0</v>
      </c>
      <c r="AD7" s="86">
        <v>0</v>
      </c>
      <c r="AE7" s="92" t="s">
        <v>382</v>
      </c>
      <c r="AF7" s="86" t="b">
        <v>0</v>
      </c>
      <c r="AG7" s="86" t="s">
        <v>386</v>
      </c>
      <c r="AH7" s="86"/>
      <c r="AI7" s="92" t="s">
        <v>382</v>
      </c>
      <c r="AJ7" s="86" t="b">
        <v>0</v>
      </c>
      <c r="AK7" s="86">
        <v>20</v>
      </c>
      <c r="AL7" s="92" t="s">
        <v>368</v>
      </c>
      <c r="AM7" s="86" t="s">
        <v>393</v>
      </c>
      <c r="AN7" s="86" t="b">
        <v>0</v>
      </c>
      <c r="AO7" s="92" t="s">
        <v>368</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215</v>
      </c>
      <c r="B8" s="84" t="s">
        <v>232</v>
      </c>
      <c r="C8" s="53" t="s">
        <v>985</v>
      </c>
      <c r="D8" s="54">
        <v>3</v>
      </c>
      <c r="E8" s="65" t="s">
        <v>132</v>
      </c>
      <c r="F8" s="55">
        <v>35</v>
      </c>
      <c r="G8" s="53"/>
      <c r="H8" s="57"/>
      <c r="I8" s="56"/>
      <c r="J8" s="56"/>
      <c r="K8" s="36" t="s">
        <v>65</v>
      </c>
      <c r="L8" s="83">
        <v>8</v>
      </c>
      <c r="M8" s="83"/>
      <c r="N8" s="63"/>
      <c r="O8" s="86" t="s">
        <v>250</v>
      </c>
      <c r="P8" s="88">
        <v>43407.11988425926</v>
      </c>
      <c r="Q8" s="86" t="s">
        <v>254</v>
      </c>
      <c r="R8" s="86"/>
      <c r="S8" s="86"/>
      <c r="T8" s="86" t="s">
        <v>248</v>
      </c>
      <c r="U8" s="86"/>
      <c r="V8" s="89" t="s">
        <v>288</v>
      </c>
      <c r="W8" s="88">
        <v>43407.11988425926</v>
      </c>
      <c r="X8" s="89" t="s">
        <v>318</v>
      </c>
      <c r="Y8" s="86"/>
      <c r="Z8" s="86"/>
      <c r="AA8" s="92" t="s">
        <v>351</v>
      </c>
      <c r="AB8" s="86"/>
      <c r="AC8" s="86" t="b">
        <v>0</v>
      </c>
      <c r="AD8" s="86">
        <v>0</v>
      </c>
      <c r="AE8" s="92" t="s">
        <v>382</v>
      </c>
      <c r="AF8" s="86" t="b">
        <v>0</v>
      </c>
      <c r="AG8" s="86" t="s">
        <v>386</v>
      </c>
      <c r="AH8" s="86"/>
      <c r="AI8" s="92" t="s">
        <v>382</v>
      </c>
      <c r="AJ8" s="86" t="b">
        <v>0</v>
      </c>
      <c r="AK8" s="86">
        <v>20</v>
      </c>
      <c r="AL8" s="92" t="s">
        <v>368</v>
      </c>
      <c r="AM8" s="86" t="s">
        <v>393</v>
      </c>
      <c r="AN8" s="86" t="b">
        <v>0</v>
      </c>
      <c r="AO8" s="92" t="s">
        <v>368</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20</v>
      </c>
      <c r="BK8" s="52">
        <v>100</v>
      </c>
      <c r="BL8" s="51">
        <v>20</v>
      </c>
    </row>
    <row r="9" spans="1:64" ht="45">
      <c r="A9" s="84" t="s">
        <v>216</v>
      </c>
      <c r="B9" s="84" t="s">
        <v>233</v>
      </c>
      <c r="C9" s="53" t="s">
        <v>985</v>
      </c>
      <c r="D9" s="54">
        <v>3</v>
      </c>
      <c r="E9" s="65" t="s">
        <v>132</v>
      </c>
      <c r="F9" s="55">
        <v>35</v>
      </c>
      <c r="G9" s="53"/>
      <c r="H9" s="57"/>
      <c r="I9" s="56"/>
      <c r="J9" s="56"/>
      <c r="K9" s="36" t="s">
        <v>65</v>
      </c>
      <c r="L9" s="83">
        <v>9</v>
      </c>
      <c r="M9" s="83"/>
      <c r="N9" s="63"/>
      <c r="O9" s="86" t="s">
        <v>250</v>
      </c>
      <c r="P9" s="88">
        <v>43407.11991898148</v>
      </c>
      <c r="Q9" s="86" t="s">
        <v>254</v>
      </c>
      <c r="R9" s="86"/>
      <c r="S9" s="86"/>
      <c r="T9" s="86" t="s">
        <v>248</v>
      </c>
      <c r="U9" s="86"/>
      <c r="V9" s="89" t="s">
        <v>289</v>
      </c>
      <c r="W9" s="88">
        <v>43407.11991898148</v>
      </c>
      <c r="X9" s="89" t="s">
        <v>319</v>
      </c>
      <c r="Y9" s="86"/>
      <c r="Z9" s="86"/>
      <c r="AA9" s="92" t="s">
        <v>352</v>
      </c>
      <c r="AB9" s="86"/>
      <c r="AC9" s="86" t="b">
        <v>0</v>
      </c>
      <c r="AD9" s="86">
        <v>0</v>
      </c>
      <c r="AE9" s="92" t="s">
        <v>382</v>
      </c>
      <c r="AF9" s="86" t="b">
        <v>0</v>
      </c>
      <c r="AG9" s="86" t="s">
        <v>386</v>
      </c>
      <c r="AH9" s="86"/>
      <c r="AI9" s="92" t="s">
        <v>382</v>
      </c>
      <c r="AJ9" s="86" t="b">
        <v>0</v>
      </c>
      <c r="AK9" s="86">
        <v>20</v>
      </c>
      <c r="AL9" s="92" t="s">
        <v>368</v>
      </c>
      <c r="AM9" s="86" t="s">
        <v>392</v>
      </c>
      <c r="AN9" s="86" t="b">
        <v>0</v>
      </c>
      <c r="AO9" s="92" t="s">
        <v>368</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216</v>
      </c>
      <c r="B10" s="84" t="s">
        <v>232</v>
      </c>
      <c r="C10" s="53" t="s">
        <v>985</v>
      </c>
      <c r="D10" s="54">
        <v>3</v>
      </c>
      <c r="E10" s="65" t="s">
        <v>132</v>
      </c>
      <c r="F10" s="55">
        <v>35</v>
      </c>
      <c r="G10" s="53"/>
      <c r="H10" s="57"/>
      <c r="I10" s="56"/>
      <c r="J10" s="56"/>
      <c r="K10" s="36" t="s">
        <v>65</v>
      </c>
      <c r="L10" s="83">
        <v>10</v>
      </c>
      <c r="M10" s="83"/>
      <c r="N10" s="63"/>
      <c r="O10" s="86" t="s">
        <v>250</v>
      </c>
      <c r="P10" s="88">
        <v>43407.11991898148</v>
      </c>
      <c r="Q10" s="86" t="s">
        <v>254</v>
      </c>
      <c r="R10" s="86"/>
      <c r="S10" s="86"/>
      <c r="T10" s="86" t="s">
        <v>248</v>
      </c>
      <c r="U10" s="86"/>
      <c r="V10" s="89" t="s">
        <v>289</v>
      </c>
      <c r="W10" s="88">
        <v>43407.11991898148</v>
      </c>
      <c r="X10" s="89" t="s">
        <v>319</v>
      </c>
      <c r="Y10" s="86"/>
      <c r="Z10" s="86"/>
      <c r="AA10" s="92" t="s">
        <v>352</v>
      </c>
      <c r="AB10" s="86"/>
      <c r="AC10" s="86" t="b">
        <v>0</v>
      </c>
      <c r="AD10" s="86">
        <v>0</v>
      </c>
      <c r="AE10" s="92" t="s">
        <v>382</v>
      </c>
      <c r="AF10" s="86" t="b">
        <v>0</v>
      </c>
      <c r="AG10" s="86" t="s">
        <v>386</v>
      </c>
      <c r="AH10" s="86"/>
      <c r="AI10" s="92" t="s">
        <v>382</v>
      </c>
      <c r="AJ10" s="86" t="b">
        <v>0</v>
      </c>
      <c r="AK10" s="86">
        <v>20</v>
      </c>
      <c r="AL10" s="92" t="s">
        <v>368</v>
      </c>
      <c r="AM10" s="86" t="s">
        <v>392</v>
      </c>
      <c r="AN10" s="86" t="b">
        <v>0</v>
      </c>
      <c r="AO10" s="92" t="s">
        <v>368</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20</v>
      </c>
      <c r="BK10" s="52">
        <v>100</v>
      </c>
      <c r="BL10" s="51">
        <v>20</v>
      </c>
    </row>
    <row r="11" spans="1:64" ht="45">
      <c r="A11" s="84" t="s">
        <v>217</v>
      </c>
      <c r="B11" s="84" t="s">
        <v>233</v>
      </c>
      <c r="C11" s="53" t="s">
        <v>985</v>
      </c>
      <c r="D11" s="54">
        <v>3</v>
      </c>
      <c r="E11" s="65" t="s">
        <v>132</v>
      </c>
      <c r="F11" s="55">
        <v>35</v>
      </c>
      <c r="G11" s="53"/>
      <c r="H11" s="57"/>
      <c r="I11" s="56"/>
      <c r="J11" s="56"/>
      <c r="K11" s="36" t="s">
        <v>65</v>
      </c>
      <c r="L11" s="83">
        <v>11</v>
      </c>
      <c r="M11" s="83"/>
      <c r="N11" s="63"/>
      <c r="O11" s="86" t="s">
        <v>250</v>
      </c>
      <c r="P11" s="88">
        <v>43407.12018518519</v>
      </c>
      <c r="Q11" s="86" t="s">
        <v>254</v>
      </c>
      <c r="R11" s="86"/>
      <c r="S11" s="86"/>
      <c r="T11" s="86" t="s">
        <v>248</v>
      </c>
      <c r="U11" s="86"/>
      <c r="V11" s="89" t="s">
        <v>290</v>
      </c>
      <c r="W11" s="88">
        <v>43407.12018518519</v>
      </c>
      <c r="X11" s="89" t="s">
        <v>320</v>
      </c>
      <c r="Y11" s="86"/>
      <c r="Z11" s="86"/>
      <c r="AA11" s="92" t="s">
        <v>353</v>
      </c>
      <c r="AB11" s="86"/>
      <c r="AC11" s="86" t="b">
        <v>0</v>
      </c>
      <c r="AD11" s="86">
        <v>0</v>
      </c>
      <c r="AE11" s="92" t="s">
        <v>382</v>
      </c>
      <c r="AF11" s="86" t="b">
        <v>0</v>
      </c>
      <c r="AG11" s="86" t="s">
        <v>386</v>
      </c>
      <c r="AH11" s="86"/>
      <c r="AI11" s="92" t="s">
        <v>382</v>
      </c>
      <c r="AJ11" s="86" t="b">
        <v>0</v>
      </c>
      <c r="AK11" s="86">
        <v>20</v>
      </c>
      <c r="AL11" s="92" t="s">
        <v>368</v>
      </c>
      <c r="AM11" s="86" t="s">
        <v>393</v>
      </c>
      <c r="AN11" s="86" t="b">
        <v>0</v>
      </c>
      <c r="AO11" s="92" t="s">
        <v>368</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45">
      <c r="A12" s="84" t="s">
        <v>217</v>
      </c>
      <c r="B12" s="84" t="s">
        <v>232</v>
      </c>
      <c r="C12" s="53" t="s">
        <v>985</v>
      </c>
      <c r="D12" s="54">
        <v>3</v>
      </c>
      <c r="E12" s="65" t="s">
        <v>132</v>
      </c>
      <c r="F12" s="55">
        <v>35</v>
      </c>
      <c r="G12" s="53"/>
      <c r="H12" s="57"/>
      <c r="I12" s="56"/>
      <c r="J12" s="56"/>
      <c r="K12" s="36" t="s">
        <v>65</v>
      </c>
      <c r="L12" s="83">
        <v>12</v>
      </c>
      <c r="M12" s="83"/>
      <c r="N12" s="63"/>
      <c r="O12" s="86" t="s">
        <v>250</v>
      </c>
      <c r="P12" s="88">
        <v>43407.12018518519</v>
      </c>
      <c r="Q12" s="86" t="s">
        <v>254</v>
      </c>
      <c r="R12" s="86"/>
      <c r="S12" s="86"/>
      <c r="T12" s="86" t="s">
        <v>248</v>
      </c>
      <c r="U12" s="86"/>
      <c r="V12" s="89" t="s">
        <v>290</v>
      </c>
      <c r="W12" s="88">
        <v>43407.12018518519</v>
      </c>
      <c r="X12" s="89" t="s">
        <v>320</v>
      </c>
      <c r="Y12" s="86"/>
      <c r="Z12" s="86"/>
      <c r="AA12" s="92" t="s">
        <v>353</v>
      </c>
      <c r="AB12" s="86"/>
      <c r="AC12" s="86" t="b">
        <v>0</v>
      </c>
      <c r="AD12" s="86">
        <v>0</v>
      </c>
      <c r="AE12" s="92" t="s">
        <v>382</v>
      </c>
      <c r="AF12" s="86" t="b">
        <v>0</v>
      </c>
      <c r="AG12" s="86" t="s">
        <v>386</v>
      </c>
      <c r="AH12" s="86"/>
      <c r="AI12" s="92" t="s">
        <v>382</v>
      </c>
      <c r="AJ12" s="86" t="b">
        <v>0</v>
      </c>
      <c r="AK12" s="86">
        <v>20</v>
      </c>
      <c r="AL12" s="92" t="s">
        <v>368</v>
      </c>
      <c r="AM12" s="86" t="s">
        <v>393</v>
      </c>
      <c r="AN12" s="86" t="b">
        <v>0</v>
      </c>
      <c r="AO12" s="92" t="s">
        <v>368</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20</v>
      </c>
      <c r="BK12" s="52">
        <v>100</v>
      </c>
      <c r="BL12" s="51">
        <v>20</v>
      </c>
    </row>
    <row r="13" spans="1:64" ht="45">
      <c r="A13" s="84" t="s">
        <v>218</v>
      </c>
      <c r="B13" s="84" t="s">
        <v>233</v>
      </c>
      <c r="C13" s="53" t="s">
        <v>985</v>
      </c>
      <c r="D13" s="54">
        <v>3</v>
      </c>
      <c r="E13" s="65" t="s">
        <v>132</v>
      </c>
      <c r="F13" s="55">
        <v>35</v>
      </c>
      <c r="G13" s="53"/>
      <c r="H13" s="57"/>
      <c r="I13" s="56"/>
      <c r="J13" s="56"/>
      <c r="K13" s="36" t="s">
        <v>65</v>
      </c>
      <c r="L13" s="83">
        <v>13</v>
      </c>
      <c r="M13" s="83"/>
      <c r="N13" s="63"/>
      <c r="O13" s="86" t="s">
        <v>250</v>
      </c>
      <c r="P13" s="88">
        <v>43407.12079861111</v>
      </c>
      <c r="Q13" s="86" t="s">
        <v>254</v>
      </c>
      <c r="R13" s="86"/>
      <c r="S13" s="86"/>
      <c r="T13" s="86" t="s">
        <v>248</v>
      </c>
      <c r="U13" s="86"/>
      <c r="V13" s="89" t="s">
        <v>291</v>
      </c>
      <c r="W13" s="88">
        <v>43407.12079861111</v>
      </c>
      <c r="X13" s="89" t="s">
        <v>321</v>
      </c>
      <c r="Y13" s="86"/>
      <c r="Z13" s="86"/>
      <c r="AA13" s="92" t="s">
        <v>354</v>
      </c>
      <c r="AB13" s="86"/>
      <c r="AC13" s="86" t="b">
        <v>0</v>
      </c>
      <c r="AD13" s="86">
        <v>0</v>
      </c>
      <c r="AE13" s="92" t="s">
        <v>382</v>
      </c>
      <c r="AF13" s="86" t="b">
        <v>0</v>
      </c>
      <c r="AG13" s="86" t="s">
        <v>386</v>
      </c>
      <c r="AH13" s="86"/>
      <c r="AI13" s="92" t="s">
        <v>382</v>
      </c>
      <c r="AJ13" s="86" t="b">
        <v>0</v>
      </c>
      <c r="AK13" s="86">
        <v>20</v>
      </c>
      <c r="AL13" s="92" t="s">
        <v>368</v>
      </c>
      <c r="AM13" s="86" t="s">
        <v>394</v>
      </c>
      <c r="AN13" s="86" t="b">
        <v>0</v>
      </c>
      <c r="AO13" s="92" t="s">
        <v>368</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45">
      <c r="A14" s="84" t="s">
        <v>218</v>
      </c>
      <c r="B14" s="84" t="s">
        <v>232</v>
      </c>
      <c r="C14" s="53" t="s">
        <v>985</v>
      </c>
      <c r="D14" s="54">
        <v>3</v>
      </c>
      <c r="E14" s="65" t="s">
        <v>132</v>
      </c>
      <c r="F14" s="55">
        <v>35</v>
      </c>
      <c r="G14" s="53"/>
      <c r="H14" s="57"/>
      <c r="I14" s="56"/>
      <c r="J14" s="56"/>
      <c r="K14" s="36" t="s">
        <v>65</v>
      </c>
      <c r="L14" s="83">
        <v>14</v>
      </c>
      <c r="M14" s="83"/>
      <c r="N14" s="63"/>
      <c r="O14" s="86" t="s">
        <v>250</v>
      </c>
      <c r="P14" s="88">
        <v>43407.12079861111</v>
      </c>
      <c r="Q14" s="86" t="s">
        <v>254</v>
      </c>
      <c r="R14" s="86"/>
      <c r="S14" s="86"/>
      <c r="T14" s="86" t="s">
        <v>248</v>
      </c>
      <c r="U14" s="86"/>
      <c r="V14" s="89" t="s">
        <v>291</v>
      </c>
      <c r="W14" s="88">
        <v>43407.12079861111</v>
      </c>
      <c r="X14" s="89" t="s">
        <v>321</v>
      </c>
      <c r="Y14" s="86"/>
      <c r="Z14" s="86"/>
      <c r="AA14" s="92" t="s">
        <v>354</v>
      </c>
      <c r="AB14" s="86"/>
      <c r="AC14" s="86" t="b">
        <v>0</v>
      </c>
      <c r="AD14" s="86">
        <v>0</v>
      </c>
      <c r="AE14" s="92" t="s">
        <v>382</v>
      </c>
      <c r="AF14" s="86" t="b">
        <v>0</v>
      </c>
      <c r="AG14" s="86" t="s">
        <v>386</v>
      </c>
      <c r="AH14" s="86"/>
      <c r="AI14" s="92" t="s">
        <v>382</v>
      </c>
      <c r="AJ14" s="86" t="b">
        <v>0</v>
      </c>
      <c r="AK14" s="86">
        <v>20</v>
      </c>
      <c r="AL14" s="92" t="s">
        <v>368</v>
      </c>
      <c r="AM14" s="86" t="s">
        <v>394</v>
      </c>
      <c r="AN14" s="86" t="b">
        <v>0</v>
      </c>
      <c r="AO14" s="92" t="s">
        <v>368</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20</v>
      </c>
      <c r="BK14" s="52">
        <v>100</v>
      </c>
      <c r="BL14" s="51">
        <v>20</v>
      </c>
    </row>
    <row r="15" spans="1:64" ht="45">
      <c r="A15" s="84" t="s">
        <v>219</v>
      </c>
      <c r="B15" s="84" t="s">
        <v>233</v>
      </c>
      <c r="C15" s="53" t="s">
        <v>985</v>
      </c>
      <c r="D15" s="54">
        <v>3</v>
      </c>
      <c r="E15" s="65" t="s">
        <v>132</v>
      </c>
      <c r="F15" s="55">
        <v>35</v>
      </c>
      <c r="G15" s="53"/>
      <c r="H15" s="57"/>
      <c r="I15" s="56"/>
      <c r="J15" s="56"/>
      <c r="K15" s="36" t="s">
        <v>65</v>
      </c>
      <c r="L15" s="83">
        <v>15</v>
      </c>
      <c r="M15" s="83"/>
      <c r="N15" s="63"/>
      <c r="O15" s="86" t="s">
        <v>250</v>
      </c>
      <c r="P15" s="88">
        <v>43407.121087962965</v>
      </c>
      <c r="Q15" s="86" t="s">
        <v>254</v>
      </c>
      <c r="R15" s="86"/>
      <c r="S15" s="86"/>
      <c r="T15" s="86" t="s">
        <v>248</v>
      </c>
      <c r="U15" s="86"/>
      <c r="V15" s="89" t="s">
        <v>292</v>
      </c>
      <c r="W15" s="88">
        <v>43407.121087962965</v>
      </c>
      <c r="X15" s="89" t="s">
        <v>322</v>
      </c>
      <c r="Y15" s="86"/>
      <c r="Z15" s="86"/>
      <c r="AA15" s="92" t="s">
        <v>355</v>
      </c>
      <c r="AB15" s="86"/>
      <c r="AC15" s="86" t="b">
        <v>0</v>
      </c>
      <c r="AD15" s="86">
        <v>0</v>
      </c>
      <c r="AE15" s="92" t="s">
        <v>382</v>
      </c>
      <c r="AF15" s="86" t="b">
        <v>0</v>
      </c>
      <c r="AG15" s="86" t="s">
        <v>386</v>
      </c>
      <c r="AH15" s="86"/>
      <c r="AI15" s="92" t="s">
        <v>382</v>
      </c>
      <c r="AJ15" s="86" t="b">
        <v>0</v>
      </c>
      <c r="AK15" s="86">
        <v>20</v>
      </c>
      <c r="AL15" s="92" t="s">
        <v>368</v>
      </c>
      <c r="AM15" s="86" t="s">
        <v>392</v>
      </c>
      <c r="AN15" s="86" t="b">
        <v>0</v>
      </c>
      <c r="AO15" s="92" t="s">
        <v>368</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45">
      <c r="A16" s="84" t="s">
        <v>219</v>
      </c>
      <c r="B16" s="84" t="s">
        <v>232</v>
      </c>
      <c r="C16" s="53" t="s">
        <v>985</v>
      </c>
      <c r="D16" s="54">
        <v>3</v>
      </c>
      <c r="E16" s="65" t="s">
        <v>132</v>
      </c>
      <c r="F16" s="55">
        <v>35</v>
      </c>
      <c r="G16" s="53"/>
      <c r="H16" s="57"/>
      <c r="I16" s="56"/>
      <c r="J16" s="56"/>
      <c r="K16" s="36" t="s">
        <v>65</v>
      </c>
      <c r="L16" s="83">
        <v>16</v>
      </c>
      <c r="M16" s="83"/>
      <c r="N16" s="63"/>
      <c r="O16" s="86" t="s">
        <v>250</v>
      </c>
      <c r="P16" s="88">
        <v>43407.121087962965</v>
      </c>
      <c r="Q16" s="86" t="s">
        <v>254</v>
      </c>
      <c r="R16" s="86"/>
      <c r="S16" s="86"/>
      <c r="T16" s="86" t="s">
        <v>248</v>
      </c>
      <c r="U16" s="86"/>
      <c r="V16" s="89" t="s">
        <v>292</v>
      </c>
      <c r="W16" s="88">
        <v>43407.121087962965</v>
      </c>
      <c r="X16" s="89" t="s">
        <v>322</v>
      </c>
      <c r="Y16" s="86"/>
      <c r="Z16" s="86"/>
      <c r="AA16" s="92" t="s">
        <v>355</v>
      </c>
      <c r="AB16" s="86"/>
      <c r="AC16" s="86" t="b">
        <v>0</v>
      </c>
      <c r="AD16" s="86">
        <v>0</v>
      </c>
      <c r="AE16" s="92" t="s">
        <v>382</v>
      </c>
      <c r="AF16" s="86" t="b">
        <v>0</v>
      </c>
      <c r="AG16" s="86" t="s">
        <v>386</v>
      </c>
      <c r="AH16" s="86"/>
      <c r="AI16" s="92" t="s">
        <v>382</v>
      </c>
      <c r="AJ16" s="86" t="b">
        <v>0</v>
      </c>
      <c r="AK16" s="86">
        <v>20</v>
      </c>
      <c r="AL16" s="92" t="s">
        <v>368</v>
      </c>
      <c r="AM16" s="86" t="s">
        <v>392</v>
      </c>
      <c r="AN16" s="86" t="b">
        <v>0</v>
      </c>
      <c r="AO16" s="92" t="s">
        <v>368</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20</v>
      </c>
      <c r="BK16" s="52">
        <v>100</v>
      </c>
      <c r="BL16" s="51">
        <v>20</v>
      </c>
    </row>
    <row r="17" spans="1:64" ht="45">
      <c r="A17" s="84" t="s">
        <v>220</v>
      </c>
      <c r="B17" s="84" t="s">
        <v>233</v>
      </c>
      <c r="C17" s="53" t="s">
        <v>985</v>
      </c>
      <c r="D17" s="54">
        <v>3</v>
      </c>
      <c r="E17" s="65" t="s">
        <v>132</v>
      </c>
      <c r="F17" s="55">
        <v>35</v>
      </c>
      <c r="G17" s="53"/>
      <c r="H17" s="57"/>
      <c r="I17" s="56"/>
      <c r="J17" s="56"/>
      <c r="K17" s="36" t="s">
        <v>65</v>
      </c>
      <c r="L17" s="83">
        <v>17</v>
      </c>
      <c r="M17" s="83"/>
      <c r="N17" s="63"/>
      <c r="O17" s="86" t="s">
        <v>250</v>
      </c>
      <c r="P17" s="88">
        <v>43407.12136574074</v>
      </c>
      <c r="Q17" s="86" t="s">
        <v>254</v>
      </c>
      <c r="R17" s="86"/>
      <c r="S17" s="86"/>
      <c r="T17" s="86" t="s">
        <v>248</v>
      </c>
      <c r="U17" s="86"/>
      <c r="V17" s="89" t="s">
        <v>293</v>
      </c>
      <c r="W17" s="88">
        <v>43407.12136574074</v>
      </c>
      <c r="X17" s="89" t="s">
        <v>323</v>
      </c>
      <c r="Y17" s="86"/>
      <c r="Z17" s="86"/>
      <c r="AA17" s="92" t="s">
        <v>356</v>
      </c>
      <c r="AB17" s="86"/>
      <c r="AC17" s="86" t="b">
        <v>0</v>
      </c>
      <c r="AD17" s="86">
        <v>0</v>
      </c>
      <c r="AE17" s="92" t="s">
        <v>382</v>
      </c>
      <c r="AF17" s="86" t="b">
        <v>0</v>
      </c>
      <c r="AG17" s="86" t="s">
        <v>386</v>
      </c>
      <c r="AH17" s="86"/>
      <c r="AI17" s="92" t="s">
        <v>382</v>
      </c>
      <c r="AJ17" s="86" t="b">
        <v>0</v>
      </c>
      <c r="AK17" s="86">
        <v>20</v>
      </c>
      <c r="AL17" s="92" t="s">
        <v>368</v>
      </c>
      <c r="AM17" s="86" t="s">
        <v>392</v>
      </c>
      <c r="AN17" s="86" t="b">
        <v>0</v>
      </c>
      <c r="AO17" s="92" t="s">
        <v>368</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45">
      <c r="A18" s="84" t="s">
        <v>220</v>
      </c>
      <c r="B18" s="84" t="s">
        <v>232</v>
      </c>
      <c r="C18" s="53" t="s">
        <v>985</v>
      </c>
      <c r="D18" s="54">
        <v>3</v>
      </c>
      <c r="E18" s="65" t="s">
        <v>132</v>
      </c>
      <c r="F18" s="55">
        <v>35</v>
      </c>
      <c r="G18" s="53"/>
      <c r="H18" s="57"/>
      <c r="I18" s="56"/>
      <c r="J18" s="56"/>
      <c r="K18" s="36" t="s">
        <v>65</v>
      </c>
      <c r="L18" s="83">
        <v>18</v>
      </c>
      <c r="M18" s="83"/>
      <c r="N18" s="63"/>
      <c r="O18" s="86" t="s">
        <v>250</v>
      </c>
      <c r="P18" s="88">
        <v>43407.12136574074</v>
      </c>
      <c r="Q18" s="86" t="s">
        <v>254</v>
      </c>
      <c r="R18" s="86"/>
      <c r="S18" s="86"/>
      <c r="T18" s="86" t="s">
        <v>248</v>
      </c>
      <c r="U18" s="86"/>
      <c r="V18" s="89" t="s">
        <v>293</v>
      </c>
      <c r="W18" s="88">
        <v>43407.12136574074</v>
      </c>
      <c r="X18" s="89" t="s">
        <v>323</v>
      </c>
      <c r="Y18" s="86"/>
      <c r="Z18" s="86"/>
      <c r="AA18" s="92" t="s">
        <v>356</v>
      </c>
      <c r="AB18" s="86"/>
      <c r="AC18" s="86" t="b">
        <v>0</v>
      </c>
      <c r="AD18" s="86">
        <v>0</v>
      </c>
      <c r="AE18" s="92" t="s">
        <v>382</v>
      </c>
      <c r="AF18" s="86" t="b">
        <v>0</v>
      </c>
      <c r="AG18" s="86" t="s">
        <v>386</v>
      </c>
      <c r="AH18" s="86"/>
      <c r="AI18" s="92" t="s">
        <v>382</v>
      </c>
      <c r="AJ18" s="86" t="b">
        <v>0</v>
      </c>
      <c r="AK18" s="86">
        <v>20</v>
      </c>
      <c r="AL18" s="92" t="s">
        <v>368</v>
      </c>
      <c r="AM18" s="86" t="s">
        <v>392</v>
      </c>
      <c r="AN18" s="86" t="b">
        <v>0</v>
      </c>
      <c r="AO18" s="92" t="s">
        <v>368</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20</v>
      </c>
      <c r="BK18" s="52">
        <v>100</v>
      </c>
      <c r="BL18" s="51">
        <v>20</v>
      </c>
    </row>
    <row r="19" spans="1:64" ht="45">
      <c r="A19" s="84" t="s">
        <v>221</v>
      </c>
      <c r="B19" s="84" t="s">
        <v>233</v>
      </c>
      <c r="C19" s="53" t="s">
        <v>985</v>
      </c>
      <c r="D19" s="54">
        <v>3</v>
      </c>
      <c r="E19" s="65" t="s">
        <v>132</v>
      </c>
      <c r="F19" s="55">
        <v>35</v>
      </c>
      <c r="G19" s="53"/>
      <c r="H19" s="57"/>
      <c r="I19" s="56"/>
      <c r="J19" s="56"/>
      <c r="K19" s="36" t="s">
        <v>65</v>
      </c>
      <c r="L19" s="83">
        <v>19</v>
      </c>
      <c r="M19" s="83"/>
      <c r="N19" s="63"/>
      <c r="O19" s="86" t="s">
        <v>250</v>
      </c>
      <c r="P19" s="88">
        <v>43407.12640046296</v>
      </c>
      <c r="Q19" s="86" t="s">
        <v>254</v>
      </c>
      <c r="R19" s="86"/>
      <c r="S19" s="86"/>
      <c r="T19" s="86" t="s">
        <v>248</v>
      </c>
      <c r="U19" s="86"/>
      <c r="V19" s="89" t="s">
        <v>294</v>
      </c>
      <c r="W19" s="88">
        <v>43407.12640046296</v>
      </c>
      <c r="X19" s="89" t="s">
        <v>324</v>
      </c>
      <c r="Y19" s="86"/>
      <c r="Z19" s="86"/>
      <c r="AA19" s="92" t="s">
        <v>357</v>
      </c>
      <c r="AB19" s="86"/>
      <c r="AC19" s="86" t="b">
        <v>0</v>
      </c>
      <c r="AD19" s="86">
        <v>0</v>
      </c>
      <c r="AE19" s="92" t="s">
        <v>382</v>
      </c>
      <c r="AF19" s="86" t="b">
        <v>0</v>
      </c>
      <c r="AG19" s="86" t="s">
        <v>386</v>
      </c>
      <c r="AH19" s="86"/>
      <c r="AI19" s="92" t="s">
        <v>382</v>
      </c>
      <c r="AJ19" s="86" t="b">
        <v>0</v>
      </c>
      <c r="AK19" s="86">
        <v>20</v>
      </c>
      <c r="AL19" s="92" t="s">
        <v>368</v>
      </c>
      <c r="AM19" s="86" t="s">
        <v>395</v>
      </c>
      <c r="AN19" s="86" t="b">
        <v>0</v>
      </c>
      <c r="AO19" s="92" t="s">
        <v>368</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45">
      <c r="A20" s="84" t="s">
        <v>221</v>
      </c>
      <c r="B20" s="84" t="s">
        <v>232</v>
      </c>
      <c r="C20" s="53" t="s">
        <v>985</v>
      </c>
      <c r="D20" s="54">
        <v>3</v>
      </c>
      <c r="E20" s="65" t="s">
        <v>132</v>
      </c>
      <c r="F20" s="55">
        <v>35</v>
      </c>
      <c r="G20" s="53"/>
      <c r="H20" s="57"/>
      <c r="I20" s="56"/>
      <c r="J20" s="56"/>
      <c r="K20" s="36" t="s">
        <v>65</v>
      </c>
      <c r="L20" s="83">
        <v>20</v>
      </c>
      <c r="M20" s="83"/>
      <c r="N20" s="63"/>
      <c r="O20" s="86" t="s">
        <v>250</v>
      </c>
      <c r="P20" s="88">
        <v>43407.12640046296</v>
      </c>
      <c r="Q20" s="86" t="s">
        <v>254</v>
      </c>
      <c r="R20" s="86"/>
      <c r="S20" s="86"/>
      <c r="T20" s="86" t="s">
        <v>248</v>
      </c>
      <c r="U20" s="86"/>
      <c r="V20" s="89" t="s">
        <v>294</v>
      </c>
      <c r="W20" s="88">
        <v>43407.12640046296</v>
      </c>
      <c r="X20" s="89" t="s">
        <v>324</v>
      </c>
      <c r="Y20" s="86"/>
      <c r="Z20" s="86"/>
      <c r="AA20" s="92" t="s">
        <v>357</v>
      </c>
      <c r="AB20" s="86"/>
      <c r="AC20" s="86" t="b">
        <v>0</v>
      </c>
      <c r="AD20" s="86">
        <v>0</v>
      </c>
      <c r="AE20" s="92" t="s">
        <v>382</v>
      </c>
      <c r="AF20" s="86" t="b">
        <v>0</v>
      </c>
      <c r="AG20" s="86" t="s">
        <v>386</v>
      </c>
      <c r="AH20" s="86"/>
      <c r="AI20" s="92" t="s">
        <v>382</v>
      </c>
      <c r="AJ20" s="86" t="b">
        <v>0</v>
      </c>
      <c r="AK20" s="86">
        <v>20</v>
      </c>
      <c r="AL20" s="92" t="s">
        <v>368</v>
      </c>
      <c r="AM20" s="86" t="s">
        <v>395</v>
      </c>
      <c r="AN20" s="86" t="b">
        <v>0</v>
      </c>
      <c r="AO20" s="92" t="s">
        <v>368</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20</v>
      </c>
      <c r="BK20" s="52">
        <v>100</v>
      </c>
      <c r="BL20" s="51">
        <v>20</v>
      </c>
    </row>
    <row r="21" spans="1:64" ht="45">
      <c r="A21" s="84" t="s">
        <v>222</v>
      </c>
      <c r="B21" s="84" t="s">
        <v>233</v>
      </c>
      <c r="C21" s="53" t="s">
        <v>985</v>
      </c>
      <c r="D21" s="54">
        <v>3</v>
      </c>
      <c r="E21" s="65" t="s">
        <v>132</v>
      </c>
      <c r="F21" s="55">
        <v>35</v>
      </c>
      <c r="G21" s="53"/>
      <c r="H21" s="57"/>
      <c r="I21" s="56"/>
      <c r="J21" s="56"/>
      <c r="K21" s="36" t="s">
        <v>65</v>
      </c>
      <c r="L21" s="83">
        <v>21</v>
      </c>
      <c r="M21" s="83"/>
      <c r="N21" s="63"/>
      <c r="O21" s="86" t="s">
        <v>250</v>
      </c>
      <c r="P21" s="88">
        <v>43407.126909722225</v>
      </c>
      <c r="Q21" s="86" t="s">
        <v>254</v>
      </c>
      <c r="R21" s="86"/>
      <c r="S21" s="86"/>
      <c r="T21" s="86" t="s">
        <v>248</v>
      </c>
      <c r="U21" s="86"/>
      <c r="V21" s="89" t="s">
        <v>295</v>
      </c>
      <c r="W21" s="88">
        <v>43407.126909722225</v>
      </c>
      <c r="X21" s="89" t="s">
        <v>325</v>
      </c>
      <c r="Y21" s="86"/>
      <c r="Z21" s="86"/>
      <c r="AA21" s="92" t="s">
        <v>358</v>
      </c>
      <c r="AB21" s="86"/>
      <c r="AC21" s="86" t="b">
        <v>0</v>
      </c>
      <c r="AD21" s="86">
        <v>0</v>
      </c>
      <c r="AE21" s="92" t="s">
        <v>382</v>
      </c>
      <c r="AF21" s="86" t="b">
        <v>0</v>
      </c>
      <c r="AG21" s="86" t="s">
        <v>386</v>
      </c>
      <c r="AH21" s="86"/>
      <c r="AI21" s="92" t="s">
        <v>382</v>
      </c>
      <c r="AJ21" s="86" t="b">
        <v>0</v>
      </c>
      <c r="AK21" s="86">
        <v>20</v>
      </c>
      <c r="AL21" s="92" t="s">
        <v>368</v>
      </c>
      <c r="AM21" s="86" t="s">
        <v>393</v>
      </c>
      <c r="AN21" s="86" t="b">
        <v>0</v>
      </c>
      <c r="AO21" s="92" t="s">
        <v>368</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c r="BE21" s="52"/>
      <c r="BF21" s="51"/>
      <c r="BG21" s="52"/>
      <c r="BH21" s="51"/>
      <c r="BI21" s="52"/>
      <c r="BJ21" s="51"/>
      <c r="BK21" s="52"/>
      <c r="BL21" s="51"/>
    </row>
    <row r="22" spans="1:64" ht="45">
      <c r="A22" s="84" t="s">
        <v>222</v>
      </c>
      <c r="B22" s="84" t="s">
        <v>232</v>
      </c>
      <c r="C22" s="53" t="s">
        <v>985</v>
      </c>
      <c r="D22" s="54">
        <v>3</v>
      </c>
      <c r="E22" s="65" t="s">
        <v>132</v>
      </c>
      <c r="F22" s="55">
        <v>35</v>
      </c>
      <c r="G22" s="53"/>
      <c r="H22" s="57"/>
      <c r="I22" s="56"/>
      <c r="J22" s="56"/>
      <c r="K22" s="36" t="s">
        <v>65</v>
      </c>
      <c r="L22" s="83">
        <v>22</v>
      </c>
      <c r="M22" s="83"/>
      <c r="N22" s="63"/>
      <c r="O22" s="86" t="s">
        <v>250</v>
      </c>
      <c r="P22" s="88">
        <v>43407.126909722225</v>
      </c>
      <c r="Q22" s="86" t="s">
        <v>254</v>
      </c>
      <c r="R22" s="86"/>
      <c r="S22" s="86"/>
      <c r="T22" s="86" t="s">
        <v>248</v>
      </c>
      <c r="U22" s="86"/>
      <c r="V22" s="89" t="s">
        <v>295</v>
      </c>
      <c r="W22" s="88">
        <v>43407.126909722225</v>
      </c>
      <c r="X22" s="89" t="s">
        <v>325</v>
      </c>
      <c r="Y22" s="86"/>
      <c r="Z22" s="86"/>
      <c r="AA22" s="92" t="s">
        <v>358</v>
      </c>
      <c r="AB22" s="86"/>
      <c r="AC22" s="86" t="b">
        <v>0</v>
      </c>
      <c r="AD22" s="86">
        <v>0</v>
      </c>
      <c r="AE22" s="92" t="s">
        <v>382</v>
      </c>
      <c r="AF22" s="86" t="b">
        <v>0</v>
      </c>
      <c r="AG22" s="86" t="s">
        <v>386</v>
      </c>
      <c r="AH22" s="86"/>
      <c r="AI22" s="92" t="s">
        <v>382</v>
      </c>
      <c r="AJ22" s="86" t="b">
        <v>0</v>
      </c>
      <c r="AK22" s="86">
        <v>20</v>
      </c>
      <c r="AL22" s="92" t="s">
        <v>368</v>
      </c>
      <c r="AM22" s="86" t="s">
        <v>393</v>
      </c>
      <c r="AN22" s="86" t="b">
        <v>0</v>
      </c>
      <c r="AO22" s="92" t="s">
        <v>368</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20</v>
      </c>
      <c r="BK22" s="52">
        <v>100</v>
      </c>
      <c r="BL22" s="51">
        <v>20</v>
      </c>
    </row>
    <row r="23" spans="1:64" ht="45">
      <c r="A23" s="84" t="s">
        <v>223</v>
      </c>
      <c r="B23" s="84" t="s">
        <v>233</v>
      </c>
      <c r="C23" s="53" t="s">
        <v>985</v>
      </c>
      <c r="D23" s="54">
        <v>3</v>
      </c>
      <c r="E23" s="65" t="s">
        <v>132</v>
      </c>
      <c r="F23" s="55">
        <v>35</v>
      </c>
      <c r="G23" s="53"/>
      <c r="H23" s="57"/>
      <c r="I23" s="56"/>
      <c r="J23" s="56"/>
      <c r="K23" s="36" t="s">
        <v>65</v>
      </c>
      <c r="L23" s="83">
        <v>23</v>
      </c>
      <c r="M23" s="83"/>
      <c r="N23" s="63"/>
      <c r="O23" s="86" t="s">
        <v>250</v>
      </c>
      <c r="P23" s="88">
        <v>43407.12725694444</v>
      </c>
      <c r="Q23" s="86" t="s">
        <v>254</v>
      </c>
      <c r="R23" s="86"/>
      <c r="S23" s="86"/>
      <c r="T23" s="86" t="s">
        <v>248</v>
      </c>
      <c r="U23" s="86"/>
      <c r="V23" s="89" t="s">
        <v>296</v>
      </c>
      <c r="W23" s="88">
        <v>43407.12725694444</v>
      </c>
      <c r="X23" s="89" t="s">
        <v>326</v>
      </c>
      <c r="Y23" s="86"/>
      <c r="Z23" s="86"/>
      <c r="AA23" s="92" t="s">
        <v>359</v>
      </c>
      <c r="AB23" s="86"/>
      <c r="AC23" s="86" t="b">
        <v>0</v>
      </c>
      <c r="AD23" s="86">
        <v>0</v>
      </c>
      <c r="AE23" s="92" t="s">
        <v>382</v>
      </c>
      <c r="AF23" s="86" t="b">
        <v>0</v>
      </c>
      <c r="AG23" s="86" t="s">
        <v>386</v>
      </c>
      <c r="AH23" s="86"/>
      <c r="AI23" s="92" t="s">
        <v>382</v>
      </c>
      <c r="AJ23" s="86" t="b">
        <v>0</v>
      </c>
      <c r="AK23" s="86">
        <v>20</v>
      </c>
      <c r="AL23" s="92" t="s">
        <v>368</v>
      </c>
      <c r="AM23" s="86" t="s">
        <v>393</v>
      </c>
      <c r="AN23" s="86" t="b">
        <v>0</v>
      </c>
      <c r="AO23" s="92" t="s">
        <v>368</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c r="BE23" s="52"/>
      <c r="BF23" s="51"/>
      <c r="BG23" s="52"/>
      <c r="BH23" s="51"/>
      <c r="BI23" s="52"/>
      <c r="BJ23" s="51"/>
      <c r="BK23" s="52"/>
      <c r="BL23" s="51"/>
    </row>
    <row r="24" spans="1:64" ht="45">
      <c r="A24" s="84" t="s">
        <v>223</v>
      </c>
      <c r="B24" s="84" t="s">
        <v>232</v>
      </c>
      <c r="C24" s="53" t="s">
        <v>985</v>
      </c>
      <c r="D24" s="54">
        <v>3</v>
      </c>
      <c r="E24" s="65" t="s">
        <v>132</v>
      </c>
      <c r="F24" s="55">
        <v>35</v>
      </c>
      <c r="G24" s="53"/>
      <c r="H24" s="57"/>
      <c r="I24" s="56"/>
      <c r="J24" s="56"/>
      <c r="K24" s="36" t="s">
        <v>65</v>
      </c>
      <c r="L24" s="83">
        <v>24</v>
      </c>
      <c r="M24" s="83"/>
      <c r="N24" s="63"/>
      <c r="O24" s="86" t="s">
        <v>250</v>
      </c>
      <c r="P24" s="88">
        <v>43407.12725694444</v>
      </c>
      <c r="Q24" s="86" t="s">
        <v>254</v>
      </c>
      <c r="R24" s="86"/>
      <c r="S24" s="86"/>
      <c r="T24" s="86" t="s">
        <v>248</v>
      </c>
      <c r="U24" s="86"/>
      <c r="V24" s="89" t="s">
        <v>296</v>
      </c>
      <c r="W24" s="88">
        <v>43407.12725694444</v>
      </c>
      <c r="X24" s="89" t="s">
        <v>326</v>
      </c>
      <c r="Y24" s="86"/>
      <c r="Z24" s="86"/>
      <c r="AA24" s="92" t="s">
        <v>359</v>
      </c>
      <c r="AB24" s="86"/>
      <c r="AC24" s="86" t="b">
        <v>0</v>
      </c>
      <c r="AD24" s="86">
        <v>0</v>
      </c>
      <c r="AE24" s="92" t="s">
        <v>382</v>
      </c>
      <c r="AF24" s="86" t="b">
        <v>0</v>
      </c>
      <c r="AG24" s="86" t="s">
        <v>386</v>
      </c>
      <c r="AH24" s="86"/>
      <c r="AI24" s="92" t="s">
        <v>382</v>
      </c>
      <c r="AJ24" s="86" t="b">
        <v>0</v>
      </c>
      <c r="AK24" s="86">
        <v>20</v>
      </c>
      <c r="AL24" s="92" t="s">
        <v>368</v>
      </c>
      <c r="AM24" s="86" t="s">
        <v>393</v>
      </c>
      <c r="AN24" s="86" t="b">
        <v>0</v>
      </c>
      <c r="AO24" s="92" t="s">
        <v>368</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20</v>
      </c>
      <c r="BK24" s="52">
        <v>100</v>
      </c>
      <c r="BL24" s="51">
        <v>20</v>
      </c>
    </row>
    <row r="25" spans="1:64" ht="45">
      <c r="A25" s="84" t="s">
        <v>224</v>
      </c>
      <c r="B25" s="84" t="s">
        <v>233</v>
      </c>
      <c r="C25" s="53" t="s">
        <v>985</v>
      </c>
      <c r="D25" s="54">
        <v>3</v>
      </c>
      <c r="E25" s="65" t="s">
        <v>132</v>
      </c>
      <c r="F25" s="55">
        <v>35</v>
      </c>
      <c r="G25" s="53"/>
      <c r="H25" s="57"/>
      <c r="I25" s="56"/>
      <c r="J25" s="56"/>
      <c r="K25" s="36" t="s">
        <v>65</v>
      </c>
      <c r="L25" s="83">
        <v>25</v>
      </c>
      <c r="M25" s="83"/>
      <c r="N25" s="63"/>
      <c r="O25" s="86" t="s">
        <v>250</v>
      </c>
      <c r="P25" s="88">
        <v>43407.12880787037</v>
      </c>
      <c r="Q25" s="86" t="s">
        <v>254</v>
      </c>
      <c r="R25" s="86"/>
      <c r="S25" s="86"/>
      <c r="T25" s="86" t="s">
        <v>248</v>
      </c>
      <c r="U25" s="86"/>
      <c r="V25" s="89" t="s">
        <v>297</v>
      </c>
      <c r="W25" s="88">
        <v>43407.12880787037</v>
      </c>
      <c r="X25" s="89" t="s">
        <v>327</v>
      </c>
      <c r="Y25" s="86"/>
      <c r="Z25" s="86"/>
      <c r="AA25" s="92" t="s">
        <v>360</v>
      </c>
      <c r="AB25" s="86"/>
      <c r="AC25" s="86" t="b">
        <v>0</v>
      </c>
      <c r="AD25" s="86">
        <v>0</v>
      </c>
      <c r="AE25" s="92" t="s">
        <v>382</v>
      </c>
      <c r="AF25" s="86" t="b">
        <v>0</v>
      </c>
      <c r="AG25" s="86" t="s">
        <v>386</v>
      </c>
      <c r="AH25" s="86"/>
      <c r="AI25" s="92" t="s">
        <v>382</v>
      </c>
      <c r="AJ25" s="86" t="b">
        <v>0</v>
      </c>
      <c r="AK25" s="86">
        <v>20</v>
      </c>
      <c r="AL25" s="92" t="s">
        <v>368</v>
      </c>
      <c r="AM25" s="86" t="s">
        <v>392</v>
      </c>
      <c r="AN25" s="86" t="b">
        <v>0</v>
      </c>
      <c r="AO25" s="92" t="s">
        <v>368</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c r="BE25" s="52"/>
      <c r="BF25" s="51"/>
      <c r="BG25" s="52"/>
      <c r="BH25" s="51"/>
      <c r="BI25" s="52"/>
      <c r="BJ25" s="51"/>
      <c r="BK25" s="52"/>
      <c r="BL25" s="51"/>
    </row>
    <row r="26" spans="1:64" ht="45">
      <c r="A26" s="84" t="s">
        <v>224</v>
      </c>
      <c r="B26" s="84" t="s">
        <v>232</v>
      </c>
      <c r="C26" s="53" t="s">
        <v>985</v>
      </c>
      <c r="D26" s="54">
        <v>3</v>
      </c>
      <c r="E26" s="65" t="s">
        <v>132</v>
      </c>
      <c r="F26" s="55">
        <v>35</v>
      </c>
      <c r="G26" s="53"/>
      <c r="H26" s="57"/>
      <c r="I26" s="56"/>
      <c r="J26" s="56"/>
      <c r="K26" s="36" t="s">
        <v>65</v>
      </c>
      <c r="L26" s="83">
        <v>26</v>
      </c>
      <c r="M26" s="83"/>
      <c r="N26" s="63"/>
      <c r="O26" s="86" t="s">
        <v>250</v>
      </c>
      <c r="P26" s="88">
        <v>43407.12880787037</v>
      </c>
      <c r="Q26" s="86" t="s">
        <v>254</v>
      </c>
      <c r="R26" s="86"/>
      <c r="S26" s="86"/>
      <c r="T26" s="86" t="s">
        <v>248</v>
      </c>
      <c r="U26" s="86"/>
      <c r="V26" s="89" t="s">
        <v>297</v>
      </c>
      <c r="W26" s="88">
        <v>43407.12880787037</v>
      </c>
      <c r="X26" s="89" t="s">
        <v>327</v>
      </c>
      <c r="Y26" s="86"/>
      <c r="Z26" s="86"/>
      <c r="AA26" s="92" t="s">
        <v>360</v>
      </c>
      <c r="AB26" s="86"/>
      <c r="AC26" s="86" t="b">
        <v>0</v>
      </c>
      <c r="AD26" s="86">
        <v>0</v>
      </c>
      <c r="AE26" s="92" t="s">
        <v>382</v>
      </c>
      <c r="AF26" s="86" t="b">
        <v>0</v>
      </c>
      <c r="AG26" s="86" t="s">
        <v>386</v>
      </c>
      <c r="AH26" s="86"/>
      <c r="AI26" s="92" t="s">
        <v>382</v>
      </c>
      <c r="AJ26" s="86" t="b">
        <v>0</v>
      </c>
      <c r="AK26" s="86">
        <v>20</v>
      </c>
      <c r="AL26" s="92" t="s">
        <v>368</v>
      </c>
      <c r="AM26" s="86" t="s">
        <v>392</v>
      </c>
      <c r="AN26" s="86" t="b">
        <v>0</v>
      </c>
      <c r="AO26" s="92" t="s">
        <v>368</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20</v>
      </c>
      <c r="BK26" s="52">
        <v>100</v>
      </c>
      <c r="BL26" s="51">
        <v>20</v>
      </c>
    </row>
    <row r="27" spans="1:64" ht="45">
      <c r="A27" s="84" t="s">
        <v>225</v>
      </c>
      <c r="B27" s="84" t="s">
        <v>233</v>
      </c>
      <c r="C27" s="53" t="s">
        <v>985</v>
      </c>
      <c r="D27" s="54">
        <v>3</v>
      </c>
      <c r="E27" s="65" t="s">
        <v>132</v>
      </c>
      <c r="F27" s="55">
        <v>35</v>
      </c>
      <c r="G27" s="53"/>
      <c r="H27" s="57"/>
      <c r="I27" s="56"/>
      <c r="J27" s="56"/>
      <c r="K27" s="36" t="s">
        <v>65</v>
      </c>
      <c r="L27" s="83">
        <v>27</v>
      </c>
      <c r="M27" s="83"/>
      <c r="N27" s="63"/>
      <c r="O27" s="86" t="s">
        <v>250</v>
      </c>
      <c r="P27" s="88">
        <v>43407.13496527778</v>
      </c>
      <c r="Q27" s="86" t="s">
        <v>254</v>
      </c>
      <c r="R27" s="86"/>
      <c r="S27" s="86"/>
      <c r="T27" s="86" t="s">
        <v>248</v>
      </c>
      <c r="U27" s="86"/>
      <c r="V27" s="89" t="s">
        <v>298</v>
      </c>
      <c r="W27" s="88">
        <v>43407.13496527778</v>
      </c>
      <c r="X27" s="89" t="s">
        <v>328</v>
      </c>
      <c r="Y27" s="86"/>
      <c r="Z27" s="86"/>
      <c r="AA27" s="92" t="s">
        <v>361</v>
      </c>
      <c r="AB27" s="86"/>
      <c r="AC27" s="86" t="b">
        <v>0</v>
      </c>
      <c r="AD27" s="86">
        <v>0</v>
      </c>
      <c r="AE27" s="92" t="s">
        <v>382</v>
      </c>
      <c r="AF27" s="86" t="b">
        <v>0</v>
      </c>
      <c r="AG27" s="86" t="s">
        <v>386</v>
      </c>
      <c r="AH27" s="86"/>
      <c r="AI27" s="92" t="s">
        <v>382</v>
      </c>
      <c r="AJ27" s="86" t="b">
        <v>0</v>
      </c>
      <c r="AK27" s="86">
        <v>20</v>
      </c>
      <c r="AL27" s="92" t="s">
        <v>368</v>
      </c>
      <c r="AM27" s="86" t="s">
        <v>396</v>
      </c>
      <c r="AN27" s="86" t="b">
        <v>0</v>
      </c>
      <c r="AO27" s="92" t="s">
        <v>368</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c r="BE27" s="52"/>
      <c r="BF27" s="51"/>
      <c r="BG27" s="52"/>
      <c r="BH27" s="51"/>
      <c r="BI27" s="52"/>
      <c r="BJ27" s="51"/>
      <c r="BK27" s="52"/>
      <c r="BL27" s="51"/>
    </row>
    <row r="28" spans="1:64" ht="45">
      <c r="A28" s="84" t="s">
        <v>225</v>
      </c>
      <c r="B28" s="84" t="s">
        <v>232</v>
      </c>
      <c r="C28" s="53" t="s">
        <v>985</v>
      </c>
      <c r="D28" s="54">
        <v>3</v>
      </c>
      <c r="E28" s="65" t="s">
        <v>132</v>
      </c>
      <c r="F28" s="55">
        <v>35</v>
      </c>
      <c r="G28" s="53"/>
      <c r="H28" s="57"/>
      <c r="I28" s="56"/>
      <c r="J28" s="56"/>
      <c r="K28" s="36" t="s">
        <v>65</v>
      </c>
      <c r="L28" s="83">
        <v>28</v>
      </c>
      <c r="M28" s="83"/>
      <c r="N28" s="63"/>
      <c r="O28" s="86" t="s">
        <v>250</v>
      </c>
      <c r="P28" s="88">
        <v>43407.13496527778</v>
      </c>
      <c r="Q28" s="86" t="s">
        <v>254</v>
      </c>
      <c r="R28" s="86"/>
      <c r="S28" s="86"/>
      <c r="T28" s="86" t="s">
        <v>248</v>
      </c>
      <c r="U28" s="86"/>
      <c r="V28" s="89" t="s">
        <v>298</v>
      </c>
      <c r="W28" s="88">
        <v>43407.13496527778</v>
      </c>
      <c r="X28" s="89" t="s">
        <v>328</v>
      </c>
      <c r="Y28" s="86"/>
      <c r="Z28" s="86"/>
      <c r="AA28" s="92" t="s">
        <v>361</v>
      </c>
      <c r="AB28" s="86"/>
      <c r="AC28" s="86" t="b">
        <v>0</v>
      </c>
      <c r="AD28" s="86">
        <v>0</v>
      </c>
      <c r="AE28" s="92" t="s">
        <v>382</v>
      </c>
      <c r="AF28" s="86" t="b">
        <v>0</v>
      </c>
      <c r="AG28" s="86" t="s">
        <v>386</v>
      </c>
      <c r="AH28" s="86"/>
      <c r="AI28" s="92" t="s">
        <v>382</v>
      </c>
      <c r="AJ28" s="86" t="b">
        <v>0</v>
      </c>
      <c r="AK28" s="86">
        <v>20</v>
      </c>
      <c r="AL28" s="92" t="s">
        <v>368</v>
      </c>
      <c r="AM28" s="86" t="s">
        <v>396</v>
      </c>
      <c r="AN28" s="86" t="b">
        <v>0</v>
      </c>
      <c r="AO28" s="92" t="s">
        <v>368</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20</v>
      </c>
      <c r="BK28" s="52">
        <v>100</v>
      </c>
      <c r="BL28" s="51">
        <v>20</v>
      </c>
    </row>
    <row r="29" spans="1:64" ht="45">
      <c r="A29" s="84" t="s">
        <v>226</v>
      </c>
      <c r="B29" s="84" t="s">
        <v>233</v>
      </c>
      <c r="C29" s="53" t="s">
        <v>985</v>
      </c>
      <c r="D29" s="54">
        <v>3</v>
      </c>
      <c r="E29" s="65" t="s">
        <v>132</v>
      </c>
      <c r="F29" s="55">
        <v>35</v>
      </c>
      <c r="G29" s="53"/>
      <c r="H29" s="57"/>
      <c r="I29" s="56"/>
      <c r="J29" s="56"/>
      <c r="K29" s="36" t="s">
        <v>65</v>
      </c>
      <c r="L29" s="83">
        <v>29</v>
      </c>
      <c r="M29" s="83"/>
      <c r="N29" s="63"/>
      <c r="O29" s="86" t="s">
        <v>250</v>
      </c>
      <c r="P29" s="88">
        <v>43407.168969907405</v>
      </c>
      <c r="Q29" s="86" t="s">
        <v>254</v>
      </c>
      <c r="R29" s="86"/>
      <c r="S29" s="86"/>
      <c r="T29" s="86" t="s">
        <v>248</v>
      </c>
      <c r="U29" s="86"/>
      <c r="V29" s="89" t="s">
        <v>299</v>
      </c>
      <c r="W29" s="88">
        <v>43407.168969907405</v>
      </c>
      <c r="X29" s="89" t="s">
        <v>329</v>
      </c>
      <c r="Y29" s="86"/>
      <c r="Z29" s="86"/>
      <c r="AA29" s="92" t="s">
        <v>362</v>
      </c>
      <c r="AB29" s="86"/>
      <c r="AC29" s="86" t="b">
        <v>0</v>
      </c>
      <c r="AD29" s="86">
        <v>0</v>
      </c>
      <c r="AE29" s="92" t="s">
        <v>382</v>
      </c>
      <c r="AF29" s="86" t="b">
        <v>0</v>
      </c>
      <c r="AG29" s="86" t="s">
        <v>386</v>
      </c>
      <c r="AH29" s="86"/>
      <c r="AI29" s="92" t="s">
        <v>382</v>
      </c>
      <c r="AJ29" s="86" t="b">
        <v>0</v>
      </c>
      <c r="AK29" s="86">
        <v>20</v>
      </c>
      <c r="AL29" s="92" t="s">
        <v>368</v>
      </c>
      <c r="AM29" s="86" t="s">
        <v>393</v>
      </c>
      <c r="AN29" s="86" t="b">
        <v>0</v>
      </c>
      <c r="AO29" s="92" t="s">
        <v>368</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c r="BE29" s="52"/>
      <c r="BF29" s="51"/>
      <c r="BG29" s="52"/>
      <c r="BH29" s="51"/>
      <c r="BI29" s="52"/>
      <c r="BJ29" s="51"/>
      <c r="BK29" s="52"/>
      <c r="BL29" s="51"/>
    </row>
    <row r="30" spans="1:64" ht="45">
      <c r="A30" s="84" t="s">
        <v>226</v>
      </c>
      <c r="B30" s="84" t="s">
        <v>232</v>
      </c>
      <c r="C30" s="53" t="s">
        <v>985</v>
      </c>
      <c r="D30" s="54">
        <v>3</v>
      </c>
      <c r="E30" s="65" t="s">
        <v>132</v>
      </c>
      <c r="F30" s="55">
        <v>35</v>
      </c>
      <c r="G30" s="53"/>
      <c r="H30" s="57"/>
      <c r="I30" s="56"/>
      <c r="J30" s="56"/>
      <c r="K30" s="36" t="s">
        <v>65</v>
      </c>
      <c r="L30" s="83">
        <v>30</v>
      </c>
      <c r="M30" s="83"/>
      <c r="N30" s="63"/>
      <c r="O30" s="86" t="s">
        <v>250</v>
      </c>
      <c r="P30" s="88">
        <v>43407.168969907405</v>
      </c>
      <c r="Q30" s="86" t="s">
        <v>254</v>
      </c>
      <c r="R30" s="86"/>
      <c r="S30" s="86"/>
      <c r="T30" s="86" t="s">
        <v>248</v>
      </c>
      <c r="U30" s="86"/>
      <c r="V30" s="89" t="s">
        <v>299</v>
      </c>
      <c r="W30" s="88">
        <v>43407.168969907405</v>
      </c>
      <c r="X30" s="89" t="s">
        <v>329</v>
      </c>
      <c r="Y30" s="86"/>
      <c r="Z30" s="86"/>
      <c r="AA30" s="92" t="s">
        <v>362</v>
      </c>
      <c r="AB30" s="86"/>
      <c r="AC30" s="86" t="b">
        <v>0</v>
      </c>
      <c r="AD30" s="86">
        <v>0</v>
      </c>
      <c r="AE30" s="92" t="s">
        <v>382</v>
      </c>
      <c r="AF30" s="86" t="b">
        <v>0</v>
      </c>
      <c r="AG30" s="86" t="s">
        <v>386</v>
      </c>
      <c r="AH30" s="86"/>
      <c r="AI30" s="92" t="s">
        <v>382</v>
      </c>
      <c r="AJ30" s="86" t="b">
        <v>0</v>
      </c>
      <c r="AK30" s="86">
        <v>20</v>
      </c>
      <c r="AL30" s="92" t="s">
        <v>368</v>
      </c>
      <c r="AM30" s="86" t="s">
        <v>393</v>
      </c>
      <c r="AN30" s="86" t="b">
        <v>0</v>
      </c>
      <c r="AO30" s="92" t="s">
        <v>368</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20</v>
      </c>
      <c r="BK30" s="52">
        <v>100</v>
      </c>
      <c r="BL30" s="51">
        <v>20</v>
      </c>
    </row>
    <row r="31" spans="1:64" ht="45">
      <c r="A31" s="84" t="s">
        <v>227</v>
      </c>
      <c r="B31" s="84" t="s">
        <v>233</v>
      </c>
      <c r="C31" s="53" t="s">
        <v>985</v>
      </c>
      <c r="D31" s="54">
        <v>3</v>
      </c>
      <c r="E31" s="65" t="s">
        <v>132</v>
      </c>
      <c r="F31" s="55">
        <v>35</v>
      </c>
      <c r="G31" s="53"/>
      <c r="H31" s="57"/>
      <c r="I31" s="56"/>
      <c r="J31" s="56"/>
      <c r="K31" s="36" t="s">
        <v>65</v>
      </c>
      <c r="L31" s="83">
        <v>31</v>
      </c>
      <c r="M31" s="83"/>
      <c r="N31" s="63"/>
      <c r="O31" s="86" t="s">
        <v>250</v>
      </c>
      <c r="P31" s="88">
        <v>43407.18019675926</v>
      </c>
      <c r="Q31" s="86" t="s">
        <v>254</v>
      </c>
      <c r="R31" s="86"/>
      <c r="S31" s="86"/>
      <c r="T31" s="86" t="s">
        <v>248</v>
      </c>
      <c r="U31" s="86"/>
      <c r="V31" s="89" t="s">
        <v>300</v>
      </c>
      <c r="W31" s="88">
        <v>43407.18019675926</v>
      </c>
      <c r="X31" s="89" t="s">
        <v>330</v>
      </c>
      <c r="Y31" s="86"/>
      <c r="Z31" s="86"/>
      <c r="AA31" s="92" t="s">
        <v>363</v>
      </c>
      <c r="AB31" s="86"/>
      <c r="AC31" s="86" t="b">
        <v>0</v>
      </c>
      <c r="AD31" s="86">
        <v>0</v>
      </c>
      <c r="AE31" s="92" t="s">
        <v>382</v>
      </c>
      <c r="AF31" s="86" t="b">
        <v>0</v>
      </c>
      <c r="AG31" s="86" t="s">
        <v>386</v>
      </c>
      <c r="AH31" s="86"/>
      <c r="AI31" s="92" t="s">
        <v>382</v>
      </c>
      <c r="AJ31" s="86" t="b">
        <v>0</v>
      </c>
      <c r="AK31" s="86">
        <v>20</v>
      </c>
      <c r="AL31" s="92" t="s">
        <v>368</v>
      </c>
      <c r="AM31" s="86" t="s">
        <v>395</v>
      </c>
      <c r="AN31" s="86" t="b">
        <v>0</v>
      </c>
      <c r="AO31" s="92" t="s">
        <v>368</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c r="BE31" s="52"/>
      <c r="BF31" s="51"/>
      <c r="BG31" s="52"/>
      <c r="BH31" s="51"/>
      <c r="BI31" s="52"/>
      <c r="BJ31" s="51"/>
      <c r="BK31" s="52"/>
      <c r="BL31" s="51"/>
    </row>
    <row r="32" spans="1:64" ht="45">
      <c r="A32" s="84" t="s">
        <v>227</v>
      </c>
      <c r="B32" s="84" t="s">
        <v>232</v>
      </c>
      <c r="C32" s="53" t="s">
        <v>985</v>
      </c>
      <c r="D32" s="54">
        <v>3</v>
      </c>
      <c r="E32" s="65" t="s">
        <v>132</v>
      </c>
      <c r="F32" s="55">
        <v>35</v>
      </c>
      <c r="G32" s="53"/>
      <c r="H32" s="57"/>
      <c r="I32" s="56"/>
      <c r="J32" s="56"/>
      <c r="K32" s="36" t="s">
        <v>65</v>
      </c>
      <c r="L32" s="83">
        <v>32</v>
      </c>
      <c r="M32" s="83"/>
      <c r="N32" s="63"/>
      <c r="O32" s="86" t="s">
        <v>250</v>
      </c>
      <c r="P32" s="88">
        <v>43407.18019675926</v>
      </c>
      <c r="Q32" s="86" t="s">
        <v>254</v>
      </c>
      <c r="R32" s="86"/>
      <c r="S32" s="86"/>
      <c r="T32" s="86" t="s">
        <v>248</v>
      </c>
      <c r="U32" s="86"/>
      <c r="V32" s="89" t="s">
        <v>300</v>
      </c>
      <c r="W32" s="88">
        <v>43407.18019675926</v>
      </c>
      <c r="X32" s="89" t="s">
        <v>330</v>
      </c>
      <c r="Y32" s="86"/>
      <c r="Z32" s="86"/>
      <c r="AA32" s="92" t="s">
        <v>363</v>
      </c>
      <c r="AB32" s="86"/>
      <c r="AC32" s="86" t="b">
        <v>0</v>
      </c>
      <c r="AD32" s="86">
        <v>0</v>
      </c>
      <c r="AE32" s="92" t="s">
        <v>382</v>
      </c>
      <c r="AF32" s="86" t="b">
        <v>0</v>
      </c>
      <c r="AG32" s="86" t="s">
        <v>386</v>
      </c>
      <c r="AH32" s="86"/>
      <c r="AI32" s="92" t="s">
        <v>382</v>
      </c>
      <c r="AJ32" s="86" t="b">
        <v>0</v>
      </c>
      <c r="AK32" s="86">
        <v>20</v>
      </c>
      <c r="AL32" s="92" t="s">
        <v>368</v>
      </c>
      <c r="AM32" s="86" t="s">
        <v>395</v>
      </c>
      <c r="AN32" s="86" t="b">
        <v>0</v>
      </c>
      <c r="AO32" s="92" t="s">
        <v>368</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20</v>
      </c>
      <c r="BK32" s="52">
        <v>100</v>
      </c>
      <c r="BL32" s="51">
        <v>20</v>
      </c>
    </row>
    <row r="33" spans="1:64" ht="45">
      <c r="A33" s="84" t="s">
        <v>228</v>
      </c>
      <c r="B33" s="84" t="s">
        <v>233</v>
      </c>
      <c r="C33" s="53" t="s">
        <v>985</v>
      </c>
      <c r="D33" s="54">
        <v>3</v>
      </c>
      <c r="E33" s="65" t="s">
        <v>132</v>
      </c>
      <c r="F33" s="55">
        <v>35</v>
      </c>
      <c r="G33" s="53"/>
      <c r="H33" s="57"/>
      <c r="I33" s="56"/>
      <c r="J33" s="56"/>
      <c r="K33" s="36" t="s">
        <v>65</v>
      </c>
      <c r="L33" s="83">
        <v>33</v>
      </c>
      <c r="M33" s="83"/>
      <c r="N33" s="63"/>
      <c r="O33" s="86" t="s">
        <v>250</v>
      </c>
      <c r="P33" s="88">
        <v>43407.2671412037</v>
      </c>
      <c r="Q33" s="86" t="s">
        <v>254</v>
      </c>
      <c r="R33" s="86"/>
      <c r="S33" s="86"/>
      <c r="T33" s="86" t="s">
        <v>248</v>
      </c>
      <c r="U33" s="86"/>
      <c r="V33" s="89" t="s">
        <v>301</v>
      </c>
      <c r="W33" s="88">
        <v>43407.2671412037</v>
      </c>
      <c r="X33" s="89" t="s">
        <v>331</v>
      </c>
      <c r="Y33" s="86"/>
      <c r="Z33" s="86"/>
      <c r="AA33" s="92" t="s">
        <v>364</v>
      </c>
      <c r="AB33" s="86"/>
      <c r="AC33" s="86" t="b">
        <v>0</v>
      </c>
      <c r="AD33" s="86">
        <v>0</v>
      </c>
      <c r="AE33" s="92" t="s">
        <v>382</v>
      </c>
      <c r="AF33" s="86" t="b">
        <v>0</v>
      </c>
      <c r="AG33" s="86" t="s">
        <v>386</v>
      </c>
      <c r="AH33" s="86"/>
      <c r="AI33" s="92" t="s">
        <v>382</v>
      </c>
      <c r="AJ33" s="86" t="b">
        <v>0</v>
      </c>
      <c r="AK33" s="86">
        <v>27</v>
      </c>
      <c r="AL33" s="92" t="s">
        <v>368</v>
      </c>
      <c r="AM33" s="86" t="s">
        <v>392</v>
      </c>
      <c r="AN33" s="86" t="b">
        <v>0</v>
      </c>
      <c r="AO33" s="92" t="s">
        <v>368</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c r="BE33" s="52"/>
      <c r="BF33" s="51"/>
      <c r="BG33" s="52"/>
      <c r="BH33" s="51"/>
      <c r="BI33" s="52"/>
      <c r="BJ33" s="51"/>
      <c r="BK33" s="52"/>
      <c r="BL33" s="51"/>
    </row>
    <row r="34" spans="1:64" ht="45">
      <c r="A34" s="84" t="s">
        <v>228</v>
      </c>
      <c r="B34" s="84" t="s">
        <v>232</v>
      </c>
      <c r="C34" s="53" t="s">
        <v>985</v>
      </c>
      <c r="D34" s="54">
        <v>3</v>
      </c>
      <c r="E34" s="65" t="s">
        <v>132</v>
      </c>
      <c r="F34" s="55">
        <v>35</v>
      </c>
      <c r="G34" s="53"/>
      <c r="H34" s="57"/>
      <c r="I34" s="56"/>
      <c r="J34" s="56"/>
      <c r="K34" s="36" t="s">
        <v>65</v>
      </c>
      <c r="L34" s="83">
        <v>34</v>
      </c>
      <c r="M34" s="83"/>
      <c r="N34" s="63"/>
      <c r="O34" s="86" t="s">
        <v>250</v>
      </c>
      <c r="P34" s="88">
        <v>43407.2671412037</v>
      </c>
      <c r="Q34" s="86" t="s">
        <v>254</v>
      </c>
      <c r="R34" s="86"/>
      <c r="S34" s="86"/>
      <c r="T34" s="86" t="s">
        <v>248</v>
      </c>
      <c r="U34" s="86"/>
      <c r="V34" s="89" t="s">
        <v>301</v>
      </c>
      <c r="W34" s="88">
        <v>43407.2671412037</v>
      </c>
      <c r="X34" s="89" t="s">
        <v>331</v>
      </c>
      <c r="Y34" s="86"/>
      <c r="Z34" s="86"/>
      <c r="AA34" s="92" t="s">
        <v>364</v>
      </c>
      <c r="AB34" s="86"/>
      <c r="AC34" s="86" t="b">
        <v>0</v>
      </c>
      <c r="AD34" s="86">
        <v>0</v>
      </c>
      <c r="AE34" s="92" t="s">
        <v>382</v>
      </c>
      <c r="AF34" s="86" t="b">
        <v>0</v>
      </c>
      <c r="AG34" s="86" t="s">
        <v>386</v>
      </c>
      <c r="AH34" s="86"/>
      <c r="AI34" s="92" t="s">
        <v>382</v>
      </c>
      <c r="AJ34" s="86" t="b">
        <v>0</v>
      </c>
      <c r="AK34" s="86">
        <v>27</v>
      </c>
      <c r="AL34" s="92" t="s">
        <v>368</v>
      </c>
      <c r="AM34" s="86" t="s">
        <v>392</v>
      </c>
      <c r="AN34" s="86" t="b">
        <v>0</v>
      </c>
      <c r="AO34" s="92" t="s">
        <v>368</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20</v>
      </c>
      <c r="BK34" s="52">
        <v>100</v>
      </c>
      <c r="BL34" s="51">
        <v>20</v>
      </c>
    </row>
    <row r="35" spans="1:64" ht="45">
      <c r="A35" s="84" t="s">
        <v>229</v>
      </c>
      <c r="B35" s="84" t="s">
        <v>233</v>
      </c>
      <c r="C35" s="53" t="s">
        <v>985</v>
      </c>
      <c r="D35" s="54">
        <v>3</v>
      </c>
      <c r="E35" s="65" t="s">
        <v>132</v>
      </c>
      <c r="F35" s="55">
        <v>35</v>
      </c>
      <c r="G35" s="53"/>
      <c r="H35" s="57"/>
      <c r="I35" s="56"/>
      <c r="J35" s="56"/>
      <c r="K35" s="36" t="s">
        <v>65</v>
      </c>
      <c r="L35" s="83">
        <v>35</v>
      </c>
      <c r="M35" s="83"/>
      <c r="N35" s="63"/>
      <c r="O35" s="86" t="s">
        <v>250</v>
      </c>
      <c r="P35" s="88">
        <v>43407.38318287037</v>
      </c>
      <c r="Q35" s="86" t="s">
        <v>254</v>
      </c>
      <c r="R35" s="86"/>
      <c r="S35" s="86"/>
      <c r="T35" s="86" t="s">
        <v>248</v>
      </c>
      <c r="U35" s="86"/>
      <c r="V35" s="89" t="s">
        <v>302</v>
      </c>
      <c r="W35" s="88">
        <v>43407.38318287037</v>
      </c>
      <c r="X35" s="89" t="s">
        <v>332</v>
      </c>
      <c r="Y35" s="86"/>
      <c r="Z35" s="86"/>
      <c r="AA35" s="92" t="s">
        <v>365</v>
      </c>
      <c r="AB35" s="86"/>
      <c r="AC35" s="86" t="b">
        <v>0</v>
      </c>
      <c r="AD35" s="86">
        <v>0</v>
      </c>
      <c r="AE35" s="92" t="s">
        <v>382</v>
      </c>
      <c r="AF35" s="86" t="b">
        <v>0</v>
      </c>
      <c r="AG35" s="86" t="s">
        <v>386</v>
      </c>
      <c r="AH35" s="86"/>
      <c r="AI35" s="92" t="s">
        <v>382</v>
      </c>
      <c r="AJ35" s="86" t="b">
        <v>0</v>
      </c>
      <c r="AK35" s="86">
        <v>27</v>
      </c>
      <c r="AL35" s="92" t="s">
        <v>368</v>
      </c>
      <c r="AM35" s="86" t="s">
        <v>392</v>
      </c>
      <c r="AN35" s="86" t="b">
        <v>0</v>
      </c>
      <c r="AO35" s="92" t="s">
        <v>368</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c r="BE35" s="52"/>
      <c r="BF35" s="51"/>
      <c r="BG35" s="52"/>
      <c r="BH35" s="51"/>
      <c r="BI35" s="52"/>
      <c r="BJ35" s="51"/>
      <c r="BK35" s="52"/>
      <c r="BL35" s="51"/>
    </row>
    <row r="36" spans="1:64" ht="45">
      <c r="A36" s="84" t="s">
        <v>229</v>
      </c>
      <c r="B36" s="84" t="s">
        <v>232</v>
      </c>
      <c r="C36" s="53" t="s">
        <v>985</v>
      </c>
      <c r="D36" s="54">
        <v>3</v>
      </c>
      <c r="E36" s="65" t="s">
        <v>132</v>
      </c>
      <c r="F36" s="55">
        <v>35</v>
      </c>
      <c r="G36" s="53"/>
      <c r="H36" s="57"/>
      <c r="I36" s="56"/>
      <c r="J36" s="56"/>
      <c r="K36" s="36" t="s">
        <v>65</v>
      </c>
      <c r="L36" s="83">
        <v>36</v>
      </c>
      <c r="M36" s="83"/>
      <c r="N36" s="63"/>
      <c r="O36" s="86" t="s">
        <v>250</v>
      </c>
      <c r="P36" s="88">
        <v>43407.38318287037</v>
      </c>
      <c r="Q36" s="86" t="s">
        <v>254</v>
      </c>
      <c r="R36" s="86"/>
      <c r="S36" s="86"/>
      <c r="T36" s="86" t="s">
        <v>248</v>
      </c>
      <c r="U36" s="86"/>
      <c r="V36" s="89" t="s">
        <v>302</v>
      </c>
      <c r="W36" s="88">
        <v>43407.38318287037</v>
      </c>
      <c r="X36" s="89" t="s">
        <v>332</v>
      </c>
      <c r="Y36" s="86"/>
      <c r="Z36" s="86"/>
      <c r="AA36" s="92" t="s">
        <v>365</v>
      </c>
      <c r="AB36" s="86"/>
      <c r="AC36" s="86" t="b">
        <v>0</v>
      </c>
      <c r="AD36" s="86">
        <v>0</v>
      </c>
      <c r="AE36" s="92" t="s">
        <v>382</v>
      </c>
      <c r="AF36" s="86" t="b">
        <v>0</v>
      </c>
      <c r="AG36" s="86" t="s">
        <v>386</v>
      </c>
      <c r="AH36" s="86"/>
      <c r="AI36" s="92" t="s">
        <v>382</v>
      </c>
      <c r="AJ36" s="86" t="b">
        <v>0</v>
      </c>
      <c r="AK36" s="86">
        <v>27</v>
      </c>
      <c r="AL36" s="92" t="s">
        <v>368</v>
      </c>
      <c r="AM36" s="86" t="s">
        <v>392</v>
      </c>
      <c r="AN36" s="86" t="b">
        <v>0</v>
      </c>
      <c r="AO36" s="92" t="s">
        <v>368</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20</v>
      </c>
      <c r="BK36" s="52">
        <v>100</v>
      </c>
      <c r="BL36" s="51">
        <v>20</v>
      </c>
    </row>
    <row r="37" spans="1:64" ht="45">
      <c r="A37" s="84" t="s">
        <v>230</v>
      </c>
      <c r="B37" s="84" t="s">
        <v>233</v>
      </c>
      <c r="C37" s="53" t="s">
        <v>985</v>
      </c>
      <c r="D37" s="54">
        <v>3</v>
      </c>
      <c r="E37" s="65" t="s">
        <v>132</v>
      </c>
      <c r="F37" s="55">
        <v>35</v>
      </c>
      <c r="G37" s="53"/>
      <c r="H37" s="57"/>
      <c r="I37" s="56"/>
      <c r="J37" s="56"/>
      <c r="K37" s="36" t="s">
        <v>65</v>
      </c>
      <c r="L37" s="83">
        <v>37</v>
      </c>
      <c r="M37" s="83"/>
      <c r="N37" s="63"/>
      <c r="O37" s="86" t="s">
        <v>250</v>
      </c>
      <c r="P37" s="88">
        <v>43407.470925925925</v>
      </c>
      <c r="Q37" s="86" t="s">
        <v>254</v>
      </c>
      <c r="R37" s="86"/>
      <c r="S37" s="86"/>
      <c r="T37" s="86" t="s">
        <v>248</v>
      </c>
      <c r="U37" s="86"/>
      <c r="V37" s="89" t="s">
        <v>303</v>
      </c>
      <c r="W37" s="88">
        <v>43407.470925925925</v>
      </c>
      <c r="X37" s="89" t="s">
        <v>333</v>
      </c>
      <c r="Y37" s="86"/>
      <c r="Z37" s="86"/>
      <c r="AA37" s="92" t="s">
        <v>366</v>
      </c>
      <c r="AB37" s="86"/>
      <c r="AC37" s="86" t="b">
        <v>0</v>
      </c>
      <c r="AD37" s="86">
        <v>0</v>
      </c>
      <c r="AE37" s="92" t="s">
        <v>382</v>
      </c>
      <c r="AF37" s="86" t="b">
        <v>0</v>
      </c>
      <c r="AG37" s="86" t="s">
        <v>386</v>
      </c>
      <c r="AH37" s="86"/>
      <c r="AI37" s="92" t="s">
        <v>382</v>
      </c>
      <c r="AJ37" s="86" t="b">
        <v>0</v>
      </c>
      <c r="AK37" s="86">
        <v>27</v>
      </c>
      <c r="AL37" s="92" t="s">
        <v>368</v>
      </c>
      <c r="AM37" s="86" t="s">
        <v>392</v>
      </c>
      <c r="AN37" s="86" t="b">
        <v>0</v>
      </c>
      <c r="AO37" s="92" t="s">
        <v>368</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c r="BE37" s="52"/>
      <c r="BF37" s="51"/>
      <c r="BG37" s="52"/>
      <c r="BH37" s="51"/>
      <c r="BI37" s="52"/>
      <c r="BJ37" s="51"/>
      <c r="BK37" s="52"/>
      <c r="BL37" s="51"/>
    </row>
    <row r="38" spans="1:64" ht="45">
      <c r="A38" s="84" t="s">
        <v>230</v>
      </c>
      <c r="B38" s="84" t="s">
        <v>232</v>
      </c>
      <c r="C38" s="53" t="s">
        <v>985</v>
      </c>
      <c r="D38" s="54">
        <v>3</v>
      </c>
      <c r="E38" s="65" t="s">
        <v>132</v>
      </c>
      <c r="F38" s="55">
        <v>35</v>
      </c>
      <c r="G38" s="53"/>
      <c r="H38" s="57"/>
      <c r="I38" s="56"/>
      <c r="J38" s="56"/>
      <c r="K38" s="36" t="s">
        <v>65</v>
      </c>
      <c r="L38" s="83">
        <v>38</v>
      </c>
      <c r="M38" s="83"/>
      <c r="N38" s="63"/>
      <c r="O38" s="86" t="s">
        <v>250</v>
      </c>
      <c r="P38" s="88">
        <v>43407.470925925925</v>
      </c>
      <c r="Q38" s="86" t="s">
        <v>254</v>
      </c>
      <c r="R38" s="86"/>
      <c r="S38" s="86"/>
      <c r="T38" s="86" t="s">
        <v>248</v>
      </c>
      <c r="U38" s="86"/>
      <c r="V38" s="89" t="s">
        <v>303</v>
      </c>
      <c r="W38" s="88">
        <v>43407.470925925925</v>
      </c>
      <c r="X38" s="89" t="s">
        <v>333</v>
      </c>
      <c r="Y38" s="86"/>
      <c r="Z38" s="86"/>
      <c r="AA38" s="92" t="s">
        <v>366</v>
      </c>
      <c r="AB38" s="86"/>
      <c r="AC38" s="86" t="b">
        <v>0</v>
      </c>
      <c r="AD38" s="86">
        <v>0</v>
      </c>
      <c r="AE38" s="92" t="s">
        <v>382</v>
      </c>
      <c r="AF38" s="86" t="b">
        <v>0</v>
      </c>
      <c r="AG38" s="86" t="s">
        <v>386</v>
      </c>
      <c r="AH38" s="86"/>
      <c r="AI38" s="92" t="s">
        <v>382</v>
      </c>
      <c r="AJ38" s="86" t="b">
        <v>0</v>
      </c>
      <c r="AK38" s="86">
        <v>27</v>
      </c>
      <c r="AL38" s="92" t="s">
        <v>368</v>
      </c>
      <c r="AM38" s="86" t="s">
        <v>392</v>
      </c>
      <c r="AN38" s="86" t="b">
        <v>0</v>
      </c>
      <c r="AO38" s="92" t="s">
        <v>368</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v>0</v>
      </c>
      <c r="BE38" s="52">
        <v>0</v>
      </c>
      <c r="BF38" s="51">
        <v>0</v>
      </c>
      <c r="BG38" s="52">
        <v>0</v>
      </c>
      <c r="BH38" s="51">
        <v>0</v>
      </c>
      <c r="BI38" s="52">
        <v>0</v>
      </c>
      <c r="BJ38" s="51">
        <v>20</v>
      </c>
      <c r="BK38" s="52">
        <v>100</v>
      </c>
      <c r="BL38" s="51">
        <v>20</v>
      </c>
    </row>
    <row r="39" spans="1:64" ht="45">
      <c r="A39" s="84" t="s">
        <v>231</v>
      </c>
      <c r="B39" s="84" t="s">
        <v>233</v>
      </c>
      <c r="C39" s="53" t="s">
        <v>985</v>
      </c>
      <c r="D39" s="54">
        <v>3</v>
      </c>
      <c r="E39" s="65" t="s">
        <v>132</v>
      </c>
      <c r="F39" s="55">
        <v>35</v>
      </c>
      <c r="G39" s="53"/>
      <c r="H39" s="57"/>
      <c r="I39" s="56"/>
      <c r="J39" s="56"/>
      <c r="K39" s="36" t="s">
        <v>65</v>
      </c>
      <c r="L39" s="83">
        <v>39</v>
      </c>
      <c r="M39" s="83"/>
      <c r="N39" s="63"/>
      <c r="O39" s="86" t="s">
        <v>250</v>
      </c>
      <c r="P39" s="88">
        <v>43407.51863425926</v>
      </c>
      <c r="Q39" s="86" t="s">
        <v>254</v>
      </c>
      <c r="R39" s="86"/>
      <c r="S39" s="86"/>
      <c r="T39" s="86" t="s">
        <v>248</v>
      </c>
      <c r="U39" s="86"/>
      <c r="V39" s="89" t="s">
        <v>304</v>
      </c>
      <c r="W39" s="88">
        <v>43407.51863425926</v>
      </c>
      <c r="X39" s="89" t="s">
        <v>334</v>
      </c>
      <c r="Y39" s="86"/>
      <c r="Z39" s="86"/>
      <c r="AA39" s="92" t="s">
        <v>367</v>
      </c>
      <c r="AB39" s="86"/>
      <c r="AC39" s="86" t="b">
        <v>0</v>
      </c>
      <c r="AD39" s="86">
        <v>0</v>
      </c>
      <c r="AE39" s="92" t="s">
        <v>382</v>
      </c>
      <c r="AF39" s="86" t="b">
        <v>0</v>
      </c>
      <c r="AG39" s="86" t="s">
        <v>386</v>
      </c>
      <c r="AH39" s="86"/>
      <c r="AI39" s="92" t="s">
        <v>382</v>
      </c>
      <c r="AJ39" s="86" t="b">
        <v>0</v>
      </c>
      <c r="AK39" s="86">
        <v>27</v>
      </c>
      <c r="AL39" s="92" t="s">
        <v>368</v>
      </c>
      <c r="AM39" s="86" t="s">
        <v>393</v>
      </c>
      <c r="AN39" s="86" t="b">
        <v>0</v>
      </c>
      <c r="AO39" s="92" t="s">
        <v>368</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c r="BE39" s="52"/>
      <c r="BF39" s="51"/>
      <c r="BG39" s="52"/>
      <c r="BH39" s="51"/>
      <c r="BI39" s="52"/>
      <c r="BJ39" s="51"/>
      <c r="BK39" s="52"/>
      <c r="BL39" s="51"/>
    </row>
    <row r="40" spans="1:64" ht="45">
      <c r="A40" s="84" t="s">
        <v>231</v>
      </c>
      <c r="B40" s="84" t="s">
        <v>232</v>
      </c>
      <c r="C40" s="53" t="s">
        <v>985</v>
      </c>
      <c r="D40" s="54">
        <v>3</v>
      </c>
      <c r="E40" s="65" t="s">
        <v>132</v>
      </c>
      <c r="F40" s="55">
        <v>35</v>
      </c>
      <c r="G40" s="53"/>
      <c r="H40" s="57"/>
      <c r="I40" s="56"/>
      <c r="J40" s="56"/>
      <c r="K40" s="36" t="s">
        <v>65</v>
      </c>
      <c r="L40" s="83">
        <v>40</v>
      </c>
      <c r="M40" s="83"/>
      <c r="N40" s="63"/>
      <c r="O40" s="86" t="s">
        <v>250</v>
      </c>
      <c r="P40" s="88">
        <v>43407.51863425926</v>
      </c>
      <c r="Q40" s="86" t="s">
        <v>254</v>
      </c>
      <c r="R40" s="86"/>
      <c r="S40" s="86"/>
      <c r="T40" s="86" t="s">
        <v>248</v>
      </c>
      <c r="U40" s="86"/>
      <c r="V40" s="89" t="s">
        <v>304</v>
      </c>
      <c r="W40" s="88">
        <v>43407.51863425926</v>
      </c>
      <c r="X40" s="89" t="s">
        <v>334</v>
      </c>
      <c r="Y40" s="86"/>
      <c r="Z40" s="86"/>
      <c r="AA40" s="92" t="s">
        <v>367</v>
      </c>
      <c r="AB40" s="86"/>
      <c r="AC40" s="86" t="b">
        <v>0</v>
      </c>
      <c r="AD40" s="86">
        <v>0</v>
      </c>
      <c r="AE40" s="92" t="s">
        <v>382</v>
      </c>
      <c r="AF40" s="86" t="b">
        <v>0</v>
      </c>
      <c r="AG40" s="86" t="s">
        <v>386</v>
      </c>
      <c r="AH40" s="86"/>
      <c r="AI40" s="92" t="s">
        <v>382</v>
      </c>
      <c r="AJ40" s="86" t="b">
        <v>0</v>
      </c>
      <c r="AK40" s="86">
        <v>27</v>
      </c>
      <c r="AL40" s="92" t="s">
        <v>368</v>
      </c>
      <c r="AM40" s="86" t="s">
        <v>393</v>
      </c>
      <c r="AN40" s="86" t="b">
        <v>0</v>
      </c>
      <c r="AO40" s="92" t="s">
        <v>368</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20</v>
      </c>
      <c r="BK40" s="52">
        <v>100</v>
      </c>
      <c r="BL40" s="51">
        <v>20</v>
      </c>
    </row>
    <row r="41" spans="1:64" ht="45">
      <c r="A41" s="84" t="s">
        <v>232</v>
      </c>
      <c r="B41" s="84" t="s">
        <v>233</v>
      </c>
      <c r="C41" s="53" t="s">
        <v>985</v>
      </c>
      <c r="D41" s="54">
        <v>3</v>
      </c>
      <c r="E41" s="65" t="s">
        <v>132</v>
      </c>
      <c r="F41" s="55">
        <v>35</v>
      </c>
      <c r="G41" s="53"/>
      <c r="H41" s="57"/>
      <c r="I41" s="56"/>
      <c r="J41" s="56"/>
      <c r="K41" s="36" t="s">
        <v>66</v>
      </c>
      <c r="L41" s="83">
        <v>41</v>
      </c>
      <c r="M41" s="83"/>
      <c r="N41" s="63"/>
      <c r="O41" s="86" t="s">
        <v>251</v>
      </c>
      <c r="P41" s="88">
        <v>43406.98488425926</v>
      </c>
      <c r="Q41" s="86" t="s">
        <v>255</v>
      </c>
      <c r="R41" s="89" t="s">
        <v>267</v>
      </c>
      <c r="S41" s="86" t="s">
        <v>273</v>
      </c>
      <c r="T41" s="86" t="s">
        <v>248</v>
      </c>
      <c r="U41" s="86"/>
      <c r="V41" s="89" t="s">
        <v>305</v>
      </c>
      <c r="W41" s="88">
        <v>43406.98488425926</v>
      </c>
      <c r="X41" s="89" t="s">
        <v>335</v>
      </c>
      <c r="Y41" s="86"/>
      <c r="Z41" s="86"/>
      <c r="AA41" s="92" t="s">
        <v>368</v>
      </c>
      <c r="AB41" s="86"/>
      <c r="AC41" s="86" t="b">
        <v>0</v>
      </c>
      <c r="AD41" s="86">
        <v>41</v>
      </c>
      <c r="AE41" s="92" t="s">
        <v>383</v>
      </c>
      <c r="AF41" s="86" t="b">
        <v>0</v>
      </c>
      <c r="AG41" s="86" t="s">
        <v>386</v>
      </c>
      <c r="AH41" s="86"/>
      <c r="AI41" s="92" t="s">
        <v>382</v>
      </c>
      <c r="AJ41" s="86" t="b">
        <v>0</v>
      </c>
      <c r="AK41" s="86">
        <v>20</v>
      </c>
      <c r="AL41" s="92" t="s">
        <v>382</v>
      </c>
      <c r="AM41" s="86" t="s">
        <v>395</v>
      </c>
      <c r="AN41" s="86" t="b">
        <v>0</v>
      </c>
      <c r="AO41" s="92" t="s">
        <v>368</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2</v>
      </c>
      <c r="BE41" s="52">
        <v>4.545454545454546</v>
      </c>
      <c r="BF41" s="51">
        <v>0</v>
      </c>
      <c r="BG41" s="52">
        <v>0</v>
      </c>
      <c r="BH41" s="51">
        <v>0</v>
      </c>
      <c r="BI41" s="52">
        <v>0</v>
      </c>
      <c r="BJ41" s="51">
        <v>42</v>
      </c>
      <c r="BK41" s="52">
        <v>95.45454545454545</v>
      </c>
      <c r="BL41" s="51">
        <v>44</v>
      </c>
    </row>
    <row r="42" spans="1:64" ht="45">
      <c r="A42" s="84" t="s">
        <v>233</v>
      </c>
      <c r="B42" s="84" t="s">
        <v>232</v>
      </c>
      <c r="C42" s="53" t="s">
        <v>985</v>
      </c>
      <c r="D42" s="54">
        <v>3</v>
      </c>
      <c r="E42" s="65" t="s">
        <v>132</v>
      </c>
      <c r="F42" s="55">
        <v>35</v>
      </c>
      <c r="G42" s="53"/>
      <c r="H42" s="57"/>
      <c r="I42" s="56"/>
      <c r="J42" s="56"/>
      <c r="K42" s="36" t="s">
        <v>66</v>
      </c>
      <c r="L42" s="83">
        <v>42</v>
      </c>
      <c r="M42" s="83"/>
      <c r="N42" s="63"/>
      <c r="O42" s="86" t="s">
        <v>250</v>
      </c>
      <c r="P42" s="88">
        <v>43407.11943287037</v>
      </c>
      <c r="Q42" s="86" t="s">
        <v>254</v>
      </c>
      <c r="R42" s="86"/>
      <c r="S42" s="86"/>
      <c r="T42" s="86" t="s">
        <v>248</v>
      </c>
      <c r="U42" s="86"/>
      <c r="V42" s="89" t="s">
        <v>306</v>
      </c>
      <c r="W42" s="88">
        <v>43407.11943287037</v>
      </c>
      <c r="X42" s="89" t="s">
        <v>336</v>
      </c>
      <c r="Y42" s="86"/>
      <c r="Z42" s="86"/>
      <c r="AA42" s="92" t="s">
        <v>369</v>
      </c>
      <c r="AB42" s="86"/>
      <c r="AC42" s="86" t="b">
        <v>0</v>
      </c>
      <c r="AD42" s="86">
        <v>0</v>
      </c>
      <c r="AE42" s="92" t="s">
        <v>382</v>
      </c>
      <c r="AF42" s="86" t="b">
        <v>0</v>
      </c>
      <c r="AG42" s="86" t="s">
        <v>386</v>
      </c>
      <c r="AH42" s="86"/>
      <c r="AI42" s="92" t="s">
        <v>382</v>
      </c>
      <c r="AJ42" s="86" t="b">
        <v>0</v>
      </c>
      <c r="AK42" s="86">
        <v>20</v>
      </c>
      <c r="AL42" s="92" t="s">
        <v>368</v>
      </c>
      <c r="AM42" s="86" t="s">
        <v>392</v>
      </c>
      <c r="AN42" s="86" t="b">
        <v>0</v>
      </c>
      <c r="AO42" s="92" t="s">
        <v>368</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v>0</v>
      </c>
      <c r="BE42" s="52">
        <v>0</v>
      </c>
      <c r="BF42" s="51">
        <v>0</v>
      </c>
      <c r="BG42" s="52">
        <v>0</v>
      </c>
      <c r="BH42" s="51">
        <v>0</v>
      </c>
      <c r="BI42" s="52">
        <v>0</v>
      </c>
      <c r="BJ42" s="51">
        <v>20</v>
      </c>
      <c r="BK42" s="52">
        <v>100</v>
      </c>
      <c r="BL42" s="51">
        <v>20</v>
      </c>
    </row>
    <row r="43" spans="1:64" ht="45">
      <c r="A43" s="84" t="s">
        <v>234</v>
      </c>
      <c r="B43" s="84" t="s">
        <v>233</v>
      </c>
      <c r="C43" s="53" t="s">
        <v>985</v>
      </c>
      <c r="D43" s="54">
        <v>3</v>
      </c>
      <c r="E43" s="65" t="s">
        <v>132</v>
      </c>
      <c r="F43" s="55">
        <v>35</v>
      </c>
      <c r="G43" s="53"/>
      <c r="H43" s="57"/>
      <c r="I43" s="56"/>
      <c r="J43" s="56"/>
      <c r="K43" s="36" t="s">
        <v>65</v>
      </c>
      <c r="L43" s="83">
        <v>43</v>
      </c>
      <c r="M43" s="83"/>
      <c r="N43" s="63"/>
      <c r="O43" s="86" t="s">
        <v>250</v>
      </c>
      <c r="P43" s="88">
        <v>43407.585694444446</v>
      </c>
      <c r="Q43" s="86" t="s">
        <v>254</v>
      </c>
      <c r="R43" s="86"/>
      <c r="S43" s="86"/>
      <c r="T43" s="86" t="s">
        <v>248</v>
      </c>
      <c r="U43" s="86"/>
      <c r="V43" s="89" t="s">
        <v>307</v>
      </c>
      <c r="W43" s="88">
        <v>43407.585694444446</v>
      </c>
      <c r="X43" s="89" t="s">
        <v>337</v>
      </c>
      <c r="Y43" s="86"/>
      <c r="Z43" s="86"/>
      <c r="AA43" s="92" t="s">
        <v>370</v>
      </c>
      <c r="AB43" s="86"/>
      <c r="AC43" s="86" t="b">
        <v>0</v>
      </c>
      <c r="AD43" s="86">
        <v>0</v>
      </c>
      <c r="AE43" s="92" t="s">
        <v>382</v>
      </c>
      <c r="AF43" s="86" t="b">
        <v>0</v>
      </c>
      <c r="AG43" s="86" t="s">
        <v>386</v>
      </c>
      <c r="AH43" s="86"/>
      <c r="AI43" s="92" t="s">
        <v>382</v>
      </c>
      <c r="AJ43" s="86" t="b">
        <v>0</v>
      </c>
      <c r="AK43" s="86">
        <v>27</v>
      </c>
      <c r="AL43" s="92" t="s">
        <v>368</v>
      </c>
      <c r="AM43" s="86" t="s">
        <v>392</v>
      </c>
      <c r="AN43" s="86" t="b">
        <v>0</v>
      </c>
      <c r="AO43" s="92" t="s">
        <v>368</v>
      </c>
      <c r="AP43" s="86" t="s">
        <v>176</v>
      </c>
      <c r="AQ43" s="86">
        <v>0</v>
      </c>
      <c r="AR43" s="86">
        <v>0</v>
      </c>
      <c r="AS43" s="86"/>
      <c r="AT43" s="86"/>
      <c r="AU43" s="86"/>
      <c r="AV43" s="86"/>
      <c r="AW43" s="86"/>
      <c r="AX43" s="86"/>
      <c r="AY43" s="86"/>
      <c r="AZ43" s="86"/>
      <c r="BA43">
        <v>1</v>
      </c>
      <c r="BB43" s="85" t="str">
        <f>REPLACE(INDEX(GroupVertices[Group],MATCH(Edges[[#This Row],[Vertex 1]],GroupVertices[Vertex],0)),1,1,"")</f>
        <v>1</v>
      </c>
      <c r="BC43" s="85" t="str">
        <f>REPLACE(INDEX(GroupVertices[Group],MATCH(Edges[[#This Row],[Vertex 2]],GroupVertices[Vertex],0)),1,1,"")</f>
        <v>1</v>
      </c>
      <c r="BD43" s="51"/>
      <c r="BE43" s="52"/>
      <c r="BF43" s="51"/>
      <c r="BG43" s="52"/>
      <c r="BH43" s="51"/>
      <c r="BI43" s="52"/>
      <c r="BJ43" s="51"/>
      <c r="BK43" s="52"/>
      <c r="BL43" s="51"/>
    </row>
    <row r="44" spans="1:64" ht="45">
      <c r="A44" s="84" t="s">
        <v>234</v>
      </c>
      <c r="B44" s="84" t="s">
        <v>232</v>
      </c>
      <c r="C44" s="53" t="s">
        <v>985</v>
      </c>
      <c r="D44" s="54">
        <v>3</v>
      </c>
      <c r="E44" s="65" t="s">
        <v>132</v>
      </c>
      <c r="F44" s="55">
        <v>35</v>
      </c>
      <c r="G44" s="53"/>
      <c r="H44" s="57"/>
      <c r="I44" s="56"/>
      <c r="J44" s="56"/>
      <c r="K44" s="36" t="s">
        <v>65</v>
      </c>
      <c r="L44" s="83">
        <v>44</v>
      </c>
      <c r="M44" s="83"/>
      <c r="N44" s="63"/>
      <c r="O44" s="86" t="s">
        <v>250</v>
      </c>
      <c r="P44" s="88">
        <v>43407.585694444446</v>
      </c>
      <c r="Q44" s="86" t="s">
        <v>254</v>
      </c>
      <c r="R44" s="86"/>
      <c r="S44" s="86"/>
      <c r="T44" s="86" t="s">
        <v>248</v>
      </c>
      <c r="U44" s="86"/>
      <c r="V44" s="89" t="s">
        <v>307</v>
      </c>
      <c r="W44" s="88">
        <v>43407.585694444446</v>
      </c>
      <c r="X44" s="89" t="s">
        <v>337</v>
      </c>
      <c r="Y44" s="86"/>
      <c r="Z44" s="86"/>
      <c r="AA44" s="92" t="s">
        <v>370</v>
      </c>
      <c r="AB44" s="86"/>
      <c r="AC44" s="86" t="b">
        <v>0</v>
      </c>
      <c r="AD44" s="86">
        <v>0</v>
      </c>
      <c r="AE44" s="92" t="s">
        <v>382</v>
      </c>
      <c r="AF44" s="86" t="b">
        <v>0</v>
      </c>
      <c r="AG44" s="86" t="s">
        <v>386</v>
      </c>
      <c r="AH44" s="86"/>
      <c r="AI44" s="92" t="s">
        <v>382</v>
      </c>
      <c r="AJ44" s="86" t="b">
        <v>0</v>
      </c>
      <c r="AK44" s="86">
        <v>27</v>
      </c>
      <c r="AL44" s="92" t="s">
        <v>368</v>
      </c>
      <c r="AM44" s="86" t="s">
        <v>392</v>
      </c>
      <c r="AN44" s="86" t="b">
        <v>0</v>
      </c>
      <c r="AO44" s="92" t="s">
        <v>368</v>
      </c>
      <c r="AP44" s="86" t="s">
        <v>176</v>
      </c>
      <c r="AQ44" s="86">
        <v>0</v>
      </c>
      <c r="AR44" s="86">
        <v>0</v>
      </c>
      <c r="AS44" s="86"/>
      <c r="AT44" s="86"/>
      <c r="AU44" s="86"/>
      <c r="AV44" s="86"/>
      <c r="AW44" s="86"/>
      <c r="AX44" s="86"/>
      <c r="AY44" s="86"/>
      <c r="AZ44" s="86"/>
      <c r="BA44">
        <v>1</v>
      </c>
      <c r="BB44" s="85" t="str">
        <f>REPLACE(INDEX(GroupVertices[Group],MATCH(Edges[[#This Row],[Vertex 1]],GroupVertices[Vertex],0)),1,1,"")</f>
        <v>1</v>
      </c>
      <c r="BC44" s="85" t="str">
        <f>REPLACE(INDEX(GroupVertices[Group],MATCH(Edges[[#This Row],[Vertex 2]],GroupVertices[Vertex],0)),1,1,"")</f>
        <v>1</v>
      </c>
      <c r="BD44" s="51">
        <v>0</v>
      </c>
      <c r="BE44" s="52">
        <v>0</v>
      </c>
      <c r="BF44" s="51">
        <v>0</v>
      </c>
      <c r="BG44" s="52">
        <v>0</v>
      </c>
      <c r="BH44" s="51">
        <v>0</v>
      </c>
      <c r="BI44" s="52">
        <v>0</v>
      </c>
      <c r="BJ44" s="51">
        <v>20</v>
      </c>
      <c r="BK44" s="52">
        <v>100</v>
      </c>
      <c r="BL44" s="51">
        <v>20</v>
      </c>
    </row>
    <row r="45" spans="1:64" ht="45">
      <c r="A45" s="84" t="s">
        <v>235</v>
      </c>
      <c r="B45" s="84" t="s">
        <v>243</v>
      </c>
      <c r="C45" s="53" t="s">
        <v>985</v>
      </c>
      <c r="D45" s="54">
        <v>3</v>
      </c>
      <c r="E45" s="65" t="s">
        <v>132</v>
      </c>
      <c r="F45" s="55">
        <v>35</v>
      </c>
      <c r="G45" s="53"/>
      <c r="H45" s="57"/>
      <c r="I45" s="56"/>
      <c r="J45" s="56"/>
      <c r="K45" s="36" t="s">
        <v>65</v>
      </c>
      <c r="L45" s="83">
        <v>45</v>
      </c>
      <c r="M45" s="83"/>
      <c r="N45" s="63"/>
      <c r="O45" s="86" t="s">
        <v>250</v>
      </c>
      <c r="P45" s="88">
        <v>43409.69590277778</v>
      </c>
      <c r="Q45" s="86" t="s">
        <v>256</v>
      </c>
      <c r="R45" s="86"/>
      <c r="S45" s="86"/>
      <c r="T45" s="86" t="s">
        <v>248</v>
      </c>
      <c r="U45" s="86"/>
      <c r="V45" s="89" t="s">
        <v>308</v>
      </c>
      <c r="W45" s="88">
        <v>43409.69590277778</v>
      </c>
      <c r="X45" s="89" t="s">
        <v>338</v>
      </c>
      <c r="Y45" s="86"/>
      <c r="Z45" s="86"/>
      <c r="AA45" s="92" t="s">
        <v>371</v>
      </c>
      <c r="AB45" s="86"/>
      <c r="AC45" s="86" t="b">
        <v>0</v>
      </c>
      <c r="AD45" s="86">
        <v>0</v>
      </c>
      <c r="AE45" s="92" t="s">
        <v>384</v>
      </c>
      <c r="AF45" s="86" t="b">
        <v>0</v>
      </c>
      <c r="AG45" s="86" t="s">
        <v>386</v>
      </c>
      <c r="AH45" s="86"/>
      <c r="AI45" s="92" t="s">
        <v>382</v>
      </c>
      <c r="AJ45" s="86" t="b">
        <v>0</v>
      </c>
      <c r="AK45" s="86">
        <v>0</v>
      </c>
      <c r="AL45" s="92" t="s">
        <v>382</v>
      </c>
      <c r="AM45" s="86" t="s">
        <v>392</v>
      </c>
      <c r="AN45" s="86" t="b">
        <v>0</v>
      </c>
      <c r="AO45" s="92" t="s">
        <v>371</v>
      </c>
      <c r="AP45" s="86" t="s">
        <v>176</v>
      </c>
      <c r="AQ45" s="86">
        <v>0</v>
      </c>
      <c r="AR45" s="86">
        <v>0</v>
      </c>
      <c r="AS45" s="86"/>
      <c r="AT45" s="86"/>
      <c r="AU45" s="86"/>
      <c r="AV45" s="86"/>
      <c r="AW45" s="86"/>
      <c r="AX45" s="86"/>
      <c r="AY45" s="86"/>
      <c r="AZ45" s="86"/>
      <c r="BA45">
        <v>1</v>
      </c>
      <c r="BB45" s="85" t="str">
        <f>REPLACE(INDEX(GroupVertices[Group],MATCH(Edges[[#This Row],[Vertex 1]],GroupVertices[Vertex],0)),1,1,"")</f>
        <v>2</v>
      </c>
      <c r="BC45" s="85" t="str">
        <f>REPLACE(INDEX(GroupVertices[Group],MATCH(Edges[[#This Row],[Vertex 2]],GroupVertices[Vertex],0)),1,1,"")</f>
        <v>2</v>
      </c>
      <c r="BD45" s="51"/>
      <c r="BE45" s="52"/>
      <c r="BF45" s="51"/>
      <c r="BG45" s="52"/>
      <c r="BH45" s="51"/>
      <c r="BI45" s="52"/>
      <c r="BJ45" s="51"/>
      <c r="BK45" s="52"/>
      <c r="BL45" s="51"/>
    </row>
    <row r="46" spans="1:64" ht="45">
      <c r="A46" s="84" t="s">
        <v>235</v>
      </c>
      <c r="B46" s="84" t="s">
        <v>244</v>
      </c>
      <c r="C46" s="53" t="s">
        <v>985</v>
      </c>
      <c r="D46" s="54">
        <v>3</v>
      </c>
      <c r="E46" s="65" t="s">
        <v>132</v>
      </c>
      <c r="F46" s="55">
        <v>35</v>
      </c>
      <c r="G46" s="53"/>
      <c r="H46" s="57"/>
      <c r="I46" s="56"/>
      <c r="J46" s="56"/>
      <c r="K46" s="36" t="s">
        <v>65</v>
      </c>
      <c r="L46" s="83">
        <v>46</v>
      </c>
      <c r="M46" s="83"/>
      <c r="N46" s="63"/>
      <c r="O46" s="86" t="s">
        <v>250</v>
      </c>
      <c r="P46" s="88">
        <v>43409.69590277778</v>
      </c>
      <c r="Q46" s="86" t="s">
        <v>256</v>
      </c>
      <c r="R46" s="86"/>
      <c r="S46" s="86"/>
      <c r="T46" s="86" t="s">
        <v>248</v>
      </c>
      <c r="U46" s="86"/>
      <c r="V46" s="89" t="s">
        <v>308</v>
      </c>
      <c r="W46" s="88">
        <v>43409.69590277778</v>
      </c>
      <c r="X46" s="89" t="s">
        <v>338</v>
      </c>
      <c r="Y46" s="86"/>
      <c r="Z46" s="86"/>
      <c r="AA46" s="92" t="s">
        <v>371</v>
      </c>
      <c r="AB46" s="86"/>
      <c r="AC46" s="86" t="b">
        <v>0</v>
      </c>
      <c r="AD46" s="86">
        <v>0</v>
      </c>
      <c r="AE46" s="92" t="s">
        <v>384</v>
      </c>
      <c r="AF46" s="86" t="b">
        <v>0</v>
      </c>
      <c r="AG46" s="86" t="s">
        <v>386</v>
      </c>
      <c r="AH46" s="86"/>
      <c r="AI46" s="92" t="s">
        <v>382</v>
      </c>
      <c r="AJ46" s="86" t="b">
        <v>0</v>
      </c>
      <c r="AK46" s="86">
        <v>0</v>
      </c>
      <c r="AL46" s="92" t="s">
        <v>382</v>
      </c>
      <c r="AM46" s="86" t="s">
        <v>392</v>
      </c>
      <c r="AN46" s="86" t="b">
        <v>0</v>
      </c>
      <c r="AO46" s="92" t="s">
        <v>371</v>
      </c>
      <c r="AP46" s="86" t="s">
        <v>176</v>
      </c>
      <c r="AQ46" s="86">
        <v>0</v>
      </c>
      <c r="AR46" s="86">
        <v>0</v>
      </c>
      <c r="AS46" s="86"/>
      <c r="AT46" s="86"/>
      <c r="AU46" s="86"/>
      <c r="AV46" s="86"/>
      <c r="AW46" s="86"/>
      <c r="AX46" s="86"/>
      <c r="AY46" s="86"/>
      <c r="AZ46" s="86"/>
      <c r="BA46">
        <v>1</v>
      </c>
      <c r="BB46" s="85" t="str">
        <f>REPLACE(INDEX(GroupVertices[Group],MATCH(Edges[[#This Row],[Vertex 1]],GroupVertices[Vertex],0)),1,1,"")</f>
        <v>2</v>
      </c>
      <c r="BC46" s="85" t="str">
        <f>REPLACE(INDEX(GroupVertices[Group],MATCH(Edges[[#This Row],[Vertex 2]],GroupVertices[Vertex],0)),1,1,"")</f>
        <v>2</v>
      </c>
      <c r="BD46" s="51"/>
      <c r="BE46" s="52"/>
      <c r="BF46" s="51"/>
      <c r="BG46" s="52"/>
      <c r="BH46" s="51"/>
      <c r="BI46" s="52"/>
      <c r="BJ46" s="51"/>
      <c r="BK46" s="52"/>
      <c r="BL46" s="51"/>
    </row>
    <row r="47" spans="1:64" ht="45">
      <c r="A47" s="84" t="s">
        <v>235</v>
      </c>
      <c r="B47" s="84" t="s">
        <v>245</v>
      </c>
      <c r="C47" s="53" t="s">
        <v>985</v>
      </c>
      <c r="D47" s="54">
        <v>3</v>
      </c>
      <c r="E47" s="65" t="s">
        <v>132</v>
      </c>
      <c r="F47" s="55">
        <v>35</v>
      </c>
      <c r="G47" s="53"/>
      <c r="H47" s="57"/>
      <c r="I47" s="56"/>
      <c r="J47" s="56"/>
      <c r="K47" s="36" t="s">
        <v>65</v>
      </c>
      <c r="L47" s="83">
        <v>47</v>
      </c>
      <c r="M47" s="83"/>
      <c r="N47" s="63"/>
      <c r="O47" s="86" t="s">
        <v>250</v>
      </c>
      <c r="P47" s="88">
        <v>43409.69590277778</v>
      </c>
      <c r="Q47" s="86" t="s">
        <v>256</v>
      </c>
      <c r="R47" s="86"/>
      <c r="S47" s="86"/>
      <c r="T47" s="86" t="s">
        <v>248</v>
      </c>
      <c r="U47" s="86"/>
      <c r="V47" s="89" t="s">
        <v>308</v>
      </c>
      <c r="W47" s="88">
        <v>43409.69590277778</v>
      </c>
      <c r="X47" s="89" t="s">
        <v>338</v>
      </c>
      <c r="Y47" s="86"/>
      <c r="Z47" s="86"/>
      <c r="AA47" s="92" t="s">
        <v>371</v>
      </c>
      <c r="AB47" s="86"/>
      <c r="AC47" s="86" t="b">
        <v>0</v>
      </c>
      <c r="AD47" s="86">
        <v>0</v>
      </c>
      <c r="AE47" s="92" t="s">
        <v>384</v>
      </c>
      <c r="AF47" s="86" t="b">
        <v>0</v>
      </c>
      <c r="AG47" s="86" t="s">
        <v>386</v>
      </c>
      <c r="AH47" s="86"/>
      <c r="AI47" s="92" t="s">
        <v>382</v>
      </c>
      <c r="AJ47" s="86" t="b">
        <v>0</v>
      </c>
      <c r="AK47" s="86">
        <v>0</v>
      </c>
      <c r="AL47" s="92" t="s">
        <v>382</v>
      </c>
      <c r="AM47" s="86" t="s">
        <v>392</v>
      </c>
      <c r="AN47" s="86" t="b">
        <v>0</v>
      </c>
      <c r="AO47" s="92" t="s">
        <v>371</v>
      </c>
      <c r="AP47" s="86" t="s">
        <v>176</v>
      </c>
      <c r="AQ47" s="86">
        <v>0</v>
      </c>
      <c r="AR47" s="86">
        <v>0</v>
      </c>
      <c r="AS47" s="86"/>
      <c r="AT47" s="86"/>
      <c r="AU47" s="86"/>
      <c r="AV47" s="86"/>
      <c r="AW47" s="86"/>
      <c r="AX47" s="86"/>
      <c r="AY47" s="86"/>
      <c r="AZ47" s="86"/>
      <c r="BA47">
        <v>1</v>
      </c>
      <c r="BB47" s="85" t="str">
        <f>REPLACE(INDEX(GroupVertices[Group],MATCH(Edges[[#This Row],[Vertex 1]],GroupVertices[Vertex],0)),1,1,"")</f>
        <v>2</v>
      </c>
      <c r="BC47" s="85" t="str">
        <f>REPLACE(INDEX(GroupVertices[Group],MATCH(Edges[[#This Row],[Vertex 2]],GroupVertices[Vertex],0)),1,1,"")</f>
        <v>2</v>
      </c>
      <c r="BD47" s="51"/>
      <c r="BE47" s="52"/>
      <c r="BF47" s="51"/>
      <c r="BG47" s="52"/>
      <c r="BH47" s="51"/>
      <c r="BI47" s="52"/>
      <c r="BJ47" s="51"/>
      <c r="BK47" s="52"/>
      <c r="BL47" s="51"/>
    </row>
    <row r="48" spans="1:64" ht="45">
      <c r="A48" s="84" t="s">
        <v>235</v>
      </c>
      <c r="B48" s="84" t="s">
        <v>246</v>
      </c>
      <c r="C48" s="53" t="s">
        <v>985</v>
      </c>
      <c r="D48" s="54">
        <v>3</v>
      </c>
      <c r="E48" s="65" t="s">
        <v>132</v>
      </c>
      <c r="F48" s="55">
        <v>35</v>
      </c>
      <c r="G48" s="53"/>
      <c r="H48" s="57"/>
      <c r="I48" s="56"/>
      <c r="J48" s="56"/>
      <c r="K48" s="36" t="s">
        <v>65</v>
      </c>
      <c r="L48" s="83">
        <v>48</v>
      </c>
      <c r="M48" s="83"/>
      <c r="N48" s="63"/>
      <c r="O48" s="86" t="s">
        <v>251</v>
      </c>
      <c r="P48" s="88">
        <v>43409.69590277778</v>
      </c>
      <c r="Q48" s="86" t="s">
        <v>256</v>
      </c>
      <c r="R48" s="86"/>
      <c r="S48" s="86"/>
      <c r="T48" s="86" t="s">
        <v>248</v>
      </c>
      <c r="U48" s="86"/>
      <c r="V48" s="89" t="s">
        <v>308</v>
      </c>
      <c r="W48" s="88">
        <v>43409.69590277778</v>
      </c>
      <c r="X48" s="89" t="s">
        <v>338</v>
      </c>
      <c r="Y48" s="86"/>
      <c r="Z48" s="86"/>
      <c r="AA48" s="92" t="s">
        <v>371</v>
      </c>
      <c r="AB48" s="86"/>
      <c r="AC48" s="86" t="b">
        <v>0</v>
      </c>
      <c r="AD48" s="86">
        <v>0</v>
      </c>
      <c r="AE48" s="92" t="s">
        <v>384</v>
      </c>
      <c r="AF48" s="86" t="b">
        <v>0</v>
      </c>
      <c r="AG48" s="86" t="s">
        <v>386</v>
      </c>
      <c r="AH48" s="86"/>
      <c r="AI48" s="92" t="s">
        <v>382</v>
      </c>
      <c r="AJ48" s="86" t="b">
        <v>0</v>
      </c>
      <c r="AK48" s="86">
        <v>0</v>
      </c>
      <c r="AL48" s="92" t="s">
        <v>382</v>
      </c>
      <c r="AM48" s="86" t="s">
        <v>392</v>
      </c>
      <c r="AN48" s="86" t="b">
        <v>0</v>
      </c>
      <c r="AO48" s="92" t="s">
        <v>371</v>
      </c>
      <c r="AP48" s="86" t="s">
        <v>176</v>
      </c>
      <c r="AQ48" s="86">
        <v>0</v>
      </c>
      <c r="AR48" s="86">
        <v>0</v>
      </c>
      <c r="AS48" s="86"/>
      <c r="AT48" s="86"/>
      <c r="AU48" s="86"/>
      <c r="AV48" s="86"/>
      <c r="AW48" s="86"/>
      <c r="AX48" s="86"/>
      <c r="AY48" s="86"/>
      <c r="AZ48" s="86"/>
      <c r="BA48">
        <v>1</v>
      </c>
      <c r="BB48" s="85" t="str">
        <f>REPLACE(INDEX(GroupVertices[Group],MATCH(Edges[[#This Row],[Vertex 1]],GroupVertices[Vertex],0)),1,1,"")</f>
        <v>2</v>
      </c>
      <c r="BC48" s="85" t="str">
        <f>REPLACE(INDEX(GroupVertices[Group],MATCH(Edges[[#This Row],[Vertex 2]],GroupVertices[Vertex],0)),1,1,"")</f>
        <v>2</v>
      </c>
      <c r="BD48" s="51">
        <v>1</v>
      </c>
      <c r="BE48" s="52">
        <v>2.3255813953488373</v>
      </c>
      <c r="BF48" s="51">
        <v>2</v>
      </c>
      <c r="BG48" s="52">
        <v>4.651162790697675</v>
      </c>
      <c r="BH48" s="51">
        <v>0</v>
      </c>
      <c r="BI48" s="52">
        <v>0</v>
      </c>
      <c r="BJ48" s="51">
        <v>40</v>
      </c>
      <c r="BK48" s="52">
        <v>93.02325581395348</v>
      </c>
      <c r="BL48" s="51">
        <v>43</v>
      </c>
    </row>
    <row r="49" spans="1:64" ht="45">
      <c r="A49" s="84" t="s">
        <v>236</v>
      </c>
      <c r="B49" s="84" t="s">
        <v>246</v>
      </c>
      <c r="C49" s="53" t="s">
        <v>985</v>
      </c>
      <c r="D49" s="54">
        <v>3</v>
      </c>
      <c r="E49" s="65" t="s">
        <v>132</v>
      </c>
      <c r="F49" s="55">
        <v>35</v>
      </c>
      <c r="G49" s="53"/>
      <c r="H49" s="57"/>
      <c r="I49" s="56"/>
      <c r="J49" s="56"/>
      <c r="K49" s="36" t="s">
        <v>65</v>
      </c>
      <c r="L49" s="83">
        <v>49</v>
      </c>
      <c r="M49" s="83"/>
      <c r="N49" s="63"/>
      <c r="O49" s="86" t="s">
        <v>250</v>
      </c>
      <c r="P49" s="88">
        <v>43410.012557870374</v>
      </c>
      <c r="Q49" s="86" t="s">
        <v>257</v>
      </c>
      <c r="R49" s="86" t="s">
        <v>268</v>
      </c>
      <c r="S49" s="86" t="s">
        <v>274</v>
      </c>
      <c r="T49" s="86" t="s">
        <v>277</v>
      </c>
      <c r="U49" s="86"/>
      <c r="V49" s="89" t="s">
        <v>309</v>
      </c>
      <c r="W49" s="88">
        <v>43410.012557870374</v>
      </c>
      <c r="X49" s="89" t="s">
        <v>339</v>
      </c>
      <c r="Y49" s="86"/>
      <c r="Z49" s="86"/>
      <c r="AA49" s="92" t="s">
        <v>372</v>
      </c>
      <c r="AB49" s="86"/>
      <c r="AC49" s="86" t="b">
        <v>0</v>
      </c>
      <c r="AD49" s="86">
        <v>0</v>
      </c>
      <c r="AE49" s="92" t="s">
        <v>382</v>
      </c>
      <c r="AF49" s="86" t="b">
        <v>1</v>
      </c>
      <c r="AG49" s="86" t="s">
        <v>386</v>
      </c>
      <c r="AH49" s="86"/>
      <c r="AI49" s="92" t="s">
        <v>389</v>
      </c>
      <c r="AJ49" s="86" t="b">
        <v>0</v>
      </c>
      <c r="AK49" s="86">
        <v>0</v>
      </c>
      <c r="AL49" s="92" t="s">
        <v>382</v>
      </c>
      <c r="AM49" s="86" t="s">
        <v>395</v>
      </c>
      <c r="AN49" s="86" t="b">
        <v>0</v>
      </c>
      <c r="AO49" s="92" t="s">
        <v>372</v>
      </c>
      <c r="AP49" s="86" t="s">
        <v>176</v>
      </c>
      <c r="AQ49" s="86">
        <v>0</v>
      </c>
      <c r="AR49" s="86">
        <v>0</v>
      </c>
      <c r="AS49" s="86"/>
      <c r="AT49" s="86"/>
      <c r="AU49" s="86"/>
      <c r="AV49" s="86"/>
      <c r="AW49" s="86"/>
      <c r="AX49" s="86"/>
      <c r="AY49" s="86"/>
      <c r="AZ49" s="86"/>
      <c r="BA49">
        <v>1</v>
      </c>
      <c r="BB49" s="85" t="str">
        <f>REPLACE(INDEX(GroupVertices[Group],MATCH(Edges[[#This Row],[Vertex 1]],GroupVertices[Vertex],0)),1,1,"")</f>
        <v>2</v>
      </c>
      <c r="BC49" s="85" t="str">
        <f>REPLACE(INDEX(GroupVertices[Group],MATCH(Edges[[#This Row],[Vertex 2]],GroupVertices[Vertex],0)),1,1,"")</f>
        <v>2</v>
      </c>
      <c r="BD49" s="51">
        <v>0</v>
      </c>
      <c r="BE49" s="52">
        <v>0</v>
      </c>
      <c r="BF49" s="51">
        <v>0</v>
      </c>
      <c r="BG49" s="52">
        <v>0</v>
      </c>
      <c r="BH49" s="51">
        <v>0</v>
      </c>
      <c r="BI49" s="52">
        <v>0</v>
      </c>
      <c r="BJ49" s="51">
        <v>18</v>
      </c>
      <c r="BK49" s="52">
        <v>100</v>
      </c>
      <c r="BL49" s="51">
        <v>18</v>
      </c>
    </row>
    <row r="50" spans="1:64" ht="45">
      <c r="A50" s="84" t="s">
        <v>237</v>
      </c>
      <c r="B50" s="84" t="s">
        <v>247</v>
      </c>
      <c r="C50" s="53" t="s">
        <v>985</v>
      </c>
      <c r="D50" s="54">
        <v>3</v>
      </c>
      <c r="E50" s="65" t="s">
        <v>132</v>
      </c>
      <c r="F50" s="55">
        <v>35</v>
      </c>
      <c r="G50" s="53"/>
      <c r="H50" s="57"/>
      <c r="I50" s="56"/>
      <c r="J50" s="56"/>
      <c r="K50" s="36" t="s">
        <v>65</v>
      </c>
      <c r="L50" s="83">
        <v>50</v>
      </c>
      <c r="M50" s="83"/>
      <c r="N50" s="63"/>
      <c r="O50" s="86" t="s">
        <v>250</v>
      </c>
      <c r="P50" s="88">
        <v>43410.50962962963</v>
      </c>
      <c r="Q50" s="86" t="s">
        <v>258</v>
      </c>
      <c r="R50" s="86"/>
      <c r="S50" s="86"/>
      <c r="T50" s="86" t="s">
        <v>278</v>
      </c>
      <c r="U50" s="86"/>
      <c r="V50" s="89" t="s">
        <v>310</v>
      </c>
      <c r="W50" s="88">
        <v>43410.50962962963</v>
      </c>
      <c r="X50" s="89" t="s">
        <v>340</v>
      </c>
      <c r="Y50" s="86"/>
      <c r="Z50" s="86"/>
      <c r="AA50" s="92" t="s">
        <v>373</v>
      </c>
      <c r="AB50" s="86"/>
      <c r="AC50" s="86" t="b">
        <v>0</v>
      </c>
      <c r="AD50" s="86">
        <v>1</v>
      </c>
      <c r="AE50" s="92" t="s">
        <v>382</v>
      </c>
      <c r="AF50" s="86" t="b">
        <v>0</v>
      </c>
      <c r="AG50" s="86" t="s">
        <v>386</v>
      </c>
      <c r="AH50" s="86"/>
      <c r="AI50" s="92" t="s">
        <v>382</v>
      </c>
      <c r="AJ50" s="86" t="b">
        <v>0</v>
      </c>
      <c r="AK50" s="86">
        <v>0</v>
      </c>
      <c r="AL50" s="92" t="s">
        <v>382</v>
      </c>
      <c r="AM50" s="86" t="s">
        <v>392</v>
      </c>
      <c r="AN50" s="86" t="b">
        <v>0</v>
      </c>
      <c r="AO50" s="92" t="s">
        <v>373</v>
      </c>
      <c r="AP50" s="86" t="s">
        <v>176</v>
      </c>
      <c r="AQ50" s="86">
        <v>0</v>
      </c>
      <c r="AR50" s="86">
        <v>0</v>
      </c>
      <c r="AS50" s="86"/>
      <c r="AT50" s="86"/>
      <c r="AU50" s="86"/>
      <c r="AV50" s="86"/>
      <c r="AW50" s="86"/>
      <c r="AX50" s="86"/>
      <c r="AY50" s="86"/>
      <c r="AZ50" s="86"/>
      <c r="BA50">
        <v>1</v>
      </c>
      <c r="BB50" s="85" t="str">
        <f>REPLACE(INDEX(GroupVertices[Group],MATCH(Edges[[#This Row],[Vertex 1]],GroupVertices[Vertex],0)),1,1,"")</f>
        <v>6</v>
      </c>
      <c r="BC50" s="85" t="str">
        <f>REPLACE(INDEX(GroupVertices[Group],MATCH(Edges[[#This Row],[Vertex 2]],GroupVertices[Vertex],0)),1,1,"")</f>
        <v>6</v>
      </c>
      <c r="BD50" s="51">
        <v>0</v>
      </c>
      <c r="BE50" s="52">
        <v>0</v>
      </c>
      <c r="BF50" s="51">
        <v>0</v>
      </c>
      <c r="BG50" s="52">
        <v>0</v>
      </c>
      <c r="BH50" s="51">
        <v>0</v>
      </c>
      <c r="BI50" s="52">
        <v>0</v>
      </c>
      <c r="BJ50" s="51">
        <v>11</v>
      </c>
      <c r="BK50" s="52">
        <v>100</v>
      </c>
      <c r="BL50" s="51">
        <v>11</v>
      </c>
    </row>
    <row r="51" spans="1:64" ht="30">
      <c r="A51" s="84" t="s">
        <v>238</v>
      </c>
      <c r="B51" s="84" t="s">
        <v>238</v>
      </c>
      <c r="C51" s="53" t="s">
        <v>986</v>
      </c>
      <c r="D51" s="54">
        <v>3</v>
      </c>
      <c r="E51" s="65" t="s">
        <v>136</v>
      </c>
      <c r="F51" s="55">
        <v>35</v>
      </c>
      <c r="G51" s="53"/>
      <c r="H51" s="57"/>
      <c r="I51" s="56"/>
      <c r="J51" s="56"/>
      <c r="K51" s="36" t="s">
        <v>65</v>
      </c>
      <c r="L51" s="83">
        <v>51</v>
      </c>
      <c r="M51" s="83"/>
      <c r="N51" s="63"/>
      <c r="O51" s="86" t="s">
        <v>176</v>
      </c>
      <c r="P51" s="88">
        <v>43410.60068287037</v>
      </c>
      <c r="Q51" s="86" t="s">
        <v>259</v>
      </c>
      <c r="R51" s="86"/>
      <c r="S51" s="86"/>
      <c r="T51" s="86" t="s">
        <v>248</v>
      </c>
      <c r="U51" s="89" t="s">
        <v>283</v>
      </c>
      <c r="V51" s="89" t="s">
        <v>283</v>
      </c>
      <c r="W51" s="88">
        <v>43410.60068287037</v>
      </c>
      <c r="X51" s="89" t="s">
        <v>341</v>
      </c>
      <c r="Y51" s="86"/>
      <c r="Z51" s="86"/>
      <c r="AA51" s="92" t="s">
        <v>374</v>
      </c>
      <c r="AB51" s="86"/>
      <c r="AC51" s="86" t="b">
        <v>0</v>
      </c>
      <c r="AD51" s="86">
        <v>9</v>
      </c>
      <c r="AE51" s="92" t="s">
        <v>382</v>
      </c>
      <c r="AF51" s="86" t="b">
        <v>0</v>
      </c>
      <c r="AG51" s="86" t="s">
        <v>386</v>
      </c>
      <c r="AH51" s="86"/>
      <c r="AI51" s="92" t="s">
        <v>382</v>
      </c>
      <c r="AJ51" s="86" t="b">
        <v>0</v>
      </c>
      <c r="AK51" s="86">
        <v>0</v>
      </c>
      <c r="AL51" s="92" t="s">
        <v>382</v>
      </c>
      <c r="AM51" s="86" t="s">
        <v>392</v>
      </c>
      <c r="AN51" s="86" t="b">
        <v>0</v>
      </c>
      <c r="AO51" s="92" t="s">
        <v>374</v>
      </c>
      <c r="AP51" s="86" t="s">
        <v>176</v>
      </c>
      <c r="AQ51" s="86">
        <v>0</v>
      </c>
      <c r="AR51" s="86">
        <v>0</v>
      </c>
      <c r="AS51" s="86"/>
      <c r="AT51" s="86"/>
      <c r="AU51" s="86"/>
      <c r="AV51" s="86"/>
      <c r="AW51" s="86"/>
      <c r="AX51" s="86"/>
      <c r="AY51" s="86"/>
      <c r="AZ51" s="86"/>
      <c r="BA51">
        <v>2</v>
      </c>
      <c r="BB51" s="85" t="str">
        <f>REPLACE(INDEX(GroupVertices[Group],MATCH(Edges[[#This Row],[Vertex 1]],GroupVertices[Vertex],0)),1,1,"")</f>
        <v>3</v>
      </c>
      <c r="BC51" s="85" t="str">
        <f>REPLACE(INDEX(GroupVertices[Group],MATCH(Edges[[#This Row],[Vertex 2]],GroupVertices[Vertex],0)),1,1,"")</f>
        <v>3</v>
      </c>
      <c r="BD51" s="51">
        <v>0</v>
      </c>
      <c r="BE51" s="52">
        <v>0</v>
      </c>
      <c r="BF51" s="51">
        <v>0</v>
      </c>
      <c r="BG51" s="52">
        <v>0</v>
      </c>
      <c r="BH51" s="51">
        <v>0</v>
      </c>
      <c r="BI51" s="52">
        <v>0</v>
      </c>
      <c r="BJ51" s="51">
        <v>17</v>
      </c>
      <c r="BK51" s="52">
        <v>100</v>
      </c>
      <c r="BL51" s="51">
        <v>17</v>
      </c>
    </row>
    <row r="52" spans="1:64" ht="30">
      <c r="A52" s="84" t="s">
        <v>238</v>
      </c>
      <c r="B52" s="84" t="s">
        <v>238</v>
      </c>
      <c r="C52" s="53" t="s">
        <v>986</v>
      </c>
      <c r="D52" s="54">
        <v>3</v>
      </c>
      <c r="E52" s="65" t="s">
        <v>136</v>
      </c>
      <c r="F52" s="55">
        <v>35</v>
      </c>
      <c r="G52" s="53"/>
      <c r="H52" s="57"/>
      <c r="I52" s="56"/>
      <c r="J52" s="56"/>
      <c r="K52" s="36" t="s">
        <v>65</v>
      </c>
      <c r="L52" s="83">
        <v>52</v>
      </c>
      <c r="M52" s="83"/>
      <c r="N52" s="63"/>
      <c r="O52" s="86" t="s">
        <v>176</v>
      </c>
      <c r="P52" s="88">
        <v>43410.66357638889</v>
      </c>
      <c r="Q52" s="86" t="s">
        <v>260</v>
      </c>
      <c r="R52" s="86"/>
      <c r="S52" s="86"/>
      <c r="T52" s="86" t="s">
        <v>279</v>
      </c>
      <c r="U52" s="86"/>
      <c r="V52" s="89" t="s">
        <v>311</v>
      </c>
      <c r="W52" s="88">
        <v>43410.66357638889</v>
      </c>
      <c r="X52" s="89" t="s">
        <v>342</v>
      </c>
      <c r="Y52" s="86"/>
      <c r="Z52" s="86"/>
      <c r="AA52" s="92" t="s">
        <v>375</v>
      </c>
      <c r="AB52" s="86"/>
      <c r="AC52" s="86" t="b">
        <v>0</v>
      </c>
      <c r="AD52" s="86">
        <v>4</v>
      </c>
      <c r="AE52" s="92" t="s">
        <v>382</v>
      </c>
      <c r="AF52" s="86" t="b">
        <v>0</v>
      </c>
      <c r="AG52" s="86" t="s">
        <v>386</v>
      </c>
      <c r="AH52" s="86"/>
      <c r="AI52" s="92" t="s">
        <v>382</v>
      </c>
      <c r="AJ52" s="86" t="b">
        <v>0</v>
      </c>
      <c r="AK52" s="86">
        <v>0</v>
      </c>
      <c r="AL52" s="92" t="s">
        <v>382</v>
      </c>
      <c r="AM52" s="86" t="s">
        <v>392</v>
      </c>
      <c r="AN52" s="86" t="b">
        <v>0</v>
      </c>
      <c r="AO52" s="92" t="s">
        <v>375</v>
      </c>
      <c r="AP52" s="86" t="s">
        <v>176</v>
      </c>
      <c r="AQ52" s="86">
        <v>0</v>
      </c>
      <c r="AR52" s="86">
        <v>0</v>
      </c>
      <c r="AS52" s="86"/>
      <c r="AT52" s="86"/>
      <c r="AU52" s="86"/>
      <c r="AV52" s="86"/>
      <c r="AW52" s="86"/>
      <c r="AX52" s="86"/>
      <c r="AY52" s="86"/>
      <c r="AZ52" s="86"/>
      <c r="BA52">
        <v>2</v>
      </c>
      <c r="BB52" s="85" t="str">
        <f>REPLACE(INDEX(GroupVertices[Group],MATCH(Edges[[#This Row],[Vertex 1]],GroupVertices[Vertex],0)),1,1,"")</f>
        <v>3</v>
      </c>
      <c r="BC52" s="85" t="str">
        <f>REPLACE(INDEX(GroupVertices[Group],MATCH(Edges[[#This Row],[Vertex 2]],GroupVertices[Vertex],0)),1,1,"")</f>
        <v>3</v>
      </c>
      <c r="BD52" s="51">
        <v>0</v>
      </c>
      <c r="BE52" s="52">
        <v>0</v>
      </c>
      <c r="BF52" s="51">
        <v>0</v>
      </c>
      <c r="BG52" s="52">
        <v>0</v>
      </c>
      <c r="BH52" s="51">
        <v>0</v>
      </c>
      <c r="BI52" s="52">
        <v>0</v>
      </c>
      <c r="BJ52" s="51">
        <v>15</v>
      </c>
      <c r="BK52" s="52">
        <v>100</v>
      </c>
      <c r="BL52" s="51">
        <v>15</v>
      </c>
    </row>
    <row r="53" spans="1:64" ht="45">
      <c r="A53" s="84" t="s">
        <v>239</v>
      </c>
      <c r="B53" s="84" t="s">
        <v>248</v>
      </c>
      <c r="C53" s="53" t="s">
        <v>985</v>
      </c>
      <c r="D53" s="54">
        <v>3</v>
      </c>
      <c r="E53" s="65" t="s">
        <v>132</v>
      </c>
      <c r="F53" s="55">
        <v>35</v>
      </c>
      <c r="G53" s="53"/>
      <c r="H53" s="57"/>
      <c r="I53" s="56"/>
      <c r="J53" s="56"/>
      <c r="K53" s="36" t="s">
        <v>65</v>
      </c>
      <c r="L53" s="83">
        <v>53</v>
      </c>
      <c r="M53" s="83"/>
      <c r="N53" s="63"/>
      <c r="O53" s="86" t="s">
        <v>250</v>
      </c>
      <c r="P53" s="88">
        <v>43383.65960648148</v>
      </c>
      <c r="Q53" s="86" t="s">
        <v>261</v>
      </c>
      <c r="R53" s="89" t="s">
        <v>269</v>
      </c>
      <c r="S53" s="86" t="s">
        <v>275</v>
      </c>
      <c r="T53" s="86" t="s">
        <v>280</v>
      </c>
      <c r="U53" s="89" t="s">
        <v>284</v>
      </c>
      <c r="V53" s="89" t="s">
        <v>284</v>
      </c>
      <c r="W53" s="88">
        <v>43383.65960648148</v>
      </c>
      <c r="X53" s="89" t="s">
        <v>343</v>
      </c>
      <c r="Y53" s="86"/>
      <c r="Z53" s="86"/>
      <c r="AA53" s="92" t="s">
        <v>376</v>
      </c>
      <c r="AB53" s="86"/>
      <c r="AC53" s="86" t="b">
        <v>0</v>
      </c>
      <c r="AD53" s="86">
        <v>6</v>
      </c>
      <c r="AE53" s="92" t="s">
        <v>382</v>
      </c>
      <c r="AF53" s="86" t="b">
        <v>0</v>
      </c>
      <c r="AG53" s="86" t="s">
        <v>386</v>
      </c>
      <c r="AH53" s="86"/>
      <c r="AI53" s="92" t="s">
        <v>382</v>
      </c>
      <c r="AJ53" s="86" t="b">
        <v>0</v>
      </c>
      <c r="AK53" s="86">
        <v>13</v>
      </c>
      <c r="AL53" s="92" t="s">
        <v>382</v>
      </c>
      <c r="AM53" s="86" t="s">
        <v>394</v>
      </c>
      <c r="AN53" s="86" t="b">
        <v>0</v>
      </c>
      <c r="AO53" s="92" t="s">
        <v>376</v>
      </c>
      <c r="AP53" s="86" t="s">
        <v>397</v>
      </c>
      <c r="AQ53" s="86">
        <v>0</v>
      </c>
      <c r="AR53" s="86">
        <v>0</v>
      </c>
      <c r="AS53" s="86"/>
      <c r="AT53" s="86"/>
      <c r="AU53" s="86"/>
      <c r="AV53" s="86"/>
      <c r="AW53" s="86"/>
      <c r="AX53" s="86"/>
      <c r="AY53" s="86"/>
      <c r="AZ53" s="86"/>
      <c r="BA53">
        <v>1</v>
      </c>
      <c r="BB53" s="85" t="str">
        <f>REPLACE(INDEX(GroupVertices[Group],MATCH(Edges[[#This Row],[Vertex 1]],GroupVertices[Vertex],0)),1,1,"")</f>
        <v>4</v>
      </c>
      <c r="BC53" s="85" t="str">
        <f>REPLACE(INDEX(GroupVertices[Group],MATCH(Edges[[#This Row],[Vertex 2]],GroupVertices[Vertex],0)),1,1,"")</f>
        <v>4</v>
      </c>
      <c r="BD53" s="51">
        <v>1</v>
      </c>
      <c r="BE53" s="52">
        <v>2.380952380952381</v>
      </c>
      <c r="BF53" s="51">
        <v>0</v>
      </c>
      <c r="BG53" s="52">
        <v>0</v>
      </c>
      <c r="BH53" s="51">
        <v>0</v>
      </c>
      <c r="BI53" s="52">
        <v>0</v>
      </c>
      <c r="BJ53" s="51">
        <v>41</v>
      </c>
      <c r="BK53" s="52">
        <v>97.61904761904762</v>
      </c>
      <c r="BL53" s="51">
        <v>42</v>
      </c>
    </row>
    <row r="54" spans="1:64" ht="30">
      <c r="A54" s="84" t="s">
        <v>240</v>
      </c>
      <c r="B54" s="84" t="s">
        <v>248</v>
      </c>
      <c r="C54" s="53" t="s">
        <v>986</v>
      </c>
      <c r="D54" s="54">
        <v>3</v>
      </c>
      <c r="E54" s="65" t="s">
        <v>136</v>
      </c>
      <c r="F54" s="55">
        <v>35</v>
      </c>
      <c r="G54" s="53"/>
      <c r="H54" s="57"/>
      <c r="I54" s="56"/>
      <c r="J54" s="56"/>
      <c r="K54" s="36" t="s">
        <v>65</v>
      </c>
      <c r="L54" s="83">
        <v>54</v>
      </c>
      <c r="M54" s="83"/>
      <c r="N54" s="63"/>
      <c r="O54" s="86" t="s">
        <v>250</v>
      </c>
      <c r="P54" s="88">
        <v>43408.40998842593</v>
      </c>
      <c r="Q54" s="86" t="s">
        <v>262</v>
      </c>
      <c r="R54" s="86"/>
      <c r="S54" s="86"/>
      <c r="T54" s="86"/>
      <c r="U54" s="86"/>
      <c r="V54" s="89" t="s">
        <v>312</v>
      </c>
      <c r="W54" s="88">
        <v>43408.40998842593</v>
      </c>
      <c r="X54" s="89" t="s">
        <v>344</v>
      </c>
      <c r="Y54" s="86"/>
      <c r="Z54" s="86"/>
      <c r="AA54" s="92" t="s">
        <v>377</v>
      </c>
      <c r="AB54" s="86"/>
      <c r="AC54" s="86" t="b">
        <v>0</v>
      </c>
      <c r="AD54" s="86">
        <v>0</v>
      </c>
      <c r="AE54" s="92" t="s">
        <v>382</v>
      </c>
      <c r="AF54" s="86" t="b">
        <v>0</v>
      </c>
      <c r="AG54" s="86" t="s">
        <v>386</v>
      </c>
      <c r="AH54" s="86"/>
      <c r="AI54" s="92" t="s">
        <v>382</v>
      </c>
      <c r="AJ54" s="86" t="b">
        <v>0</v>
      </c>
      <c r="AK54" s="86">
        <v>12</v>
      </c>
      <c r="AL54" s="92" t="s">
        <v>376</v>
      </c>
      <c r="AM54" s="86" t="s">
        <v>395</v>
      </c>
      <c r="AN54" s="86" t="b">
        <v>0</v>
      </c>
      <c r="AO54" s="92" t="s">
        <v>376</v>
      </c>
      <c r="AP54" s="86" t="s">
        <v>176</v>
      </c>
      <c r="AQ54" s="86">
        <v>0</v>
      </c>
      <c r="AR54" s="86">
        <v>0</v>
      </c>
      <c r="AS54" s="86"/>
      <c r="AT54" s="86"/>
      <c r="AU54" s="86"/>
      <c r="AV54" s="86"/>
      <c r="AW54" s="86"/>
      <c r="AX54" s="86"/>
      <c r="AY54" s="86"/>
      <c r="AZ54" s="86"/>
      <c r="BA54">
        <v>2</v>
      </c>
      <c r="BB54" s="85" t="str">
        <f>REPLACE(INDEX(GroupVertices[Group],MATCH(Edges[[#This Row],[Vertex 1]],GroupVertices[Vertex],0)),1,1,"")</f>
        <v>4</v>
      </c>
      <c r="BC54" s="85" t="str">
        <f>REPLACE(INDEX(GroupVertices[Group],MATCH(Edges[[#This Row],[Vertex 2]],GroupVertices[Vertex],0)),1,1,"")</f>
        <v>4</v>
      </c>
      <c r="BD54" s="51"/>
      <c r="BE54" s="52"/>
      <c r="BF54" s="51"/>
      <c r="BG54" s="52"/>
      <c r="BH54" s="51"/>
      <c r="BI54" s="52"/>
      <c r="BJ54" s="51"/>
      <c r="BK54" s="52"/>
      <c r="BL54" s="51"/>
    </row>
    <row r="55" spans="1:64" ht="30">
      <c r="A55" s="84" t="s">
        <v>240</v>
      </c>
      <c r="B55" s="84" t="s">
        <v>248</v>
      </c>
      <c r="C55" s="53" t="s">
        <v>986</v>
      </c>
      <c r="D55" s="54">
        <v>3</v>
      </c>
      <c r="E55" s="65" t="s">
        <v>136</v>
      </c>
      <c r="F55" s="55">
        <v>35</v>
      </c>
      <c r="G55" s="53"/>
      <c r="H55" s="57"/>
      <c r="I55" s="56"/>
      <c r="J55" s="56"/>
      <c r="K55" s="36" t="s">
        <v>65</v>
      </c>
      <c r="L55" s="83">
        <v>55</v>
      </c>
      <c r="M55" s="83"/>
      <c r="N55" s="63"/>
      <c r="O55" s="86" t="s">
        <v>250</v>
      </c>
      <c r="P55" s="88">
        <v>43410.753900462965</v>
      </c>
      <c r="Q55" s="86" t="s">
        <v>262</v>
      </c>
      <c r="R55" s="86"/>
      <c r="S55" s="86"/>
      <c r="T55" s="86"/>
      <c r="U55" s="86"/>
      <c r="V55" s="89" t="s">
        <v>312</v>
      </c>
      <c r="W55" s="88">
        <v>43410.753900462965</v>
      </c>
      <c r="X55" s="89" t="s">
        <v>345</v>
      </c>
      <c r="Y55" s="86"/>
      <c r="Z55" s="86"/>
      <c r="AA55" s="92" t="s">
        <v>378</v>
      </c>
      <c r="AB55" s="86"/>
      <c r="AC55" s="86" t="b">
        <v>0</v>
      </c>
      <c r="AD55" s="86">
        <v>0</v>
      </c>
      <c r="AE55" s="92" t="s">
        <v>382</v>
      </c>
      <c r="AF55" s="86" t="b">
        <v>0</v>
      </c>
      <c r="AG55" s="86" t="s">
        <v>386</v>
      </c>
      <c r="AH55" s="86"/>
      <c r="AI55" s="92" t="s">
        <v>382</v>
      </c>
      <c r="AJ55" s="86" t="b">
        <v>0</v>
      </c>
      <c r="AK55" s="86">
        <v>13</v>
      </c>
      <c r="AL55" s="92" t="s">
        <v>376</v>
      </c>
      <c r="AM55" s="86" t="s">
        <v>395</v>
      </c>
      <c r="AN55" s="86" t="b">
        <v>0</v>
      </c>
      <c r="AO55" s="92" t="s">
        <v>376</v>
      </c>
      <c r="AP55" s="86" t="s">
        <v>176</v>
      </c>
      <c r="AQ55" s="86">
        <v>0</v>
      </c>
      <c r="AR55" s="86">
        <v>0</v>
      </c>
      <c r="AS55" s="86"/>
      <c r="AT55" s="86"/>
      <c r="AU55" s="86"/>
      <c r="AV55" s="86"/>
      <c r="AW55" s="86"/>
      <c r="AX55" s="86"/>
      <c r="AY55" s="86"/>
      <c r="AZ55" s="86"/>
      <c r="BA55">
        <v>2</v>
      </c>
      <c r="BB55" s="85" t="str">
        <f>REPLACE(INDEX(GroupVertices[Group],MATCH(Edges[[#This Row],[Vertex 1]],GroupVertices[Vertex],0)),1,1,"")</f>
        <v>4</v>
      </c>
      <c r="BC55" s="85" t="str">
        <f>REPLACE(INDEX(GroupVertices[Group],MATCH(Edges[[#This Row],[Vertex 2]],GroupVertices[Vertex],0)),1,1,"")</f>
        <v>4</v>
      </c>
      <c r="BD55" s="51"/>
      <c r="BE55" s="52"/>
      <c r="BF55" s="51"/>
      <c r="BG55" s="52"/>
      <c r="BH55" s="51"/>
      <c r="BI55" s="52"/>
      <c r="BJ55" s="51"/>
      <c r="BK55" s="52"/>
      <c r="BL55" s="51"/>
    </row>
    <row r="56" spans="1:64" ht="30">
      <c r="A56" s="84" t="s">
        <v>240</v>
      </c>
      <c r="B56" s="84" t="s">
        <v>239</v>
      </c>
      <c r="C56" s="53" t="s">
        <v>986</v>
      </c>
      <c r="D56" s="54">
        <v>3</v>
      </c>
      <c r="E56" s="65" t="s">
        <v>136</v>
      </c>
      <c r="F56" s="55">
        <v>35</v>
      </c>
      <c r="G56" s="53"/>
      <c r="H56" s="57"/>
      <c r="I56" s="56"/>
      <c r="J56" s="56"/>
      <c r="K56" s="36" t="s">
        <v>65</v>
      </c>
      <c r="L56" s="83">
        <v>56</v>
      </c>
      <c r="M56" s="83"/>
      <c r="N56" s="63"/>
      <c r="O56" s="86" t="s">
        <v>250</v>
      </c>
      <c r="P56" s="88">
        <v>43408.40998842593</v>
      </c>
      <c r="Q56" s="86" t="s">
        <v>262</v>
      </c>
      <c r="R56" s="86"/>
      <c r="S56" s="86"/>
      <c r="T56" s="86"/>
      <c r="U56" s="86"/>
      <c r="V56" s="89" t="s">
        <v>312</v>
      </c>
      <c r="W56" s="88">
        <v>43408.40998842593</v>
      </c>
      <c r="X56" s="89" t="s">
        <v>344</v>
      </c>
      <c r="Y56" s="86"/>
      <c r="Z56" s="86"/>
      <c r="AA56" s="92" t="s">
        <v>377</v>
      </c>
      <c r="AB56" s="86"/>
      <c r="AC56" s="86" t="b">
        <v>0</v>
      </c>
      <c r="AD56" s="86">
        <v>0</v>
      </c>
      <c r="AE56" s="92" t="s">
        <v>382</v>
      </c>
      <c r="AF56" s="86" t="b">
        <v>0</v>
      </c>
      <c r="AG56" s="86" t="s">
        <v>386</v>
      </c>
      <c r="AH56" s="86"/>
      <c r="AI56" s="92" t="s">
        <v>382</v>
      </c>
      <c r="AJ56" s="86" t="b">
        <v>0</v>
      </c>
      <c r="AK56" s="86">
        <v>12</v>
      </c>
      <c r="AL56" s="92" t="s">
        <v>376</v>
      </c>
      <c r="AM56" s="86" t="s">
        <v>395</v>
      </c>
      <c r="AN56" s="86" t="b">
        <v>0</v>
      </c>
      <c r="AO56" s="92" t="s">
        <v>376</v>
      </c>
      <c r="AP56" s="86" t="s">
        <v>176</v>
      </c>
      <c r="AQ56" s="86">
        <v>0</v>
      </c>
      <c r="AR56" s="86">
        <v>0</v>
      </c>
      <c r="AS56" s="86"/>
      <c r="AT56" s="86"/>
      <c r="AU56" s="86"/>
      <c r="AV56" s="86"/>
      <c r="AW56" s="86"/>
      <c r="AX56" s="86"/>
      <c r="AY56" s="86"/>
      <c r="AZ56" s="86"/>
      <c r="BA56">
        <v>2</v>
      </c>
      <c r="BB56" s="85" t="str">
        <f>REPLACE(INDEX(GroupVertices[Group],MATCH(Edges[[#This Row],[Vertex 1]],GroupVertices[Vertex],0)),1,1,"")</f>
        <v>4</v>
      </c>
      <c r="BC56" s="85" t="str">
        <f>REPLACE(INDEX(GroupVertices[Group],MATCH(Edges[[#This Row],[Vertex 2]],GroupVertices[Vertex],0)),1,1,"")</f>
        <v>4</v>
      </c>
      <c r="BD56" s="51">
        <v>1</v>
      </c>
      <c r="BE56" s="52">
        <v>4.166666666666667</v>
      </c>
      <c r="BF56" s="51">
        <v>0</v>
      </c>
      <c r="BG56" s="52">
        <v>0</v>
      </c>
      <c r="BH56" s="51">
        <v>0</v>
      </c>
      <c r="BI56" s="52">
        <v>0</v>
      </c>
      <c r="BJ56" s="51">
        <v>23</v>
      </c>
      <c r="BK56" s="52">
        <v>95.83333333333333</v>
      </c>
      <c r="BL56" s="51">
        <v>24</v>
      </c>
    </row>
    <row r="57" spans="1:64" ht="30">
      <c r="A57" s="84" t="s">
        <v>240</v>
      </c>
      <c r="B57" s="84" t="s">
        <v>239</v>
      </c>
      <c r="C57" s="53" t="s">
        <v>986</v>
      </c>
      <c r="D57" s="54">
        <v>3</v>
      </c>
      <c r="E57" s="65" t="s">
        <v>136</v>
      </c>
      <c r="F57" s="55">
        <v>35</v>
      </c>
      <c r="G57" s="53"/>
      <c r="H57" s="57"/>
      <c r="I57" s="56"/>
      <c r="J57" s="56"/>
      <c r="K57" s="36" t="s">
        <v>65</v>
      </c>
      <c r="L57" s="83">
        <v>57</v>
      </c>
      <c r="M57" s="83"/>
      <c r="N57" s="63"/>
      <c r="O57" s="86" t="s">
        <v>250</v>
      </c>
      <c r="P57" s="88">
        <v>43410.753900462965</v>
      </c>
      <c r="Q57" s="86" t="s">
        <v>262</v>
      </c>
      <c r="R57" s="86"/>
      <c r="S57" s="86"/>
      <c r="T57" s="86"/>
      <c r="U57" s="86"/>
      <c r="V57" s="89" t="s">
        <v>312</v>
      </c>
      <c r="W57" s="88">
        <v>43410.753900462965</v>
      </c>
      <c r="X57" s="89" t="s">
        <v>345</v>
      </c>
      <c r="Y57" s="86"/>
      <c r="Z57" s="86"/>
      <c r="AA57" s="92" t="s">
        <v>378</v>
      </c>
      <c r="AB57" s="86"/>
      <c r="AC57" s="86" t="b">
        <v>0</v>
      </c>
      <c r="AD57" s="86">
        <v>0</v>
      </c>
      <c r="AE57" s="92" t="s">
        <v>382</v>
      </c>
      <c r="AF57" s="86" t="b">
        <v>0</v>
      </c>
      <c r="AG57" s="86" t="s">
        <v>386</v>
      </c>
      <c r="AH57" s="86"/>
      <c r="AI57" s="92" t="s">
        <v>382</v>
      </c>
      <c r="AJ57" s="86" t="b">
        <v>0</v>
      </c>
      <c r="AK57" s="86">
        <v>13</v>
      </c>
      <c r="AL57" s="92" t="s">
        <v>376</v>
      </c>
      <c r="AM57" s="86" t="s">
        <v>395</v>
      </c>
      <c r="AN57" s="86" t="b">
        <v>0</v>
      </c>
      <c r="AO57" s="92" t="s">
        <v>376</v>
      </c>
      <c r="AP57" s="86" t="s">
        <v>176</v>
      </c>
      <c r="AQ57" s="86">
        <v>0</v>
      </c>
      <c r="AR57" s="86">
        <v>0</v>
      </c>
      <c r="AS57" s="86"/>
      <c r="AT57" s="86"/>
      <c r="AU57" s="86"/>
      <c r="AV57" s="86"/>
      <c r="AW57" s="86"/>
      <c r="AX57" s="86"/>
      <c r="AY57" s="86"/>
      <c r="AZ57" s="86"/>
      <c r="BA57">
        <v>2</v>
      </c>
      <c r="BB57" s="85" t="str">
        <f>REPLACE(INDEX(GroupVertices[Group],MATCH(Edges[[#This Row],[Vertex 1]],GroupVertices[Vertex],0)),1,1,"")</f>
        <v>4</v>
      </c>
      <c r="BC57" s="85" t="str">
        <f>REPLACE(INDEX(GroupVertices[Group],MATCH(Edges[[#This Row],[Vertex 2]],GroupVertices[Vertex],0)),1,1,"")</f>
        <v>4</v>
      </c>
      <c r="BD57" s="51">
        <v>1</v>
      </c>
      <c r="BE57" s="52">
        <v>4.166666666666667</v>
      </c>
      <c r="BF57" s="51">
        <v>0</v>
      </c>
      <c r="BG57" s="52">
        <v>0</v>
      </c>
      <c r="BH57" s="51">
        <v>0</v>
      </c>
      <c r="BI57" s="52">
        <v>0</v>
      </c>
      <c r="BJ57" s="51">
        <v>23</v>
      </c>
      <c r="BK57" s="52">
        <v>95.83333333333333</v>
      </c>
      <c r="BL57" s="51">
        <v>24</v>
      </c>
    </row>
    <row r="58" spans="1:64" ht="45">
      <c r="A58" s="84" t="s">
        <v>241</v>
      </c>
      <c r="B58" s="84" t="s">
        <v>249</v>
      </c>
      <c r="C58" s="53" t="s">
        <v>985</v>
      </c>
      <c r="D58" s="54">
        <v>3</v>
      </c>
      <c r="E58" s="65" t="s">
        <v>132</v>
      </c>
      <c r="F58" s="55">
        <v>35</v>
      </c>
      <c r="G58" s="53"/>
      <c r="H58" s="57"/>
      <c r="I58" s="56"/>
      <c r="J58" s="56"/>
      <c r="K58" s="36" t="s">
        <v>65</v>
      </c>
      <c r="L58" s="83">
        <v>58</v>
      </c>
      <c r="M58" s="83"/>
      <c r="N58" s="63"/>
      <c r="O58" s="86" t="s">
        <v>250</v>
      </c>
      <c r="P58" s="88">
        <v>43410.99618055556</v>
      </c>
      <c r="Q58" s="86" t="s">
        <v>263</v>
      </c>
      <c r="R58" s="89" t="s">
        <v>270</v>
      </c>
      <c r="S58" s="86" t="s">
        <v>272</v>
      </c>
      <c r="T58" s="86" t="s">
        <v>281</v>
      </c>
      <c r="U58" s="86"/>
      <c r="V58" s="89" t="s">
        <v>313</v>
      </c>
      <c r="W58" s="88">
        <v>43410.99618055556</v>
      </c>
      <c r="X58" s="89" t="s">
        <v>346</v>
      </c>
      <c r="Y58" s="86"/>
      <c r="Z58" s="86"/>
      <c r="AA58" s="92" t="s">
        <v>379</v>
      </c>
      <c r="AB58" s="86"/>
      <c r="AC58" s="86" t="b">
        <v>0</v>
      </c>
      <c r="AD58" s="86">
        <v>1</v>
      </c>
      <c r="AE58" s="92" t="s">
        <v>382</v>
      </c>
      <c r="AF58" s="86" t="b">
        <v>1</v>
      </c>
      <c r="AG58" s="86" t="s">
        <v>386</v>
      </c>
      <c r="AH58" s="86"/>
      <c r="AI58" s="92" t="s">
        <v>390</v>
      </c>
      <c r="AJ58" s="86" t="b">
        <v>0</v>
      </c>
      <c r="AK58" s="86">
        <v>0</v>
      </c>
      <c r="AL58" s="92" t="s">
        <v>382</v>
      </c>
      <c r="AM58" s="86" t="s">
        <v>392</v>
      </c>
      <c r="AN58" s="86" t="b">
        <v>0</v>
      </c>
      <c r="AO58" s="92" t="s">
        <v>379</v>
      </c>
      <c r="AP58" s="86" t="s">
        <v>176</v>
      </c>
      <c r="AQ58" s="86">
        <v>0</v>
      </c>
      <c r="AR58" s="86">
        <v>0</v>
      </c>
      <c r="AS58" s="86"/>
      <c r="AT58" s="86"/>
      <c r="AU58" s="86"/>
      <c r="AV58" s="86"/>
      <c r="AW58" s="86"/>
      <c r="AX58" s="86"/>
      <c r="AY58" s="86"/>
      <c r="AZ58" s="86"/>
      <c r="BA58">
        <v>1</v>
      </c>
      <c r="BB58" s="85" t="str">
        <f>REPLACE(INDEX(GroupVertices[Group],MATCH(Edges[[#This Row],[Vertex 1]],GroupVertices[Vertex],0)),1,1,"")</f>
        <v>5</v>
      </c>
      <c r="BC58" s="85" t="str">
        <f>REPLACE(INDEX(GroupVertices[Group],MATCH(Edges[[#This Row],[Vertex 2]],GroupVertices[Vertex],0)),1,1,"")</f>
        <v>5</v>
      </c>
      <c r="BD58" s="51">
        <v>0</v>
      </c>
      <c r="BE58" s="52">
        <v>0</v>
      </c>
      <c r="BF58" s="51">
        <v>0</v>
      </c>
      <c r="BG58" s="52">
        <v>0</v>
      </c>
      <c r="BH58" s="51">
        <v>0</v>
      </c>
      <c r="BI58" s="52">
        <v>0</v>
      </c>
      <c r="BJ58" s="51">
        <v>18</v>
      </c>
      <c r="BK58" s="52">
        <v>100</v>
      </c>
      <c r="BL58" s="51">
        <v>18</v>
      </c>
    </row>
    <row r="59" spans="1:64" ht="45">
      <c r="A59" s="84" t="s">
        <v>242</v>
      </c>
      <c r="B59" s="84" t="s">
        <v>242</v>
      </c>
      <c r="C59" s="53" t="s">
        <v>985</v>
      </c>
      <c r="D59" s="54">
        <v>3</v>
      </c>
      <c r="E59" s="65" t="s">
        <v>132</v>
      </c>
      <c r="F59" s="55">
        <v>35</v>
      </c>
      <c r="G59" s="53"/>
      <c r="H59" s="57"/>
      <c r="I59" s="56"/>
      <c r="J59" s="56"/>
      <c r="K59" s="36" t="s">
        <v>65</v>
      </c>
      <c r="L59" s="83">
        <v>59</v>
      </c>
      <c r="M59" s="83"/>
      <c r="N59" s="63"/>
      <c r="O59" s="86" t="s">
        <v>176</v>
      </c>
      <c r="P59" s="88">
        <v>43434.162523148145</v>
      </c>
      <c r="Q59" s="86" t="s">
        <v>264</v>
      </c>
      <c r="R59" s="86"/>
      <c r="S59" s="86"/>
      <c r="T59" s="86" t="s">
        <v>282</v>
      </c>
      <c r="U59" s="86"/>
      <c r="V59" s="89" t="s">
        <v>314</v>
      </c>
      <c r="W59" s="88">
        <v>43434.162523148145</v>
      </c>
      <c r="X59" s="89" t="s">
        <v>347</v>
      </c>
      <c r="Y59" s="86"/>
      <c r="Z59" s="86"/>
      <c r="AA59" s="92" t="s">
        <v>380</v>
      </c>
      <c r="AB59" s="92" t="s">
        <v>381</v>
      </c>
      <c r="AC59" s="86" t="b">
        <v>0</v>
      </c>
      <c r="AD59" s="86">
        <v>0</v>
      </c>
      <c r="AE59" s="92" t="s">
        <v>385</v>
      </c>
      <c r="AF59" s="86" t="b">
        <v>0</v>
      </c>
      <c r="AG59" s="86" t="s">
        <v>386</v>
      </c>
      <c r="AH59" s="86"/>
      <c r="AI59" s="92" t="s">
        <v>382</v>
      </c>
      <c r="AJ59" s="86" t="b">
        <v>0</v>
      </c>
      <c r="AK59" s="86">
        <v>0</v>
      </c>
      <c r="AL59" s="92" t="s">
        <v>382</v>
      </c>
      <c r="AM59" s="86" t="s">
        <v>392</v>
      </c>
      <c r="AN59" s="86" t="b">
        <v>0</v>
      </c>
      <c r="AO59" s="92" t="s">
        <v>381</v>
      </c>
      <c r="AP59" s="86" t="s">
        <v>176</v>
      </c>
      <c r="AQ59" s="86">
        <v>0</v>
      </c>
      <c r="AR59" s="86">
        <v>0</v>
      </c>
      <c r="AS59" s="86"/>
      <c r="AT59" s="86"/>
      <c r="AU59" s="86"/>
      <c r="AV59" s="86"/>
      <c r="AW59" s="86"/>
      <c r="AX59" s="86"/>
      <c r="AY59" s="86"/>
      <c r="AZ59" s="86"/>
      <c r="BA59">
        <v>1</v>
      </c>
      <c r="BB59" s="85" t="str">
        <f>REPLACE(INDEX(GroupVertices[Group],MATCH(Edges[[#This Row],[Vertex 1]],GroupVertices[Vertex],0)),1,1,"")</f>
        <v>3</v>
      </c>
      <c r="BC59" s="85" t="str">
        <f>REPLACE(INDEX(GroupVertices[Group],MATCH(Edges[[#This Row],[Vertex 2]],GroupVertices[Vertex],0)),1,1,"")</f>
        <v>3</v>
      </c>
      <c r="BD59" s="51">
        <v>2</v>
      </c>
      <c r="BE59" s="52">
        <v>6.0606060606060606</v>
      </c>
      <c r="BF59" s="51">
        <v>0</v>
      </c>
      <c r="BG59" s="52">
        <v>0</v>
      </c>
      <c r="BH59" s="51">
        <v>0</v>
      </c>
      <c r="BI59" s="52">
        <v>0</v>
      </c>
      <c r="BJ59" s="51">
        <v>31</v>
      </c>
      <c r="BK59" s="52">
        <v>93.93939393939394</v>
      </c>
      <c r="BL59" s="51">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hyperlinks>
    <hyperlink ref="R4" r:id="rId1" display="https://twitter.com/barackobama/status/1058064320356081665"/>
    <hyperlink ref="R41" r:id="rId2" display="https://www.gofundme.com/anandarose?fbclid=IwAR26_8EoFfbHZDkLQ9-xtXCbeLYZrMmjsJx-3PtYfqDnn_bO2jDPH3XMlSs"/>
    <hyperlink ref="R53" r:id="rId3" display="https://www.clubforgrowth.org/club-for-growth-action-unveils-new-ad-in-nc-13/"/>
    <hyperlink ref="R58" r:id="rId4" display="https://twitter.com/KathyManningNC/status/1059775636166840321"/>
    <hyperlink ref="U51" r:id="rId5" display="https://pbs.twimg.com/media/DrU3H72U4AAhVnu.jpg"/>
    <hyperlink ref="U53" r:id="rId6" display="https://pbs.twimg.com/ext_tw_video_thumb/1050048163665637376/pu/img/sf0NE5X2s6q9QNcv.jpg"/>
    <hyperlink ref="V3" r:id="rId7" display="http://pbs.twimg.com/profile_images/467439622427901952/lFSsiBQ8_normal.jpeg"/>
    <hyperlink ref="V4" r:id="rId8" display="http://pbs.twimg.com/profile_images/1058396215673524226/Yt7a8k5x_normal.jpg"/>
    <hyperlink ref="V5" r:id="rId9" display="http://pbs.twimg.com/profile_images/885264132253069312/TzaFbyGw_normal.jpg"/>
    <hyperlink ref="V6" r:id="rId10" display="http://pbs.twimg.com/profile_images/885264132253069312/TzaFbyGw_normal.jpg"/>
    <hyperlink ref="V7" r:id="rId11" display="http://pbs.twimg.com/profile_images/1042602101774471168/hPp8j3xP_normal.jpg"/>
    <hyperlink ref="V8" r:id="rId12" display="http://pbs.twimg.com/profile_images/1042602101774471168/hPp8j3xP_normal.jpg"/>
    <hyperlink ref="V9" r:id="rId13" display="http://pbs.twimg.com/profile_images/1009272916473761792/ev7rGN9__normal.jpg"/>
    <hyperlink ref="V10" r:id="rId14" display="http://pbs.twimg.com/profile_images/1009272916473761792/ev7rGN9__normal.jpg"/>
    <hyperlink ref="V11" r:id="rId15" display="http://pbs.twimg.com/profile_images/1053359241031909376/w-mBVWW5_normal.jpg"/>
    <hyperlink ref="V12" r:id="rId16" display="http://pbs.twimg.com/profile_images/1053359241031909376/w-mBVWW5_normal.jpg"/>
    <hyperlink ref="V13" r:id="rId17" display="http://pbs.twimg.com/profile_images/926626118131621888/gFmCI-Da_normal.jpg"/>
    <hyperlink ref="V14" r:id="rId18" display="http://pbs.twimg.com/profile_images/926626118131621888/gFmCI-Da_normal.jpg"/>
    <hyperlink ref="V15" r:id="rId19" display="http://pbs.twimg.com/profile_images/944801646411943936/xKEXvuwj_normal.jpg"/>
    <hyperlink ref="V16" r:id="rId20" display="http://pbs.twimg.com/profile_images/944801646411943936/xKEXvuwj_normal.jpg"/>
    <hyperlink ref="V17" r:id="rId21" display="http://pbs.twimg.com/profile_images/673683103722831872/-V9gbdLn_normal.jpg"/>
    <hyperlink ref="V18" r:id="rId22" display="http://pbs.twimg.com/profile_images/673683103722831872/-V9gbdLn_normal.jpg"/>
    <hyperlink ref="V19" r:id="rId23" display="http://pbs.twimg.com/profile_images/952446064769904640/z1Ts-wOn_normal.jpg"/>
    <hyperlink ref="V20" r:id="rId24" display="http://pbs.twimg.com/profile_images/952446064769904640/z1Ts-wOn_normal.jpg"/>
    <hyperlink ref="V21" r:id="rId25" display="http://pbs.twimg.com/profile_images/1059519561123291136/HM30Q61D_normal.jpg"/>
    <hyperlink ref="V22" r:id="rId26" display="http://pbs.twimg.com/profile_images/1059519561123291136/HM30Q61D_normal.jpg"/>
    <hyperlink ref="V23" r:id="rId27" display="http://pbs.twimg.com/profile_images/1074624807717822470/UBfWAKYu_normal.jpg"/>
    <hyperlink ref="V24" r:id="rId28" display="http://pbs.twimg.com/profile_images/1074624807717822470/UBfWAKYu_normal.jpg"/>
    <hyperlink ref="V25" r:id="rId29" display="http://pbs.twimg.com/profile_images/986096370246336512/jijF2RbT_normal.jpg"/>
    <hyperlink ref="V26" r:id="rId30" display="http://pbs.twimg.com/profile_images/986096370246336512/jijF2RbT_normal.jpg"/>
    <hyperlink ref="V27" r:id="rId31" display="http://pbs.twimg.com/profile_images/634545525136748544/edSbCQOJ_normal.jpg"/>
    <hyperlink ref="V28" r:id="rId32" display="http://pbs.twimg.com/profile_images/634545525136748544/edSbCQOJ_normal.jpg"/>
    <hyperlink ref="V29" r:id="rId33" display="http://pbs.twimg.com/profile_images/1023572068011520002/jRV2ya9f_normal.jpg"/>
    <hyperlink ref="V30" r:id="rId34" display="http://pbs.twimg.com/profile_images/1023572068011520002/jRV2ya9f_normal.jpg"/>
    <hyperlink ref="V31" r:id="rId35" display="http://pbs.twimg.com/profile_images/1376717094/Picture0021_normal.jpg"/>
    <hyperlink ref="V32" r:id="rId36" display="http://pbs.twimg.com/profile_images/1376717094/Picture0021_normal.jpg"/>
    <hyperlink ref="V33" r:id="rId37" display="http://abs.twimg.com/sticky/default_profile_images/default_profile_normal.png"/>
    <hyperlink ref="V34" r:id="rId38" display="http://abs.twimg.com/sticky/default_profile_images/default_profile_normal.png"/>
    <hyperlink ref="V35" r:id="rId39" display="http://pbs.twimg.com/profile_images/1774109766/gatowonder_normal.png"/>
    <hyperlink ref="V36" r:id="rId40" display="http://pbs.twimg.com/profile_images/1774109766/gatowonder_normal.png"/>
    <hyperlink ref="V37" r:id="rId41" display="http://pbs.twimg.com/profile_images/1063145095522861057/nf9QNSeq_normal.jpg"/>
    <hyperlink ref="V38" r:id="rId42" display="http://pbs.twimg.com/profile_images/1063145095522861057/nf9QNSeq_normal.jpg"/>
    <hyperlink ref="V39" r:id="rId43" display="http://pbs.twimg.com/profile_images/766342570557468672/sslbTV-C_normal.jpg"/>
    <hyperlink ref="V40" r:id="rId44" display="http://pbs.twimg.com/profile_images/766342570557468672/sslbTV-C_normal.jpg"/>
    <hyperlink ref="V41" r:id="rId45" display="http://pbs.twimg.com/profile_images/847283459542233090/M9R1pqaZ_normal.jpg"/>
    <hyperlink ref="V42" r:id="rId46" display="http://pbs.twimg.com/profile_images/705527056767913984/VUxgq15K_normal.jpg"/>
    <hyperlink ref="V43" r:id="rId47" display="http://pbs.twimg.com/profile_images/1082455148457353216/LFUv6hp6_normal.jpg"/>
    <hyperlink ref="V44" r:id="rId48" display="http://pbs.twimg.com/profile_images/1082455148457353216/LFUv6hp6_normal.jpg"/>
    <hyperlink ref="V45" r:id="rId49" display="http://pbs.twimg.com/profile_images/1083109547554689024/TFwKttG2_normal.jpg"/>
    <hyperlink ref="V46" r:id="rId50" display="http://pbs.twimg.com/profile_images/1083109547554689024/TFwKttG2_normal.jpg"/>
    <hyperlink ref="V47" r:id="rId51" display="http://pbs.twimg.com/profile_images/1083109547554689024/TFwKttG2_normal.jpg"/>
    <hyperlink ref="V48" r:id="rId52" display="http://pbs.twimg.com/profile_images/1083109547554689024/TFwKttG2_normal.jpg"/>
    <hyperlink ref="V49" r:id="rId53" display="http://pbs.twimg.com/profile_images/826215166454878208/YXMiMR_4_normal.jpg"/>
    <hyperlink ref="V50" r:id="rId54" display="http://pbs.twimg.com/profile_images/1026141519806455808/0poGYwrS_normal.jpg"/>
    <hyperlink ref="V51" r:id="rId55" display="https://pbs.twimg.com/media/DrU3H72U4AAhVnu.jpg"/>
    <hyperlink ref="V52" r:id="rId56" display="http://pbs.twimg.com/profile_images/992182882599923718/8Y9KzjQL_normal.jpg"/>
    <hyperlink ref="V53" r:id="rId57" display="https://pbs.twimg.com/ext_tw_video_thumb/1050048163665637376/pu/img/sf0NE5X2s6q9QNcv.jpg"/>
    <hyperlink ref="V54" r:id="rId58" display="http://pbs.twimg.com/profile_images/1528269958/abb810c9-fdca-41df-87f9-3e3b8059c1e7_normal.png"/>
    <hyperlink ref="V55" r:id="rId59" display="http://pbs.twimg.com/profile_images/1528269958/abb810c9-fdca-41df-87f9-3e3b8059c1e7_normal.png"/>
    <hyperlink ref="V56" r:id="rId60" display="http://pbs.twimg.com/profile_images/1528269958/abb810c9-fdca-41df-87f9-3e3b8059c1e7_normal.png"/>
    <hyperlink ref="V57" r:id="rId61" display="http://pbs.twimg.com/profile_images/1528269958/abb810c9-fdca-41df-87f9-3e3b8059c1e7_normal.png"/>
    <hyperlink ref="V58" r:id="rId62" display="http://pbs.twimg.com/profile_images/1059956379895676928/SxHHtVBc_normal.jpg"/>
    <hyperlink ref="V59" r:id="rId63" display="http://pbs.twimg.com/profile_images/1018045962504286208/S2h1c3qA_normal.jpg"/>
    <hyperlink ref="X3" r:id="rId64" display="https://twitter.com/#!/titicelia51/status/1057858568181956608"/>
    <hyperlink ref="X4" r:id="rId65" display="https://twitter.com/#!/maeveks/status/1058395415551324166"/>
    <hyperlink ref="X5" r:id="rId66" display="https://twitter.com/#!/iamwintermute/status/1058552471881179136"/>
    <hyperlink ref="X6" r:id="rId67" display="https://twitter.com/#!/iamwintermute/status/1058552471881179136"/>
    <hyperlink ref="X7" r:id="rId68" display="https://twitter.com/#!/philinda_aos/status/1058552503795679234"/>
    <hyperlink ref="X8" r:id="rId69" display="https://twitter.com/#!/philinda_aos/status/1058552503795679234"/>
    <hyperlink ref="X9" r:id="rId70" display="https://twitter.com/#!/mamabear0772/status/1058552514839228416"/>
    <hyperlink ref="X10" r:id="rId71" display="https://twitter.com/#!/mamabear0772/status/1058552514839228416"/>
    <hyperlink ref="X11" r:id="rId72" display="https://twitter.com/#!/redsamantha85/status/1058552614432866304"/>
    <hyperlink ref="X12" r:id="rId73" display="https://twitter.com/#!/redsamantha85/status/1058552614432866304"/>
    <hyperlink ref="X13" r:id="rId74" display="https://twitter.com/#!/ststcast/status/1058552833560186880"/>
    <hyperlink ref="X14" r:id="rId75" display="https://twitter.com/#!/ststcast/status/1058552833560186880"/>
    <hyperlink ref="X15" r:id="rId76" display="https://twitter.com/#!/malgal3693/status/1058552940007510021"/>
    <hyperlink ref="X16" r:id="rId77" display="https://twitter.com/#!/malgal3693/status/1058552940007510021"/>
    <hyperlink ref="X17" r:id="rId78" display="https://twitter.com/#!/chriscolechi/status/1058553042239479808"/>
    <hyperlink ref="X18" r:id="rId79" display="https://twitter.com/#!/chriscolechi/status/1058553042239479808"/>
    <hyperlink ref="X19" r:id="rId80" display="https://twitter.com/#!/joshua_belyeu/status/1058554863276212225"/>
    <hyperlink ref="X20" r:id="rId81" display="https://twitter.com/#!/joshua_belyeu/status/1058554863276212225"/>
    <hyperlink ref="X21" r:id="rId82" display="https://twitter.com/#!/freetobelaynie/status/1058555050476232704"/>
    <hyperlink ref="X22" r:id="rId83" display="https://twitter.com/#!/freetobelaynie/status/1058555050476232704"/>
    <hyperlink ref="X23" r:id="rId84" display="https://twitter.com/#!/mtthwgrvn/status/1058555176594870272"/>
    <hyperlink ref="X24" r:id="rId85" display="https://twitter.com/#!/mtthwgrvn/status/1058555176594870272"/>
    <hyperlink ref="X25" r:id="rId86" display="https://twitter.com/#!/off_pod/status/1058555736400121856"/>
    <hyperlink ref="X26" r:id="rId87" display="https://twitter.com/#!/off_pod/status/1058555736400121856"/>
    <hyperlink ref="X27" r:id="rId88" display="https://twitter.com/#!/hadleys1_jamie/status/1058557968738856965"/>
    <hyperlink ref="X28" r:id="rId89" display="https://twitter.com/#!/hadleys1_jamie/status/1058557968738856965"/>
    <hyperlink ref="X29" r:id="rId90" display="https://twitter.com/#!/admdjg/status/1058570290056364038"/>
    <hyperlink ref="X30" r:id="rId91" display="https://twitter.com/#!/admdjg/status/1058570290056364038"/>
    <hyperlink ref="X31" r:id="rId92" display="https://twitter.com/#!/tyler_reznik/status/1058574358891745280"/>
    <hyperlink ref="X32" r:id="rId93" display="https://twitter.com/#!/tyler_reznik/status/1058574358891745280"/>
    <hyperlink ref="X33" r:id="rId94" display="https://twitter.com/#!/badger3k/status/1058605866352607234"/>
    <hyperlink ref="X34" r:id="rId95" display="https://twitter.com/#!/badger3k/status/1058605866352607234"/>
    <hyperlink ref="X35" r:id="rId96" display="https://twitter.com/#!/atomickitten_21/status/1058647921040605184"/>
    <hyperlink ref="X36" r:id="rId97" display="https://twitter.com/#!/atomickitten_21/status/1058647921040605184"/>
    <hyperlink ref="X37" r:id="rId98" display="https://twitter.com/#!/pixiepaparazzi/status/1058679715622539269"/>
    <hyperlink ref="X38" r:id="rId99" display="https://twitter.com/#!/pixiepaparazzi/status/1058679715622539269"/>
    <hyperlink ref="X39" r:id="rId100" display="https://twitter.com/#!/nom_ninjas/status/1058697006389121024"/>
    <hyperlink ref="X40" r:id="rId101" display="https://twitter.com/#!/nom_ninjas/status/1058697006389121024"/>
    <hyperlink ref="X41" r:id="rId102" display="https://twitter.com/#!/mattstafford777/status/1058503582255931393"/>
    <hyperlink ref="X42" r:id="rId103" display="https://twitter.com/#!/clarkgregg/status/1058552338326138881"/>
    <hyperlink ref="X43" r:id="rId104" display="https://twitter.com/#!/maddoglane1984/status/1058721307313999874"/>
    <hyperlink ref="X44" r:id="rId105" display="https://twitter.com/#!/maddoglane1984/status/1058721307313999874"/>
    <hyperlink ref="X45" r:id="rId106" display="https://twitter.com/#!/bettatc1/status/1059486020377497601"/>
    <hyperlink ref="X46" r:id="rId107" display="https://twitter.com/#!/bettatc1/status/1059486020377497601"/>
    <hyperlink ref="X47" r:id="rId108" display="https://twitter.com/#!/bettatc1/status/1059486020377497601"/>
    <hyperlink ref="X48" r:id="rId109" display="https://twitter.com/#!/bettatc1/status/1059486020377497601"/>
    <hyperlink ref="X49" r:id="rId110" display="https://twitter.com/#!/murphybrwn/status/1059600772252516352"/>
    <hyperlink ref="X50" r:id="rId111" display="https://twitter.com/#!/artiel_resists/status/1059780907593359360"/>
    <hyperlink ref="X51" r:id="rId112" display="https://twitter.com/#!/jenwallis42/status/1059813903595659264"/>
    <hyperlink ref="X52" r:id="rId113" display="https://twitter.com/#!/jenwallis42/status/1059836693702938625"/>
    <hyperlink ref="X53" r:id="rId114" display="https://twitter.com/#!/cfgaction/status/1050050782672969729"/>
    <hyperlink ref="X54" r:id="rId115" display="https://twitter.com/#!/croatansound/status/1059020019781251073"/>
    <hyperlink ref="X55" r:id="rId116" display="https://twitter.com/#!/croatansound/status/1059869425564823552"/>
    <hyperlink ref="X56" r:id="rId117" display="https://twitter.com/#!/croatansound/status/1059020019781251073"/>
    <hyperlink ref="X57" r:id="rId118" display="https://twitter.com/#!/croatansound/status/1059869425564823552"/>
    <hyperlink ref="X58" r:id="rId119" display="https://twitter.com/#!/claudia25748034/status/1059957228009111553"/>
    <hyperlink ref="X59" r:id="rId120" display="https://twitter.com/#!/igob4u2/status/1068352428544847873"/>
  </hyperlinks>
  <printOptions/>
  <pageMargins left="0.7" right="0.7" top="0.75" bottom="0.75" header="0.3" footer="0.3"/>
  <pageSetup horizontalDpi="600" verticalDpi="600" orientation="portrait" r:id="rId124"/>
  <legacyDrawing r:id="rId122"/>
  <tableParts>
    <tablePart r:id="rId12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920</v>
      </c>
      <c r="B1" s="13" t="s">
        <v>930</v>
      </c>
      <c r="C1" s="13" t="s">
        <v>931</v>
      </c>
      <c r="D1" s="13" t="s">
        <v>144</v>
      </c>
      <c r="E1" s="13" t="s">
        <v>933</v>
      </c>
      <c r="F1" s="13" t="s">
        <v>934</v>
      </c>
      <c r="G1" s="13" t="s">
        <v>935</v>
      </c>
    </row>
    <row r="2" spans="1:7" ht="15">
      <c r="A2" s="85" t="s">
        <v>777</v>
      </c>
      <c r="B2" s="85">
        <v>10</v>
      </c>
      <c r="C2" s="132">
        <v>0.013831258644536652</v>
      </c>
      <c r="D2" s="85" t="s">
        <v>932</v>
      </c>
      <c r="E2" s="85"/>
      <c r="F2" s="85"/>
      <c r="G2" s="85"/>
    </row>
    <row r="3" spans="1:7" ht="15">
      <c r="A3" s="85" t="s">
        <v>778</v>
      </c>
      <c r="B3" s="85">
        <v>2</v>
      </c>
      <c r="C3" s="132">
        <v>0.0027662517289073307</v>
      </c>
      <c r="D3" s="85" t="s">
        <v>932</v>
      </c>
      <c r="E3" s="85"/>
      <c r="F3" s="85"/>
      <c r="G3" s="85"/>
    </row>
    <row r="4" spans="1:7" ht="15">
      <c r="A4" s="85" t="s">
        <v>779</v>
      </c>
      <c r="B4" s="85">
        <v>0</v>
      </c>
      <c r="C4" s="132">
        <v>0</v>
      </c>
      <c r="D4" s="85" t="s">
        <v>932</v>
      </c>
      <c r="E4" s="85"/>
      <c r="F4" s="85"/>
      <c r="G4" s="85"/>
    </row>
    <row r="5" spans="1:7" ht="15">
      <c r="A5" s="85" t="s">
        <v>780</v>
      </c>
      <c r="B5" s="85">
        <v>711</v>
      </c>
      <c r="C5" s="132">
        <v>0.9834024896265561</v>
      </c>
      <c r="D5" s="85" t="s">
        <v>932</v>
      </c>
      <c r="E5" s="85"/>
      <c r="F5" s="85"/>
      <c r="G5" s="85"/>
    </row>
    <row r="6" spans="1:7" ht="15">
      <c r="A6" s="85" t="s">
        <v>781</v>
      </c>
      <c r="B6" s="85">
        <v>723</v>
      </c>
      <c r="C6" s="132">
        <v>1</v>
      </c>
      <c r="D6" s="85" t="s">
        <v>932</v>
      </c>
      <c r="E6" s="85"/>
      <c r="F6" s="85"/>
      <c r="G6" s="85"/>
    </row>
    <row r="7" spans="1:7" ht="15">
      <c r="A7" s="91" t="s">
        <v>248</v>
      </c>
      <c r="B7" s="91">
        <v>32</v>
      </c>
      <c r="C7" s="133">
        <v>0.0009697205665655512</v>
      </c>
      <c r="D7" s="91" t="s">
        <v>932</v>
      </c>
      <c r="E7" s="91" t="b">
        <v>0</v>
      </c>
      <c r="F7" s="91" t="b">
        <v>0</v>
      </c>
      <c r="G7" s="91" t="b">
        <v>0</v>
      </c>
    </row>
    <row r="8" spans="1:7" ht="15">
      <c r="A8" s="91" t="s">
        <v>233</v>
      </c>
      <c r="B8" s="91">
        <v>21</v>
      </c>
      <c r="C8" s="133">
        <v>0.009347364054474675</v>
      </c>
      <c r="D8" s="91" t="s">
        <v>932</v>
      </c>
      <c r="E8" s="91" t="b">
        <v>0</v>
      </c>
      <c r="F8" s="91" t="b">
        <v>0</v>
      </c>
      <c r="G8" s="91" t="b">
        <v>0</v>
      </c>
    </row>
    <row r="9" spans="1:7" ht="15">
      <c r="A9" s="91" t="s">
        <v>782</v>
      </c>
      <c r="B9" s="91">
        <v>21</v>
      </c>
      <c r="C9" s="133">
        <v>0.009347364054474675</v>
      </c>
      <c r="D9" s="91" t="s">
        <v>932</v>
      </c>
      <c r="E9" s="91" t="b">
        <v>0</v>
      </c>
      <c r="F9" s="91" t="b">
        <v>0</v>
      </c>
      <c r="G9" s="91" t="b">
        <v>0</v>
      </c>
    </row>
    <row r="10" spans="1:7" ht="15">
      <c r="A10" s="91" t="s">
        <v>783</v>
      </c>
      <c r="B10" s="91">
        <v>21</v>
      </c>
      <c r="C10" s="133">
        <v>0.009347364054474675</v>
      </c>
      <c r="D10" s="91" t="s">
        <v>932</v>
      </c>
      <c r="E10" s="91" t="b">
        <v>0</v>
      </c>
      <c r="F10" s="91" t="b">
        <v>0</v>
      </c>
      <c r="G10" s="91" t="b">
        <v>0</v>
      </c>
    </row>
    <row r="11" spans="1:7" ht="15">
      <c r="A11" s="91" t="s">
        <v>784</v>
      </c>
      <c r="B11" s="91">
        <v>21</v>
      </c>
      <c r="C11" s="133">
        <v>0.009347364054474675</v>
      </c>
      <c r="D11" s="91" t="s">
        <v>932</v>
      </c>
      <c r="E11" s="91" t="b">
        <v>0</v>
      </c>
      <c r="F11" s="91" t="b">
        <v>0</v>
      </c>
      <c r="G11" s="91" t="b">
        <v>0</v>
      </c>
    </row>
    <row r="12" spans="1:7" ht="15">
      <c r="A12" s="91" t="s">
        <v>786</v>
      </c>
      <c r="B12" s="91">
        <v>21</v>
      </c>
      <c r="C12" s="133">
        <v>0.009347364054474675</v>
      </c>
      <c r="D12" s="91" t="s">
        <v>932</v>
      </c>
      <c r="E12" s="91" t="b">
        <v>0</v>
      </c>
      <c r="F12" s="91" t="b">
        <v>0</v>
      </c>
      <c r="G12" s="91" t="b">
        <v>0</v>
      </c>
    </row>
    <row r="13" spans="1:7" ht="15">
      <c r="A13" s="91" t="s">
        <v>787</v>
      </c>
      <c r="B13" s="91">
        <v>21</v>
      </c>
      <c r="C13" s="133">
        <v>0.009347364054474675</v>
      </c>
      <c r="D13" s="91" t="s">
        <v>932</v>
      </c>
      <c r="E13" s="91" t="b">
        <v>0</v>
      </c>
      <c r="F13" s="91" t="b">
        <v>0</v>
      </c>
      <c r="G13" s="91" t="b">
        <v>0</v>
      </c>
    </row>
    <row r="14" spans="1:7" ht="15">
      <c r="A14" s="91" t="s">
        <v>788</v>
      </c>
      <c r="B14" s="91">
        <v>21</v>
      </c>
      <c r="C14" s="133">
        <v>0.009347364054474675</v>
      </c>
      <c r="D14" s="91" t="s">
        <v>932</v>
      </c>
      <c r="E14" s="91" t="b">
        <v>0</v>
      </c>
      <c r="F14" s="91" t="b">
        <v>0</v>
      </c>
      <c r="G14" s="91" t="b">
        <v>0</v>
      </c>
    </row>
    <row r="15" spans="1:7" ht="15">
      <c r="A15" s="91" t="s">
        <v>789</v>
      </c>
      <c r="B15" s="91">
        <v>21</v>
      </c>
      <c r="C15" s="133">
        <v>0.009347364054474675</v>
      </c>
      <c r="D15" s="91" t="s">
        <v>932</v>
      </c>
      <c r="E15" s="91" t="b">
        <v>0</v>
      </c>
      <c r="F15" s="91" t="b">
        <v>0</v>
      </c>
      <c r="G15" s="91" t="b">
        <v>0</v>
      </c>
    </row>
    <row r="16" spans="1:7" ht="15">
      <c r="A16" s="91" t="s">
        <v>790</v>
      </c>
      <c r="B16" s="91">
        <v>21</v>
      </c>
      <c r="C16" s="133">
        <v>0.009347364054474675</v>
      </c>
      <c r="D16" s="91" t="s">
        <v>932</v>
      </c>
      <c r="E16" s="91" t="b">
        <v>0</v>
      </c>
      <c r="F16" s="91" t="b">
        <v>0</v>
      </c>
      <c r="G16" s="91" t="b">
        <v>0</v>
      </c>
    </row>
    <row r="17" spans="1:7" ht="15">
      <c r="A17" s="91" t="s">
        <v>232</v>
      </c>
      <c r="B17" s="91">
        <v>20</v>
      </c>
      <c r="C17" s="133">
        <v>0.009863217424666951</v>
      </c>
      <c r="D17" s="91" t="s">
        <v>932</v>
      </c>
      <c r="E17" s="91" t="b">
        <v>0</v>
      </c>
      <c r="F17" s="91" t="b">
        <v>0</v>
      </c>
      <c r="G17" s="91" t="b">
        <v>0</v>
      </c>
    </row>
    <row r="18" spans="1:7" ht="15">
      <c r="A18" s="91" t="s">
        <v>795</v>
      </c>
      <c r="B18" s="91">
        <v>14</v>
      </c>
      <c r="C18" s="133">
        <v>0.048206791742155156</v>
      </c>
      <c r="D18" s="91" t="s">
        <v>932</v>
      </c>
      <c r="E18" s="91" t="b">
        <v>0</v>
      </c>
      <c r="F18" s="91" t="b">
        <v>0</v>
      </c>
      <c r="G18" s="91" t="b">
        <v>0</v>
      </c>
    </row>
    <row r="19" spans="1:7" ht="15">
      <c r="A19" s="91" t="s">
        <v>796</v>
      </c>
      <c r="B19" s="91">
        <v>7</v>
      </c>
      <c r="C19" s="133">
        <v>0.024103395871077578</v>
      </c>
      <c r="D19" s="91" t="s">
        <v>932</v>
      </c>
      <c r="E19" s="91" t="b">
        <v>0</v>
      </c>
      <c r="F19" s="91" t="b">
        <v>0</v>
      </c>
      <c r="G19" s="91" t="b">
        <v>0</v>
      </c>
    </row>
    <row r="20" spans="1:7" ht="15">
      <c r="A20" s="91" t="s">
        <v>802</v>
      </c>
      <c r="B20" s="91">
        <v>6</v>
      </c>
      <c r="C20" s="133">
        <v>0.014168607961336396</v>
      </c>
      <c r="D20" s="91" t="s">
        <v>932</v>
      </c>
      <c r="E20" s="91" t="b">
        <v>0</v>
      </c>
      <c r="F20" s="91" t="b">
        <v>0</v>
      </c>
      <c r="G20" s="91" t="b">
        <v>0</v>
      </c>
    </row>
    <row r="21" spans="1:7" ht="15">
      <c r="A21" s="91" t="s">
        <v>803</v>
      </c>
      <c r="B21" s="91">
        <v>6</v>
      </c>
      <c r="C21" s="133">
        <v>0.014168607961336396</v>
      </c>
      <c r="D21" s="91" t="s">
        <v>932</v>
      </c>
      <c r="E21" s="91" t="b">
        <v>0</v>
      </c>
      <c r="F21" s="91" t="b">
        <v>0</v>
      </c>
      <c r="G21" s="91" t="b">
        <v>0</v>
      </c>
    </row>
    <row r="22" spans="1:7" ht="15">
      <c r="A22" s="91" t="s">
        <v>246</v>
      </c>
      <c r="B22" s="91">
        <v>5</v>
      </c>
      <c r="C22" s="133">
        <v>0.011807173301113664</v>
      </c>
      <c r="D22" s="91" t="s">
        <v>932</v>
      </c>
      <c r="E22" s="91" t="b">
        <v>0</v>
      </c>
      <c r="F22" s="91" t="b">
        <v>0</v>
      </c>
      <c r="G22" s="91" t="b">
        <v>0</v>
      </c>
    </row>
    <row r="23" spans="1:7" ht="15">
      <c r="A23" s="91" t="s">
        <v>921</v>
      </c>
      <c r="B23" s="91">
        <v>4</v>
      </c>
      <c r="C23" s="133">
        <v>0.00831250746984059</v>
      </c>
      <c r="D23" s="91" t="s">
        <v>932</v>
      </c>
      <c r="E23" s="91" t="b">
        <v>0</v>
      </c>
      <c r="F23" s="91" t="b">
        <v>0</v>
      </c>
      <c r="G23" s="91" t="b">
        <v>0</v>
      </c>
    </row>
    <row r="24" spans="1:7" ht="15">
      <c r="A24" s="91" t="s">
        <v>922</v>
      </c>
      <c r="B24" s="91">
        <v>4</v>
      </c>
      <c r="C24" s="133">
        <v>0.00831250746984059</v>
      </c>
      <c r="D24" s="91" t="s">
        <v>932</v>
      </c>
      <c r="E24" s="91" t="b">
        <v>0</v>
      </c>
      <c r="F24" s="91" t="b">
        <v>0</v>
      </c>
      <c r="G24" s="91" t="b">
        <v>0</v>
      </c>
    </row>
    <row r="25" spans="1:7" ht="15">
      <c r="A25" s="91" t="s">
        <v>764</v>
      </c>
      <c r="B25" s="91">
        <v>4</v>
      </c>
      <c r="C25" s="133">
        <v>0.009445738640890931</v>
      </c>
      <c r="D25" s="91" t="s">
        <v>932</v>
      </c>
      <c r="E25" s="91" t="b">
        <v>0</v>
      </c>
      <c r="F25" s="91" t="b">
        <v>0</v>
      </c>
      <c r="G25" s="91" t="b">
        <v>0</v>
      </c>
    </row>
    <row r="26" spans="1:7" ht="15">
      <c r="A26" s="91" t="s">
        <v>793</v>
      </c>
      <c r="B26" s="91">
        <v>3</v>
      </c>
      <c r="C26" s="133">
        <v>0.008282203702135416</v>
      </c>
      <c r="D26" s="91" t="s">
        <v>932</v>
      </c>
      <c r="E26" s="91" t="b">
        <v>0</v>
      </c>
      <c r="F26" s="91" t="b">
        <v>0</v>
      </c>
      <c r="G26" s="91" t="b">
        <v>0</v>
      </c>
    </row>
    <row r="27" spans="1:7" ht="15">
      <c r="A27" s="91" t="s">
        <v>923</v>
      </c>
      <c r="B27" s="91">
        <v>3</v>
      </c>
      <c r="C27" s="133">
        <v>0.007084303980668198</v>
      </c>
      <c r="D27" s="91" t="s">
        <v>932</v>
      </c>
      <c r="E27" s="91" t="b">
        <v>0</v>
      </c>
      <c r="F27" s="91" t="b">
        <v>0</v>
      </c>
      <c r="G27" s="91" t="b">
        <v>0</v>
      </c>
    </row>
    <row r="28" spans="1:7" ht="15">
      <c r="A28" s="91" t="s">
        <v>280</v>
      </c>
      <c r="B28" s="91">
        <v>3</v>
      </c>
      <c r="C28" s="133">
        <v>0.007084303980668198</v>
      </c>
      <c r="D28" s="91" t="s">
        <v>932</v>
      </c>
      <c r="E28" s="91" t="b">
        <v>0</v>
      </c>
      <c r="F28" s="91" t="b">
        <v>0</v>
      </c>
      <c r="G28" s="91" t="b">
        <v>0</v>
      </c>
    </row>
    <row r="29" spans="1:7" ht="15">
      <c r="A29" s="91" t="s">
        <v>804</v>
      </c>
      <c r="B29" s="91">
        <v>3</v>
      </c>
      <c r="C29" s="133">
        <v>0.007084303980668198</v>
      </c>
      <c r="D29" s="91" t="s">
        <v>932</v>
      </c>
      <c r="E29" s="91" t="b">
        <v>0</v>
      </c>
      <c r="F29" s="91" t="b">
        <v>0</v>
      </c>
      <c r="G29" s="91" t="b">
        <v>0</v>
      </c>
    </row>
    <row r="30" spans="1:7" ht="15">
      <c r="A30" s="91" t="s">
        <v>805</v>
      </c>
      <c r="B30" s="91">
        <v>3</v>
      </c>
      <c r="C30" s="133">
        <v>0.007084303980668198</v>
      </c>
      <c r="D30" s="91" t="s">
        <v>932</v>
      </c>
      <c r="E30" s="91" t="b">
        <v>0</v>
      </c>
      <c r="F30" s="91" t="b">
        <v>0</v>
      </c>
      <c r="G30" s="91" t="b">
        <v>0</v>
      </c>
    </row>
    <row r="31" spans="1:7" ht="15">
      <c r="A31" s="91" t="s">
        <v>806</v>
      </c>
      <c r="B31" s="91">
        <v>3</v>
      </c>
      <c r="C31" s="133">
        <v>0.007084303980668198</v>
      </c>
      <c r="D31" s="91" t="s">
        <v>932</v>
      </c>
      <c r="E31" s="91" t="b">
        <v>0</v>
      </c>
      <c r="F31" s="91" t="b">
        <v>0</v>
      </c>
      <c r="G31" s="91" t="b">
        <v>0</v>
      </c>
    </row>
    <row r="32" spans="1:7" ht="15">
      <c r="A32" s="91" t="s">
        <v>807</v>
      </c>
      <c r="B32" s="91">
        <v>3</v>
      </c>
      <c r="C32" s="133">
        <v>0.007084303980668198</v>
      </c>
      <c r="D32" s="91" t="s">
        <v>932</v>
      </c>
      <c r="E32" s="91" t="b">
        <v>0</v>
      </c>
      <c r="F32" s="91" t="b">
        <v>0</v>
      </c>
      <c r="G32" s="91" t="b">
        <v>0</v>
      </c>
    </row>
    <row r="33" spans="1:7" ht="15">
      <c r="A33" s="91" t="s">
        <v>808</v>
      </c>
      <c r="B33" s="91">
        <v>3</v>
      </c>
      <c r="C33" s="133">
        <v>0.007084303980668198</v>
      </c>
      <c r="D33" s="91" t="s">
        <v>932</v>
      </c>
      <c r="E33" s="91" t="b">
        <v>0</v>
      </c>
      <c r="F33" s="91" t="b">
        <v>0</v>
      </c>
      <c r="G33" s="91" t="b">
        <v>0</v>
      </c>
    </row>
    <row r="34" spans="1:7" ht="15">
      <c r="A34" s="91" t="s">
        <v>809</v>
      </c>
      <c r="B34" s="91">
        <v>3</v>
      </c>
      <c r="C34" s="133">
        <v>0.007084303980668198</v>
      </c>
      <c r="D34" s="91" t="s">
        <v>932</v>
      </c>
      <c r="E34" s="91" t="b">
        <v>0</v>
      </c>
      <c r="F34" s="91" t="b">
        <v>0</v>
      </c>
      <c r="G34" s="91" t="b">
        <v>0</v>
      </c>
    </row>
    <row r="35" spans="1:7" ht="15">
      <c r="A35" s="91" t="s">
        <v>810</v>
      </c>
      <c r="B35" s="91">
        <v>3</v>
      </c>
      <c r="C35" s="133">
        <v>0.007084303980668198</v>
      </c>
      <c r="D35" s="91" t="s">
        <v>932</v>
      </c>
      <c r="E35" s="91" t="b">
        <v>1</v>
      </c>
      <c r="F35" s="91" t="b">
        <v>0</v>
      </c>
      <c r="G35" s="91" t="b">
        <v>0</v>
      </c>
    </row>
    <row r="36" spans="1:7" ht="15">
      <c r="A36" s="91" t="s">
        <v>924</v>
      </c>
      <c r="B36" s="91">
        <v>3</v>
      </c>
      <c r="C36" s="133">
        <v>0.007084303980668198</v>
      </c>
      <c r="D36" s="91" t="s">
        <v>932</v>
      </c>
      <c r="E36" s="91" t="b">
        <v>0</v>
      </c>
      <c r="F36" s="91" t="b">
        <v>0</v>
      </c>
      <c r="G36" s="91" t="b">
        <v>0</v>
      </c>
    </row>
    <row r="37" spans="1:7" ht="15">
      <c r="A37" s="91" t="s">
        <v>925</v>
      </c>
      <c r="B37" s="91">
        <v>3</v>
      </c>
      <c r="C37" s="133">
        <v>0.007084303980668198</v>
      </c>
      <c r="D37" s="91" t="s">
        <v>932</v>
      </c>
      <c r="E37" s="91" t="b">
        <v>0</v>
      </c>
      <c r="F37" s="91" t="b">
        <v>0</v>
      </c>
      <c r="G37" s="91" t="b">
        <v>0</v>
      </c>
    </row>
    <row r="38" spans="1:7" ht="15">
      <c r="A38" s="91" t="s">
        <v>797</v>
      </c>
      <c r="B38" s="91">
        <v>2</v>
      </c>
      <c r="C38" s="133">
        <v>0.0055214691347569445</v>
      </c>
      <c r="D38" s="91" t="s">
        <v>932</v>
      </c>
      <c r="E38" s="91" t="b">
        <v>0</v>
      </c>
      <c r="F38" s="91" t="b">
        <v>0</v>
      </c>
      <c r="G38" s="91" t="b">
        <v>0</v>
      </c>
    </row>
    <row r="39" spans="1:7" ht="15">
      <c r="A39" s="91" t="s">
        <v>798</v>
      </c>
      <c r="B39" s="91">
        <v>2</v>
      </c>
      <c r="C39" s="133">
        <v>0.006886684534593595</v>
      </c>
      <c r="D39" s="91" t="s">
        <v>932</v>
      </c>
      <c r="E39" s="91" t="b">
        <v>0</v>
      </c>
      <c r="F39" s="91" t="b">
        <v>0</v>
      </c>
      <c r="G39" s="91" t="b">
        <v>0</v>
      </c>
    </row>
    <row r="40" spans="1:7" ht="15">
      <c r="A40" s="91" t="s">
        <v>799</v>
      </c>
      <c r="B40" s="91">
        <v>2</v>
      </c>
      <c r="C40" s="133">
        <v>0.006886684534593595</v>
      </c>
      <c r="D40" s="91" t="s">
        <v>932</v>
      </c>
      <c r="E40" s="91" t="b">
        <v>1</v>
      </c>
      <c r="F40" s="91" t="b">
        <v>0</v>
      </c>
      <c r="G40" s="91" t="b">
        <v>0</v>
      </c>
    </row>
    <row r="41" spans="1:7" ht="15">
      <c r="A41" s="91" t="s">
        <v>800</v>
      </c>
      <c r="B41" s="91">
        <v>2</v>
      </c>
      <c r="C41" s="133">
        <v>0.006886684534593595</v>
      </c>
      <c r="D41" s="91" t="s">
        <v>932</v>
      </c>
      <c r="E41" s="91" t="b">
        <v>0</v>
      </c>
      <c r="F41" s="91" t="b">
        <v>0</v>
      </c>
      <c r="G41" s="91" t="b">
        <v>0</v>
      </c>
    </row>
    <row r="42" spans="1:7" ht="15">
      <c r="A42" s="91" t="s">
        <v>926</v>
      </c>
      <c r="B42" s="91">
        <v>2</v>
      </c>
      <c r="C42" s="133">
        <v>0.0055214691347569445</v>
      </c>
      <c r="D42" s="91" t="s">
        <v>932</v>
      </c>
      <c r="E42" s="91" t="b">
        <v>0</v>
      </c>
      <c r="F42" s="91" t="b">
        <v>0</v>
      </c>
      <c r="G42" s="91" t="b">
        <v>0</v>
      </c>
    </row>
    <row r="43" spans="1:7" ht="15">
      <c r="A43" s="91" t="s">
        <v>927</v>
      </c>
      <c r="B43" s="91">
        <v>2</v>
      </c>
      <c r="C43" s="133">
        <v>0.0055214691347569445</v>
      </c>
      <c r="D43" s="91" t="s">
        <v>932</v>
      </c>
      <c r="E43" s="91" t="b">
        <v>0</v>
      </c>
      <c r="F43" s="91" t="b">
        <v>0</v>
      </c>
      <c r="G43" s="91" t="b">
        <v>0</v>
      </c>
    </row>
    <row r="44" spans="1:7" ht="15">
      <c r="A44" s="91" t="s">
        <v>928</v>
      </c>
      <c r="B44" s="91">
        <v>2</v>
      </c>
      <c r="C44" s="133">
        <v>0.0055214691347569445</v>
      </c>
      <c r="D44" s="91" t="s">
        <v>932</v>
      </c>
      <c r="E44" s="91" t="b">
        <v>0</v>
      </c>
      <c r="F44" s="91" t="b">
        <v>0</v>
      </c>
      <c r="G44" s="91" t="b">
        <v>0</v>
      </c>
    </row>
    <row r="45" spans="1:7" ht="15">
      <c r="A45" s="91" t="s">
        <v>757</v>
      </c>
      <c r="B45" s="91">
        <v>2</v>
      </c>
      <c r="C45" s="133">
        <v>0.0055214691347569445</v>
      </c>
      <c r="D45" s="91" t="s">
        <v>932</v>
      </c>
      <c r="E45" s="91" t="b">
        <v>0</v>
      </c>
      <c r="F45" s="91" t="b">
        <v>0</v>
      </c>
      <c r="G45" s="91" t="b">
        <v>0</v>
      </c>
    </row>
    <row r="46" spans="1:7" ht="15">
      <c r="A46" s="91" t="s">
        <v>239</v>
      </c>
      <c r="B46" s="91">
        <v>2</v>
      </c>
      <c r="C46" s="133">
        <v>0.0055214691347569445</v>
      </c>
      <c r="D46" s="91" t="s">
        <v>932</v>
      </c>
      <c r="E46" s="91" t="b">
        <v>0</v>
      </c>
      <c r="F46" s="91" t="b">
        <v>0</v>
      </c>
      <c r="G46" s="91" t="b">
        <v>0</v>
      </c>
    </row>
    <row r="47" spans="1:7" ht="15">
      <c r="A47" s="91" t="s">
        <v>929</v>
      </c>
      <c r="B47" s="91">
        <v>2</v>
      </c>
      <c r="C47" s="133">
        <v>0.0055214691347569445</v>
      </c>
      <c r="D47" s="91" t="s">
        <v>932</v>
      </c>
      <c r="E47" s="91" t="b">
        <v>0</v>
      </c>
      <c r="F47" s="91" t="b">
        <v>0</v>
      </c>
      <c r="G47" s="91" t="b">
        <v>0</v>
      </c>
    </row>
    <row r="48" spans="1:7" ht="15">
      <c r="A48" s="91" t="s">
        <v>792</v>
      </c>
      <c r="B48" s="91">
        <v>2</v>
      </c>
      <c r="C48" s="133">
        <v>0.006886684534593595</v>
      </c>
      <c r="D48" s="91" t="s">
        <v>932</v>
      </c>
      <c r="E48" s="91" t="b">
        <v>0</v>
      </c>
      <c r="F48" s="91" t="b">
        <v>0</v>
      </c>
      <c r="G48" s="91" t="b">
        <v>0</v>
      </c>
    </row>
    <row r="49" spans="1:7" ht="15">
      <c r="A49" s="91" t="s">
        <v>233</v>
      </c>
      <c r="B49" s="91">
        <v>21</v>
      </c>
      <c r="C49" s="133">
        <v>0</v>
      </c>
      <c r="D49" s="91" t="s">
        <v>693</v>
      </c>
      <c r="E49" s="91" t="b">
        <v>0</v>
      </c>
      <c r="F49" s="91" t="b">
        <v>0</v>
      </c>
      <c r="G49" s="91" t="b">
        <v>0</v>
      </c>
    </row>
    <row r="50" spans="1:7" ht="15">
      <c r="A50" s="91" t="s">
        <v>782</v>
      </c>
      <c r="B50" s="91">
        <v>21</v>
      </c>
      <c r="C50" s="133">
        <v>0</v>
      </c>
      <c r="D50" s="91" t="s">
        <v>693</v>
      </c>
      <c r="E50" s="91" t="b">
        <v>0</v>
      </c>
      <c r="F50" s="91" t="b">
        <v>0</v>
      </c>
      <c r="G50" s="91" t="b">
        <v>0</v>
      </c>
    </row>
    <row r="51" spans="1:7" ht="15">
      <c r="A51" s="91" t="s">
        <v>783</v>
      </c>
      <c r="B51" s="91">
        <v>21</v>
      </c>
      <c r="C51" s="133">
        <v>0</v>
      </c>
      <c r="D51" s="91" t="s">
        <v>693</v>
      </c>
      <c r="E51" s="91" t="b">
        <v>0</v>
      </c>
      <c r="F51" s="91" t="b">
        <v>0</v>
      </c>
      <c r="G51" s="91" t="b">
        <v>0</v>
      </c>
    </row>
    <row r="52" spans="1:7" ht="15">
      <c r="A52" s="91" t="s">
        <v>784</v>
      </c>
      <c r="B52" s="91">
        <v>21</v>
      </c>
      <c r="C52" s="133">
        <v>0</v>
      </c>
      <c r="D52" s="91" t="s">
        <v>693</v>
      </c>
      <c r="E52" s="91" t="b">
        <v>0</v>
      </c>
      <c r="F52" s="91" t="b">
        <v>0</v>
      </c>
      <c r="G52" s="91" t="b">
        <v>0</v>
      </c>
    </row>
    <row r="53" spans="1:7" ht="15">
      <c r="A53" s="91" t="s">
        <v>786</v>
      </c>
      <c r="B53" s="91">
        <v>21</v>
      </c>
      <c r="C53" s="133">
        <v>0</v>
      </c>
      <c r="D53" s="91" t="s">
        <v>693</v>
      </c>
      <c r="E53" s="91" t="b">
        <v>0</v>
      </c>
      <c r="F53" s="91" t="b">
        <v>0</v>
      </c>
      <c r="G53" s="91" t="b">
        <v>0</v>
      </c>
    </row>
    <row r="54" spans="1:7" ht="15">
      <c r="A54" s="91" t="s">
        <v>787</v>
      </c>
      <c r="B54" s="91">
        <v>21</v>
      </c>
      <c r="C54" s="133">
        <v>0</v>
      </c>
      <c r="D54" s="91" t="s">
        <v>693</v>
      </c>
      <c r="E54" s="91" t="b">
        <v>0</v>
      </c>
      <c r="F54" s="91" t="b">
        <v>0</v>
      </c>
      <c r="G54" s="91" t="b">
        <v>0</v>
      </c>
    </row>
    <row r="55" spans="1:7" ht="15">
      <c r="A55" s="91" t="s">
        <v>788</v>
      </c>
      <c r="B55" s="91">
        <v>21</v>
      </c>
      <c r="C55" s="133">
        <v>0</v>
      </c>
      <c r="D55" s="91" t="s">
        <v>693</v>
      </c>
      <c r="E55" s="91" t="b">
        <v>0</v>
      </c>
      <c r="F55" s="91" t="b">
        <v>0</v>
      </c>
      <c r="G55" s="91" t="b">
        <v>0</v>
      </c>
    </row>
    <row r="56" spans="1:7" ht="15">
      <c r="A56" s="91" t="s">
        <v>248</v>
      </c>
      <c r="B56" s="91">
        <v>21</v>
      </c>
      <c r="C56" s="133">
        <v>0</v>
      </c>
      <c r="D56" s="91" t="s">
        <v>693</v>
      </c>
      <c r="E56" s="91" t="b">
        <v>0</v>
      </c>
      <c r="F56" s="91" t="b">
        <v>0</v>
      </c>
      <c r="G56" s="91" t="b">
        <v>0</v>
      </c>
    </row>
    <row r="57" spans="1:7" ht="15">
      <c r="A57" s="91" t="s">
        <v>789</v>
      </c>
      <c r="B57" s="91">
        <v>21</v>
      </c>
      <c r="C57" s="133">
        <v>0</v>
      </c>
      <c r="D57" s="91" t="s">
        <v>693</v>
      </c>
      <c r="E57" s="91" t="b">
        <v>0</v>
      </c>
      <c r="F57" s="91" t="b">
        <v>0</v>
      </c>
      <c r="G57" s="91" t="b">
        <v>0</v>
      </c>
    </row>
    <row r="58" spans="1:7" ht="15">
      <c r="A58" s="91" t="s">
        <v>790</v>
      </c>
      <c r="B58" s="91">
        <v>21</v>
      </c>
      <c r="C58" s="133">
        <v>0</v>
      </c>
      <c r="D58" s="91" t="s">
        <v>693</v>
      </c>
      <c r="E58" s="91" t="b">
        <v>0</v>
      </c>
      <c r="F58" s="91" t="b">
        <v>0</v>
      </c>
      <c r="G58" s="91" t="b">
        <v>0</v>
      </c>
    </row>
    <row r="59" spans="1:7" ht="15">
      <c r="A59" s="91" t="s">
        <v>232</v>
      </c>
      <c r="B59" s="91">
        <v>20</v>
      </c>
      <c r="C59" s="133">
        <v>0.001758448055596522</v>
      </c>
      <c r="D59" s="91" t="s">
        <v>693</v>
      </c>
      <c r="E59" s="91" t="b">
        <v>0</v>
      </c>
      <c r="F59" s="91" t="b">
        <v>0</v>
      </c>
      <c r="G59" s="91" t="b">
        <v>0</v>
      </c>
    </row>
    <row r="60" spans="1:7" ht="15">
      <c r="A60" s="91" t="s">
        <v>248</v>
      </c>
      <c r="B60" s="91">
        <v>2</v>
      </c>
      <c r="C60" s="133">
        <v>0</v>
      </c>
      <c r="D60" s="91" t="s">
        <v>694</v>
      </c>
      <c r="E60" s="91" t="b">
        <v>0</v>
      </c>
      <c r="F60" s="91" t="b">
        <v>0</v>
      </c>
      <c r="G60" s="91" t="b">
        <v>0</v>
      </c>
    </row>
    <row r="61" spans="1:7" ht="15">
      <c r="A61" s="91" t="s">
        <v>792</v>
      </c>
      <c r="B61" s="91">
        <v>2</v>
      </c>
      <c r="C61" s="133">
        <v>0.0158436839823148</v>
      </c>
      <c r="D61" s="91" t="s">
        <v>694</v>
      </c>
      <c r="E61" s="91" t="b">
        <v>0</v>
      </c>
      <c r="F61" s="91" t="b">
        <v>0</v>
      </c>
      <c r="G61" s="91" t="b">
        <v>0</v>
      </c>
    </row>
    <row r="62" spans="1:7" ht="15">
      <c r="A62" s="91" t="s">
        <v>793</v>
      </c>
      <c r="B62" s="91">
        <v>2</v>
      </c>
      <c r="C62" s="133">
        <v>0.0158436839823148</v>
      </c>
      <c r="D62" s="91" t="s">
        <v>694</v>
      </c>
      <c r="E62" s="91" t="b">
        <v>0</v>
      </c>
      <c r="F62" s="91" t="b">
        <v>0</v>
      </c>
      <c r="G62" s="91" t="b">
        <v>0</v>
      </c>
    </row>
    <row r="63" spans="1:7" ht="15">
      <c r="A63" s="91" t="s">
        <v>764</v>
      </c>
      <c r="B63" s="91">
        <v>2</v>
      </c>
      <c r="C63" s="133">
        <v>0.0158436839823148</v>
      </c>
      <c r="D63" s="91" t="s">
        <v>694</v>
      </c>
      <c r="E63" s="91" t="b">
        <v>0</v>
      </c>
      <c r="F63" s="91" t="b">
        <v>0</v>
      </c>
      <c r="G63" s="91" t="b">
        <v>0</v>
      </c>
    </row>
    <row r="64" spans="1:7" ht="15">
      <c r="A64" s="91" t="s">
        <v>246</v>
      </c>
      <c r="B64" s="91">
        <v>2</v>
      </c>
      <c r="C64" s="133">
        <v>0</v>
      </c>
      <c r="D64" s="91" t="s">
        <v>694</v>
      </c>
      <c r="E64" s="91" t="b">
        <v>0</v>
      </c>
      <c r="F64" s="91" t="b">
        <v>0</v>
      </c>
      <c r="G64" s="91" t="b">
        <v>0</v>
      </c>
    </row>
    <row r="65" spans="1:7" ht="15">
      <c r="A65" s="91" t="s">
        <v>795</v>
      </c>
      <c r="B65" s="91">
        <v>14</v>
      </c>
      <c r="C65" s="133">
        <v>0.12875763237768767</v>
      </c>
      <c r="D65" s="91" t="s">
        <v>695</v>
      </c>
      <c r="E65" s="91" t="b">
        <v>0</v>
      </c>
      <c r="F65" s="91" t="b">
        <v>0</v>
      </c>
      <c r="G65" s="91" t="b">
        <v>0</v>
      </c>
    </row>
    <row r="66" spans="1:7" ht="15">
      <c r="A66" s="91" t="s">
        <v>796</v>
      </c>
      <c r="B66" s="91">
        <v>7</v>
      </c>
      <c r="C66" s="133">
        <v>0.06437881618884383</v>
      </c>
      <c r="D66" s="91" t="s">
        <v>695</v>
      </c>
      <c r="E66" s="91" t="b">
        <v>0</v>
      </c>
      <c r="F66" s="91" t="b">
        <v>0</v>
      </c>
      <c r="G66" s="91" t="b">
        <v>0</v>
      </c>
    </row>
    <row r="67" spans="1:7" ht="15">
      <c r="A67" s="91" t="s">
        <v>248</v>
      </c>
      <c r="B67" s="91">
        <v>4</v>
      </c>
      <c r="C67" s="133">
        <v>0.005100527000424022</v>
      </c>
      <c r="D67" s="91" t="s">
        <v>695</v>
      </c>
      <c r="E67" s="91" t="b">
        <v>0</v>
      </c>
      <c r="F67" s="91" t="b">
        <v>0</v>
      </c>
      <c r="G67" s="91" t="b">
        <v>0</v>
      </c>
    </row>
    <row r="68" spans="1:7" ht="15">
      <c r="A68" s="91" t="s">
        <v>246</v>
      </c>
      <c r="B68" s="91">
        <v>3</v>
      </c>
      <c r="C68" s="133">
        <v>0.027590921223790216</v>
      </c>
      <c r="D68" s="91" t="s">
        <v>695</v>
      </c>
      <c r="E68" s="91" t="b">
        <v>0</v>
      </c>
      <c r="F68" s="91" t="b">
        <v>0</v>
      </c>
      <c r="G68" s="91" t="b">
        <v>0</v>
      </c>
    </row>
    <row r="69" spans="1:7" ht="15">
      <c r="A69" s="91" t="s">
        <v>797</v>
      </c>
      <c r="B69" s="91">
        <v>2</v>
      </c>
      <c r="C69" s="133">
        <v>0.01047210549136941</v>
      </c>
      <c r="D69" s="91" t="s">
        <v>695</v>
      </c>
      <c r="E69" s="91" t="b">
        <v>0</v>
      </c>
      <c r="F69" s="91" t="b">
        <v>0</v>
      </c>
      <c r="G69" s="91" t="b">
        <v>0</v>
      </c>
    </row>
    <row r="70" spans="1:7" ht="15">
      <c r="A70" s="91" t="s">
        <v>798</v>
      </c>
      <c r="B70" s="91">
        <v>2</v>
      </c>
      <c r="C70" s="133">
        <v>0.01839394748252681</v>
      </c>
      <c r="D70" s="91" t="s">
        <v>695</v>
      </c>
      <c r="E70" s="91" t="b">
        <v>0</v>
      </c>
      <c r="F70" s="91" t="b">
        <v>0</v>
      </c>
      <c r="G70" s="91" t="b">
        <v>0</v>
      </c>
    </row>
    <row r="71" spans="1:7" ht="15">
      <c r="A71" s="91" t="s">
        <v>799</v>
      </c>
      <c r="B71" s="91">
        <v>2</v>
      </c>
      <c r="C71" s="133">
        <v>0.01839394748252681</v>
      </c>
      <c r="D71" s="91" t="s">
        <v>695</v>
      </c>
      <c r="E71" s="91" t="b">
        <v>1</v>
      </c>
      <c r="F71" s="91" t="b">
        <v>0</v>
      </c>
      <c r="G71" s="91" t="b">
        <v>0</v>
      </c>
    </row>
    <row r="72" spans="1:7" ht="15">
      <c r="A72" s="91" t="s">
        <v>800</v>
      </c>
      <c r="B72" s="91">
        <v>2</v>
      </c>
      <c r="C72" s="133">
        <v>0.01839394748252681</v>
      </c>
      <c r="D72" s="91" t="s">
        <v>695</v>
      </c>
      <c r="E72" s="91" t="b">
        <v>0</v>
      </c>
      <c r="F72" s="91" t="b">
        <v>0</v>
      </c>
      <c r="G72" s="91" t="b">
        <v>0</v>
      </c>
    </row>
    <row r="73" spans="1:7" ht="15">
      <c r="A73" s="91" t="s">
        <v>802</v>
      </c>
      <c r="B73" s="91">
        <v>6</v>
      </c>
      <c r="C73" s="133">
        <v>0</v>
      </c>
      <c r="D73" s="91" t="s">
        <v>696</v>
      </c>
      <c r="E73" s="91" t="b">
        <v>0</v>
      </c>
      <c r="F73" s="91" t="b">
        <v>0</v>
      </c>
      <c r="G73" s="91" t="b">
        <v>0</v>
      </c>
    </row>
    <row r="74" spans="1:7" ht="15">
      <c r="A74" s="91" t="s">
        <v>803</v>
      </c>
      <c r="B74" s="91">
        <v>6</v>
      </c>
      <c r="C74" s="133">
        <v>0</v>
      </c>
      <c r="D74" s="91" t="s">
        <v>696</v>
      </c>
      <c r="E74" s="91" t="b">
        <v>0</v>
      </c>
      <c r="F74" s="91" t="b">
        <v>0</v>
      </c>
      <c r="G74" s="91" t="b">
        <v>0</v>
      </c>
    </row>
    <row r="75" spans="1:7" ht="15">
      <c r="A75" s="91" t="s">
        <v>804</v>
      </c>
      <c r="B75" s="91">
        <v>3</v>
      </c>
      <c r="C75" s="133">
        <v>0</v>
      </c>
      <c r="D75" s="91" t="s">
        <v>696</v>
      </c>
      <c r="E75" s="91" t="b">
        <v>0</v>
      </c>
      <c r="F75" s="91" t="b">
        <v>0</v>
      </c>
      <c r="G75" s="91" t="b">
        <v>0</v>
      </c>
    </row>
    <row r="76" spans="1:7" ht="15">
      <c r="A76" s="91" t="s">
        <v>805</v>
      </c>
      <c r="B76" s="91">
        <v>3</v>
      </c>
      <c r="C76" s="133">
        <v>0</v>
      </c>
      <c r="D76" s="91" t="s">
        <v>696</v>
      </c>
      <c r="E76" s="91" t="b">
        <v>0</v>
      </c>
      <c r="F76" s="91" t="b">
        <v>0</v>
      </c>
      <c r="G76" s="91" t="b">
        <v>0</v>
      </c>
    </row>
    <row r="77" spans="1:7" ht="15">
      <c r="A77" s="91" t="s">
        <v>806</v>
      </c>
      <c r="B77" s="91">
        <v>3</v>
      </c>
      <c r="C77" s="133">
        <v>0</v>
      </c>
      <c r="D77" s="91" t="s">
        <v>696</v>
      </c>
      <c r="E77" s="91" t="b">
        <v>0</v>
      </c>
      <c r="F77" s="91" t="b">
        <v>0</v>
      </c>
      <c r="G77" s="91" t="b">
        <v>0</v>
      </c>
    </row>
    <row r="78" spans="1:7" ht="15">
      <c r="A78" s="91" t="s">
        <v>807</v>
      </c>
      <c r="B78" s="91">
        <v>3</v>
      </c>
      <c r="C78" s="133">
        <v>0</v>
      </c>
      <c r="D78" s="91" t="s">
        <v>696</v>
      </c>
      <c r="E78" s="91" t="b">
        <v>0</v>
      </c>
      <c r="F78" s="91" t="b">
        <v>0</v>
      </c>
      <c r="G78" s="91" t="b">
        <v>0</v>
      </c>
    </row>
    <row r="79" spans="1:7" ht="15">
      <c r="A79" s="91" t="s">
        <v>808</v>
      </c>
      <c r="B79" s="91">
        <v>3</v>
      </c>
      <c r="C79" s="133">
        <v>0</v>
      </c>
      <c r="D79" s="91" t="s">
        <v>696</v>
      </c>
      <c r="E79" s="91" t="b">
        <v>0</v>
      </c>
      <c r="F79" s="91" t="b">
        <v>0</v>
      </c>
      <c r="G79" s="91" t="b">
        <v>0</v>
      </c>
    </row>
    <row r="80" spans="1:7" ht="15">
      <c r="A80" s="91" t="s">
        <v>248</v>
      </c>
      <c r="B80" s="91">
        <v>3</v>
      </c>
      <c r="C80" s="133">
        <v>0</v>
      </c>
      <c r="D80" s="91" t="s">
        <v>696</v>
      </c>
      <c r="E80" s="91" t="b">
        <v>0</v>
      </c>
      <c r="F80" s="91" t="b">
        <v>0</v>
      </c>
      <c r="G80" s="91" t="b">
        <v>0</v>
      </c>
    </row>
    <row r="81" spans="1:7" ht="15">
      <c r="A81" s="91" t="s">
        <v>809</v>
      </c>
      <c r="B81" s="91">
        <v>3</v>
      </c>
      <c r="C81" s="133">
        <v>0</v>
      </c>
      <c r="D81" s="91" t="s">
        <v>696</v>
      </c>
      <c r="E81" s="91" t="b">
        <v>0</v>
      </c>
      <c r="F81" s="91" t="b">
        <v>0</v>
      </c>
      <c r="G81" s="91" t="b">
        <v>0</v>
      </c>
    </row>
    <row r="82" spans="1:7" ht="15">
      <c r="A82" s="91" t="s">
        <v>810</v>
      </c>
      <c r="B82" s="91">
        <v>3</v>
      </c>
      <c r="C82" s="133">
        <v>0</v>
      </c>
      <c r="D82" s="91" t="s">
        <v>696</v>
      </c>
      <c r="E82" s="91" t="b">
        <v>1</v>
      </c>
      <c r="F82" s="91" t="b">
        <v>0</v>
      </c>
      <c r="G82" s="91" t="b">
        <v>0</v>
      </c>
    </row>
    <row r="83" spans="1:7" ht="15">
      <c r="A83" s="91" t="s">
        <v>924</v>
      </c>
      <c r="B83" s="91">
        <v>3</v>
      </c>
      <c r="C83" s="133">
        <v>0</v>
      </c>
      <c r="D83" s="91" t="s">
        <v>696</v>
      </c>
      <c r="E83" s="91" t="b">
        <v>0</v>
      </c>
      <c r="F83" s="91" t="b">
        <v>0</v>
      </c>
      <c r="G83" s="91" t="b">
        <v>0</v>
      </c>
    </row>
    <row r="84" spans="1:7" ht="15">
      <c r="A84" s="91" t="s">
        <v>925</v>
      </c>
      <c r="B84" s="91">
        <v>3</v>
      </c>
      <c r="C84" s="133">
        <v>0</v>
      </c>
      <c r="D84" s="91" t="s">
        <v>696</v>
      </c>
      <c r="E84" s="91" t="b">
        <v>0</v>
      </c>
      <c r="F84" s="91" t="b">
        <v>0</v>
      </c>
      <c r="G84" s="91" t="b">
        <v>0</v>
      </c>
    </row>
    <row r="85" spans="1:7" ht="15">
      <c r="A85" s="91" t="s">
        <v>921</v>
      </c>
      <c r="B85" s="91">
        <v>3</v>
      </c>
      <c r="C85" s="133">
        <v>0</v>
      </c>
      <c r="D85" s="91" t="s">
        <v>696</v>
      </c>
      <c r="E85" s="91" t="b">
        <v>0</v>
      </c>
      <c r="F85" s="91" t="b">
        <v>0</v>
      </c>
      <c r="G85" s="91" t="b">
        <v>0</v>
      </c>
    </row>
    <row r="86" spans="1:7" ht="15">
      <c r="A86" s="91" t="s">
        <v>922</v>
      </c>
      <c r="B86" s="91">
        <v>3</v>
      </c>
      <c r="C86" s="133">
        <v>0</v>
      </c>
      <c r="D86" s="91" t="s">
        <v>696</v>
      </c>
      <c r="E86" s="91" t="b">
        <v>0</v>
      </c>
      <c r="F86" s="91" t="b">
        <v>0</v>
      </c>
      <c r="G86" s="91" t="b">
        <v>0</v>
      </c>
    </row>
    <row r="87" spans="1:7" ht="15">
      <c r="A87" s="91" t="s">
        <v>239</v>
      </c>
      <c r="B87" s="91">
        <v>2</v>
      </c>
      <c r="C87" s="133">
        <v>0.005502851845490039</v>
      </c>
      <c r="D87" s="91" t="s">
        <v>696</v>
      </c>
      <c r="E87" s="91" t="b">
        <v>0</v>
      </c>
      <c r="F87" s="91" t="b">
        <v>0</v>
      </c>
      <c r="G8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936</v>
      </c>
      <c r="B1" s="13" t="s">
        <v>937</v>
      </c>
      <c r="C1" s="13" t="s">
        <v>930</v>
      </c>
      <c r="D1" s="13" t="s">
        <v>931</v>
      </c>
      <c r="E1" s="13" t="s">
        <v>938</v>
      </c>
      <c r="F1" s="13" t="s">
        <v>144</v>
      </c>
      <c r="G1" s="13" t="s">
        <v>939</v>
      </c>
      <c r="H1" s="13" t="s">
        <v>940</v>
      </c>
      <c r="I1" s="13" t="s">
        <v>941</v>
      </c>
      <c r="J1" s="13" t="s">
        <v>942</v>
      </c>
      <c r="K1" s="13" t="s">
        <v>943</v>
      </c>
      <c r="L1" s="13" t="s">
        <v>944</v>
      </c>
    </row>
    <row r="2" spans="1:12" ht="15">
      <c r="A2" s="91" t="s">
        <v>233</v>
      </c>
      <c r="B2" s="91" t="s">
        <v>782</v>
      </c>
      <c r="C2" s="91">
        <v>21</v>
      </c>
      <c r="D2" s="133">
        <v>0.009347364054474675</v>
      </c>
      <c r="E2" s="133">
        <v>1.2884408683559607</v>
      </c>
      <c r="F2" s="91" t="s">
        <v>932</v>
      </c>
      <c r="G2" s="91" t="b">
        <v>0</v>
      </c>
      <c r="H2" s="91" t="b">
        <v>0</v>
      </c>
      <c r="I2" s="91" t="b">
        <v>0</v>
      </c>
      <c r="J2" s="91" t="b">
        <v>0</v>
      </c>
      <c r="K2" s="91" t="b">
        <v>0</v>
      </c>
      <c r="L2" s="91" t="b">
        <v>0</v>
      </c>
    </row>
    <row r="3" spans="1:12" ht="15">
      <c r="A3" s="91" t="s">
        <v>782</v>
      </c>
      <c r="B3" s="91" t="s">
        <v>783</v>
      </c>
      <c r="C3" s="91">
        <v>21</v>
      </c>
      <c r="D3" s="133">
        <v>0.009347364054474675</v>
      </c>
      <c r="E3" s="133">
        <v>1.2884408683559607</v>
      </c>
      <c r="F3" s="91" t="s">
        <v>932</v>
      </c>
      <c r="G3" s="91" t="b">
        <v>0</v>
      </c>
      <c r="H3" s="91" t="b">
        <v>0</v>
      </c>
      <c r="I3" s="91" t="b">
        <v>0</v>
      </c>
      <c r="J3" s="91" t="b">
        <v>0</v>
      </c>
      <c r="K3" s="91" t="b">
        <v>0</v>
      </c>
      <c r="L3" s="91" t="b">
        <v>0</v>
      </c>
    </row>
    <row r="4" spans="1:12" ht="15">
      <c r="A4" s="91" t="s">
        <v>783</v>
      </c>
      <c r="B4" s="91" t="s">
        <v>784</v>
      </c>
      <c r="C4" s="91">
        <v>21</v>
      </c>
      <c r="D4" s="133">
        <v>0.009347364054474675</v>
      </c>
      <c r="E4" s="133">
        <v>1.2884408683559607</v>
      </c>
      <c r="F4" s="91" t="s">
        <v>932</v>
      </c>
      <c r="G4" s="91" t="b">
        <v>0</v>
      </c>
      <c r="H4" s="91" t="b">
        <v>0</v>
      </c>
      <c r="I4" s="91" t="b">
        <v>0</v>
      </c>
      <c r="J4" s="91" t="b">
        <v>0</v>
      </c>
      <c r="K4" s="91" t="b">
        <v>0</v>
      </c>
      <c r="L4" s="91" t="b">
        <v>0</v>
      </c>
    </row>
    <row r="5" spans="1:12" ht="15">
      <c r="A5" s="91" t="s">
        <v>784</v>
      </c>
      <c r="B5" s="91" t="s">
        <v>786</v>
      </c>
      <c r="C5" s="91">
        <v>21</v>
      </c>
      <c r="D5" s="133">
        <v>0.009347364054474675</v>
      </c>
      <c r="E5" s="133">
        <v>1.2884408683559607</v>
      </c>
      <c r="F5" s="91" t="s">
        <v>932</v>
      </c>
      <c r="G5" s="91" t="b">
        <v>0</v>
      </c>
      <c r="H5" s="91" t="b">
        <v>0</v>
      </c>
      <c r="I5" s="91" t="b">
        <v>0</v>
      </c>
      <c r="J5" s="91" t="b">
        <v>0</v>
      </c>
      <c r="K5" s="91" t="b">
        <v>0</v>
      </c>
      <c r="L5" s="91" t="b">
        <v>0</v>
      </c>
    </row>
    <row r="6" spans="1:12" ht="15">
      <c r="A6" s="91" t="s">
        <v>786</v>
      </c>
      <c r="B6" s="91" t="s">
        <v>787</v>
      </c>
      <c r="C6" s="91">
        <v>21</v>
      </c>
      <c r="D6" s="133">
        <v>0.009347364054474675</v>
      </c>
      <c r="E6" s="133">
        <v>1.2884408683559607</v>
      </c>
      <c r="F6" s="91" t="s">
        <v>932</v>
      </c>
      <c r="G6" s="91" t="b">
        <v>0</v>
      </c>
      <c r="H6" s="91" t="b">
        <v>0</v>
      </c>
      <c r="I6" s="91" t="b">
        <v>0</v>
      </c>
      <c r="J6" s="91" t="b">
        <v>0</v>
      </c>
      <c r="K6" s="91" t="b">
        <v>0</v>
      </c>
      <c r="L6" s="91" t="b">
        <v>0</v>
      </c>
    </row>
    <row r="7" spans="1:12" ht="15">
      <c r="A7" s="91" t="s">
        <v>787</v>
      </c>
      <c r="B7" s="91" t="s">
        <v>788</v>
      </c>
      <c r="C7" s="91">
        <v>21</v>
      </c>
      <c r="D7" s="133">
        <v>0.009347364054474675</v>
      </c>
      <c r="E7" s="133">
        <v>1.2884408683559607</v>
      </c>
      <c r="F7" s="91" t="s">
        <v>932</v>
      </c>
      <c r="G7" s="91" t="b">
        <v>0</v>
      </c>
      <c r="H7" s="91" t="b">
        <v>0</v>
      </c>
      <c r="I7" s="91" t="b">
        <v>0</v>
      </c>
      <c r="J7" s="91" t="b">
        <v>0</v>
      </c>
      <c r="K7" s="91" t="b">
        <v>0</v>
      </c>
      <c r="L7" s="91" t="b">
        <v>0</v>
      </c>
    </row>
    <row r="8" spans="1:12" ht="15">
      <c r="A8" s="91" t="s">
        <v>788</v>
      </c>
      <c r="B8" s="91" t="s">
        <v>248</v>
      </c>
      <c r="C8" s="91">
        <v>21</v>
      </c>
      <c r="D8" s="133">
        <v>0.009347364054474675</v>
      </c>
      <c r="E8" s="133">
        <v>1.1335389083702174</v>
      </c>
      <c r="F8" s="91" t="s">
        <v>932</v>
      </c>
      <c r="G8" s="91" t="b">
        <v>0</v>
      </c>
      <c r="H8" s="91" t="b">
        <v>0</v>
      </c>
      <c r="I8" s="91" t="b">
        <v>0</v>
      </c>
      <c r="J8" s="91" t="b">
        <v>0</v>
      </c>
      <c r="K8" s="91" t="b">
        <v>0</v>
      </c>
      <c r="L8" s="91" t="b">
        <v>0</v>
      </c>
    </row>
    <row r="9" spans="1:12" ht="15">
      <c r="A9" s="91" t="s">
        <v>248</v>
      </c>
      <c r="B9" s="91" t="s">
        <v>789</v>
      </c>
      <c r="C9" s="91">
        <v>21</v>
      </c>
      <c r="D9" s="133">
        <v>0.009347364054474675</v>
      </c>
      <c r="E9" s="133">
        <v>1.1335389083702174</v>
      </c>
      <c r="F9" s="91" t="s">
        <v>932</v>
      </c>
      <c r="G9" s="91" t="b">
        <v>0</v>
      </c>
      <c r="H9" s="91" t="b">
        <v>0</v>
      </c>
      <c r="I9" s="91" t="b">
        <v>0</v>
      </c>
      <c r="J9" s="91" t="b">
        <v>0</v>
      </c>
      <c r="K9" s="91" t="b">
        <v>0</v>
      </c>
      <c r="L9" s="91" t="b">
        <v>0</v>
      </c>
    </row>
    <row r="10" spans="1:12" ht="15">
      <c r="A10" s="91" t="s">
        <v>789</v>
      </c>
      <c r="B10" s="91" t="s">
        <v>790</v>
      </c>
      <c r="C10" s="91">
        <v>21</v>
      </c>
      <c r="D10" s="133">
        <v>0.009347364054474675</v>
      </c>
      <c r="E10" s="133">
        <v>1.2884408683559607</v>
      </c>
      <c r="F10" s="91" t="s">
        <v>932</v>
      </c>
      <c r="G10" s="91" t="b">
        <v>0</v>
      </c>
      <c r="H10" s="91" t="b">
        <v>0</v>
      </c>
      <c r="I10" s="91" t="b">
        <v>0</v>
      </c>
      <c r="J10" s="91" t="b">
        <v>0</v>
      </c>
      <c r="K10" s="91" t="b">
        <v>0</v>
      </c>
      <c r="L10" s="91" t="b">
        <v>0</v>
      </c>
    </row>
    <row r="11" spans="1:12" ht="15">
      <c r="A11" s="91" t="s">
        <v>232</v>
      </c>
      <c r="B11" s="91" t="s">
        <v>233</v>
      </c>
      <c r="C11" s="91">
        <v>20</v>
      </c>
      <c r="D11" s="133">
        <v>0.009863217424666951</v>
      </c>
      <c r="E11" s="133">
        <v>1.3096301674258988</v>
      </c>
      <c r="F11" s="91" t="s">
        <v>932</v>
      </c>
      <c r="G11" s="91" t="b">
        <v>0</v>
      </c>
      <c r="H11" s="91" t="b">
        <v>0</v>
      </c>
      <c r="I11" s="91" t="b">
        <v>0</v>
      </c>
      <c r="J11" s="91" t="b">
        <v>0</v>
      </c>
      <c r="K11" s="91" t="b">
        <v>0</v>
      </c>
      <c r="L11" s="91" t="b">
        <v>0</v>
      </c>
    </row>
    <row r="12" spans="1:12" ht="15">
      <c r="A12" s="91" t="s">
        <v>795</v>
      </c>
      <c r="B12" s="91" t="s">
        <v>795</v>
      </c>
      <c r="C12" s="91">
        <v>12</v>
      </c>
      <c r="D12" s="133">
        <v>0.04132010720756157</v>
      </c>
      <c r="E12" s="133">
        <v>1.3975853377810286</v>
      </c>
      <c r="F12" s="91" t="s">
        <v>932</v>
      </c>
      <c r="G12" s="91" t="b">
        <v>0</v>
      </c>
      <c r="H12" s="91" t="b">
        <v>0</v>
      </c>
      <c r="I12" s="91" t="b">
        <v>0</v>
      </c>
      <c r="J12" s="91" t="b">
        <v>0</v>
      </c>
      <c r="K12" s="91" t="b">
        <v>0</v>
      </c>
      <c r="L12" s="91" t="b">
        <v>0</v>
      </c>
    </row>
    <row r="13" spans="1:12" ht="15">
      <c r="A13" s="91" t="s">
        <v>802</v>
      </c>
      <c r="B13" s="91" t="s">
        <v>803</v>
      </c>
      <c r="C13" s="91">
        <v>6</v>
      </c>
      <c r="D13" s="133">
        <v>0.014168607961336396</v>
      </c>
      <c r="E13" s="133">
        <v>1.8325089127062364</v>
      </c>
      <c r="F13" s="91" t="s">
        <v>932</v>
      </c>
      <c r="G13" s="91" t="b">
        <v>0</v>
      </c>
      <c r="H13" s="91" t="b">
        <v>0</v>
      </c>
      <c r="I13" s="91" t="b">
        <v>0</v>
      </c>
      <c r="J13" s="91" t="b">
        <v>0</v>
      </c>
      <c r="K13" s="91" t="b">
        <v>0</v>
      </c>
      <c r="L13" s="91" t="b">
        <v>0</v>
      </c>
    </row>
    <row r="14" spans="1:12" ht="15">
      <c r="A14" s="91" t="s">
        <v>796</v>
      </c>
      <c r="B14" s="91" t="s">
        <v>796</v>
      </c>
      <c r="C14" s="91">
        <v>6</v>
      </c>
      <c r="D14" s="133">
        <v>0.020660053603780783</v>
      </c>
      <c r="E14" s="133">
        <v>1.765562123075623</v>
      </c>
      <c r="F14" s="91" t="s">
        <v>932</v>
      </c>
      <c r="G14" s="91" t="b">
        <v>0</v>
      </c>
      <c r="H14" s="91" t="b">
        <v>0</v>
      </c>
      <c r="I14" s="91" t="b">
        <v>0</v>
      </c>
      <c r="J14" s="91" t="b">
        <v>0</v>
      </c>
      <c r="K14" s="91" t="b">
        <v>0</v>
      </c>
      <c r="L14" s="91" t="b">
        <v>0</v>
      </c>
    </row>
    <row r="15" spans="1:12" ht="15">
      <c r="A15" s="91" t="s">
        <v>921</v>
      </c>
      <c r="B15" s="91" t="s">
        <v>922</v>
      </c>
      <c r="C15" s="91">
        <v>4</v>
      </c>
      <c r="D15" s="133">
        <v>0.00831250746984059</v>
      </c>
      <c r="E15" s="133">
        <v>2.0086001717619175</v>
      </c>
      <c r="F15" s="91" t="s">
        <v>932</v>
      </c>
      <c r="G15" s="91" t="b">
        <v>0</v>
      </c>
      <c r="H15" s="91" t="b">
        <v>0</v>
      </c>
      <c r="I15" s="91" t="b">
        <v>0</v>
      </c>
      <c r="J15" s="91" t="b">
        <v>0</v>
      </c>
      <c r="K15" s="91" t="b">
        <v>0</v>
      </c>
      <c r="L15" s="91" t="b">
        <v>0</v>
      </c>
    </row>
    <row r="16" spans="1:12" ht="15">
      <c r="A16" s="91" t="s">
        <v>804</v>
      </c>
      <c r="B16" s="91" t="s">
        <v>805</v>
      </c>
      <c r="C16" s="91">
        <v>3</v>
      </c>
      <c r="D16" s="133">
        <v>0.007084303980668198</v>
      </c>
      <c r="E16" s="133">
        <v>2.1335389083702174</v>
      </c>
      <c r="F16" s="91" t="s">
        <v>932</v>
      </c>
      <c r="G16" s="91" t="b">
        <v>0</v>
      </c>
      <c r="H16" s="91" t="b">
        <v>0</v>
      </c>
      <c r="I16" s="91" t="b">
        <v>0</v>
      </c>
      <c r="J16" s="91" t="b">
        <v>0</v>
      </c>
      <c r="K16" s="91" t="b">
        <v>0</v>
      </c>
      <c r="L16" s="91" t="b">
        <v>0</v>
      </c>
    </row>
    <row r="17" spans="1:12" ht="15">
      <c r="A17" s="91" t="s">
        <v>805</v>
      </c>
      <c r="B17" s="91" t="s">
        <v>806</v>
      </c>
      <c r="C17" s="91">
        <v>3</v>
      </c>
      <c r="D17" s="133">
        <v>0.007084303980668198</v>
      </c>
      <c r="E17" s="133">
        <v>2.1335389083702174</v>
      </c>
      <c r="F17" s="91" t="s">
        <v>932</v>
      </c>
      <c r="G17" s="91" t="b">
        <v>0</v>
      </c>
      <c r="H17" s="91" t="b">
        <v>0</v>
      </c>
      <c r="I17" s="91" t="b">
        <v>0</v>
      </c>
      <c r="J17" s="91" t="b">
        <v>0</v>
      </c>
      <c r="K17" s="91" t="b">
        <v>0</v>
      </c>
      <c r="L17" s="91" t="b">
        <v>0</v>
      </c>
    </row>
    <row r="18" spans="1:12" ht="15">
      <c r="A18" s="91" t="s">
        <v>806</v>
      </c>
      <c r="B18" s="91" t="s">
        <v>807</v>
      </c>
      <c r="C18" s="91">
        <v>3</v>
      </c>
      <c r="D18" s="133">
        <v>0.007084303980668198</v>
      </c>
      <c r="E18" s="133">
        <v>2.1335389083702174</v>
      </c>
      <c r="F18" s="91" t="s">
        <v>932</v>
      </c>
      <c r="G18" s="91" t="b">
        <v>0</v>
      </c>
      <c r="H18" s="91" t="b">
        <v>0</v>
      </c>
      <c r="I18" s="91" t="b">
        <v>0</v>
      </c>
      <c r="J18" s="91" t="b">
        <v>0</v>
      </c>
      <c r="K18" s="91" t="b">
        <v>0</v>
      </c>
      <c r="L18" s="91" t="b">
        <v>0</v>
      </c>
    </row>
    <row r="19" spans="1:12" ht="15">
      <c r="A19" s="91" t="s">
        <v>807</v>
      </c>
      <c r="B19" s="91" t="s">
        <v>808</v>
      </c>
      <c r="C19" s="91">
        <v>3</v>
      </c>
      <c r="D19" s="133">
        <v>0.007084303980668198</v>
      </c>
      <c r="E19" s="133">
        <v>2.1335389083702174</v>
      </c>
      <c r="F19" s="91" t="s">
        <v>932</v>
      </c>
      <c r="G19" s="91" t="b">
        <v>0</v>
      </c>
      <c r="H19" s="91" t="b">
        <v>0</v>
      </c>
      <c r="I19" s="91" t="b">
        <v>0</v>
      </c>
      <c r="J19" s="91" t="b">
        <v>0</v>
      </c>
      <c r="K19" s="91" t="b">
        <v>0</v>
      </c>
      <c r="L19" s="91" t="b">
        <v>0</v>
      </c>
    </row>
    <row r="20" spans="1:12" ht="15">
      <c r="A20" s="91" t="s">
        <v>808</v>
      </c>
      <c r="B20" s="91" t="s">
        <v>248</v>
      </c>
      <c r="C20" s="91">
        <v>3</v>
      </c>
      <c r="D20" s="133">
        <v>0.007084303980668198</v>
      </c>
      <c r="E20" s="133">
        <v>1.1335389083702174</v>
      </c>
      <c r="F20" s="91" t="s">
        <v>932</v>
      </c>
      <c r="G20" s="91" t="b">
        <v>0</v>
      </c>
      <c r="H20" s="91" t="b">
        <v>0</v>
      </c>
      <c r="I20" s="91" t="b">
        <v>0</v>
      </c>
      <c r="J20" s="91" t="b">
        <v>0</v>
      </c>
      <c r="K20" s="91" t="b">
        <v>0</v>
      </c>
      <c r="L20" s="91" t="b">
        <v>0</v>
      </c>
    </row>
    <row r="21" spans="1:12" ht="15">
      <c r="A21" s="91" t="s">
        <v>248</v>
      </c>
      <c r="B21" s="91" t="s">
        <v>802</v>
      </c>
      <c r="C21" s="91">
        <v>3</v>
      </c>
      <c r="D21" s="133">
        <v>0.007084303980668198</v>
      </c>
      <c r="E21" s="133">
        <v>0.8325089127062363</v>
      </c>
      <c r="F21" s="91" t="s">
        <v>932</v>
      </c>
      <c r="G21" s="91" t="b">
        <v>0</v>
      </c>
      <c r="H21" s="91" t="b">
        <v>0</v>
      </c>
      <c r="I21" s="91" t="b">
        <v>0</v>
      </c>
      <c r="J21" s="91" t="b">
        <v>0</v>
      </c>
      <c r="K21" s="91" t="b">
        <v>0</v>
      </c>
      <c r="L21" s="91" t="b">
        <v>0</v>
      </c>
    </row>
    <row r="22" spans="1:12" ht="15">
      <c r="A22" s="91" t="s">
        <v>803</v>
      </c>
      <c r="B22" s="91" t="s">
        <v>802</v>
      </c>
      <c r="C22" s="91">
        <v>3</v>
      </c>
      <c r="D22" s="133">
        <v>0.007084303980668198</v>
      </c>
      <c r="E22" s="133">
        <v>1.5314789170422551</v>
      </c>
      <c r="F22" s="91" t="s">
        <v>932</v>
      </c>
      <c r="G22" s="91" t="b">
        <v>0</v>
      </c>
      <c r="H22" s="91" t="b">
        <v>0</v>
      </c>
      <c r="I22" s="91" t="b">
        <v>0</v>
      </c>
      <c r="J22" s="91" t="b">
        <v>0</v>
      </c>
      <c r="K22" s="91" t="b">
        <v>0</v>
      </c>
      <c r="L22" s="91" t="b">
        <v>0</v>
      </c>
    </row>
    <row r="23" spans="1:12" ht="15">
      <c r="A23" s="91" t="s">
        <v>803</v>
      </c>
      <c r="B23" s="91" t="s">
        <v>809</v>
      </c>
      <c r="C23" s="91">
        <v>3</v>
      </c>
      <c r="D23" s="133">
        <v>0.007084303980668198</v>
      </c>
      <c r="E23" s="133">
        <v>1.8325089127062364</v>
      </c>
      <c r="F23" s="91" t="s">
        <v>932</v>
      </c>
      <c r="G23" s="91" t="b">
        <v>0</v>
      </c>
      <c r="H23" s="91" t="b">
        <v>0</v>
      </c>
      <c r="I23" s="91" t="b">
        <v>0</v>
      </c>
      <c r="J23" s="91" t="b">
        <v>0</v>
      </c>
      <c r="K23" s="91" t="b">
        <v>0</v>
      </c>
      <c r="L23" s="91" t="b">
        <v>0</v>
      </c>
    </row>
    <row r="24" spans="1:12" ht="15">
      <c r="A24" s="91" t="s">
        <v>809</v>
      </c>
      <c r="B24" s="91" t="s">
        <v>810</v>
      </c>
      <c r="C24" s="91">
        <v>3</v>
      </c>
      <c r="D24" s="133">
        <v>0.007084303980668198</v>
      </c>
      <c r="E24" s="133">
        <v>2.1335389083702174</v>
      </c>
      <c r="F24" s="91" t="s">
        <v>932</v>
      </c>
      <c r="G24" s="91" t="b">
        <v>0</v>
      </c>
      <c r="H24" s="91" t="b">
        <v>0</v>
      </c>
      <c r="I24" s="91" t="b">
        <v>0</v>
      </c>
      <c r="J24" s="91" t="b">
        <v>1</v>
      </c>
      <c r="K24" s="91" t="b">
        <v>0</v>
      </c>
      <c r="L24" s="91" t="b">
        <v>0</v>
      </c>
    </row>
    <row r="25" spans="1:12" ht="15">
      <c r="A25" s="91" t="s">
        <v>810</v>
      </c>
      <c r="B25" s="91" t="s">
        <v>924</v>
      </c>
      <c r="C25" s="91">
        <v>3</v>
      </c>
      <c r="D25" s="133">
        <v>0.007084303980668198</v>
      </c>
      <c r="E25" s="133">
        <v>2.1335389083702174</v>
      </c>
      <c r="F25" s="91" t="s">
        <v>932</v>
      </c>
      <c r="G25" s="91" t="b">
        <v>1</v>
      </c>
      <c r="H25" s="91" t="b">
        <v>0</v>
      </c>
      <c r="I25" s="91" t="b">
        <v>0</v>
      </c>
      <c r="J25" s="91" t="b">
        <v>0</v>
      </c>
      <c r="K25" s="91" t="b">
        <v>0</v>
      </c>
      <c r="L25" s="91" t="b">
        <v>0</v>
      </c>
    </row>
    <row r="26" spans="1:12" ht="15">
      <c r="A26" s="91" t="s">
        <v>924</v>
      </c>
      <c r="B26" s="91" t="s">
        <v>925</v>
      </c>
      <c r="C26" s="91">
        <v>3</v>
      </c>
      <c r="D26" s="133">
        <v>0.007084303980668198</v>
      </c>
      <c r="E26" s="133">
        <v>2.1335389083702174</v>
      </c>
      <c r="F26" s="91" t="s">
        <v>932</v>
      </c>
      <c r="G26" s="91" t="b">
        <v>0</v>
      </c>
      <c r="H26" s="91" t="b">
        <v>0</v>
      </c>
      <c r="I26" s="91" t="b">
        <v>0</v>
      </c>
      <c r="J26" s="91" t="b">
        <v>0</v>
      </c>
      <c r="K26" s="91" t="b">
        <v>0</v>
      </c>
      <c r="L26" s="91" t="b">
        <v>0</v>
      </c>
    </row>
    <row r="27" spans="1:12" ht="15">
      <c r="A27" s="91" t="s">
        <v>925</v>
      </c>
      <c r="B27" s="91" t="s">
        <v>921</v>
      </c>
      <c r="C27" s="91">
        <v>3</v>
      </c>
      <c r="D27" s="133">
        <v>0.007084303980668198</v>
      </c>
      <c r="E27" s="133">
        <v>2.0086001717619175</v>
      </c>
      <c r="F27" s="91" t="s">
        <v>932</v>
      </c>
      <c r="G27" s="91" t="b">
        <v>0</v>
      </c>
      <c r="H27" s="91" t="b">
        <v>0</v>
      </c>
      <c r="I27" s="91" t="b">
        <v>0</v>
      </c>
      <c r="J27" s="91" t="b">
        <v>0</v>
      </c>
      <c r="K27" s="91" t="b">
        <v>0</v>
      </c>
      <c r="L27" s="91" t="b">
        <v>0</v>
      </c>
    </row>
    <row r="28" spans="1:12" ht="15">
      <c r="A28" s="91" t="s">
        <v>246</v>
      </c>
      <c r="B28" s="91" t="s">
        <v>798</v>
      </c>
      <c r="C28" s="91">
        <v>2</v>
      </c>
      <c r="D28" s="133">
        <v>0.006886684534593595</v>
      </c>
      <c r="E28" s="133">
        <v>1.9116901587538613</v>
      </c>
      <c r="F28" s="91" t="s">
        <v>932</v>
      </c>
      <c r="G28" s="91" t="b">
        <v>0</v>
      </c>
      <c r="H28" s="91" t="b">
        <v>0</v>
      </c>
      <c r="I28" s="91" t="b">
        <v>0</v>
      </c>
      <c r="J28" s="91" t="b">
        <v>0</v>
      </c>
      <c r="K28" s="91" t="b">
        <v>0</v>
      </c>
      <c r="L28" s="91" t="b">
        <v>0</v>
      </c>
    </row>
    <row r="29" spans="1:12" ht="15">
      <c r="A29" s="91" t="s">
        <v>799</v>
      </c>
      <c r="B29" s="91" t="s">
        <v>800</v>
      </c>
      <c r="C29" s="91">
        <v>2</v>
      </c>
      <c r="D29" s="133">
        <v>0.006886684534593595</v>
      </c>
      <c r="E29" s="133">
        <v>2.3096301674258988</v>
      </c>
      <c r="F29" s="91" t="s">
        <v>932</v>
      </c>
      <c r="G29" s="91" t="b">
        <v>1</v>
      </c>
      <c r="H29" s="91" t="b">
        <v>0</v>
      </c>
      <c r="I29" s="91" t="b">
        <v>0</v>
      </c>
      <c r="J29" s="91" t="b">
        <v>0</v>
      </c>
      <c r="K29" s="91" t="b">
        <v>0</v>
      </c>
      <c r="L29" s="91" t="b">
        <v>0</v>
      </c>
    </row>
    <row r="30" spans="1:12" ht="15">
      <c r="A30" s="91" t="s">
        <v>926</v>
      </c>
      <c r="B30" s="91" t="s">
        <v>927</v>
      </c>
      <c r="C30" s="91">
        <v>2</v>
      </c>
      <c r="D30" s="133">
        <v>0.0055214691347569445</v>
      </c>
      <c r="E30" s="133">
        <v>2.3096301674258988</v>
      </c>
      <c r="F30" s="91" t="s">
        <v>932</v>
      </c>
      <c r="G30" s="91" t="b">
        <v>0</v>
      </c>
      <c r="H30" s="91" t="b">
        <v>0</v>
      </c>
      <c r="I30" s="91" t="b">
        <v>0</v>
      </c>
      <c r="J30" s="91" t="b">
        <v>0</v>
      </c>
      <c r="K30" s="91" t="b">
        <v>0</v>
      </c>
      <c r="L30" s="91" t="b">
        <v>0</v>
      </c>
    </row>
    <row r="31" spans="1:12" ht="15">
      <c r="A31" s="91" t="s">
        <v>248</v>
      </c>
      <c r="B31" s="91" t="s">
        <v>757</v>
      </c>
      <c r="C31" s="91">
        <v>2</v>
      </c>
      <c r="D31" s="133">
        <v>0.0055214691347569445</v>
      </c>
      <c r="E31" s="133">
        <v>1.1335389083702174</v>
      </c>
      <c r="F31" s="91" t="s">
        <v>932</v>
      </c>
      <c r="G31" s="91" t="b">
        <v>0</v>
      </c>
      <c r="H31" s="91" t="b">
        <v>0</v>
      </c>
      <c r="I31" s="91" t="b">
        <v>0</v>
      </c>
      <c r="J31" s="91" t="b">
        <v>0</v>
      </c>
      <c r="K31" s="91" t="b">
        <v>0</v>
      </c>
      <c r="L31" s="91" t="b">
        <v>0</v>
      </c>
    </row>
    <row r="32" spans="1:12" ht="15">
      <c r="A32" s="91" t="s">
        <v>239</v>
      </c>
      <c r="B32" s="91" t="s">
        <v>804</v>
      </c>
      <c r="C32" s="91">
        <v>2</v>
      </c>
      <c r="D32" s="133">
        <v>0.0055214691347569445</v>
      </c>
      <c r="E32" s="133">
        <v>2.3096301674258988</v>
      </c>
      <c r="F32" s="91" t="s">
        <v>932</v>
      </c>
      <c r="G32" s="91" t="b">
        <v>0</v>
      </c>
      <c r="H32" s="91" t="b">
        <v>0</v>
      </c>
      <c r="I32" s="91" t="b">
        <v>0</v>
      </c>
      <c r="J32" s="91" t="b">
        <v>0</v>
      </c>
      <c r="K32" s="91" t="b">
        <v>0</v>
      </c>
      <c r="L32" s="91" t="b">
        <v>0</v>
      </c>
    </row>
    <row r="33" spans="1:12" ht="15">
      <c r="A33" s="91" t="s">
        <v>793</v>
      </c>
      <c r="B33" s="91" t="s">
        <v>764</v>
      </c>
      <c r="C33" s="91">
        <v>2</v>
      </c>
      <c r="D33" s="133">
        <v>0.006886684534593595</v>
      </c>
      <c r="E33" s="133">
        <v>1.8325089127062364</v>
      </c>
      <c r="F33" s="91" t="s">
        <v>932</v>
      </c>
      <c r="G33" s="91" t="b">
        <v>0</v>
      </c>
      <c r="H33" s="91" t="b">
        <v>0</v>
      </c>
      <c r="I33" s="91" t="b">
        <v>0</v>
      </c>
      <c r="J33" s="91" t="b">
        <v>0</v>
      </c>
      <c r="K33" s="91" t="b">
        <v>0</v>
      </c>
      <c r="L33" s="91" t="b">
        <v>0</v>
      </c>
    </row>
    <row r="34" spans="1:12" ht="15">
      <c r="A34" s="91" t="s">
        <v>233</v>
      </c>
      <c r="B34" s="91" t="s">
        <v>782</v>
      </c>
      <c r="C34" s="91">
        <v>21</v>
      </c>
      <c r="D34" s="133">
        <v>0</v>
      </c>
      <c r="E34" s="133">
        <v>1.0202033860882869</v>
      </c>
      <c r="F34" s="91" t="s">
        <v>693</v>
      </c>
      <c r="G34" s="91" t="b">
        <v>0</v>
      </c>
      <c r="H34" s="91" t="b">
        <v>0</v>
      </c>
      <c r="I34" s="91" t="b">
        <v>0</v>
      </c>
      <c r="J34" s="91" t="b">
        <v>0</v>
      </c>
      <c r="K34" s="91" t="b">
        <v>0</v>
      </c>
      <c r="L34" s="91" t="b">
        <v>0</v>
      </c>
    </row>
    <row r="35" spans="1:12" ht="15">
      <c r="A35" s="91" t="s">
        <v>782</v>
      </c>
      <c r="B35" s="91" t="s">
        <v>783</v>
      </c>
      <c r="C35" s="91">
        <v>21</v>
      </c>
      <c r="D35" s="133">
        <v>0</v>
      </c>
      <c r="E35" s="133">
        <v>1.0202033860882869</v>
      </c>
      <c r="F35" s="91" t="s">
        <v>693</v>
      </c>
      <c r="G35" s="91" t="b">
        <v>0</v>
      </c>
      <c r="H35" s="91" t="b">
        <v>0</v>
      </c>
      <c r="I35" s="91" t="b">
        <v>0</v>
      </c>
      <c r="J35" s="91" t="b">
        <v>0</v>
      </c>
      <c r="K35" s="91" t="b">
        <v>0</v>
      </c>
      <c r="L35" s="91" t="b">
        <v>0</v>
      </c>
    </row>
    <row r="36" spans="1:12" ht="15">
      <c r="A36" s="91" t="s">
        <v>783</v>
      </c>
      <c r="B36" s="91" t="s">
        <v>784</v>
      </c>
      <c r="C36" s="91">
        <v>21</v>
      </c>
      <c r="D36" s="133">
        <v>0</v>
      </c>
      <c r="E36" s="133">
        <v>1.0202033860882869</v>
      </c>
      <c r="F36" s="91" t="s">
        <v>693</v>
      </c>
      <c r="G36" s="91" t="b">
        <v>0</v>
      </c>
      <c r="H36" s="91" t="b">
        <v>0</v>
      </c>
      <c r="I36" s="91" t="b">
        <v>0</v>
      </c>
      <c r="J36" s="91" t="b">
        <v>0</v>
      </c>
      <c r="K36" s="91" t="b">
        <v>0</v>
      </c>
      <c r="L36" s="91" t="b">
        <v>0</v>
      </c>
    </row>
    <row r="37" spans="1:12" ht="15">
      <c r="A37" s="91" t="s">
        <v>784</v>
      </c>
      <c r="B37" s="91" t="s">
        <v>786</v>
      </c>
      <c r="C37" s="91">
        <v>21</v>
      </c>
      <c r="D37" s="133">
        <v>0</v>
      </c>
      <c r="E37" s="133">
        <v>1.0202033860882869</v>
      </c>
      <c r="F37" s="91" t="s">
        <v>693</v>
      </c>
      <c r="G37" s="91" t="b">
        <v>0</v>
      </c>
      <c r="H37" s="91" t="b">
        <v>0</v>
      </c>
      <c r="I37" s="91" t="b">
        <v>0</v>
      </c>
      <c r="J37" s="91" t="b">
        <v>0</v>
      </c>
      <c r="K37" s="91" t="b">
        <v>0</v>
      </c>
      <c r="L37" s="91" t="b">
        <v>0</v>
      </c>
    </row>
    <row r="38" spans="1:12" ht="15">
      <c r="A38" s="91" t="s">
        <v>786</v>
      </c>
      <c r="B38" s="91" t="s">
        <v>787</v>
      </c>
      <c r="C38" s="91">
        <v>21</v>
      </c>
      <c r="D38" s="133">
        <v>0</v>
      </c>
      <c r="E38" s="133">
        <v>1.0202033860882869</v>
      </c>
      <c r="F38" s="91" t="s">
        <v>693</v>
      </c>
      <c r="G38" s="91" t="b">
        <v>0</v>
      </c>
      <c r="H38" s="91" t="b">
        <v>0</v>
      </c>
      <c r="I38" s="91" t="b">
        <v>0</v>
      </c>
      <c r="J38" s="91" t="b">
        <v>0</v>
      </c>
      <c r="K38" s="91" t="b">
        <v>0</v>
      </c>
      <c r="L38" s="91" t="b">
        <v>0</v>
      </c>
    </row>
    <row r="39" spans="1:12" ht="15">
      <c r="A39" s="91" t="s">
        <v>787</v>
      </c>
      <c r="B39" s="91" t="s">
        <v>788</v>
      </c>
      <c r="C39" s="91">
        <v>21</v>
      </c>
      <c r="D39" s="133">
        <v>0</v>
      </c>
      <c r="E39" s="133">
        <v>1.0202033860882869</v>
      </c>
      <c r="F39" s="91" t="s">
        <v>693</v>
      </c>
      <c r="G39" s="91" t="b">
        <v>0</v>
      </c>
      <c r="H39" s="91" t="b">
        <v>0</v>
      </c>
      <c r="I39" s="91" t="b">
        <v>0</v>
      </c>
      <c r="J39" s="91" t="b">
        <v>0</v>
      </c>
      <c r="K39" s="91" t="b">
        <v>0</v>
      </c>
      <c r="L39" s="91" t="b">
        <v>0</v>
      </c>
    </row>
    <row r="40" spans="1:12" ht="15">
      <c r="A40" s="91" t="s">
        <v>788</v>
      </c>
      <c r="B40" s="91" t="s">
        <v>248</v>
      </c>
      <c r="C40" s="91">
        <v>21</v>
      </c>
      <c r="D40" s="133">
        <v>0</v>
      </c>
      <c r="E40" s="133">
        <v>1.0202033860882869</v>
      </c>
      <c r="F40" s="91" t="s">
        <v>693</v>
      </c>
      <c r="G40" s="91" t="b">
        <v>0</v>
      </c>
      <c r="H40" s="91" t="b">
        <v>0</v>
      </c>
      <c r="I40" s="91" t="b">
        <v>0</v>
      </c>
      <c r="J40" s="91" t="b">
        <v>0</v>
      </c>
      <c r="K40" s="91" t="b">
        <v>0</v>
      </c>
      <c r="L40" s="91" t="b">
        <v>0</v>
      </c>
    </row>
    <row r="41" spans="1:12" ht="15">
      <c r="A41" s="91" t="s">
        <v>248</v>
      </c>
      <c r="B41" s="91" t="s">
        <v>789</v>
      </c>
      <c r="C41" s="91">
        <v>21</v>
      </c>
      <c r="D41" s="133">
        <v>0</v>
      </c>
      <c r="E41" s="133">
        <v>1.0202033860882869</v>
      </c>
      <c r="F41" s="91" t="s">
        <v>693</v>
      </c>
      <c r="G41" s="91" t="b">
        <v>0</v>
      </c>
      <c r="H41" s="91" t="b">
        <v>0</v>
      </c>
      <c r="I41" s="91" t="b">
        <v>0</v>
      </c>
      <c r="J41" s="91" t="b">
        <v>0</v>
      </c>
      <c r="K41" s="91" t="b">
        <v>0</v>
      </c>
      <c r="L41" s="91" t="b">
        <v>0</v>
      </c>
    </row>
    <row r="42" spans="1:12" ht="15">
      <c r="A42" s="91" t="s">
        <v>789</v>
      </c>
      <c r="B42" s="91" t="s">
        <v>790</v>
      </c>
      <c r="C42" s="91">
        <v>21</v>
      </c>
      <c r="D42" s="133">
        <v>0</v>
      </c>
      <c r="E42" s="133">
        <v>1.0202033860882869</v>
      </c>
      <c r="F42" s="91" t="s">
        <v>693</v>
      </c>
      <c r="G42" s="91" t="b">
        <v>0</v>
      </c>
      <c r="H42" s="91" t="b">
        <v>0</v>
      </c>
      <c r="I42" s="91" t="b">
        <v>0</v>
      </c>
      <c r="J42" s="91" t="b">
        <v>0</v>
      </c>
      <c r="K42" s="91" t="b">
        <v>0</v>
      </c>
      <c r="L42" s="91" t="b">
        <v>0</v>
      </c>
    </row>
    <row r="43" spans="1:12" ht="15">
      <c r="A43" s="91" t="s">
        <v>232</v>
      </c>
      <c r="B43" s="91" t="s">
        <v>233</v>
      </c>
      <c r="C43" s="91">
        <v>20</v>
      </c>
      <c r="D43" s="133">
        <v>0.001758448055596522</v>
      </c>
      <c r="E43" s="133">
        <v>1.0413926851582251</v>
      </c>
      <c r="F43" s="91" t="s">
        <v>693</v>
      </c>
      <c r="G43" s="91" t="b">
        <v>0</v>
      </c>
      <c r="H43" s="91" t="b">
        <v>0</v>
      </c>
      <c r="I43" s="91" t="b">
        <v>0</v>
      </c>
      <c r="J43" s="91" t="b">
        <v>0</v>
      </c>
      <c r="K43" s="91" t="b">
        <v>0</v>
      </c>
      <c r="L43" s="91" t="b">
        <v>0</v>
      </c>
    </row>
    <row r="44" spans="1:12" ht="15">
      <c r="A44" s="91" t="s">
        <v>793</v>
      </c>
      <c r="B44" s="91" t="s">
        <v>764</v>
      </c>
      <c r="C44" s="91">
        <v>2</v>
      </c>
      <c r="D44" s="133">
        <v>0.0158436839823148</v>
      </c>
      <c r="E44" s="133">
        <v>1.255272505103306</v>
      </c>
      <c r="F44" s="91" t="s">
        <v>694</v>
      </c>
      <c r="G44" s="91" t="b">
        <v>0</v>
      </c>
      <c r="H44" s="91" t="b">
        <v>0</v>
      </c>
      <c r="I44" s="91" t="b">
        <v>0</v>
      </c>
      <c r="J44" s="91" t="b">
        <v>0</v>
      </c>
      <c r="K44" s="91" t="b">
        <v>0</v>
      </c>
      <c r="L44" s="91" t="b">
        <v>0</v>
      </c>
    </row>
    <row r="45" spans="1:12" ht="15">
      <c r="A45" s="91" t="s">
        <v>795</v>
      </c>
      <c r="B45" s="91" t="s">
        <v>795</v>
      </c>
      <c r="C45" s="91">
        <v>12</v>
      </c>
      <c r="D45" s="133">
        <v>0.11036368489516087</v>
      </c>
      <c r="E45" s="133">
        <v>0.6381835234102241</v>
      </c>
      <c r="F45" s="91" t="s">
        <v>695</v>
      </c>
      <c r="G45" s="91" t="b">
        <v>0</v>
      </c>
      <c r="H45" s="91" t="b">
        <v>0</v>
      </c>
      <c r="I45" s="91" t="b">
        <v>0</v>
      </c>
      <c r="J45" s="91" t="b">
        <v>0</v>
      </c>
      <c r="K45" s="91" t="b">
        <v>0</v>
      </c>
      <c r="L45" s="91" t="b">
        <v>0</v>
      </c>
    </row>
    <row r="46" spans="1:12" ht="15">
      <c r="A46" s="91" t="s">
        <v>796</v>
      </c>
      <c r="B46" s="91" t="s">
        <v>796</v>
      </c>
      <c r="C46" s="91">
        <v>6</v>
      </c>
      <c r="D46" s="133">
        <v>0.05518184244758043</v>
      </c>
      <c r="E46" s="133">
        <v>1.0061603087048185</v>
      </c>
      <c r="F46" s="91" t="s">
        <v>695</v>
      </c>
      <c r="G46" s="91" t="b">
        <v>0</v>
      </c>
      <c r="H46" s="91" t="b">
        <v>0</v>
      </c>
      <c r="I46" s="91" t="b">
        <v>0</v>
      </c>
      <c r="J46" s="91" t="b">
        <v>0</v>
      </c>
      <c r="K46" s="91" t="b">
        <v>0</v>
      </c>
      <c r="L46" s="91" t="b">
        <v>0</v>
      </c>
    </row>
    <row r="47" spans="1:12" ht="15">
      <c r="A47" s="91" t="s">
        <v>246</v>
      </c>
      <c r="B47" s="91" t="s">
        <v>798</v>
      </c>
      <c r="C47" s="91">
        <v>2</v>
      </c>
      <c r="D47" s="133">
        <v>0.01839394748252681</v>
      </c>
      <c r="E47" s="133">
        <v>1.3741370939994129</v>
      </c>
      <c r="F47" s="91" t="s">
        <v>695</v>
      </c>
      <c r="G47" s="91" t="b">
        <v>0</v>
      </c>
      <c r="H47" s="91" t="b">
        <v>0</v>
      </c>
      <c r="I47" s="91" t="b">
        <v>0</v>
      </c>
      <c r="J47" s="91" t="b">
        <v>0</v>
      </c>
      <c r="K47" s="91" t="b">
        <v>0</v>
      </c>
      <c r="L47" s="91" t="b">
        <v>0</v>
      </c>
    </row>
    <row r="48" spans="1:12" ht="15">
      <c r="A48" s="91" t="s">
        <v>799</v>
      </c>
      <c r="B48" s="91" t="s">
        <v>800</v>
      </c>
      <c r="C48" s="91">
        <v>2</v>
      </c>
      <c r="D48" s="133">
        <v>0.01839394748252681</v>
      </c>
      <c r="E48" s="133">
        <v>1.550228353055094</v>
      </c>
      <c r="F48" s="91" t="s">
        <v>695</v>
      </c>
      <c r="G48" s="91" t="b">
        <v>1</v>
      </c>
      <c r="H48" s="91" t="b">
        <v>0</v>
      </c>
      <c r="I48" s="91" t="b">
        <v>0</v>
      </c>
      <c r="J48" s="91" t="b">
        <v>0</v>
      </c>
      <c r="K48" s="91" t="b">
        <v>0</v>
      </c>
      <c r="L48" s="91" t="b">
        <v>0</v>
      </c>
    </row>
    <row r="49" spans="1:12" ht="15">
      <c r="A49" s="91" t="s">
        <v>802</v>
      </c>
      <c r="B49" s="91" t="s">
        <v>803</v>
      </c>
      <c r="C49" s="91">
        <v>6</v>
      </c>
      <c r="D49" s="133">
        <v>0</v>
      </c>
      <c r="E49" s="133">
        <v>1.0071785846271235</v>
      </c>
      <c r="F49" s="91" t="s">
        <v>696</v>
      </c>
      <c r="G49" s="91" t="b">
        <v>0</v>
      </c>
      <c r="H49" s="91" t="b">
        <v>0</v>
      </c>
      <c r="I49" s="91" t="b">
        <v>0</v>
      </c>
      <c r="J49" s="91" t="b">
        <v>0</v>
      </c>
      <c r="K49" s="91" t="b">
        <v>0</v>
      </c>
      <c r="L49" s="91" t="b">
        <v>0</v>
      </c>
    </row>
    <row r="50" spans="1:12" ht="15">
      <c r="A50" s="91" t="s">
        <v>804</v>
      </c>
      <c r="B50" s="91" t="s">
        <v>805</v>
      </c>
      <c r="C50" s="91">
        <v>3</v>
      </c>
      <c r="D50" s="133">
        <v>0</v>
      </c>
      <c r="E50" s="133">
        <v>1.3082085802911045</v>
      </c>
      <c r="F50" s="91" t="s">
        <v>696</v>
      </c>
      <c r="G50" s="91" t="b">
        <v>0</v>
      </c>
      <c r="H50" s="91" t="b">
        <v>0</v>
      </c>
      <c r="I50" s="91" t="b">
        <v>0</v>
      </c>
      <c r="J50" s="91" t="b">
        <v>0</v>
      </c>
      <c r="K50" s="91" t="b">
        <v>0</v>
      </c>
      <c r="L50" s="91" t="b">
        <v>0</v>
      </c>
    </row>
    <row r="51" spans="1:12" ht="15">
      <c r="A51" s="91" t="s">
        <v>805</v>
      </c>
      <c r="B51" s="91" t="s">
        <v>806</v>
      </c>
      <c r="C51" s="91">
        <v>3</v>
      </c>
      <c r="D51" s="133">
        <v>0</v>
      </c>
      <c r="E51" s="133">
        <v>1.3082085802911045</v>
      </c>
      <c r="F51" s="91" t="s">
        <v>696</v>
      </c>
      <c r="G51" s="91" t="b">
        <v>0</v>
      </c>
      <c r="H51" s="91" t="b">
        <v>0</v>
      </c>
      <c r="I51" s="91" t="b">
        <v>0</v>
      </c>
      <c r="J51" s="91" t="b">
        <v>0</v>
      </c>
      <c r="K51" s="91" t="b">
        <v>0</v>
      </c>
      <c r="L51" s="91" t="b">
        <v>0</v>
      </c>
    </row>
    <row r="52" spans="1:12" ht="15">
      <c r="A52" s="91" t="s">
        <v>806</v>
      </c>
      <c r="B52" s="91" t="s">
        <v>807</v>
      </c>
      <c r="C52" s="91">
        <v>3</v>
      </c>
      <c r="D52" s="133">
        <v>0</v>
      </c>
      <c r="E52" s="133">
        <v>1.3082085802911045</v>
      </c>
      <c r="F52" s="91" t="s">
        <v>696</v>
      </c>
      <c r="G52" s="91" t="b">
        <v>0</v>
      </c>
      <c r="H52" s="91" t="b">
        <v>0</v>
      </c>
      <c r="I52" s="91" t="b">
        <v>0</v>
      </c>
      <c r="J52" s="91" t="b">
        <v>0</v>
      </c>
      <c r="K52" s="91" t="b">
        <v>0</v>
      </c>
      <c r="L52" s="91" t="b">
        <v>0</v>
      </c>
    </row>
    <row r="53" spans="1:12" ht="15">
      <c r="A53" s="91" t="s">
        <v>807</v>
      </c>
      <c r="B53" s="91" t="s">
        <v>808</v>
      </c>
      <c r="C53" s="91">
        <v>3</v>
      </c>
      <c r="D53" s="133">
        <v>0</v>
      </c>
      <c r="E53" s="133">
        <v>1.3082085802911045</v>
      </c>
      <c r="F53" s="91" t="s">
        <v>696</v>
      </c>
      <c r="G53" s="91" t="b">
        <v>0</v>
      </c>
      <c r="H53" s="91" t="b">
        <v>0</v>
      </c>
      <c r="I53" s="91" t="b">
        <v>0</v>
      </c>
      <c r="J53" s="91" t="b">
        <v>0</v>
      </c>
      <c r="K53" s="91" t="b">
        <v>0</v>
      </c>
      <c r="L53" s="91" t="b">
        <v>0</v>
      </c>
    </row>
    <row r="54" spans="1:12" ht="15">
      <c r="A54" s="91" t="s">
        <v>808</v>
      </c>
      <c r="B54" s="91" t="s">
        <v>248</v>
      </c>
      <c r="C54" s="91">
        <v>3</v>
      </c>
      <c r="D54" s="133">
        <v>0</v>
      </c>
      <c r="E54" s="133">
        <v>1.3082085802911045</v>
      </c>
      <c r="F54" s="91" t="s">
        <v>696</v>
      </c>
      <c r="G54" s="91" t="b">
        <v>0</v>
      </c>
      <c r="H54" s="91" t="b">
        <v>0</v>
      </c>
      <c r="I54" s="91" t="b">
        <v>0</v>
      </c>
      <c r="J54" s="91" t="b">
        <v>0</v>
      </c>
      <c r="K54" s="91" t="b">
        <v>0</v>
      </c>
      <c r="L54" s="91" t="b">
        <v>0</v>
      </c>
    </row>
    <row r="55" spans="1:12" ht="15">
      <c r="A55" s="91" t="s">
        <v>248</v>
      </c>
      <c r="B55" s="91" t="s">
        <v>802</v>
      </c>
      <c r="C55" s="91">
        <v>3</v>
      </c>
      <c r="D55" s="133">
        <v>0</v>
      </c>
      <c r="E55" s="133">
        <v>1.0071785846271235</v>
      </c>
      <c r="F55" s="91" t="s">
        <v>696</v>
      </c>
      <c r="G55" s="91" t="b">
        <v>0</v>
      </c>
      <c r="H55" s="91" t="b">
        <v>0</v>
      </c>
      <c r="I55" s="91" t="b">
        <v>0</v>
      </c>
      <c r="J55" s="91" t="b">
        <v>0</v>
      </c>
      <c r="K55" s="91" t="b">
        <v>0</v>
      </c>
      <c r="L55" s="91" t="b">
        <v>0</v>
      </c>
    </row>
    <row r="56" spans="1:12" ht="15">
      <c r="A56" s="91" t="s">
        <v>803</v>
      </c>
      <c r="B56" s="91" t="s">
        <v>802</v>
      </c>
      <c r="C56" s="91">
        <v>3</v>
      </c>
      <c r="D56" s="133">
        <v>0</v>
      </c>
      <c r="E56" s="133">
        <v>0.7061485889631423</v>
      </c>
      <c r="F56" s="91" t="s">
        <v>696</v>
      </c>
      <c r="G56" s="91" t="b">
        <v>0</v>
      </c>
      <c r="H56" s="91" t="b">
        <v>0</v>
      </c>
      <c r="I56" s="91" t="b">
        <v>0</v>
      </c>
      <c r="J56" s="91" t="b">
        <v>0</v>
      </c>
      <c r="K56" s="91" t="b">
        <v>0</v>
      </c>
      <c r="L56" s="91" t="b">
        <v>0</v>
      </c>
    </row>
    <row r="57" spans="1:12" ht="15">
      <c r="A57" s="91" t="s">
        <v>803</v>
      </c>
      <c r="B57" s="91" t="s">
        <v>809</v>
      </c>
      <c r="C57" s="91">
        <v>3</v>
      </c>
      <c r="D57" s="133">
        <v>0</v>
      </c>
      <c r="E57" s="133">
        <v>1.0071785846271235</v>
      </c>
      <c r="F57" s="91" t="s">
        <v>696</v>
      </c>
      <c r="G57" s="91" t="b">
        <v>0</v>
      </c>
      <c r="H57" s="91" t="b">
        <v>0</v>
      </c>
      <c r="I57" s="91" t="b">
        <v>0</v>
      </c>
      <c r="J57" s="91" t="b">
        <v>0</v>
      </c>
      <c r="K57" s="91" t="b">
        <v>0</v>
      </c>
      <c r="L57" s="91" t="b">
        <v>0</v>
      </c>
    </row>
    <row r="58" spans="1:12" ht="15">
      <c r="A58" s="91" t="s">
        <v>809</v>
      </c>
      <c r="B58" s="91" t="s">
        <v>810</v>
      </c>
      <c r="C58" s="91">
        <v>3</v>
      </c>
      <c r="D58" s="133">
        <v>0</v>
      </c>
      <c r="E58" s="133">
        <v>1.3082085802911045</v>
      </c>
      <c r="F58" s="91" t="s">
        <v>696</v>
      </c>
      <c r="G58" s="91" t="b">
        <v>0</v>
      </c>
      <c r="H58" s="91" t="b">
        <v>0</v>
      </c>
      <c r="I58" s="91" t="b">
        <v>0</v>
      </c>
      <c r="J58" s="91" t="b">
        <v>1</v>
      </c>
      <c r="K58" s="91" t="b">
        <v>0</v>
      </c>
      <c r="L58" s="91" t="b">
        <v>0</v>
      </c>
    </row>
    <row r="59" spans="1:12" ht="15">
      <c r="A59" s="91" t="s">
        <v>810</v>
      </c>
      <c r="B59" s="91" t="s">
        <v>924</v>
      </c>
      <c r="C59" s="91">
        <v>3</v>
      </c>
      <c r="D59" s="133">
        <v>0</v>
      </c>
      <c r="E59" s="133">
        <v>1.3082085802911045</v>
      </c>
      <c r="F59" s="91" t="s">
        <v>696</v>
      </c>
      <c r="G59" s="91" t="b">
        <v>1</v>
      </c>
      <c r="H59" s="91" t="b">
        <v>0</v>
      </c>
      <c r="I59" s="91" t="b">
        <v>0</v>
      </c>
      <c r="J59" s="91" t="b">
        <v>0</v>
      </c>
      <c r="K59" s="91" t="b">
        <v>0</v>
      </c>
      <c r="L59" s="91" t="b">
        <v>0</v>
      </c>
    </row>
    <row r="60" spans="1:12" ht="15">
      <c r="A60" s="91" t="s">
        <v>924</v>
      </c>
      <c r="B60" s="91" t="s">
        <v>925</v>
      </c>
      <c r="C60" s="91">
        <v>3</v>
      </c>
      <c r="D60" s="133">
        <v>0</v>
      </c>
      <c r="E60" s="133">
        <v>1.3082085802911045</v>
      </c>
      <c r="F60" s="91" t="s">
        <v>696</v>
      </c>
      <c r="G60" s="91" t="b">
        <v>0</v>
      </c>
      <c r="H60" s="91" t="b">
        <v>0</v>
      </c>
      <c r="I60" s="91" t="b">
        <v>0</v>
      </c>
      <c r="J60" s="91" t="b">
        <v>0</v>
      </c>
      <c r="K60" s="91" t="b">
        <v>0</v>
      </c>
      <c r="L60" s="91" t="b">
        <v>0</v>
      </c>
    </row>
    <row r="61" spans="1:12" ht="15">
      <c r="A61" s="91" t="s">
        <v>925</v>
      </c>
      <c r="B61" s="91" t="s">
        <v>921</v>
      </c>
      <c r="C61" s="91">
        <v>3</v>
      </c>
      <c r="D61" s="133">
        <v>0</v>
      </c>
      <c r="E61" s="133">
        <v>1.3082085802911045</v>
      </c>
      <c r="F61" s="91" t="s">
        <v>696</v>
      </c>
      <c r="G61" s="91" t="b">
        <v>0</v>
      </c>
      <c r="H61" s="91" t="b">
        <v>0</v>
      </c>
      <c r="I61" s="91" t="b">
        <v>0</v>
      </c>
      <c r="J61" s="91" t="b">
        <v>0</v>
      </c>
      <c r="K61" s="91" t="b">
        <v>0</v>
      </c>
      <c r="L61" s="91" t="b">
        <v>0</v>
      </c>
    </row>
    <row r="62" spans="1:12" ht="15">
      <c r="A62" s="91" t="s">
        <v>921</v>
      </c>
      <c r="B62" s="91" t="s">
        <v>922</v>
      </c>
      <c r="C62" s="91">
        <v>3</v>
      </c>
      <c r="D62" s="133">
        <v>0</v>
      </c>
      <c r="E62" s="133">
        <v>1.3082085802911045</v>
      </c>
      <c r="F62" s="91" t="s">
        <v>696</v>
      </c>
      <c r="G62" s="91" t="b">
        <v>0</v>
      </c>
      <c r="H62" s="91" t="b">
        <v>0</v>
      </c>
      <c r="I62" s="91" t="b">
        <v>0</v>
      </c>
      <c r="J62" s="91" t="b">
        <v>0</v>
      </c>
      <c r="K62" s="91" t="b">
        <v>0</v>
      </c>
      <c r="L62" s="91" t="b">
        <v>0</v>
      </c>
    </row>
    <row r="63" spans="1:12" ht="15">
      <c r="A63" s="91" t="s">
        <v>239</v>
      </c>
      <c r="B63" s="91" t="s">
        <v>804</v>
      </c>
      <c r="C63" s="91">
        <v>2</v>
      </c>
      <c r="D63" s="133">
        <v>0.005502851845490039</v>
      </c>
      <c r="E63" s="133">
        <v>1.4842998393467859</v>
      </c>
      <c r="F63" s="91" t="s">
        <v>696</v>
      </c>
      <c r="G63" s="91" t="b">
        <v>0</v>
      </c>
      <c r="H63" s="91" t="b">
        <v>0</v>
      </c>
      <c r="I63" s="91" t="b">
        <v>0</v>
      </c>
      <c r="J63" s="91" t="b">
        <v>0</v>
      </c>
      <c r="K63" s="91" t="b">
        <v>0</v>
      </c>
      <c r="L63"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692</v>
      </c>
      <c r="BB2" s="13" t="s">
        <v>706</v>
      </c>
      <c r="BC2" s="13" t="s">
        <v>707</v>
      </c>
      <c r="BD2" s="67" t="s">
        <v>945</v>
      </c>
      <c r="BE2" s="67" t="s">
        <v>946</v>
      </c>
      <c r="BF2" s="67" t="s">
        <v>947</v>
      </c>
      <c r="BG2" s="67" t="s">
        <v>948</v>
      </c>
      <c r="BH2" s="67" t="s">
        <v>949</v>
      </c>
      <c r="BI2" s="67" t="s">
        <v>950</v>
      </c>
      <c r="BJ2" s="67" t="s">
        <v>951</v>
      </c>
      <c r="BK2" s="67" t="s">
        <v>952</v>
      </c>
      <c r="BL2" s="67" t="s">
        <v>953</v>
      </c>
    </row>
    <row r="3" spans="1:64" ht="15" customHeight="1">
      <c r="A3" s="84" t="s">
        <v>212</v>
      </c>
      <c r="B3" s="84" t="s">
        <v>212</v>
      </c>
      <c r="C3" s="53"/>
      <c r="D3" s="54"/>
      <c r="E3" s="65"/>
      <c r="F3" s="55"/>
      <c r="G3" s="53"/>
      <c r="H3" s="57"/>
      <c r="I3" s="56"/>
      <c r="J3" s="56"/>
      <c r="K3" s="36" t="s">
        <v>65</v>
      </c>
      <c r="L3" s="62">
        <v>3</v>
      </c>
      <c r="M3" s="62"/>
      <c r="N3" s="63"/>
      <c r="O3" s="85" t="s">
        <v>176</v>
      </c>
      <c r="P3" s="87">
        <v>43405.204988425925</v>
      </c>
      <c r="Q3" s="85" t="s">
        <v>252</v>
      </c>
      <c r="R3" s="85" t="s">
        <v>265</v>
      </c>
      <c r="S3" s="85" t="s">
        <v>271</v>
      </c>
      <c r="T3" s="85"/>
      <c r="U3" s="85"/>
      <c r="V3" s="90" t="s">
        <v>285</v>
      </c>
      <c r="W3" s="87">
        <v>43405.204988425925</v>
      </c>
      <c r="X3" s="90" t="s">
        <v>315</v>
      </c>
      <c r="Y3" s="85"/>
      <c r="Z3" s="85"/>
      <c r="AA3" s="91" t="s">
        <v>348</v>
      </c>
      <c r="AB3" s="85"/>
      <c r="AC3" s="85" t="b">
        <v>0</v>
      </c>
      <c r="AD3" s="85">
        <v>0</v>
      </c>
      <c r="AE3" s="91" t="s">
        <v>382</v>
      </c>
      <c r="AF3" s="85" t="b">
        <v>0</v>
      </c>
      <c r="AG3" s="85" t="s">
        <v>386</v>
      </c>
      <c r="AH3" s="85"/>
      <c r="AI3" s="91" t="s">
        <v>382</v>
      </c>
      <c r="AJ3" s="85" t="b">
        <v>0</v>
      </c>
      <c r="AK3" s="85">
        <v>0</v>
      </c>
      <c r="AL3" s="91" t="s">
        <v>382</v>
      </c>
      <c r="AM3" s="85" t="s">
        <v>391</v>
      </c>
      <c r="AN3" s="85" t="b">
        <v>0</v>
      </c>
      <c r="AO3" s="91" t="s">
        <v>348</v>
      </c>
      <c r="AP3" s="85" t="s">
        <v>176</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v>2</v>
      </c>
      <c r="BE3" s="52">
        <v>6.25</v>
      </c>
      <c r="BF3" s="51">
        <v>0</v>
      </c>
      <c r="BG3" s="52">
        <v>0</v>
      </c>
      <c r="BH3" s="51">
        <v>0</v>
      </c>
      <c r="BI3" s="52">
        <v>0</v>
      </c>
      <c r="BJ3" s="51">
        <v>30</v>
      </c>
      <c r="BK3" s="52">
        <v>93.75</v>
      </c>
      <c r="BL3" s="51">
        <v>32</v>
      </c>
    </row>
    <row r="4" spans="1:64" ht="15" customHeight="1">
      <c r="A4" s="84" t="s">
        <v>213</v>
      </c>
      <c r="B4" s="84" t="s">
        <v>213</v>
      </c>
      <c r="C4" s="53"/>
      <c r="D4" s="54"/>
      <c r="E4" s="65"/>
      <c r="F4" s="55"/>
      <c r="G4" s="53"/>
      <c r="H4" s="57"/>
      <c r="I4" s="56"/>
      <c r="J4" s="56"/>
      <c r="K4" s="36" t="s">
        <v>65</v>
      </c>
      <c r="L4" s="83">
        <v>4</v>
      </c>
      <c r="M4" s="83"/>
      <c r="N4" s="63"/>
      <c r="O4" s="86" t="s">
        <v>176</v>
      </c>
      <c r="P4" s="88">
        <v>43406.68640046296</v>
      </c>
      <c r="Q4" s="86" t="s">
        <v>253</v>
      </c>
      <c r="R4" s="89" t="s">
        <v>266</v>
      </c>
      <c r="S4" s="86" t="s">
        <v>272</v>
      </c>
      <c r="T4" s="86" t="s">
        <v>276</v>
      </c>
      <c r="U4" s="86"/>
      <c r="V4" s="89" t="s">
        <v>286</v>
      </c>
      <c r="W4" s="88">
        <v>43406.68640046296</v>
      </c>
      <c r="X4" s="89" t="s">
        <v>316</v>
      </c>
      <c r="Y4" s="86"/>
      <c r="Z4" s="86"/>
      <c r="AA4" s="92" t="s">
        <v>349</v>
      </c>
      <c r="AB4" s="86"/>
      <c r="AC4" s="86" t="b">
        <v>0</v>
      </c>
      <c r="AD4" s="86">
        <v>1</v>
      </c>
      <c r="AE4" s="92" t="s">
        <v>382</v>
      </c>
      <c r="AF4" s="86" t="b">
        <v>1</v>
      </c>
      <c r="AG4" s="86" t="s">
        <v>387</v>
      </c>
      <c r="AH4" s="86"/>
      <c r="AI4" s="92" t="s">
        <v>388</v>
      </c>
      <c r="AJ4" s="86" t="b">
        <v>0</v>
      </c>
      <c r="AK4" s="86">
        <v>0</v>
      </c>
      <c r="AL4" s="92" t="s">
        <v>382</v>
      </c>
      <c r="AM4" s="86" t="s">
        <v>392</v>
      </c>
      <c r="AN4" s="86" t="b">
        <v>0</v>
      </c>
      <c r="AO4" s="92" t="s">
        <v>349</v>
      </c>
      <c r="AP4" s="86" t="s">
        <v>176</v>
      </c>
      <c r="AQ4" s="86">
        <v>0</v>
      </c>
      <c r="AR4" s="86">
        <v>0</v>
      </c>
      <c r="AS4" s="86"/>
      <c r="AT4" s="86"/>
      <c r="AU4" s="86"/>
      <c r="AV4" s="86"/>
      <c r="AW4" s="86"/>
      <c r="AX4" s="86"/>
      <c r="AY4" s="86"/>
      <c r="AZ4" s="86"/>
      <c r="BA4">
        <v>1</v>
      </c>
      <c r="BB4" s="85" t="str">
        <f>REPLACE(INDEX(GroupVertices[Group],MATCH(Edges24[[#This Row],[Vertex 1]],GroupVertices[Vertex],0)),1,1,"")</f>
        <v>3</v>
      </c>
      <c r="BC4" s="85" t="str">
        <f>REPLACE(INDEX(GroupVertices[Group],MATCH(Edges24[[#This Row],[Vertex 2]],GroupVertices[Vertex],0)),1,1,"")</f>
        <v>3</v>
      </c>
      <c r="BD4" s="51">
        <v>0</v>
      </c>
      <c r="BE4" s="52">
        <v>0</v>
      </c>
      <c r="BF4" s="51">
        <v>0</v>
      </c>
      <c r="BG4" s="52">
        <v>0</v>
      </c>
      <c r="BH4" s="51">
        <v>0</v>
      </c>
      <c r="BI4" s="52">
        <v>0</v>
      </c>
      <c r="BJ4" s="51">
        <v>2</v>
      </c>
      <c r="BK4" s="52">
        <v>100</v>
      </c>
      <c r="BL4" s="51">
        <v>2</v>
      </c>
    </row>
    <row r="5" spans="1:64" ht="15">
      <c r="A5" s="84" t="s">
        <v>214</v>
      </c>
      <c r="B5" s="84" t="s">
        <v>233</v>
      </c>
      <c r="C5" s="53"/>
      <c r="D5" s="54"/>
      <c r="E5" s="65"/>
      <c r="F5" s="55"/>
      <c r="G5" s="53"/>
      <c r="H5" s="57"/>
      <c r="I5" s="56"/>
      <c r="J5" s="56"/>
      <c r="K5" s="36" t="s">
        <v>65</v>
      </c>
      <c r="L5" s="83">
        <v>5</v>
      </c>
      <c r="M5" s="83"/>
      <c r="N5" s="63"/>
      <c r="O5" s="86" t="s">
        <v>250</v>
      </c>
      <c r="P5" s="88">
        <v>43407.119791666664</v>
      </c>
      <c r="Q5" s="86" t="s">
        <v>254</v>
      </c>
      <c r="R5" s="86"/>
      <c r="S5" s="86"/>
      <c r="T5" s="86" t="s">
        <v>248</v>
      </c>
      <c r="U5" s="86"/>
      <c r="V5" s="89" t="s">
        <v>287</v>
      </c>
      <c r="W5" s="88">
        <v>43407.119791666664</v>
      </c>
      <c r="X5" s="89" t="s">
        <v>317</v>
      </c>
      <c r="Y5" s="86"/>
      <c r="Z5" s="86"/>
      <c r="AA5" s="92" t="s">
        <v>350</v>
      </c>
      <c r="AB5" s="86"/>
      <c r="AC5" s="86" t="b">
        <v>0</v>
      </c>
      <c r="AD5" s="86">
        <v>0</v>
      </c>
      <c r="AE5" s="92" t="s">
        <v>382</v>
      </c>
      <c r="AF5" s="86" t="b">
        <v>0</v>
      </c>
      <c r="AG5" s="86" t="s">
        <v>386</v>
      </c>
      <c r="AH5" s="86"/>
      <c r="AI5" s="92" t="s">
        <v>382</v>
      </c>
      <c r="AJ5" s="86" t="b">
        <v>0</v>
      </c>
      <c r="AK5" s="86">
        <v>20</v>
      </c>
      <c r="AL5" s="92" t="s">
        <v>368</v>
      </c>
      <c r="AM5" s="86" t="s">
        <v>393</v>
      </c>
      <c r="AN5" s="86" t="b">
        <v>0</v>
      </c>
      <c r="AO5" s="92" t="s">
        <v>368</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c r="BE5" s="52"/>
      <c r="BF5" s="51"/>
      <c r="BG5" s="52"/>
      <c r="BH5" s="51"/>
      <c r="BI5" s="52"/>
      <c r="BJ5" s="51"/>
      <c r="BK5" s="52"/>
      <c r="BL5" s="51"/>
    </row>
    <row r="6" spans="1:64" ht="15">
      <c r="A6" s="84" t="s">
        <v>215</v>
      </c>
      <c r="B6" s="84" t="s">
        <v>233</v>
      </c>
      <c r="C6" s="53"/>
      <c r="D6" s="54"/>
      <c r="E6" s="65"/>
      <c r="F6" s="55"/>
      <c r="G6" s="53"/>
      <c r="H6" s="57"/>
      <c r="I6" s="56"/>
      <c r="J6" s="56"/>
      <c r="K6" s="36" t="s">
        <v>65</v>
      </c>
      <c r="L6" s="83">
        <v>7</v>
      </c>
      <c r="M6" s="83"/>
      <c r="N6" s="63"/>
      <c r="O6" s="86" t="s">
        <v>250</v>
      </c>
      <c r="P6" s="88">
        <v>43407.11988425926</v>
      </c>
      <c r="Q6" s="86" t="s">
        <v>254</v>
      </c>
      <c r="R6" s="86"/>
      <c r="S6" s="86"/>
      <c r="T6" s="86" t="s">
        <v>248</v>
      </c>
      <c r="U6" s="86"/>
      <c r="V6" s="89" t="s">
        <v>288</v>
      </c>
      <c r="W6" s="88">
        <v>43407.11988425926</v>
      </c>
      <c r="X6" s="89" t="s">
        <v>318</v>
      </c>
      <c r="Y6" s="86"/>
      <c r="Z6" s="86"/>
      <c r="AA6" s="92" t="s">
        <v>351</v>
      </c>
      <c r="AB6" s="86"/>
      <c r="AC6" s="86" t="b">
        <v>0</v>
      </c>
      <c r="AD6" s="86">
        <v>0</v>
      </c>
      <c r="AE6" s="92" t="s">
        <v>382</v>
      </c>
      <c r="AF6" s="86" t="b">
        <v>0</v>
      </c>
      <c r="AG6" s="86" t="s">
        <v>386</v>
      </c>
      <c r="AH6" s="86"/>
      <c r="AI6" s="92" t="s">
        <v>382</v>
      </c>
      <c r="AJ6" s="86" t="b">
        <v>0</v>
      </c>
      <c r="AK6" s="86">
        <v>20</v>
      </c>
      <c r="AL6" s="92" t="s">
        <v>368</v>
      </c>
      <c r="AM6" s="86" t="s">
        <v>393</v>
      </c>
      <c r="AN6" s="86" t="b">
        <v>0</v>
      </c>
      <c r="AO6" s="92" t="s">
        <v>368</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c r="BE6" s="52"/>
      <c r="BF6" s="51"/>
      <c r="BG6" s="52"/>
      <c r="BH6" s="51"/>
      <c r="BI6" s="52"/>
      <c r="BJ6" s="51"/>
      <c r="BK6" s="52"/>
      <c r="BL6" s="51"/>
    </row>
    <row r="7" spans="1:64" ht="15">
      <c r="A7" s="84" t="s">
        <v>216</v>
      </c>
      <c r="B7" s="84" t="s">
        <v>233</v>
      </c>
      <c r="C7" s="53"/>
      <c r="D7" s="54"/>
      <c r="E7" s="65"/>
      <c r="F7" s="55"/>
      <c r="G7" s="53"/>
      <c r="H7" s="57"/>
      <c r="I7" s="56"/>
      <c r="J7" s="56"/>
      <c r="K7" s="36" t="s">
        <v>65</v>
      </c>
      <c r="L7" s="83">
        <v>9</v>
      </c>
      <c r="M7" s="83"/>
      <c r="N7" s="63"/>
      <c r="O7" s="86" t="s">
        <v>250</v>
      </c>
      <c r="P7" s="88">
        <v>43407.11991898148</v>
      </c>
      <c r="Q7" s="86" t="s">
        <v>254</v>
      </c>
      <c r="R7" s="86"/>
      <c r="S7" s="86"/>
      <c r="T7" s="86" t="s">
        <v>248</v>
      </c>
      <c r="U7" s="86"/>
      <c r="V7" s="89" t="s">
        <v>289</v>
      </c>
      <c r="W7" s="88">
        <v>43407.11991898148</v>
      </c>
      <c r="X7" s="89" t="s">
        <v>319</v>
      </c>
      <c r="Y7" s="86"/>
      <c r="Z7" s="86"/>
      <c r="AA7" s="92" t="s">
        <v>352</v>
      </c>
      <c r="AB7" s="86"/>
      <c r="AC7" s="86" t="b">
        <v>0</v>
      </c>
      <c r="AD7" s="86">
        <v>0</v>
      </c>
      <c r="AE7" s="92" t="s">
        <v>382</v>
      </c>
      <c r="AF7" s="86" t="b">
        <v>0</v>
      </c>
      <c r="AG7" s="86" t="s">
        <v>386</v>
      </c>
      <c r="AH7" s="86"/>
      <c r="AI7" s="92" t="s">
        <v>382</v>
      </c>
      <c r="AJ7" s="86" t="b">
        <v>0</v>
      </c>
      <c r="AK7" s="86">
        <v>20</v>
      </c>
      <c r="AL7" s="92" t="s">
        <v>368</v>
      </c>
      <c r="AM7" s="86" t="s">
        <v>392</v>
      </c>
      <c r="AN7" s="86" t="b">
        <v>0</v>
      </c>
      <c r="AO7" s="92" t="s">
        <v>368</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c r="BE7" s="52"/>
      <c r="BF7" s="51"/>
      <c r="BG7" s="52"/>
      <c r="BH7" s="51"/>
      <c r="BI7" s="52"/>
      <c r="BJ7" s="51"/>
      <c r="BK7" s="52"/>
      <c r="BL7" s="51"/>
    </row>
    <row r="8" spans="1:64" ht="15">
      <c r="A8" s="84" t="s">
        <v>217</v>
      </c>
      <c r="B8" s="84" t="s">
        <v>233</v>
      </c>
      <c r="C8" s="53"/>
      <c r="D8" s="54"/>
      <c r="E8" s="65"/>
      <c r="F8" s="55"/>
      <c r="G8" s="53"/>
      <c r="H8" s="57"/>
      <c r="I8" s="56"/>
      <c r="J8" s="56"/>
      <c r="K8" s="36" t="s">
        <v>65</v>
      </c>
      <c r="L8" s="83">
        <v>11</v>
      </c>
      <c r="M8" s="83"/>
      <c r="N8" s="63"/>
      <c r="O8" s="86" t="s">
        <v>250</v>
      </c>
      <c r="P8" s="88">
        <v>43407.12018518519</v>
      </c>
      <c r="Q8" s="86" t="s">
        <v>254</v>
      </c>
      <c r="R8" s="86"/>
      <c r="S8" s="86"/>
      <c r="T8" s="86" t="s">
        <v>248</v>
      </c>
      <c r="U8" s="86"/>
      <c r="V8" s="89" t="s">
        <v>290</v>
      </c>
      <c r="W8" s="88">
        <v>43407.12018518519</v>
      </c>
      <c r="X8" s="89" t="s">
        <v>320</v>
      </c>
      <c r="Y8" s="86"/>
      <c r="Z8" s="86"/>
      <c r="AA8" s="92" t="s">
        <v>353</v>
      </c>
      <c r="AB8" s="86"/>
      <c r="AC8" s="86" t="b">
        <v>0</v>
      </c>
      <c r="AD8" s="86">
        <v>0</v>
      </c>
      <c r="AE8" s="92" t="s">
        <v>382</v>
      </c>
      <c r="AF8" s="86" t="b">
        <v>0</v>
      </c>
      <c r="AG8" s="86" t="s">
        <v>386</v>
      </c>
      <c r="AH8" s="86"/>
      <c r="AI8" s="92" t="s">
        <v>382</v>
      </c>
      <c r="AJ8" s="86" t="b">
        <v>0</v>
      </c>
      <c r="AK8" s="86">
        <v>20</v>
      </c>
      <c r="AL8" s="92" t="s">
        <v>368</v>
      </c>
      <c r="AM8" s="86" t="s">
        <v>393</v>
      </c>
      <c r="AN8" s="86" t="b">
        <v>0</v>
      </c>
      <c r="AO8" s="92" t="s">
        <v>368</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c r="BE8" s="52"/>
      <c r="BF8" s="51"/>
      <c r="BG8" s="52"/>
      <c r="BH8" s="51"/>
      <c r="BI8" s="52"/>
      <c r="BJ8" s="51"/>
      <c r="BK8" s="52"/>
      <c r="BL8" s="51"/>
    </row>
    <row r="9" spans="1:64" ht="15">
      <c r="A9" s="84" t="s">
        <v>218</v>
      </c>
      <c r="B9" s="84" t="s">
        <v>233</v>
      </c>
      <c r="C9" s="53"/>
      <c r="D9" s="54"/>
      <c r="E9" s="65"/>
      <c r="F9" s="55"/>
      <c r="G9" s="53"/>
      <c r="H9" s="57"/>
      <c r="I9" s="56"/>
      <c r="J9" s="56"/>
      <c r="K9" s="36" t="s">
        <v>65</v>
      </c>
      <c r="L9" s="83">
        <v>13</v>
      </c>
      <c r="M9" s="83"/>
      <c r="N9" s="63"/>
      <c r="O9" s="86" t="s">
        <v>250</v>
      </c>
      <c r="P9" s="88">
        <v>43407.12079861111</v>
      </c>
      <c r="Q9" s="86" t="s">
        <v>254</v>
      </c>
      <c r="R9" s="86"/>
      <c r="S9" s="86"/>
      <c r="T9" s="86" t="s">
        <v>248</v>
      </c>
      <c r="U9" s="86"/>
      <c r="V9" s="89" t="s">
        <v>291</v>
      </c>
      <c r="W9" s="88">
        <v>43407.12079861111</v>
      </c>
      <c r="X9" s="89" t="s">
        <v>321</v>
      </c>
      <c r="Y9" s="86"/>
      <c r="Z9" s="86"/>
      <c r="AA9" s="92" t="s">
        <v>354</v>
      </c>
      <c r="AB9" s="86"/>
      <c r="AC9" s="86" t="b">
        <v>0</v>
      </c>
      <c r="AD9" s="86">
        <v>0</v>
      </c>
      <c r="AE9" s="92" t="s">
        <v>382</v>
      </c>
      <c r="AF9" s="86" t="b">
        <v>0</v>
      </c>
      <c r="AG9" s="86" t="s">
        <v>386</v>
      </c>
      <c r="AH9" s="86"/>
      <c r="AI9" s="92" t="s">
        <v>382</v>
      </c>
      <c r="AJ9" s="86" t="b">
        <v>0</v>
      </c>
      <c r="AK9" s="86">
        <v>20</v>
      </c>
      <c r="AL9" s="92" t="s">
        <v>368</v>
      </c>
      <c r="AM9" s="86" t="s">
        <v>394</v>
      </c>
      <c r="AN9" s="86" t="b">
        <v>0</v>
      </c>
      <c r="AO9" s="92" t="s">
        <v>368</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c r="BE9" s="52"/>
      <c r="BF9" s="51"/>
      <c r="BG9" s="52"/>
      <c r="BH9" s="51"/>
      <c r="BI9" s="52"/>
      <c r="BJ9" s="51"/>
      <c r="BK9" s="52"/>
      <c r="BL9" s="51"/>
    </row>
    <row r="10" spans="1:64" ht="15">
      <c r="A10" s="84" t="s">
        <v>219</v>
      </c>
      <c r="B10" s="84" t="s">
        <v>233</v>
      </c>
      <c r="C10" s="53"/>
      <c r="D10" s="54"/>
      <c r="E10" s="65"/>
      <c r="F10" s="55"/>
      <c r="G10" s="53"/>
      <c r="H10" s="57"/>
      <c r="I10" s="56"/>
      <c r="J10" s="56"/>
      <c r="K10" s="36" t="s">
        <v>65</v>
      </c>
      <c r="L10" s="83">
        <v>15</v>
      </c>
      <c r="M10" s="83"/>
      <c r="N10" s="63"/>
      <c r="O10" s="86" t="s">
        <v>250</v>
      </c>
      <c r="P10" s="88">
        <v>43407.121087962965</v>
      </c>
      <c r="Q10" s="86" t="s">
        <v>254</v>
      </c>
      <c r="R10" s="86"/>
      <c r="S10" s="86"/>
      <c r="T10" s="86" t="s">
        <v>248</v>
      </c>
      <c r="U10" s="86"/>
      <c r="V10" s="89" t="s">
        <v>292</v>
      </c>
      <c r="W10" s="88">
        <v>43407.121087962965</v>
      </c>
      <c r="X10" s="89" t="s">
        <v>322</v>
      </c>
      <c r="Y10" s="86"/>
      <c r="Z10" s="86"/>
      <c r="AA10" s="92" t="s">
        <v>355</v>
      </c>
      <c r="AB10" s="86"/>
      <c r="AC10" s="86" t="b">
        <v>0</v>
      </c>
      <c r="AD10" s="86">
        <v>0</v>
      </c>
      <c r="AE10" s="92" t="s">
        <v>382</v>
      </c>
      <c r="AF10" s="86" t="b">
        <v>0</v>
      </c>
      <c r="AG10" s="86" t="s">
        <v>386</v>
      </c>
      <c r="AH10" s="86"/>
      <c r="AI10" s="92" t="s">
        <v>382</v>
      </c>
      <c r="AJ10" s="86" t="b">
        <v>0</v>
      </c>
      <c r="AK10" s="86">
        <v>20</v>
      </c>
      <c r="AL10" s="92" t="s">
        <v>368</v>
      </c>
      <c r="AM10" s="86" t="s">
        <v>392</v>
      </c>
      <c r="AN10" s="86" t="b">
        <v>0</v>
      </c>
      <c r="AO10" s="92" t="s">
        <v>368</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c r="BE10" s="52"/>
      <c r="BF10" s="51"/>
      <c r="BG10" s="52"/>
      <c r="BH10" s="51"/>
      <c r="BI10" s="52"/>
      <c r="BJ10" s="51"/>
      <c r="BK10" s="52"/>
      <c r="BL10" s="51"/>
    </row>
    <row r="11" spans="1:64" ht="15">
      <c r="A11" s="84" t="s">
        <v>220</v>
      </c>
      <c r="B11" s="84" t="s">
        <v>233</v>
      </c>
      <c r="C11" s="53"/>
      <c r="D11" s="54"/>
      <c r="E11" s="65"/>
      <c r="F11" s="55"/>
      <c r="G11" s="53"/>
      <c r="H11" s="57"/>
      <c r="I11" s="56"/>
      <c r="J11" s="56"/>
      <c r="K11" s="36" t="s">
        <v>65</v>
      </c>
      <c r="L11" s="83">
        <v>17</v>
      </c>
      <c r="M11" s="83"/>
      <c r="N11" s="63"/>
      <c r="O11" s="86" t="s">
        <v>250</v>
      </c>
      <c r="P11" s="88">
        <v>43407.12136574074</v>
      </c>
      <c r="Q11" s="86" t="s">
        <v>254</v>
      </c>
      <c r="R11" s="86"/>
      <c r="S11" s="86"/>
      <c r="T11" s="86" t="s">
        <v>248</v>
      </c>
      <c r="U11" s="86"/>
      <c r="V11" s="89" t="s">
        <v>293</v>
      </c>
      <c r="W11" s="88">
        <v>43407.12136574074</v>
      </c>
      <c r="X11" s="89" t="s">
        <v>323</v>
      </c>
      <c r="Y11" s="86"/>
      <c r="Z11" s="86"/>
      <c r="AA11" s="92" t="s">
        <v>356</v>
      </c>
      <c r="AB11" s="86"/>
      <c r="AC11" s="86" t="b">
        <v>0</v>
      </c>
      <c r="AD11" s="86">
        <v>0</v>
      </c>
      <c r="AE11" s="92" t="s">
        <v>382</v>
      </c>
      <c r="AF11" s="86" t="b">
        <v>0</v>
      </c>
      <c r="AG11" s="86" t="s">
        <v>386</v>
      </c>
      <c r="AH11" s="86"/>
      <c r="AI11" s="92" t="s">
        <v>382</v>
      </c>
      <c r="AJ11" s="86" t="b">
        <v>0</v>
      </c>
      <c r="AK11" s="86">
        <v>20</v>
      </c>
      <c r="AL11" s="92" t="s">
        <v>368</v>
      </c>
      <c r="AM11" s="86" t="s">
        <v>392</v>
      </c>
      <c r="AN11" s="86" t="b">
        <v>0</v>
      </c>
      <c r="AO11" s="92" t="s">
        <v>368</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1</v>
      </c>
      <c r="BD11" s="51"/>
      <c r="BE11" s="52"/>
      <c r="BF11" s="51"/>
      <c r="BG11" s="52"/>
      <c r="BH11" s="51"/>
      <c r="BI11" s="52"/>
      <c r="BJ11" s="51"/>
      <c r="BK11" s="52"/>
      <c r="BL11" s="51"/>
    </row>
    <row r="12" spans="1:64" ht="15">
      <c r="A12" s="84" t="s">
        <v>221</v>
      </c>
      <c r="B12" s="84" t="s">
        <v>233</v>
      </c>
      <c r="C12" s="53"/>
      <c r="D12" s="54"/>
      <c r="E12" s="65"/>
      <c r="F12" s="55"/>
      <c r="G12" s="53"/>
      <c r="H12" s="57"/>
      <c r="I12" s="56"/>
      <c r="J12" s="56"/>
      <c r="K12" s="36" t="s">
        <v>65</v>
      </c>
      <c r="L12" s="83">
        <v>19</v>
      </c>
      <c r="M12" s="83"/>
      <c r="N12" s="63"/>
      <c r="O12" s="86" t="s">
        <v>250</v>
      </c>
      <c r="P12" s="88">
        <v>43407.12640046296</v>
      </c>
      <c r="Q12" s="86" t="s">
        <v>254</v>
      </c>
      <c r="R12" s="86"/>
      <c r="S12" s="86"/>
      <c r="T12" s="86" t="s">
        <v>248</v>
      </c>
      <c r="U12" s="86"/>
      <c r="V12" s="89" t="s">
        <v>294</v>
      </c>
      <c r="W12" s="88">
        <v>43407.12640046296</v>
      </c>
      <c r="X12" s="89" t="s">
        <v>324</v>
      </c>
      <c r="Y12" s="86"/>
      <c r="Z12" s="86"/>
      <c r="AA12" s="92" t="s">
        <v>357</v>
      </c>
      <c r="AB12" s="86"/>
      <c r="AC12" s="86" t="b">
        <v>0</v>
      </c>
      <c r="AD12" s="86">
        <v>0</v>
      </c>
      <c r="AE12" s="92" t="s">
        <v>382</v>
      </c>
      <c r="AF12" s="86" t="b">
        <v>0</v>
      </c>
      <c r="AG12" s="86" t="s">
        <v>386</v>
      </c>
      <c r="AH12" s="86"/>
      <c r="AI12" s="92" t="s">
        <v>382</v>
      </c>
      <c r="AJ12" s="86" t="b">
        <v>0</v>
      </c>
      <c r="AK12" s="86">
        <v>20</v>
      </c>
      <c r="AL12" s="92" t="s">
        <v>368</v>
      </c>
      <c r="AM12" s="86" t="s">
        <v>395</v>
      </c>
      <c r="AN12" s="86" t="b">
        <v>0</v>
      </c>
      <c r="AO12" s="92" t="s">
        <v>368</v>
      </c>
      <c r="AP12" s="86" t="s">
        <v>176</v>
      </c>
      <c r="AQ12" s="86">
        <v>0</v>
      </c>
      <c r="AR12" s="86">
        <v>0</v>
      </c>
      <c r="AS12" s="86"/>
      <c r="AT12" s="86"/>
      <c r="AU12" s="86"/>
      <c r="AV12" s="86"/>
      <c r="AW12" s="86"/>
      <c r="AX12" s="86"/>
      <c r="AY12" s="86"/>
      <c r="AZ12" s="86"/>
      <c r="BA12">
        <v>1</v>
      </c>
      <c r="BB12" s="85" t="str">
        <f>REPLACE(INDEX(GroupVertices[Group],MATCH(Edges24[[#This Row],[Vertex 1]],GroupVertices[Vertex],0)),1,1,"")</f>
        <v>1</v>
      </c>
      <c r="BC12" s="85" t="str">
        <f>REPLACE(INDEX(GroupVertices[Group],MATCH(Edges24[[#This Row],[Vertex 2]],GroupVertices[Vertex],0)),1,1,"")</f>
        <v>1</v>
      </c>
      <c r="BD12" s="51"/>
      <c r="BE12" s="52"/>
      <c r="BF12" s="51"/>
      <c r="BG12" s="52"/>
      <c r="BH12" s="51"/>
      <c r="BI12" s="52"/>
      <c r="BJ12" s="51"/>
      <c r="BK12" s="52"/>
      <c r="BL12" s="51"/>
    </row>
    <row r="13" spans="1:64" ht="15">
      <c r="A13" s="84" t="s">
        <v>222</v>
      </c>
      <c r="B13" s="84" t="s">
        <v>233</v>
      </c>
      <c r="C13" s="53"/>
      <c r="D13" s="54"/>
      <c r="E13" s="65"/>
      <c r="F13" s="55"/>
      <c r="G13" s="53"/>
      <c r="H13" s="57"/>
      <c r="I13" s="56"/>
      <c r="J13" s="56"/>
      <c r="K13" s="36" t="s">
        <v>65</v>
      </c>
      <c r="L13" s="83">
        <v>21</v>
      </c>
      <c r="M13" s="83"/>
      <c r="N13" s="63"/>
      <c r="O13" s="86" t="s">
        <v>250</v>
      </c>
      <c r="P13" s="88">
        <v>43407.126909722225</v>
      </c>
      <c r="Q13" s="86" t="s">
        <v>254</v>
      </c>
      <c r="R13" s="86"/>
      <c r="S13" s="86"/>
      <c r="T13" s="86" t="s">
        <v>248</v>
      </c>
      <c r="U13" s="86"/>
      <c r="V13" s="89" t="s">
        <v>295</v>
      </c>
      <c r="W13" s="88">
        <v>43407.126909722225</v>
      </c>
      <c r="X13" s="89" t="s">
        <v>325</v>
      </c>
      <c r="Y13" s="86"/>
      <c r="Z13" s="86"/>
      <c r="AA13" s="92" t="s">
        <v>358</v>
      </c>
      <c r="AB13" s="86"/>
      <c r="AC13" s="86" t="b">
        <v>0</v>
      </c>
      <c r="AD13" s="86">
        <v>0</v>
      </c>
      <c r="AE13" s="92" t="s">
        <v>382</v>
      </c>
      <c r="AF13" s="86" t="b">
        <v>0</v>
      </c>
      <c r="AG13" s="86" t="s">
        <v>386</v>
      </c>
      <c r="AH13" s="86"/>
      <c r="AI13" s="92" t="s">
        <v>382</v>
      </c>
      <c r="AJ13" s="86" t="b">
        <v>0</v>
      </c>
      <c r="AK13" s="86">
        <v>20</v>
      </c>
      <c r="AL13" s="92" t="s">
        <v>368</v>
      </c>
      <c r="AM13" s="86" t="s">
        <v>393</v>
      </c>
      <c r="AN13" s="86" t="b">
        <v>0</v>
      </c>
      <c r="AO13" s="92" t="s">
        <v>368</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c r="BE13" s="52"/>
      <c r="BF13" s="51"/>
      <c r="BG13" s="52"/>
      <c r="BH13" s="51"/>
      <c r="BI13" s="52"/>
      <c r="BJ13" s="51"/>
      <c r="BK13" s="52"/>
      <c r="BL13" s="51"/>
    </row>
    <row r="14" spans="1:64" ht="15">
      <c r="A14" s="84" t="s">
        <v>223</v>
      </c>
      <c r="B14" s="84" t="s">
        <v>233</v>
      </c>
      <c r="C14" s="53"/>
      <c r="D14" s="54"/>
      <c r="E14" s="65"/>
      <c r="F14" s="55"/>
      <c r="G14" s="53"/>
      <c r="H14" s="57"/>
      <c r="I14" s="56"/>
      <c r="J14" s="56"/>
      <c r="K14" s="36" t="s">
        <v>65</v>
      </c>
      <c r="L14" s="83">
        <v>23</v>
      </c>
      <c r="M14" s="83"/>
      <c r="N14" s="63"/>
      <c r="O14" s="86" t="s">
        <v>250</v>
      </c>
      <c r="P14" s="88">
        <v>43407.12725694444</v>
      </c>
      <c r="Q14" s="86" t="s">
        <v>254</v>
      </c>
      <c r="R14" s="86"/>
      <c r="S14" s="86"/>
      <c r="T14" s="86" t="s">
        <v>248</v>
      </c>
      <c r="U14" s="86"/>
      <c r="V14" s="89" t="s">
        <v>296</v>
      </c>
      <c r="W14" s="88">
        <v>43407.12725694444</v>
      </c>
      <c r="X14" s="89" t="s">
        <v>326</v>
      </c>
      <c r="Y14" s="86"/>
      <c r="Z14" s="86"/>
      <c r="AA14" s="92" t="s">
        <v>359</v>
      </c>
      <c r="AB14" s="86"/>
      <c r="AC14" s="86" t="b">
        <v>0</v>
      </c>
      <c r="AD14" s="86">
        <v>0</v>
      </c>
      <c r="AE14" s="92" t="s">
        <v>382</v>
      </c>
      <c r="AF14" s="86" t="b">
        <v>0</v>
      </c>
      <c r="AG14" s="86" t="s">
        <v>386</v>
      </c>
      <c r="AH14" s="86"/>
      <c r="AI14" s="92" t="s">
        <v>382</v>
      </c>
      <c r="AJ14" s="86" t="b">
        <v>0</v>
      </c>
      <c r="AK14" s="86">
        <v>20</v>
      </c>
      <c r="AL14" s="92" t="s">
        <v>368</v>
      </c>
      <c r="AM14" s="86" t="s">
        <v>393</v>
      </c>
      <c r="AN14" s="86" t="b">
        <v>0</v>
      </c>
      <c r="AO14" s="92" t="s">
        <v>368</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1</v>
      </c>
      <c r="BD14" s="51"/>
      <c r="BE14" s="52"/>
      <c r="BF14" s="51"/>
      <c r="BG14" s="52"/>
      <c r="BH14" s="51"/>
      <c r="BI14" s="52"/>
      <c r="BJ14" s="51"/>
      <c r="BK14" s="52"/>
      <c r="BL14" s="51"/>
    </row>
    <row r="15" spans="1:64" ht="15">
      <c r="A15" s="84" t="s">
        <v>224</v>
      </c>
      <c r="B15" s="84" t="s">
        <v>233</v>
      </c>
      <c r="C15" s="53"/>
      <c r="D15" s="54"/>
      <c r="E15" s="65"/>
      <c r="F15" s="55"/>
      <c r="G15" s="53"/>
      <c r="H15" s="57"/>
      <c r="I15" s="56"/>
      <c r="J15" s="56"/>
      <c r="K15" s="36" t="s">
        <v>65</v>
      </c>
      <c r="L15" s="83">
        <v>25</v>
      </c>
      <c r="M15" s="83"/>
      <c r="N15" s="63"/>
      <c r="O15" s="86" t="s">
        <v>250</v>
      </c>
      <c r="P15" s="88">
        <v>43407.12880787037</v>
      </c>
      <c r="Q15" s="86" t="s">
        <v>254</v>
      </c>
      <c r="R15" s="86"/>
      <c r="S15" s="86"/>
      <c r="T15" s="86" t="s">
        <v>248</v>
      </c>
      <c r="U15" s="86"/>
      <c r="V15" s="89" t="s">
        <v>297</v>
      </c>
      <c r="W15" s="88">
        <v>43407.12880787037</v>
      </c>
      <c r="X15" s="89" t="s">
        <v>327</v>
      </c>
      <c r="Y15" s="86"/>
      <c r="Z15" s="86"/>
      <c r="AA15" s="92" t="s">
        <v>360</v>
      </c>
      <c r="AB15" s="86"/>
      <c r="AC15" s="86" t="b">
        <v>0</v>
      </c>
      <c r="AD15" s="86">
        <v>0</v>
      </c>
      <c r="AE15" s="92" t="s">
        <v>382</v>
      </c>
      <c r="AF15" s="86" t="b">
        <v>0</v>
      </c>
      <c r="AG15" s="86" t="s">
        <v>386</v>
      </c>
      <c r="AH15" s="86"/>
      <c r="AI15" s="92" t="s">
        <v>382</v>
      </c>
      <c r="AJ15" s="86" t="b">
        <v>0</v>
      </c>
      <c r="AK15" s="86">
        <v>20</v>
      </c>
      <c r="AL15" s="92" t="s">
        <v>368</v>
      </c>
      <c r="AM15" s="86" t="s">
        <v>392</v>
      </c>
      <c r="AN15" s="86" t="b">
        <v>0</v>
      </c>
      <c r="AO15" s="92" t="s">
        <v>368</v>
      </c>
      <c r="AP15" s="86" t="s">
        <v>176</v>
      </c>
      <c r="AQ15" s="86">
        <v>0</v>
      </c>
      <c r="AR15" s="86">
        <v>0</v>
      </c>
      <c r="AS15" s="86"/>
      <c r="AT15" s="86"/>
      <c r="AU15" s="86"/>
      <c r="AV15" s="86"/>
      <c r="AW15" s="86"/>
      <c r="AX15" s="86"/>
      <c r="AY15" s="86"/>
      <c r="AZ15" s="86"/>
      <c r="BA15">
        <v>1</v>
      </c>
      <c r="BB15" s="85" t="str">
        <f>REPLACE(INDEX(GroupVertices[Group],MATCH(Edges24[[#This Row],[Vertex 1]],GroupVertices[Vertex],0)),1,1,"")</f>
        <v>1</v>
      </c>
      <c r="BC15" s="85" t="str">
        <f>REPLACE(INDEX(GroupVertices[Group],MATCH(Edges24[[#This Row],[Vertex 2]],GroupVertices[Vertex],0)),1,1,"")</f>
        <v>1</v>
      </c>
      <c r="BD15" s="51"/>
      <c r="BE15" s="52"/>
      <c r="BF15" s="51"/>
      <c r="BG15" s="52"/>
      <c r="BH15" s="51"/>
      <c r="BI15" s="52"/>
      <c r="BJ15" s="51"/>
      <c r="BK15" s="52"/>
      <c r="BL15" s="51"/>
    </row>
    <row r="16" spans="1:64" ht="15">
      <c r="A16" s="84" t="s">
        <v>225</v>
      </c>
      <c r="B16" s="84" t="s">
        <v>233</v>
      </c>
      <c r="C16" s="53"/>
      <c r="D16" s="54"/>
      <c r="E16" s="65"/>
      <c r="F16" s="55"/>
      <c r="G16" s="53"/>
      <c r="H16" s="57"/>
      <c r="I16" s="56"/>
      <c r="J16" s="56"/>
      <c r="K16" s="36" t="s">
        <v>65</v>
      </c>
      <c r="L16" s="83">
        <v>27</v>
      </c>
      <c r="M16" s="83"/>
      <c r="N16" s="63"/>
      <c r="O16" s="86" t="s">
        <v>250</v>
      </c>
      <c r="P16" s="88">
        <v>43407.13496527778</v>
      </c>
      <c r="Q16" s="86" t="s">
        <v>254</v>
      </c>
      <c r="R16" s="86"/>
      <c r="S16" s="86"/>
      <c r="T16" s="86" t="s">
        <v>248</v>
      </c>
      <c r="U16" s="86"/>
      <c r="V16" s="89" t="s">
        <v>298</v>
      </c>
      <c r="W16" s="88">
        <v>43407.13496527778</v>
      </c>
      <c r="X16" s="89" t="s">
        <v>328</v>
      </c>
      <c r="Y16" s="86"/>
      <c r="Z16" s="86"/>
      <c r="AA16" s="92" t="s">
        <v>361</v>
      </c>
      <c r="AB16" s="86"/>
      <c r="AC16" s="86" t="b">
        <v>0</v>
      </c>
      <c r="AD16" s="86">
        <v>0</v>
      </c>
      <c r="AE16" s="92" t="s">
        <v>382</v>
      </c>
      <c r="AF16" s="86" t="b">
        <v>0</v>
      </c>
      <c r="AG16" s="86" t="s">
        <v>386</v>
      </c>
      <c r="AH16" s="86"/>
      <c r="AI16" s="92" t="s">
        <v>382</v>
      </c>
      <c r="AJ16" s="86" t="b">
        <v>0</v>
      </c>
      <c r="AK16" s="86">
        <v>20</v>
      </c>
      <c r="AL16" s="92" t="s">
        <v>368</v>
      </c>
      <c r="AM16" s="86" t="s">
        <v>396</v>
      </c>
      <c r="AN16" s="86" t="b">
        <v>0</v>
      </c>
      <c r="AO16" s="92" t="s">
        <v>368</v>
      </c>
      <c r="AP16" s="86" t="s">
        <v>176</v>
      </c>
      <c r="AQ16" s="86">
        <v>0</v>
      </c>
      <c r="AR16" s="86">
        <v>0</v>
      </c>
      <c r="AS16" s="86"/>
      <c r="AT16" s="86"/>
      <c r="AU16" s="86"/>
      <c r="AV16" s="86"/>
      <c r="AW16" s="86"/>
      <c r="AX16" s="86"/>
      <c r="AY16" s="86"/>
      <c r="AZ16" s="86"/>
      <c r="BA16">
        <v>1</v>
      </c>
      <c r="BB16" s="85" t="str">
        <f>REPLACE(INDEX(GroupVertices[Group],MATCH(Edges24[[#This Row],[Vertex 1]],GroupVertices[Vertex],0)),1,1,"")</f>
        <v>1</v>
      </c>
      <c r="BC16" s="85" t="str">
        <f>REPLACE(INDEX(GroupVertices[Group],MATCH(Edges24[[#This Row],[Vertex 2]],GroupVertices[Vertex],0)),1,1,"")</f>
        <v>1</v>
      </c>
      <c r="BD16" s="51"/>
      <c r="BE16" s="52"/>
      <c r="BF16" s="51"/>
      <c r="BG16" s="52"/>
      <c r="BH16" s="51"/>
      <c r="BI16" s="52"/>
      <c r="BJ16" s="51"/>
      <c r="BK16" s="52"/>
      <c r="BL16" s="51"/>
    </row>
    <row r="17" spans="1:64" ht="15">
      <c r="A17" s="84" t="s">
        <v>226</v>
      </c>
      <c r="B17" s="84" t="s">
        <v>233</v>
      </c>
      <c r="C17" s="53"/>
      <c r="D17" s="54"/>
      <c r="E17" s="65"/>
      <c r="F17" s="55"/>
      <c r="G17" s="53"/>
      <c r="H17" s="57"/>
      <c r="I17" s="56"/>
      <c r="J17" s="56"/>
      <c r="K17" s="36" t="s">
        <v>65</v>
      </c>
      <c r="L17" s="83">
        <v>29</v>
      </c>
      <c r="M17" s="83"/>
      <c r="N17" s="63"/>
      <c r="O17" s="86" t="s">
        <v>250</v>
      </c>
      <c r="P17" s="88">
        <v>43407.168969907405</v>
      </c>
      <c r="Q17" s="86" t="s">
        <v>254</v>
      </c>
      <c r="R17" s="86"/>
      <c r="S17" s="86"/>
      <c r="T17" s="86" t="s">
        <v>248</v>
      </c>
      <c r="U17" s="86"/>
      <c r="V17" s="89" t="s">
        <v>299</v>
      </c>
      <c r="W17" s="88">
        <v>43407.168969907405</v>
      </c>
      <c r="X17" s="89" t="s">
        <v>329</v>
      </c>
      <c r="Y17" s="86"/>
      <c r="Z17" s="86"/>
      <c r="AA17" s="92" t="s">
        <v>362</v>
      </c>
      <c r="AB17" s="86"/>
      <c r="AC17" s="86" t="b">
        <v>0</v>
      </c>
      <c r="AD17" s="86">
        <v>0</v>
      </c>
      <c r="AE17" s="92" t="s">
        <v>382</v>
      </c>
      <c r="AF17" s="86" t="b">
        <v>0</v>
      </c>
      <c r="AG17" s="86" t="s">
        <v>386</v>
      </c>
      <c r="AH17" s="86"/>
      <c r="AI17" s="92" t="s">
        <v>382</v>
      </c>
      <c r="AJ17" s="86" t="b">
        <v>0</v>
      </c>
      <c r="AK17" s="86">
        <v>20</v>
      </c>
      <c r="AL17" s="92" t="s">
        <v>368</v>
      </c>
      <c r="AM17" s="86" t="s">
        <v>393</v>
      </c>
      <c r="AN17" s="86" t="b">
        <v>0</v>
      </c>
      <c r="AO17" s="92" t="s">
        <v>368</v>
      </c>
      <c r="AP17" s="86" t="s">
        <v>176</v>
      </c>
      <c r="AQ17" s="86">
        <v>0</v>
      </c>
      <c r="AR17" s="86">
        <v>0</v>
      </c>
      <c r="AS17" s="86"/>
      <c r="AT17" s="86"/>
      <c r="AU17" s="86"/>
      <c r="AV17" s="86"/>
      <c r="AW17" s="86"/>
      <c r="AX17" s="86"/>
      <c r="AY17" s="86"/>
      <c r="AZ17" s="86"/>
      <c r="BA17">
        <v>1</v>
      </c>
      <c r="BB17" s="85" t="str">
        <f>REPLACE(INDEX(GroupVertices[Group],MATCH(Edges24[[#This Row],[Vertex 1]],GroupVertices[Vertex],0)),1,1,"")</f>
        <v>1</v>
      </c>
      <c r="BC17" s="85" t="str">
        <f>REPLACE(INDEX(GroupVertices[Group],MATCH(Edges24[[#This Row],[Vertex 2]],GroupVertices[Vertex],0)),1,1,"")</f>
        <v>1</v>
      </c>
      <c r="BD17" s="51"/>
      <c r="BE17" s="52"/>
      <c r="BF17" s="51"/>
      <c r="BG17" s="52"/>
      <c r="BH17" s="51"/>
      <c r="BI17" s="52"/>
      <c r="BJ17" s="51"/>
      <c r="BK17" s="52"/>
      <c r="BL17" s="51"/>
    </row>
    <row r="18" spans="1:64" ht="15">
      <c r="A18" s="84" t="s">
        <v>227</v>
      </c>
      <c r="B18" s="84" t="s">
        <v>233</v>
      </c>
      <c r="C18" s="53"/>
      <c r="D18" s="54"/>
      <c r="E18" s="65"/>
      <c r="F18" s="55"/>
      <c r="G18" s="53"/>
      <c r="H18" s="57"/>
      <c r="I18" s="56"/>
      <c r="J18" s="56"/>
      <c r="K18" s="36" t="s">
        <v>65</v>
      </c>
      <c r="L18" s="83">
        <v>31</v>
      </c>
      <c r="M18" s="83"/>
      <c r="N18" s="63"/>
      <c r="O18" s="86" t="s">
        <v>250</v>
      </c>
      <c r="P18" s="88">
        <v>43407.18019675926</v>
      </c>
      <c r="Q18" s="86" t="s">
        <v>254</v>
      </c>
      <c r="R18" s="86"/>
      <c r="S18" s="86"/>
      <c r="T18" s="86" t="s">
        <v>248</v>
      </c>
      <c r="U18" s="86"/>
      <c r="V18" s="89" t="s">
        <v>300</v>
      </c>
      <c r="W18" s="88">
        <v>43407.18019675926</v>
      </c>
      <c r="X18" s="89" t="s">
        <v>330</v>
      </c>
      <c r="Y18" s="86"/>
      <c r="Z18" s="86"/>
      <c r="AA18" s="92" t="s">
        <v>363</v>
      </c>
      <c r="AB18" s="86"/>
      <c r="AC18" s="86" t="b">
        <v>0</v>
      </c>
      <c r="AD18" s="86">
        <v>0</v>
      </c>
      <c r="AE18" s="92" t="s">
        <v>382</v>
      </c>
      <c r="AF18" s="86" t="b">
        <v>0</v>
      </c>
      <c r="AG18" s="86" t="s">
        <v>386</v>
      </c>
      <c r="AH18" s="86"/>
      <c r="AI18" s="92" t="s">
        <v>382</v>
      </c>
      <c r="AJ18" s="86" t="b">
        <v>0</v>
      </c>
      <c r="AK18" s="86">
        <v>20</v>
      </c>
      <c r="AL18" s="92" t="s">
        <v>368</v>
      </c>
      <c r="AM18" s="86" t="s">
        <v>395</v>
      </c>
      <c r="AN18" s="86" t="b">
        <v>0</v>
      </c>
      <c r="AO18" s="92" t="s">
        <v>368</v>
      </c>
      <c r="AP18" s="86" t="s">
        <v>176</v>
      </c>
      <c r="AQ18" s="86">
        <v>0</v>
      </c>
      <c r="AR18" s="86">
        <v>0</v>
      </c>
      <c r="AS18" s="86"/>
      <c r="AT18" s="86"/>
      <c r="AU18" s="86"/>
      <c r="AV18" s="86"/>
      <c r="AW18" s="86"/>
      <c r="AX18" s="86"/>
      <c r="AY18" s="86"/>
      <c r="AZ18" s="86"/>
      <c r="BA18">
        <v>1</v>
      </c>
      <c r="BB18" s="85" t="str">
        <f>REPLACE(INDEX(GroupVertices[Group],MATCH(Edges24[[#This Row],[Vertex 1]],GroupVertices[Vertex],0)),1,1,"")</f>
        <v>1</v>
      </c>
      <c r="BC18" s="85" t="str">
        <f>REPLACE(INDEX(GroupVertices[Group],MATCH(Edges24[[#This Row],[Vertex 2]],GroupVertices[Vertex],0)),1,1,"")</f>
        <v>1</v>
      </c>
      <c r="BD18" s="51"/>
      <c r="BE18" s="52"/>
      <c r="BF18" s="51"/>
      <c r="BG18" s="52"/>
      <c r="BH18" s="51"/>
      <c r="BI18" s="52"/>
      <c r="BJ18" s="51"/>
      <c r="BK18" s="52"/>
      <c r="BL18" s="51"/>
    </row>
    <row r="19" spans="1:64" ht="15">
      <c r="A19" s="84" t="s">
        <v>228</v>
      </c>
      <c r="B19" s="84" t="s">
        <v>233</v>
      </c>
      <c r="C19" s="53"/>
      <c r="D19" s="54"/>
      <c r="E19" s="65"/>
      <c r="F19" s="55"/>
      <c r="G19" s="53"/>
      <c r="H19" s="57"/>
      <c r="I19" s="56"/>
      <c r="J19" s="56"/>
      <c r="K19" s="36" t="s">
        <v>65</v>
      </c>
      <c r="L19" s="83">
        <v>33</v>
      </c>
      <c r="M19" s="83"/>
      <c r="N19" s="63"/>
      <c r="O19" s="86" t="s">
        <v>250</v>
      </c>
      <c r="P19" s="88">
        <v>43407.2671412037</v>
      </c>
      <c r="Q19" s="86" t="s">
        <v>254</v>
      </c>
      <c r="R19" s="86"/>
      <c r="S19" s="86"/>
      <c r="T19" s="86" t="s">
        <v>248</v>
      </c>
      <c r="U19" s="86"/>
      <c r="V19" s="89" t="s">
        <v>301</v>
      </c>
      <c r="W19" s="88">
        <v>43407.2671412037</v>
      </c>
      <c r="X19" s="89" t="s">
        <v>331</v>
      </c>
      <c r="Y19" s="86"/>
      <c r="Z19" s="86"/>
      <c r="AA19" s="92" t="s">
        <v>364</v>
      </c>
      <c r="AB19" s="86"/>
      <c r="AC19" s="86" t="b">
        <v>0</v>
      </c>
      <c r="AD19" s="86">
        <v>0</v>
      </c>
      <c r="AE19" s="92" t="s">
        <v>382</v>
      </c>
      <c r="AF19" s="86" t="b">
        <v>0</v>
      </c>
      <c r="AG19" s="86" t="s">
        <v>386</v>
      </c>
      <c r="AH19" s="86"/>
      <c r="AI19" s="92" t="s">
        <v>382</v>
      </c>
      <c r="AJ19" s="86" t="b">
        <v>0</v>
      </c>
      <c r="AK19" s="86">
        <v>27</v>
      </c>
      <c r="AL19" s="92" t="s">
        <v>368</v>
      </c>
      <c r="AM19" s="86" t="s">
        <v>392</v>
      </c>
      <c r="AN19" s="86" t="b">
        <v>0</v>
      </c>
      <c r="AO19" s="92" t="s">
        <v>368</v>
      </c>
      <c r="AP19" s="86" t="s">
        <v>176</v>
      </c>
      <c r="AQ19" s="86">
        <v>0</v>
      </c>
      <c r="AR19" s="86">
        <v>0</v>
      </c>
      <c r="AS19" s="86"/>
      <c r="AT19" s="86"/>
      <c r="AU19" s="86"/>
      <c r="AV19" s="86"/>
      <c r="AW19" s="86"/>
      <c r="AX19" s="86"/>
      <c r="AY19" s="86"/>
      <c r="AZ19" s="86"/>
      <c r="BA19">
        <v>1</v>
      </c>
      <c r="BB19" s="85" t="str">
        <f>REPLACE(INDEX(GroupVertices[Group],MATCH(Edges24[[#This Row],[Vertex 1]],GroupVertices[Vertex],0)),1,1,"")</f>
        <v>1</v>
      </c>
      <c r="BC19" s="85" t="str">
        <f>REPLACE(INDEX(GroupVertices[Group],MATCH(Edges24[[#This Row],[Vertex 2]],GroupVertices[Vertex],0)),1,1,"")</f>
        <v>1</v>
      </c>
      <c r="BD19" s="51"/>
      <c r="BE19" s="52"/>
      <c r="BF19" s="51"/>
      <c r="BG19" s="52"/>
      <c r="BH19" s="51"/>
      <c r="BI19" s="52"/>
      <c r="BJ19" s="51"/>
      <c r="BK19" s="52"/>
      <c r="BL19" s="51"/>
    </row>
    <row r="20" spans="1:64" ht="15">
      <c r="A20" s="84" t="s">
        <v>229</v>
      </c>
      <c r="B20" s="84" t="s">
        <v>233</v>
      </c>
      <c r="C20" s="53"/>
      <c r="D20" s="54"/>
      <c r="E20" s="65"/>
      <c r="F20" s="55"/>
      <c r="G20" s="53"/>
      <c r="H20" s="57"/>
      <c r="I20" s="56"/>
      <c r="J20" s="56"/>
      <c r="K20" s="36" t="s">
        <v>65</v>
      </c>
      <c r="L20" s="83">
        <v>35</v>
      </c>
      <c r="M20" s="83"/>
      <c r="N20" s="63"/>
      <c r="O20" s="86" t="s">
        <v>250</v>
      </c>
      <c r="P20" s="88">
        <v>43407.38318287037</v>
      </c>
      <c r="Q20" s="86" t="s">
        <v>254</v>
      </c>
      <c r="R20" s="86"/>
      <c r="S20" s="86"/>
      <c r="T20" s="86" t="s">
        <v>248</v>
      </c>
      <c r="U20" s="86"/>
      <c r="V20" s="89" t="s">
        <v>302</v>
      </c>
      <c r="W20" s="88">
        <v>43407.38318287037</v>
      </c>
      <c r="X20" s="89" t="s">
        <v>332</v>
      </c>
      <c r="Y20" s="86"/>
      <c r="Z20" s="86"/>
      <c r="AA20" s="92" t="s">
        <v>365</v>
      </c>
      <c r="AB20" s="86"/>
      <c r="AC20" s="86" t="b">
        <v>0</v>
      </c>
      <c r="AD20" s="86">
        <v>0</v>
      </c>
      <c r="AE20" s="92" t="s">
        <v>382</v>
      </c>
      <c r="AF20" s="86" t="b">
        <v>0</v>
      </c>
      <c r="AG20" s="86" t="s">
        <v>386</v>
      </c>
      <c r="AH20" s="86"/>
      <c r="AI20" s="92" t="s">
        <v>382</v>
      </c>
      <c r="AJ20" s="86" t="b">
        <v>0</v>
      </c>
      <c r="AK20" s="86">
        <v>27</v>
      </c>
      <c r="AL20" s="92" t="s">
        <v>368</v>
      </c>
      <c r="AM20" s="86" t="s">
        <v>392</v>
      </c>
      <c r="AN20" s="86" t="b">
        <v>0</v>
      </c>
      <c r="AO20" s="92" t="s">
        <v>368</v>
      </c>
      <c r="AP20" s="86" t="s">
        <v>176</v>
      </c>
      <c r="AQ20" s="86">
        <v>0</v>
      </c>
      <c r="AR20" s="86">
        <v>0</v>
      </c>
      <c r="AS20" s="86"/>
      <c r="AT20" s="86"/>
      <c r="AU20" s="86"/>
      <c r="AV20" s="86"/>
      <c r="AW20" s="86"/>
      <c r="AX20" s="86"/>
      <c r="AY20" s="86"/>
      <c r="AZ20" s="86"/>
      <c r="BA20">
        <v>1</v>
      </c>
      <c r="BB20" s="85" t="str">
        <f>REPLACE(INDEX(GroupVertices[Group],MATCH(Edges24[[#This Row],[Vertex 1]],GroupVertices[Vertex],0)),1,1,"")</f>
        <v>1</v>
      </c>
      <c r="BC20" s="85" t="str">
        <f>REPLACE(INDEX(GroupVertices[Group],MATCH(Edges24[[#This Row],[Vertex 2]],GroupVertices[Vertex],0)),1,1,"")</f>
        <v>1</v>
      </c>
      <c r="BD20" s="51"/>
      <c r="BE20" s="52"/>
      <c r="BF20" s="51"/>
      <c r="BG20" s="52"/>
      <c r="BH20" s="51"/>
      <c r="BI20" s="52"/>
      <c r="BJ20" s="51"/>
      <c r="BK20" s="52"/>
      <c r="BL20" s="51"/>
    </row>
    <row r="21" spans="1:64" ht="15">
      <c r="A21" s="84" t="s">
        <v>230</v>
      </c>
      <c r="B21" s="84" t="s">
        <v>233</v>
      </c>
      <c r="C21" s="53"/>
      <c r="D21" s="54"/>
      <c r="E21" s="65"/>
      <c r="F21" s="55"/>
      <c r="G21" s="53"/>
      <c r="H21" s="57"/>
      <c r="I21" s="56"/>
      <c r="J21" s="56"/>
      <c r="K21" s="36" t="s">
        <v>65</v>
      </c>
      <c r="L21" s="83">
        <v>37</v>
      </c>
      <c r="M21" s="83"/>
      <c r="N21" s="63"/>
      <c r="O21" s="86" t="s">
        <v>250</v>
      </c>
      <c r="P21" s="88">
        <v>43407.470925925925</v>
      </c>
      <c r="Q21" s="86" t="s">
        <v>254</v>
      </c>
      <c r="R21" s="86"/>
      <c r="S21" s="86"/>
      <c r="T21" s="86" t="s">
        <v>248</v>
      </c>
      <c r="U21" s="86"/>
      <c r="V21" s="89" t="s">
        <v>303</v>
      </c>
      <c r="W21" s="88">
        <v>43407.470925925925</v>
      </c>
      <c r="X21" s="89" t="s">
        <v>333</v>
      </c>
      <c r="Y21" s="86"/>
      <c r="Z21" s="86"/>
      <c r="AA21" s="92" t="s">
        <v>366</v>
      </c>
      <c r="AB21" s="86"/>
      <c r="AC21" s="86" t="b">
        <v>0</v>
      </c>
      <c r="AD21" s="86">
        <v>0</v>
      </c>
      <c r="AE21" s="92" t="s">
        <v>382</v>
      </c>
      <c r="AF21" s="86" t="b">
        <v>0</v>
      </c>
      <c r="AG21" s="86" t="s">
        <v>386</v>
      </c>
      <c r="AH21" s="86"/>
      <c r="AI21" s="92" t="s">
        <v>382</v>
      </c>
      <c r="AJ21" s="86" t="b">
        <v>0</v>
      </c>
      <c r="AK21" s="86">
        <v>27</v>
      </c>
      <c r="AL21" s="92" t="s">
        <v>368</v>
      </c>
      <c r="AM21" s="86" t="s">
        <v>392</v>
      </c>
      <c r="AN21" s="86" t="b">
        <v>0</v>
      </c>
      <c r="AO21" s="92" t="s">
        <v>368</v>
      </c>
      <c r="AP21" s="86" t="s">
        <v>176</v>
      </c>
      <c r="AQ21" s="86">
        <v>0</v>
      </c>
      <c r="AR21" s="86">
        <v>0</v>
      </c>
      <c r="AS21" s="86"/>
      <c r="AT21" s="86"/>
      <c r="AU21" s="86"/>
      <c r="AV21" s="86"/>
      <c r="AW21" s="86"/>
      <c r="AX21" s="86"/>
      <c r="AY21" s="86"/>
      <c r="AZ21" s="86"/>
      <c r="BA21">
        <v>1</v>
      </c>
      <c r="BB21" s="85" t="str">
        <f>REPLACE(INDEX(GroupVertices[Group],MATCH(Edges24[[#This Row],[Vertex 1]],GroupVertices[Vertex],0)),1,1,"")</f>
        <v>1</v>
      </c>
      <c r="BC21" s="85" t="str">
        <f>REPLACE(INDEX(GroupVertices[Group],MATCH(Edges24[[#This Row],[Vertex 2]],GroupVertices[Vertex],0)),1,1,"")</f>
        <v>1</v>
      </c>
      <c r="BD21" s="51"/>
      <c r="BE21" s="52"/>
      <c r="BF21" s="51"/>
      <c r="BG21" s="52"/>
      <c r="BH21" s="51"/>
      <c r="BI21" s="52"/>
      <c r="BJ21" s="51"/>
      <c r="BK21" s="52"/>
      <c r="BL21" s="51"/>
    </row>
    <row r="22" spans="1:64" ht="15">
      <c r="A22" s="84" t="s">
        <v>231</v>
      </c>
      <c r="B22" s="84" t="s">
        <v>233</v>
      </c>
      <c r="C22" s="53"/>
      <c r="D22" s="54"/>
      <c r="E22" s="65"/>
      <c r="F22" s="55"/>
      <c r="G22" s="53"/>
      <c r="H22" s="57"/>
      <c r="I22" s="56"/>
      <c r="J22" s="56"/>
      <c r="K22" s="36" t="s">
        <v>65</v>
      </c>
      <c r="L22" s="83">
        <v>39</v>
      </c>
      <c r="M22" s="83"/>
      <c r="N22" s="63"/>
      <c r="O22" s="86" t="s">
        <v>250</v>
      </c>
      <c r="P22" s="88">
        <v>43407.51863425926</v>
      </c>
      <c r="Q22" s="86" t="s">
        <v>254</v>
      </c>
      <c r="R22" s="86"/>
      <c r="S22" s="86"/>
      <c r="T22" s="86" t="s">
        <v>248</v>
      </c>
      <c r="U22" s="86"/>
      <c r="V22" s="89" t="s">
        <v>304</v>
      </c>
      <c r="W22" s="88">
        <v>43407.51863425926</v>
      </c>
      <c r="X22" s="89" t="s">
        <v>334</v>
      </c>
      <c r="Y22" s="86"/>
      <c r="Z22" s="86"/>
      <c r="AA22" s="92" t="s">
        <v>367</v>
      </c>
      <c r="AB22" s="86"/>
      <c r="AC22" s="86" t="b">
        <v>0</v>
      </c>
      <c r="AD22" s="86">
        <v>0</v>
      </c>
      <c r="AE22" s="92" t="s">
        <v>382</v>
      </c>
      <c r="AF22" s="86" t="b">
        <v>0</v>
      </c>
      <c r="AG22" s="86" t="s">
        <v>386</v>
      </c>
      <c r="AH22" s="86"/>
      <c r="AI22" s="92" t="s">
        <v>382</v>
      </c>
      <c r="AJ22" s="86" t="b">
        <v>0</v>
      </c>
      <c r="AK22" s="86">
        <v>27</v>
      </c>
      <c r="AL22" s="92" t="s">
        <v>368</v>
      </c>
      <c r="AM22" s="86" t="s">
        <v>393</v>
      </c>
      <c r="AN22" s="86" t="b">
        <v>0</v>
      </c>
      <c r="AO22" s="92" t="s">
        <v>368</v>
      </c>
      <c r="AP22" s="86" t="s">
        <v>176</v>
      </c>
      <c r="AQ22" s="86">
        <v>0</v>
      </c>
      <c r="AR22" s="86">
        <v>0</v>
      </c>
      <c r="AS22" s="86"/>
      <c r="AT22" s="86"/>
      <c r="AU22" s="86"/>
      <c r="AV22" s="86"/>
      <c r="AW22" s="86"/>
      <c r="AX22" s="86"/>
      <c r="AY22" s="86"/>
      <c r="AZ22" s="86"/>
      <c r="BA22">
        <v>1</v>
      </c>
      <c r="BB22" s="85" t="str">
        <f>REPLACE(INDEX(GroupVertices[Group],MATCH(Edges24[[#This Row],[Vertex 1]],GroupVertices[Vertex],0)),1,1,"")</f>
        <v>1</v>
      </c>
      <c r="BC22" s="85" t="str">
        <f>REPLACE(INDEX(GroupVertices[Group],MATCH(Edges24[[#This Row],[Vertex 2]],GroupVertices[Vertex],0)),1,1,"")</f>
        <v>1</v>
      </c>
      <c r="BD22" s="51"/>
      <c r="BE22" s="52"/>
      <c r="BF22" s="51"/>
      <c r="BG22" s="52"/>
      <c r="BH22" s="51"/>
      <c r="BI22" s="52"/>
      <c r="BJ22" s="51"/>
      <c r="BK22" s="52"/>
      <c r="BL22" s="51"/>
    </row>
    <row r="23" spans="1:64" ht="15">
      <c r="A23" s="84" t="s">
        <v>232</v>
      </c>
      <c r="B23" s="84" t="s">
        <v>233</v>
      </c>
      <c r="C23" s="53"/>
      <c r="D23" s="54"/>
      <c r="E23" s="65"/>
      <c r="F23" s="55"/>
      <c r="G23" s="53"/>
      <c r="H23" s="57"/>
      <c r="I23" s="56"/>
      <c r="J23" s="56"/>
      <c r="K23" s="36" t="s">
        <v>66</v>
      </c>
      <c r="L23" s="83">
        <v>41</v>
      </c>
      <c r="M23" s="83"/>
      <c r="N23" s="63"/>
      <c r="O23" s="86" t="s">
        <v>251</v>
      </c>
      <c r="P23" s="88">
        <v>43406.98488425926</v>
      </c>
      <c r="Q23" s="86" t="s">
        <v>255</v>
      </c>
      <c r="R23" s="89" t="s">
        <v>267</v>
      </c>
      <c r="S23" s="86" t="s">
        <v>273</v>
      </c>
      <c r="T23" s="86" t="s">
        <v>248</v>
      </c>
      <c r="U23" s="86"/>
      <c r="V23" s="89" t="s">
        <v>305</v>
      </c>
      <c r="W23" s="88">
        <v>43406.98488425926</v>
      </c>
      <c r="X23" s="89" t="s">
        <v>335</v>
      </c>
      <c r="Y23" s="86"/>
      <c r="Z23" s="86"/>
      <c r="AA23" s="92" t="s">
        <v>368</v>
      </c>
      <c r="AB23" s="86"/>
      <c r="AC23" s="86" t="b">
        <v>0</v>
      </c>
      <c r="AD23" s="86">
        <v>41</v>
      </c>
      <c r="AE23" s="92" t="s">
        <v>383</v>
      </c>
      <c r="AF23" s="86" t="b">
        <v>0</v>
      </c>
      <c r="AG23" s="86" t="s">
        <v>386</v>
      </c>
      <c r="AH23" s="86"/>
      <c r="AI23" s="92" t="s">
        <v>382</v>
      </c>
      <c r="AJ23" s="86" t="b">
        <v>0</v>
      </c>
      <c r="AK23" s="86">
        <v>20</v>
      </c>
      <c r="AL23" s="92" t="s">
        <v>382</v>
      </c>
      <c r="AM23" s="86" t="s">
        <v>395</v>
      </c>
      <c r="AN23" s="86" t="b">
        <v>0</v>
      </c>
      <c r="AO23" s="92" t="s">
        <v>368</v>
      </c>
      <c r="AP23" s="86" t="s">
        <v>176</v>
      </c>
      <c r="AQ23" s="86">
        <v>0</v>
      </c>
      <c r="AR23" s="86">
        <v>0</v>
      </c>
      <c r="AS23" s="86"/>
      <c r="AT23" s="86"/>
      <c r="AU23" s="86"/>
      <c r="AV23" s="86"/>
      <c r="AW23" s="86"/>
      <c r="AX23" s="86"/>
      <c r="AY23" s="86"/>
      <c r="AZ23" s="86"/>
      <c r="BA23">
        <v>1</v>
      </c>
      <c r="BB23" s="85" t="str">
        <f>REPLACE(INDEX(GroupVertices[Group],MATCH(Edges24[[#This Row],[Vertex 1]],GroupVertices[Vertex],0)),1,1,"")</f>
        <v>1</v>
      </c>
      <c r="BC23" s="85" t="str">
        <f>REPLACE(INDEX(GroupVertices[Group],MATCH(Edges24[[#This Row],[Vertex 2]],GroupVertices[Vertex],0)),1,1,"")</f>
        <v>1</v>
      </c>
      <c r="BD23" s="51">
        <v>2</v>
      </c>
      <c r="BE23" s="52">
        <v>4.545454545454546</v>
      </c>
      <c r="BF23" s="51">
        <v>0</v>
      </c>
      <c r="BG23" s="52">
        <v>0</v>
      </c>
      <c r="BH23" s="51">
        <v>0</v>
      </c>
      <c r="BI23" s="52">
        <v>0</v>
      </c>
      <c r="BJ23" s="51">
        <v>42</v>
      </c>
      <c r="BK23" s="52">
        <v>95.45454545454545</v>
      </c>
      <c r="BL23" s="51">
        <v>44</v>
      </c>
    </row>
    <row r="24" spans="1:64" ht="15">
      <c r="A24" s="84" t="s">
        <v>233</v>
      </c>
      <c r="B24" s="84" t="s">
        <v>232</v>
      </c>
      <c r="C24" s="53"/>
      <c r="D24" s="54"/>
      <c r="E24" s="65"/>
      <c r="F24" s="55"/>
      <c r="G24" s="53"/>
      <c r="H24" s="57"/>
      <c r="I24" s="56"/>
      <c r="J24" s="56"/>
      <c r="K24" s="36" t="s">
        <v>66</v>
      </c>
      <c r="L24" s="83">
        <v>42</v>
      </c>
      <c r="M24" s="83"/>
      <c r="N24" s="63"/>
      <c r="O24" s="86" t="s">
        <v>250</v>
      </c>
      <c r="P24" s="88">
        <v>43407.11943287037</v>
      </c>
      <c r="Q24" s="86" t="s">
        <v>254</v>
      </c>
      <c r="R24" s="86"/>
      <c r="S24" s="86"/>
      <c r="T24" s="86" t="s">
        <v>248</v>
      </c>
      <c r="U24" s="86"/>
      <c r="V24" s="89" t="s">
        <v>306</v>
      </c>
      <c r="W24" s="88">
        <v>43407.11943287037</v>
      </c>
      <c r="X24" s="89" t="s">
        <v>336</v>
      </c>
      <c r="Y24" s="86"/>
      <c r="Z24" s="86"/>
      <c r="AA24" s="92" t="s">
        <v>369</v>
      </c>
      <c r="AB24" s="86"/>
      <c r="AC24" s="86" t="b">
        <v>0</v>
      </c>
      <c r="AD24" s="86">
        <v>0</v>
      </c>
      <c r="AE24" s="92" t="s">
        <v>382</v>
      </c>
      <c r="AF24" s="86" t="b">
        <v>0</v>
      </c>
      <c r="AG24" s="86" t="s">
        <v>386</v>
      </c>
      <c r="AH24" s="86"/>
      <c r="AI24" s="92" t="s">
        <v>382</v>
      </c>
      <c r="AJ24" s="86" t="b">
        <v>0</v>
      </c>
      <c r="AK24" s="86">
        <v>20</v>
      </c>
      <c r="AL24" s="92" t="s">
        <v>368</v>
      </c>
      <c r="AM24" s="86" t="s">
        <v>392</v>
      </c>
      <c r="AN24" s="86" t="b">
        <v>0</v>
      </c>
      <c r="AO24" s="92" t="s">
        <v>368</v>
      </c>
      <c r="AP24" s="86" t="s">
        <v>176</v>
      </c>
      <c r="AQ24" s="86">
        <v>0</v>
      </c>
      <c r="AR24" s="86">
        <v>0</v>
      </c>
      <c r="AS24" s="86"/>
      <c r="AT24" s="86"/>
      <c r="AU24" s="86"/>
      <c r="AV24" s="86"/>
      <c r="AW24" s="86"/>
      <c r="AX24" s="86"/>
      <c r="AY24" s="86"/>
      <c r="AZ24" s="86"/>
      <c r="BA24">
        <v>1</v>
      </c>
      <c r="BB24" s="85" t="str">
        <f>REPLACE(INDEX(GroupVertices[Group],MATCH(Edges24[[#This Row],[Vertex 1]],GroupVertices[Vertex],0)),1,1,"")</f>
        <v>1</v>
      </c>
      <c r="BC24" s="85" t="str">
        <f>REPLACE(INDEX(GroupVertices[Group],MATCH(Edges24[[#This Row],[Vertex 2]],GroupVertices[Vertex],0)),1,1,"")</f>
        <v>1</v>
      </c>
      <c r="BD24" s="51">
        <v>0</v>
      </c>
      <c r="BE24" s="52">
        <v>0</v>
      </c>
      <c r="BF24" s="51">
        <v>0</v>
      </c>
      <c r="BG24" s="52">
        <v>0</v>
      </c>
      <c r="BH24" s="51">
        <v>0</v>
      </c>
      <c r="BI24" s="52">
        <v>0</v>
      </c>
      <c r="BJ24" s="51">
        <v>20</v>
      </c>
      <c r="BK24" s="52">
        <v>100</v>
      </c>
      <c r="BL24" s="51">
        <v>20</v>
      </c>
    </row>
    <row r="25" spans="1:64" ht="15">
      <c r="A25" s="84" t="s">
        <v>234</v>
      </c>
      <c r="B25" s="84" t="s">
        <v>233</v>
      </c>
      <c r="C25" s="53"/>
      <c r="D25" s="54"/>
      <c r="E25" s="65"/>
      <c r="F25" s="55"/>
      <c r="G25" s="53"/>
      <c r="H25" s="57"/>
      <c r="I25" s="56"/>
      <c r="J25" s="56"/>
      <c r="K25" s="36" t="s">
        <v>65</v>
      </c>
      <c r="L25" s="83">
        <v>43</v>
      </c>
      <c r="M25" s="83"/>
      <c r="N25" s="63"/>
      <c r="O25" s="86" t="s">
        <v>250</v>
      </c>
      <c r="P25" s="88">
        <v>43407.585694444446</v>
      </c>
      <c r="Q25" s="86" t="s">
        <v>254</v>
      </c>
      <c r="R25" s="86"/>
      <c r="S25" s="86"/>
      <c r="T25" s="86" t="s">
        <v>248</v>
      </c>
      <c r="U25" s="86"/>
      <c r="V25" s="89" t="s">
        <v>307</v>
      </c>
      <c r="W25" s="88">
        <v>43407.585694444446</v>
      </c>
      <c r="X25" s="89" t="s">
        <v>337</v>
      </c>
      <c r="Y25" s="86"/>
      <c r="Z25" s="86"/>
      <c r="AA25" s="92" t="s">
        <v>370</v>
      </c>
      <c r="AB25" s="86"/>
      <c r="AC25" s="86" t="b">
        <v>0</v>
      </c>
      <c r="AD25" s="86">
        <v>0</v>
      </c>
      <c r="AE25" s="92" t="s">
        <v>382</v>
      </c>
      <c r="AF25" s="86" t="b">
        <v>0</v>
      </c>
      <c r="AG25" s="86" t="s">
        <v>386</v>
      </c>
      <c r="AH25" s="86"/>
      <c r="AI25" s="92" t="s">
        <v>382</v>
      </c>
      <c r="AJ25" s="86" t="b">
        <v>0</v>
      </c>
      <c r="AK25" s="86">
        <v>27</v>
      </c>
      <c r="AL25" s="92" t="s">
        <v>368</v>
      </c>
      <c r="AM25" s="86" t="s">
        <v>392</v>
      </c>
      <c r="AN25" s="86" t="b">
        <v>0</v>
      </c>
      <c r="AO25" s="92" t="s">
        <v>368</v>
      </c>
      <c r="AP25" s="86" t="s">
        <v>176</v>
      </c>
      <c r="AQ25" s="86">
        <v>0</v>
      </c>
      <c r="AR25" s="86">
        <v>0</v>
      </c>
      <c r="AS25" s="86"/>
      <c r="AT25" s="86"/>
      <c r="AU25" s="86"/>
      <c r="AV25" s="86"/>
      <c r="AW25" s="86"/>
      <c r="AX25" s="86"/>
      <c r="AY25" s="86"/>
      <c r="AZ25" s="86"/>
      <c r="BA25">
        <v>1</v>
      </c>
      <c r="BB25" s="85" t="str">
        <f>REPLACE(INDEX(GroupVertices[Group],MATCH(Edges24[[#This Row],[Vertex 1]],GroupVertices[Vertex],0)),1,1,"")</f>
        <v>1</v>
      </c>
      <c r="BC25" s="85" t="str">
        <f>REPLACE(INDEX(GroupVertices[Group],MATCH(Edges24[[#This Row],[Vertex 2]],GroupVertices[Vertex],0)),1,1,"")</f>
        <v>1</v>
      </c>
      <c r="BD25" s="51"/>
      <c r="BE25" s="52"/>
      <c r="BF25" s="51"/>
      <c r="BG25" s="52"/>
      <c r="BH25" s="51"/>
      <c r="BI25" s="52"/>
      <c r="BJ25" s="51"/>
      <c r="BK25" s="52"/>
      <c r="BL25" s="51"/>
    </row>
    <row r="26" spans="1:64" ht="15">
      <c r="A26" s="84" t="s">
        <v>235</v>
      </c>
      <c r="B26" s="84" t="s">
        <v>243</v>
      </c>
      <c r="C26" s="53"/>
      <c r="D26" s="54"/>
      <c r="E26" s="65"/>
      <c r="F26" s="55"/>
      <c r="G26" s="53"/>
      <c r="H26" s="57"/>
      <c r="I26" s="56"/>
      <c r="J26" s="56"/>
      <c r="K26" s="36" t="s">
        <v>65</v>
      </c>
      <c r="L26" s="83">
        <v>45</v>
      </c>
      <c r="M26" s="83"/>
      <c r="N26" s="63"/>
      <c r="O26" s="86" t="s">
        <v>250</v>
      </c>
      <c r="P26" s="88">
        <v>43409.69590277778</v>
      </c>
      <c r="Q26" s="86" t="s">
        <v>256</v>
      </c>
      <c r="R26" s="86"/>
      <c r="S26" s="86"/>
      <c r="T26" s="86" t="s">
        <v>248</v>
      </c>
      <c r="U26" s="86"/>
      <c r="V26" s="89" t="s">
        <v>308</v>
      </c>
      <c r="W26" s="88">
        <v>43409.69590277778</v>
      </c>
      <c r="X26" s="89" t="s">
        <v>338</v>
      </c>
      <c r="Y26" s="86"/>
      <c r="Z26" s="86"/>
      <c r="AA26" s="92" t="s">
        <v>371</v>
      </c>
      <c r="AB26" s="86"/>
      <c r="AC26" s="86" t="b">
        <v>0</v>
      </c>
      <c r="AD26" s="86">
        <v>0</v>
      </c>
      <c r="AE26" s="92" t="s">
        <v>384</v>
      </c>
      <c r="AF26" s="86" t="b">
        <v>0</v>
      </c>
      <c r="AG26" s="86" t="s">
        <v>386</v>
      </c>
      <c r="AH26" s="86"/>
      <c r="AI26" s="92" t="s">
        <v>382</v>
      </c>
      <c r="AJ26" s="86" t="b">
        <v>0</v>
      </c>
      <c r="AK26" s="86">
        <v>0</v>
      </c>
      <c r="AL26" s="92" t="s">
        <v>382</v>
      </c>
      <c r="AM26" s="86" t="s">
        <v>392</v>
      </c>
      <c r="AN26" s="86" t="b">
        <v>0</v>
      </c>
      <c r="AO26" s="92" t="s">
        <v>371</v>
      </c>
      <c r="AP26" s="86" t="s">
        <v>176</v>
      </c>
      <c r="AQ26" s="86">
        <v>0</v>
      </c>
      <c r="AR26" s="86">
        <v>0</v>
      </c>
      <c r="AS26" s="86"/>
      <c r="AT26" s="86"/>
      <c r="AU26" s="86"/>
      <c r="AV26" s="86"/>
      <c r="AW26" s="86"/>
      <c r="AX26" s="86"/>
      <c r="AY26" s="86"/>
      <c r="AZ26" s="86"/>
      <c r="BA26">
        <v>1</v>
      </c>
      <c r="BB26" s="85" t="str">
        <f>REPLACE(INDEX(GroupVertices[Group],MATCH(Edges24[[#This Row],[Vertex 1]],GroupVertices[Vertex],0)),1,1,"")</f>
        <v>2</v>
      </c>
      <c r="BC26" s="85" t="str">
        <f>REPLACE(INDEX(GroupVertices[Group],MATCH(Edges24[[#This Row],[Vertex 2]],GroupVertices[Vertex],0)),1,1,"")</f>
        <v>2</v>
      </c>
      <c r="BD26" s="51"/>
      <c r="BE26" s="52"/>
      <c r="BF26" s="51"/>
      <c r="BG26" s="52"/>
      <c r="BH26" s="51"/>
      <c r="BI26" s="52"/>
      <c r="BJ26" s="51"/>
      <c r="BK26" s="52"/>
      <c r="BL26" s="51"/>
    </row>
    <row r="27" spans="1:64" ht="15">
      <c r="A27" s="84" t="s">
        <v>236</v>
      </c>
      <c r="B27" s="84" t="s">
        <v>246</v>
      </c>
      <c r="C27" s="53"/>
      <c r="D27" s="54"/>
      <c r="E27" s="65"/>
      <c r="F27" s="55"/>
      <c r="G27" s="53"/>
      <c r="H27" s="57"/>
      <c r="I27" s="56"/>
      <c r="J27" s="56"/>
      <c r="K27" s="36" t="s">
        <v>65</v>
      </c>
      <c r="L27" s="83">
        <v>49</v>
      </c>
      <c r="M27" s="83"/>
      <c r="N27" s="63"/>
      <c r="O27" s="86" t="s">
        <v>250</v>
      </c>
      <c r="P27" s="88">
        <v>43410.012557870374</v>
      </c>
      <c r="Q27" s="86" t="s">
        <v>257</v>
      </c>
      <c r="R27" s="86" t="s">
        <v>268</v>
      </c>
      <c r="S27" s="86" t="s">
        <v>274</v>
      </c>
      <c r="T27" s="86" t="s">
        <v>277</v>
      </c>
      <c r="U27" s="86"/>
      <c r="V27" s="89" t="s">
        <v>309</v>
      </c>
      <c r="W27" s="88">
        <v>43410.012557870374</v>
      </c>
      <c r="X27" s="89" t="s">
        <v>339</v>
      </c>
      <c r="Y27" s="86"/>
      <c r="Z27" s="86"/>
      <c r="AA27" s="92" t="s">
        <v>372</v>
      </c>
      <c r="AB27" s="86"/>
      <c r="AC27" s="86" t="b">
        <v>0</v>
      </c>
      <c r="AD27" s="86">
        <v>0</v>
      </c>
      <c r="AE27" s="92" t="s">
        <v>382</v>
      </c>
      <c r="AF27" s="86" t="b">
        <v>1</v>
      </c>
      <c r="AG27" s="86" t="s">
        <v>386</v>
      </c>
      <c r="AH27" s="86"/>
      <c r="AI27" s="92" t="s">
        <v>389</v>
      </c>
      <c r="AJ27" s="86" t="b">
        <v>0</v>
      </c>
      <c r="AK27" s="86">
        <v>0</v>
      </c>
      <c r="AL27" s="92" t="s">
        <v>382</v>
      </c>
      <c r="AM27" s="86" t="s">
        <v>395</v>
      </c>
      <c r="AN27" s="86" t="b">
        <v>0</v>
      </c>
      <c r="AO27" s="92" t="s">
        <v>372</v>
      </c>
      <c r="AP27" s="86" t="s">
        <v>176</v>
      </c>
      <c r="AQ27" s="86">
        <v>0</v>
      </c>
      <c r="AR27" s="86">
        <v>0</v>
      </c>
      <c r="AS27" s="86"/>
      <c r="AT27" s="86"/>
      <c r="AU27" s="86"/>
      <c r="AV27" s="86"/>
      <c r="AW27" s="86"/>
      <c r="AX27" s="86"/>
      <c r="AY27" s="86"/>
      <c r="AZ27" s="86"/>
      <c r="BA27">
        <v>1</v>
      </c>
      <c r="BB27" s="85" t="str">
        <f>REPLACE(INDEX(GroupVertices[Group],MATCH(Edges24[[#This Row],[Vertex 1]],GroupVertices[Vertex],0)),1,1,"")</f>
        <v>2</v>
      </c>
      <c r="BC27" s="85" t="str">
        <f>REPLACE(INDEX(GroupVertices[Group],MATCH(Edges24[[#This Row],[Vertex 2]],GroupVertices[Vertex],0)),1,1,"")</f>
        <v>2</v>
      </c>
      <c r="BD27" s="51">
        <v>0</v>
      </c>
      <c r="BE27" s="52">
        <v>0</v>
      </c>
      <c r="BF27" s="51">
        <v>0</v>
      </c>
      <c r="BG27" s="52">
        <v>0</v>
      </c>
      <c r="BH27" s="51">
        <v>0</v>
      </c>
      <c r="BI27" s="52">
        <v>0</v>
      </c>
      <c r="BJ27" s="51">
        <v>18</v>
      </c>
      <c r="BK27" s="52">
        <v>100</v>
      </c>
      <c r="BL27" s="51">
        <v>18</v>
      </c>
    </row>
    <row r="28" spans="1:64" ht="15">
      <c r="A28" s="84" t="s">
        <v>237</v>
      </c>
      <c r="B28" s="84" t="s">
        <v>247</v>
      </c>
      <c r="C28" s="53"/>
      <c r="D28" s="54"/>
      <c r="E28" s="65"/>
      <c r="F28" s="55"/>
      <c r="G28" s="53"/>
      <c r="H28" s="57"/>
      <c r="I28" s="56"/>
      <c r="J28" s="56"/>
      <c r="K28" s="36" t="s">
        <v>65</v>
      </c>
      <c r="L28" s="83">
        <v>50</v>
      </c>
      <c r="M28" s="83"/>
      <c r="N28" s="63"/>
      <c r="O28" s="86" t="s">
        <v>250</v>
      </c>
      <c r="P28" s="88">
        <v>43410.50962962963</v>
      </c>
      <c r="Q28" s="86" t="s">
        <v>258</v>
      </c>
      <c r="R28" s="86"/>
      <c r="S28" s="86"/>
      <c r="T28" s="86" t="s">
        <v>278</v>
      </c>
      <c r="U28" s="86"/>
      <c r="V28" s="89" t="s">
        <v>310</v>
      </c>
      <c r="W28" s="88">
        <v>43410.50962962963</v>
      </c>
      <c r="X28" s="89" t="s">
        <v>340</v>
      </c>
      <c r="Y28" s="86"/>
      <c r="Z28" s="86"/>
      <c r="AA28" s="92" t="s">
        <v>373</v>
      </c>
      <c r="AB28" s="86"/>
      <c r="AC28" s="86" t="b">
        <v>0</v>
      </c>
      <c r="AD28" s="86">
        <v>1</v>
      </c>
      <c r="AE28" s="92" t="s">
        <v>382</v>
      </c>
      <c r="AF28" s="86" t="b">
        <v>0</v>
      </c>
      <c r="AG28" s="86" t="s">
        <v>386</v>
      </c>
      <c r="AH28" s="86"/>
      <c r="AI28" s="92" t="s">
        <v>382</v>
      </c>
      <c r="AJ28" s="86" t="b">
        <v>0</v>
      </c>
      <c r="AK28" s="86">
        <v>0</v>
      </c>
      <c r="AL28" s="92" t="s">
        <v>382</v>
      </c>
      <c r="AM28" s="86" t="s">
        <v>392</v>
      </c>
      <c r="AN28" s="86" t="b">
        <v>0</v>
      </c>
      <c r="AO28" s="92" t="s">
        <v>373</v>
      </c>
      <c r="AP28" s="86" t="s">
        <v>176</v>
      </c>
      <c r="AQ28" s="86">
        <v>0</v>
      </c>
      <c r="AR28" s="86">
        <v>0</v>
      </c>
      <c r="AS28" s="86"/>
      <c r="AT28" s="86"/>
      <c r="AU28" s="86"/>
      <c r="AV28" s="86"/>
      <c r="AW28" s="86"/>
      <c r="AX28" s="86"/>
      <c r="AY28" s="86"/>
      <c r="AZ28" s="86"/>
      <c r="BA28">
        <v>1</v>
      </c>
      <c r="BB28" s="85" t="str">
        <f>REPLACE(INDEX(GroupVertices[Group],MATCH(Edges24[[#This Row],[Vertex 1]],GroupVertices[Vertex],0)),1,1,"")</f>
        <v>6</v>
      </c>
      <c r="BC28" s="85" t="str">
        <f>REPLACE(INDEX(GroupVertices[Group],MATCH(Edges24[[#This Row],[Vertex 2]],GroupVertices[Vertex],0)),1,1,"")</f>
        <v>6</v>
      </c>
      <c r="BD28" s="51">
        <v>0</v>
      </c>
      <c r="BE28" s="52">
        <v>0</v>
      </c>
      <c r="BF28" s="51">
        <v>0</v>
      </c>
      <c r="BG28" s="52">
        <v>0</v>
      </c>
      <c r="BH28" s="51">
        <v>0</v>
      </c>
      <c r="BI28" s="52">
        <v>0</v>
      </c>
      <c r="BJ28" s="51">
        <v>11</v>
      </c>
      <c r="BK28" s="52">
        <v>100</v>
      </c>
      <c r="BL28" s="51">
        <v>11</v>
      </c>
    </row>
    <row r="29" spans="1:64" ht="15">
      <c r="A29" s="84" t="s">
        <v>238</v>
      </c>
      <c r="B29" s="84" t="s">
        <v>238</v>
      </c>
      <c r="C29" s="53"/>
      <c r="D29" s="54"/>
      <c r="E29" s="65"/>
      <c r="F29" s="55"/>
      <c r="G29" s="53"/>
      <c r="H29" s="57"/>
      <c r="I29" s="56"/>
      <c r="J29" s="56"/>
      <c r="K29" s="36" t="s">
        <v>65</v>
      </c>
      <c r="L29" s="83">
        <v>51</v>
      </c>
      <c r="M29" s="83"/>
      <c r="N29" s="63"/>
      <c r="O29" s="86" t="s">
        <v>176</v>
      </c>
      <c r="P29" s="88">
        <v>43410.60068287037</v>
      </c>
      <c r="Q29" s="86" t="s">
        <v>259</v>
      </c>
      <c r="R29" s="86"/>
      <c r="S29" s="86"/>
      <c r="T29" s="86" t="s">
        <v>248</v>
      </c>
      <c r="U29" s="89" t="s">
        <v>283</v>
      </c>
      <c r="V29" s="89" t="s">
        <v>283</v>
      </c>
      <c r="W29" s="88">
        <v>43410.60068287037</v>
      </c>
      <c r="X29" s="89" t="s">
        <v>341</v>
      </c>
      <c r="Y29" s="86"/>
      <c r="Z29" s="86"/>
      <c r="AA29" s="92" t="s">
        <v>374</v>
      </c>
      <c r="AB29" s="86"/>
      <c r="AC29" s="86" t="b">
        <v>0</v>
      </c>
      <c r="AD29" s="86">
        <v>9</v>
      </c>
      <c r="AE29" s="92" t="s">
        <v>382</v>
      </c>
      <c r="AF29" s="86" t="b">
        <v>0</v>
      </c>
      <c r="AG29" s="86" t="s">
        <v>386</v>
      </c>
      <c r="AH29" s="86"/>
      <c r="AI29" s="92" t="s">
        <v>382</v>
      </c>
      <c r="AJ29" s="86" t="b">
        <v>0</v>
      </c>
      <c r="AK29" s="86">
        <v>0</v>
      </c>
      <c r="AL29" s="92" t="s">
        <v>382</v>
      </c>
      <c r="AM29" s="86" t="s">
        <v>392</v>
      </c>
      <c r="AN29" s="86" t="b">
        <v>0</v>
      </c>
      <c r="AO29" s="92" t="s">
        <v>374</v>
      </c>
      <c r="AP29" s="86" t="s">
        <v>176</v>
      </c>
      <c r="AQ29" s="86">
        <v>0</v>
      </c>
      <c r="AR29" s="86">
        <v>0</v>
      </c>
      <c r="AS29" s="86"/>
      <c r="AT29" s="86"/>
      <c r="AU29" s="86"/>
      <c r="AV29" s="86"/>
      <c r="AW29" s="86"/>
      <c r="AX29" s="86"/>
      <c r="AY29" s="86"/>
      <c r="AZ29" s="86"/>
      <c r="BA29">
        <v>2</v>
      </c>
      <c r="BB29" s="85" t="str">
        <f>REPLACE(INDEX(GroupVertices[Group],MATCH(Edges24[[#This Row],[Vertex 1]],GroupVertices[Vertex],0)),1,1,"")</f>
        <v>3</v>
      </c>
      <c r="BC29" s="85" t="str">
        <f>REPLACE(INDEX(GroupVertices[Group],MATCH(Edges24[[#This Row],[Vertex 2]],GroupVertices[Vertex],0)),1,1,"")</f>
        <v>3</v>
      </c>
      <c r="BD29" s="51">
        <v>0</v>
      </c>
      <c r="BE29" s="52">
        <v>0</v>
      </c>
      <c r="BF29" s="51">
        <v>0</v>
      </c>
      <c r="BG29" s="52">
        <v>0</v>
      </c>
      <c r="BH29" s="51">
        <v>0</v>
      </c>
      <c r="BI29" s="52">
        <v>0</v>
      </c>
      <c r="BJ29" s="51">
        <v>17</v>
      </c>
      <c r="BK29" s="52">
        <v>100</v>
      </c>
      <c r="BL29" s="51">
        <v>17</v>
      </c>
    </row>
    <row r="30" spans="1:64" ht="15">
      <c r="A30" s="84" t="s">
        <v>238</v>
      </c>
      <c r="B30" s="84" t="s">
        <v>238</v>
      </c>
      <c r="C30" s="53"/>
      <c r="D30" s="54"/>
      <c r="E30" s="65"/>
      <c r="F30" s="55"/>
      <c r="G30" s="53"/>
      <c r="H30" s="57"/>
      <c r="I30" s="56"/>
      <c r="J30" s="56"/>
      <c r="K30" s="36" t="s">
        <v>65</v>
      </c>
      <c r="L30" s="83">
        <v>52</v>
      </c>
      <c r="M30" s="83"/>
      <c r="N30" s="63"/>
      <c r="O30" s="86" t="s">
        <v>176</v>
      </c>
      <c r="P30" s="88">
        <v>43410.66357638889</v>
      </c>
      <c r="Q30" s="86" t="s">
        <v>260</v>
      </c>
      <c r="R30" s="86"/>
      <c r="S30" s="86"/>
      <c r="T30" s="86" t="s">
        <v>279</v>
      </c>
      <c r="U30" s="86"/>
      <c r="V30" s="89" t="s">
        <v>311</v>
      </c>
      <c r="W30" s="88">
        <v>43410.66357638889</v>
      </c>
      <c r="X30" s="89" t="s">
        <v>342</v>
      </c>
      <c r="Y30" s="86"/>
      <c r="Z30" s="86"/>
      <c r="AA30" s="92" t="s">
        <v>375</v>
      </c>
      <c r="AB30" s="86"/>
      <c r="AC30" s="86" t="b">
        <v>0</v>
      </c>
      <c r="AD30" s="86">
        <v>4</v>
      </c>
      <c r="AE30" s="92" t="s">
        <v>382</v>
      </c>
      <c r="AF30" s="86" t="b">
        <v>0</v>
      </c>
      <c r="AG30" s="86" t="s">
        <v>386</v>
      </c>
      <c r="AH30" s="86"/>
      <c r="AI30" s="92" t="s">
        <v>382</v>
      </c>
      <c r="AJ30" s="86" t="b">
        <v>0</v>
      </c>
      <c r="AK30" s="86">
        <v>0</v>
      </c>
      <c r="AL30" s="92" t="s">
        <v>382</v>
      </c>
      <c r="AM30" s="86" t="s">
        <v>392</v>
      </c>
      <c r="AN30" s="86" t="b">
        <v>0</v>
      </c>
      <c r="AO30" s="92" t="s">
        <v>375</v>
      </c>
      <c r="AP30" s="86" t="s">
        <v>176</v>
      </c>
      <c r="AQ30" s="86">
        <v>0</v>
      </c>
      <c r="AR30" s="86">
        <v>0</v>
      </c>
      <c r="AS30" s="86"/>
      <c r="AT30" s="86"/>
      <c r="AU30" s="86"/>
      <c r="AV30" s="86"/>
      <c r="AW30" s="86"/>
      <c r="AX30" s="86"/>
      <c r="AY30" s="86"/>
      <c r="AZ30" s="86"/>
      <c r="BA30">
        <v>2</v>
      </c>
      <c r="BB30" s="85" t="str">
        <f>REPLACE(INDEX(GroupVertices[Group],MATCH(Edges24[[#This Row],[Vertex 1]],GroupVertices[Vertex],0)),1,1,"")</f>
        <v>3</v>
      </c>
      <c r="BC30" s="85" t="str">
        <f>REPLACE(INDEX(GroupVertices[Group],MATCH(Edges24[[#This Row],[Vertex 2]],GroupVertices[Vertex],0)),1,1,"")</f>
        <v>3</v>
      </c>
      <c r="BD30" s="51">
        <v>0</v>
      </c>
      <c r="BE30" s="52">
        <v>0</v>
      </c>
      <c r="BF30" s="51">
        <v>0</v>
      </c>
      <c r="BG30" s="52">
        <v>0</v>
      </c>
      <c r="BH30" s="51">
        <v>0</v>
      </c>
      <c r="BI30" s="52">
        <v>0</v>
      </c>
      <c r="BJ30" s="51">
        <v>15</v>
      </c>
      <c r="BK30" s="52">
        <v>100</v>
      </c>
      <c r="BL30" s="51">
        <v>15</v>
      </c>
    </row>
    <row r="31" spans="1:64" ht="15">
      <c r="A31" s="84" t="s">
        <v>239</v>
      </c>
      <c r="B31" s="84" t="s">
        <v>248</v>
      </c>
      <c r="C31" s="53"/>
      <c r="D31" s="54"/>
      <c r="E31" s="65"/>
      <c r="F31" s="55"/>
      <c r="G31" s="53"/>
      <c r="H31" s="57"/>
      <c r="I31" s="56"/>
      <c r="J31" s="56"/>
      <c r="K31" s="36" t="s">
        <v>65</v>
      </c>
      <c r="L31" s="83">
        <v>53</v>
      </c>
      <c r="M31" s="83"/>
      <c r="N31" s="63"/>
      <c r="O31" s="86" t="s">
        <v>250</v>
      </c>
      <c r="P31" s="88">
        <v>43383.65960648148</v>
      </c>
      <c r="Q31" s="86" t="s">
        <v>261</v>
      </c>
      <c r="R31" s="89" t="s">
        <v>269</v>
      </c>
      <c r="S31" s="86" t="s">
        <v>275</v>
      </c>
      <c r="T31" s="86" t="s">
        <v>280</v>
      </c>
      <c r="U31" s="89" t="s">
        <v>284</v>
      </c>
      <c r="V31" s="89" t="s">
        <v>284</v>
      </c>
      <c r="W31" s="88">
        <v>43383.65960648148</v>
      </c>
      <c r="X31" s="89" t="s">
        <v>343</v>
      </c>
      <c r="Y31" s="86"/>
      <c r="Z31" s="86"/>
      <c r="AA31" s="92" t="s">
        <v>376</v>
      </c>
      <c r="AB31" s="86"/>
      <c r="AC31" s="86" t="b">
        <v>0</v>
      </c>
      <c r="AD31" s="86">
        <v>6</v>
      </c>
      <c r="AE31" s="92" t="s">
        <v>382</v>
      </c>
      <c r="AF31" s="86" t="b">
        <v>0</v>
      </c>
      <c r="AG31" s="86" t="s">
        <v>386</v>
      </c>
      <c r="AH31" s="86"/>
      <c r="AI31" s="92" t="s">
        <v>382</v>
      </c>
      <c r="AJ31" s="86" t="b">
        <v>0</v>
      </c>
      <c r="AK31" s="86">
        <v>13</v>
      </c>
      <c r="AL31" s="92" t="s">
        <v>382</v>
      </c>
      <c r="AM31" s="86" t="s">
        <v>394</v>
      </c>
      <c r="AN31" s="86" t="b">
        <v>0</v>
      </c>
      <c r="AO31" s="92" t="s">
        <v>376</v>
      </c>
      <c r="AP31" s="86" t="s">
        <v>397</v>
      </c>
      <c r="AQ31" s="86">
        <v>0</v>
      </c>
      <c r="AR31" s="86">
        <v>0</v>
      </c>
      <c r="AS31" s="86"/>
      <c r="AT31" s="86"/>
      <c r="AU31" s="86"/>
      <c r="AV31" s="86"/>
      <c r="AW31" s="86"/>
      <c r="AX31" s="86"/>
      <c r="AY31" s="86"/>
      <c r="AZ31" s="86"/>
      <c r="BA31">
        <v>1</v>
      </c>
      <c r="BB31" s="85" t="str">
        <f>REPLACE(INDEX(GroupVertices[Group],MATCH(Edges24[[#This Row],[Vertex 1]],GroupVertices[Vertex],0)),1,1,"")</f>
        <v>4</v>
      </c>
      <c r="BC31" s="85" t="str">
        <f>REPLACE(INDEX(GroupVertices[Group],MATCH(Edges24[[#This Row],[Vertex 2]],GroupVertices[Vertex],0)),1,1,"")</f>
        <v>4</v>
      </c>
      <c r="BD31" s="51">
        <v>1</v>
      </c>
      <c r="BE31" s="52">
        <v>2.380952380952381</v>
      </c>
      <c r="BF31" s="51">
        <v>0</v>
      </c>
      <c r="BG31" s="52">
        <v>0</v>
      </c>
      <c r="BH31" s="51">
        <v>0</v>
      </c>
      <c r="BI31" s="52">
        <v>0</v>
      </c>
      <c r="BJ31" s="51">
        <v>41</v>
      </c>
      <c r="BK31" s="52">
        <v>97.61904761904762</v>
      </c>
      <c r="BL31" s="51">
        <v>42</v>
      </c>
    </row>
    <row r="32" spans="1:64" ht="15">
      <c r="A32" s="84" t="s">
        <v>240</v>
      </c>
      <c r="B32" s="84" t="s">
        <v>248</v>
      </c>
      <c r="C32" s="53"/>
      <c r="D32" s="54"/>
      <c r="E32" s="65"/>
      <c r="F32" s="55"/>
      <c r="G32" s="53"/>
      <c r="H32" s="57"/>
      <c r="I32" s="56"/>
      <c r="J32" s="56"/>
      <c r="K32" s="36" t="s">
        <v>65</v>
      </c>
      <c r="L32" s="83">
        <v>54</v>
      </c>
      <c r="M32" s="83"/>
      <c r="N32" s="63"/>
      <c r="O32" s="86" t="s">
        <v>250</v>
      </c>
      <c r="P32" s="88">
        <v>43408.40998842593</v>
      </c>
      <c r="Q32" s="86" t="s">
        <v>262</v>
      </c>
      <c r="R32" s="86"/>
      <c r="S32" s="86"/>
      <c r="T32" s="86"/>
      <c r="U32" s="86"/>
      <c r="V32" s="89" t="s">
        <v>312</v>
      </c>
      <c r="W32" s="88">
        <v>43408.40998842593</v>
      </c>
      <c r="X32" s="89" t="s">
        <v>344</v>
      </c>
      <c r="Y32" s="86"/>
      <c r="Z32" s="86"/>
      <c r="AA32" s="92" t="s">
        <v>377</v>
      </c>
      <c r="AB32" s="86"/>
      <c r="AC32" s="86" t="b">
        <v>0</v>
      </c>
      <c r="AD32" s="86">
        <v>0</v>
      </c>
      <c r="AE32" s="92" t="s">
        <v>382</v>
      </c>
      <c r="AF32" s="86" t="b">
        <v>0</v>
      </c>
      <c r="AG32" s="86" t="s">
        <v>386</v>
      </c>
      <c r="AH32" s="86"/>
      <c r="AI32" s="92" t="s">
        <v>382</v>
      </c>
      <c r="AJ32" s="86" t="b">
        <v>0</v>
      </c>
      <c r="AK32" s="86">
        <v>12</v>
      </c>
      <c r="AL32" s="92" t="s">
        <v>376</v>
      </c>
      <c r="AM32" s="86" t="s">
        <v>395</v>
      </c>
      <c r="AN32" s="86" t="b">
        <v>0</v>
      </c>
      <c r="AO32" s="92" t="s">
        <v>376</v>
      </c>
      <c r="AP32" s="86" t="s">
        <v>176</v>
      </c>
      <c r="AQ32" s="86">
        <v>0</v>
      </c>
      <c r="AR32" s="86">
        <v>0</v>
      </c>
      <c r="AS32" s="86"/>
      <c r="AT32" s="86"/>
      <c r="AU32" s="86"/>
      <c r="AV32" s="86"/>
      <c r="AW32" s="86"/>
      <c r="AX32" s="86"/>
      <c r="AY32" s="86"/>
      <c r="AZ32" s="86"/>
      <c r="BA32">
        <v>2</v>
      </c>
      <c r="BB32" s="85" t="str">
        <f>REPLACE(INDEX(GroupVertices[Group],MATCH(Edges24[[#This Row],[Vertex 1]],GroupVertices[Vertex],0)),1,1,"")</f>
        <v>4</v>
      </c>
      <c r="BC32" s="85" t="str">
        <f>REPLACE(INDEX(GroupVertices[Group],MATCH(Edges24[[#This Row],[Vertex 2]],GroupVertices[Vertex],0)),1,1,"")</f>
        <v>4</v>
      </c>
      <c r="BD32" s="51"/>
      <c r="BE32" s="52"/>
      <c r="BF32" s="51"/>
      <c r="BG32" s="52"/>
      <c r="BH32" s="51"/>
      <c r="BI32" s="52"/>
      <c r="BJ32" s="51"/>
      <c r="BK32" s="52"/>
      <c r="BL32" s="51"/>
    </row>
    <row r="33" spans="1:64" ht="15">
      <c r="A33" s="84" t="s">
        <v>240</v>
      </c>
      <c r="B33" s="84" t="s">
        <v>248</v>
      </c>
      <c r="C33" s="53"/>
      <c r="D33" s="54"/>
      <c r="E33" s="65"/>
      <c r="F33" s="55"/>
      <c r="G33" s="53"/>
      <c r="H33" s="57"/>
      <c r="I33" s="56"/>
      <c r="J33" s="56"/>
      <c r="K33" s="36" t="s">
        <v>65</v>
      </c>
      <c r="L33" s="83">
        <v>55</v>
      </c>
      <c r="M33" s="83"/>
      <c r="N33" s="63"/>
      <c r="O33" s="86" t="s">
        <v>250</v>
      </c>
      <c r="P33" s="88">
        <v>43410.753900462965</v>
      </c>
      <c r="Q33" s="86" t="s">
        <v>262</v>
      </c>
      <c r="R33" s="86"/>
      <c r="S33" s="86"/>
      <c r="T33" s="86"/>
      <c r="U33" s="86"/>
      <c r="V33" s="89" t="s">
        <v>312</v>
      </c>
      <c r="W33" s="88">
        <v>43410.753900462965</v>
      </c>
      <c r="X33" s="89" t="s">
        <v>345</v>
      </c>
      <c r="Y33" s="86"/>
      <c r="Z33" s="86"/>
      <c r="AA33" s="92" t="s">
        <v>378</v>
      </c>
      <c r="AB33" s="86"/>
      <c r="AC33" s="86" t="b">
        <v>0</v>
      </c>
      <c r="AD33" s="86">
        <v>0</v>
      </c>
      <c r="AE33" s="92" t="s">
        <v>382</v>
      </c>
      <c r="AF33" s="86" t="b">
        <v>0</v>
      </c>
      <c r="AG33" s="86" t="s">
        <v>386</v>
      </c>
      <c r="AH33" s="86"/>
      <c r="AI33" s="92" t="s">
        <v>382</v>
      </c>
      <c r="AJ33" s="86" t="b">
        <v>0</v>
      </c>
      <c r="AK33" s="86">
        <v>13</v>
      </c>
      <c r="AL33" s="92" t="s">
        <v>376</v>
      </c>
      <c r="AM33" s="86" t="s">
        <v>395</v>
      </c>
      <c r="AN33" s="86" t="b">
        <v>0</v>
      </c>
      <c r="AO33" s="92" t="s">
        <v>376</v>
      </c>
      <c r="AP33" s="86" t="s">
        <v>176</v>
      </c>
      <c r="AQ33" s="86">
        <v>0</v>
      </c>
      <c r="AR33" s="86">
        <v>0</v>
      </c>
      <c r="AS33" s="86"/>
      <c r="AT33" s="86"/>
      <c r="AU33" s="86"/>
      <c r="AV33" s="86"/>
      <c r="AW33" s="86"/>
      <c r="AX33" s="86"/>
      <c r="AY33" s="86"/>
      <c r="AZ33" s="86"/>
      <c r="BA33">
        <v>2</v>
      </c>
      <c r="BB33" s="85" t="str">
        <f>REPLACE(INDEX(GroupVertices[Group],MATCH(Edges24[[#This Row],[Vertex 1]],GroupVertices[Vertex],0)),1,1,"")</f>
        <v>4</v>
      </c>
      <c r="BC33" s="85" t="str">
        <f>REPLACE(INDEX(GroupVertices[Group],MATCH(Edges24[[#This Row],[Vertex 2]],GroupVertices[Vertex],0)),1,1,"")</f>
        <v>4</v>
      </c>
      <c r="BD33" s="51"/>
      <c r="BE33" s="52"/>
      <c r="BF33" s="51"/>
      <c r="BG33" s="52"/>
      <c r="BH33" s="51"/>
      <c r="BI33" s="52"/>
      <c r="BJ33" s="51"/>
      <c r="BK33" s="52"/>
      <c r="BL33" s="51"/>
    </row>
    <row r="34" spans="1:64" ht="15">
      <c r="A34" s="84" t="s">
        <v>241</v>
      </c>
      <c r="B34" s="84" t="s">
        <v>249</v>
      </c>
      <c r="C34" s="53"/>
      <c r="D34" s="54"/>
      <c r="E34" s="65"/>
      <c r="F34" s="55"/>
      <c r="G34" s="53"/>
      <c r="H34" s="57"/>
      <c r="I34" s="56"/>
      <c r="J34" s="56"/>
      <c r="K34" s="36" t="s">
        <v>65</v>
      </c>
      <c r="L34" s="83">
        <v>58</v>
      </c>
      <c r="M34" s="83"/>
      <c r="N34" s="63"/>
      <c r="O34" s="86" t="s">
        <v>250</v>
      </c>
      <c r="P34" s="88">
        <v>43410.99618055556</v>
      </c>
      <c r="Q34" s="86" t="s">
        <v>263</v>
      </c>
      <c r="R34" s="89" t="s">
        <v>270</v>
      </c>
      <c r="S34" s="86" t="s">
        <v>272</v>
      </c>
      <c r="T34" s="86" t="s">
        <v>281</v>
      </c>
      <c r="U34" s="86"/>
      <c r="V34" s="89" t="s">
        <v>313</v>
      </c>
      <c r="W34" s="88">
        <v>43410.99618055556</v>
      </c>
      <c r="X34" s="89" t="s">
        <v>346</v>
      </c>
      <c r="Y34" s="86"/>
      <c r="Z34" s="86"/>
      <c r="AA34" s="92" t="s">
        <v>379</v>
      </c>
      <c r="AB34" s="86"/>
      <c r="AC34" s="86" t="b">
        <v>0</v>
      </c>
      <c r="AD34" s="86">
        <v>1</v>
      </c>
      <c r="AE34" s="92" t="s">
        <v>382</v>
      </c>
      <c r="AF34" s="86" t="b">
        <v>1</v>
      </c>
      <c r="AG34" s="86" t="s">
        <v>386</v>
      </c>
      <c r="AH34" s="86"/>
      <c r="AI34" s="92" t="s">
        <v>390</v>
      </c>
      <c r="AJ34" s="86" t="b">
        <v>0</v>
      </c>
      <c r="AK34" s="86">
        <v>0</v>
      </c>
      <c r="AL34" s="92" t="s">
        <v>382</v>
      </c>
      <c r="AM34" s="86" t="s">
        <v>392</v>
      </c>
      <c r="AN34" s="86" t="b">
        <v>0</v>
      </c>
      <c r="AO34" s="92" t="s">
        <v>379</v>
      </c>
      <c r="AP34" s="86" t="s">
        <v>176</v>
      </c>
      <c r="AQ34" s="86">
        <v>0</v>
      </c>
      <c r="AR34" s="86">
        <v>0</v>
      </c>
      <c r="AS34" s="86"/>
      <c r="AT34" s="86"/>
      <c r="AU34" s="86"/>
      <c r="AV34" s="86"/>
      <c r="AW34" s="86"/>
      <c r="AX34" s="86"/>
      <c r="AY34" s="86"/>
      <c r="AZ34" s="86"/>
      <c r="BA34">
        <v>1</v>
      </c>
      <c r="BB34" s="85" t="str">
        <f>REPLACE(INDEX(GroupVertices[Group],MATCH(Edges24[[#This Row],[Vertex 1]],GroupVertices[Vertex],0)),1,1,"")</f>
        <v>5</v>
      </c>
      <c r="BC34" s="85" t="str">
        <f>REPLACE(INDEX(GroupVertices[Group],MATCH(Edges24[[#This Row],[Vertex 2]],GroupVertices[Vertex],0)),1,1,"")</f>
        <v>5</v>
      </c>
      <c r="BD34" s="51">
        <v>0</v>
      </c>
      <c r="BE34" s="52">
        <v>0</v>
      </c>
      <c r="BF34" s="51">
        <v>0</v>
      </c>
      <c r="BG34" s="52">
        <v>0</v>
      </c>
      <c r="BH34" s="51">
        <v>0</v>
      </c>
      <c r="BI34" s="52">
        <v>0</v>
      </c>
      <c r="BJ34" s="51">
        <v>18</v>
      </c>
      <c r="BK34" s="52">
        <v>100</v>
      </c>
      <c r="BL34" s="51">
        <v>18</v>
      </c>
    </row>
    <row r="35" spans="1:64" ht="15">
      <c r="A35" s="84" t="s">
        <v>242</v>
      </c>
      <c r="B35" s="84" t="s">
        <v>242</v>
      </c>
      <c r="C35" s="53"/>
      <c r="D35" s="54"/>
      <c r="E35" s="65"/>
      <c r="F35" s="55"/>
      <c r="G35" s="53"/>
      <c r="H35" s="57"/>
      <c r="I35" s="56"/>
      <c r="J35" s="56"/>
      <c r="K35" s="36" t="s">
        <v>65</v>
      </c>
      <c r="L35" s="83">
        <v>59</v>
      </c>
      <c r="M35" s="83"/>
      <c r="N35" s="63"/>
      <c r="O35" s="86" t="s">
        <v>176</v>
      </c>
      <c r="P35" s="88">
        <v>43434.162523148145</v>
      </c>
      <c r="Q35" s="86" t="s">
        <v>264</v>
      </c>
      <c r="R35" s="86"/>
      <c r="S35" s="86"/>
      <c r="T35" s="86" t="s">
        <v>282</v>
      </c>
      <c r="U35" s="86"/>
      <c r="V35" s="89" t="s">
        <v>314</v>
      </c>
      <c r="W35" s="88">
        <v>43434.162523148145</v>
      </c>
      <c r="X35" s="89" t="s">
        <v>347</v>
      </c>
      <c r="Y35" s="86"/>
      <c r="Z35" s="86"/>
      <c r="AA35" s="92" t="s">
        <v>380</v>
      </c>
      <c r="AB35" s="92" t="s">
        <v>381</v>
      </c>
      <c r="AC35" s="86" t="b">
        <v>0</v>
      </c>
      <c r="AD35" s="86">
        <v>0</v>
      </c>
      <c r="AE35" s="92" t="s">
        <v>385</v>
      </c>
      <c r="AF35" s="86" t="b">
        <v>0</v>
      </c>
      <c r="AG35" s="86" t="s">
        <v>386</v>
      </c>
      <c r="AH35" s="86"/>
      <c r="AI35" s="92" t="s">
        <v>382</v>
      </c>
      <c r="AJ35" s="86" t="b">
        <v>0</v>
      </c>
      <c r="AK35" s="86">
        <v>0</v>
      </c>
      <c r="AL35" s="92" t="s">
        <v>382</v>
      </c>
      <c r="AM35" s="86" t="s">
        <v>392</v>
      </c>
      <c r="AN35" s="86" t="b">
        <v>0</v>
      </c>
      <c r="AO35" s="92" t="s">
        <v>381</v>
      </c>
      <c r="AP35" s="86" t="s">
        <v>176</v>
      </c>
      <c r="AQ35" s="86">
        <v>0</v>
      </c>
      <c r="AR35" s="86">
        <v>0</v>
      </c>
      <c r="AS35" s="86"/>
      <c r="AT35" s="86"/>
      <c r="AU35" s="86"/>
      <c r="AV35" s="86"/>
      <c r="AW35" s="86"/>
      <c r="AX35" s="86"/>
      <c r="AY35" s="86"/>
      <c r="AZ35" s="86"/>
      <c r="BA35">
        <v>1</v>
      </c>
      <c r="BB35" s="85" t="str">
        <f>REPLACE(INDEX(GroupVertices[Group],MATCH(Edges24[[#This Row],[Vertex 1]],GroupVertices[Vertex],0)),1,1,"")</f>
        <v>3</v>
      </c>
      <c r="BC35" s="85" t="str">
        <f>REPLACE(INDEX(GroupVertices[Group],MATCH(Edges24[[#This Row],[Vertex 2]],GroupVertices[Vertex],0)),1,1,"")</f>
        <v>3</v>
      </c>
      <c r="BD35" s="51">
        <v>2</v>
      </c>
      <c r="BE35" s="52">
        <v>6.0606060606060606</v>
      </c>
      <c r="BF35" s="51">
        <v>0</v>
      </c>
      <c r="BG35" s="52">
        <v>0</v>
      </c>
      <c r="BH35" s="51">
        <v>0</v>
      </c>
      <c r="BI35" s="52">
        <v>0</v>
      </c>
      <c r="BJ35" s="51">
        <v>31</v>
      </c>
      <c r="BK35" s="52">
        <v>93.93939393939394</v>
      </c>
      <c r="BL35" s="51">
        <v>33</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hyperlinks>
    <hyperlink ref="R4" r:id="rId1" display="https://twitter.com/barackobama/status/1058064320356081665"/>
    <hyperlink ref="R23" r:id="rId2" display="https://www.gofundme.com/anandarose?fbclid=IwAR26_8EoFfbHZDkLQ9-xtXCbeLYZrMmjsJx-3PtYfqDnn_bO2jDPH3XMlSs"/>
    <hyperlink ref="R31" r:id="rId3" display="https://www.clubforgrowth.org/club-for-growth-action-unveils-new-ad-in-nc-13/"/>
    <hyperlink ref="R34" r:id="rId4" display="https://twitter.com/KathyManningNC/status/1059775636166840321"/>
    <hyperlink ref="U29" r:id="rId5" display="https://pbs.twimg.com/media/DrU3H72U4AAhVnu.jpg"/>
    <hyperlink ref="U31" r:id="rId6" display="https://pbs.twimg.com/ext_tw_video_thumb/1050048163665637376/pu/img/sf0NE5X2s6q9QNcv.jpg"/>
    <hyperlink ref="V3" r:id="rId7" display="http://pbs.twimg.com/profile_images/467439622427901952/lFSsiBQ8_normal.jpeg"/>
    <hyperlink ref="V4" r:id="rId8" display="http://pbs.twimg.com/profile_images/1058396215673524226/Yt7a8k5x_normal.jpg"/>
    <hyperlink ref="V5" r:id="rId9" display="http://pbs.twimg.com/profile_images/885264132253069312/TzaFbyGw_normal.jpg"/>
    <hyperlink ref="V6" r:id="rId10" display="http://pbs.twimg.com/profile_images/1042602101774471168/hPp8j3xP_normal.jpg"/>
    <hyperlink ref="V7" r:id="rId11" display="http://pbs.twimg.com/profile_images/1009272916473761792/ev7rGN9__normal.jpg"/>
    <hyperlink ref="V8" r:id="rId12" display="http://pbs.twimg.com/profile_images/1053359241031909376/w-mBVWW5_normal.jpg"/>
    <hyperlink ref="V9" r:id="rId13" display="http://pbs.twimg.com/profile_images/926626118131621888/gFmCI-Da_normal.jpg"/>
    <hyperlink ref="V10" r:id="rId14" display="http://pbs.twimg.com/profile_images/944801646411943936/xKEXvuwj_normal.jpg"/>
    <hyperlink ref="V11" r:id="rId15" display="http://pbs.twimg.com/profile_images/673683103722831872/-V9gbdLn_normal.jpg"/>
    <hyperlink ref="V12" r:id="rId16" display="http://pbs.twimg.com/profile_images/952446064769904640/z1Ts-wOn_normal.jpg"/>
    <hyperlink ref="V13" r:id="rId17" display="http://pbs.twimg.com/profile_images/1059519561123291136/HM30Q61D_normal.jpg"/>
    <hyperlink ref="V14" r:id="rId18" display="http://pbs.twimg.com/profile_images/1074624807717822470/UBfWAKYu_normal.jpg"/>
    <hyperlink ref="V15" r:id="rId19" display="http://pbs.twimg.com/profile_images/986096370246336512/jijF2RbT_normal.jpg"/>
    <hyperlink ref="V16" r:id="rId20" display="http://pbs.twimg.com/profile_images/634545525136748544/edSbCQOJ_normal.jpg"/>
    <hyperlink ref="V17" r:id="rId21" display="http://pbs.twimg.com/profile_images/1023572068011520002/jRV2ya9f_normal.jpg"/>
    <hyperlink ref="V18" r:id="rId22" display="http://pbs.twimg.com/profile_images/1376717094/Picture0021_normal.jpg"/>
    <hyperlink ref="V19" r:id="rId23" display="http://abs.twimg.com/sticky/default_profile_images/default_profile_normal.png"/>
    <hyperlink ref="V20" r:id="rId24" display="http://pbs.twimg.com/profile_images/1774109766/gatowonder_normal.png"/>
    <hyperlink ref="V21" r:id="rId25" display="http://pbs.twimg.com/profile_images/1063145095522861057/nf9QNSeq_normal.jpg"/>
    <hyperlink ref="V22" r:id="rId26" display="http://pbs.twimg.com/profile_images/766342570557468672/sslbTV-C_normal.jpg"/>
    <hyperlink ref="V23" r:id="rId27" display="http://pbs.twimg.com/profile_images/847283459542233090/M9R1pqaZ_normal.jpg"/>
    <hyperlink ref="V24" r:id="rId28" display="http://pbs.twimg.com/profile_images/705527056767913984/VUxgq15K_normal.jpg"/>
    <hyperlink ref="V25" r:id="rId29" display="http://pbs.twimg.com/profile_images/1082455148457353216/LFUv6hp6_normal.jpg"/>
    <hyperlink ref="V26" r:id="rId30" display="http://pbs.twimg.com/profile_images/1083109547554689024/TFwKttG2_normal.jpg"/>
    <hyperlink ref="V27" r:id="rId31" display="http://pbs.twimg.com/profile_images/826215166454878208/YXMiMR_4_normal.jpg"/>
    <hyperlink ref="V28" r:id="rId32" display="http://pbs.twimg.com/profile_images/1026141519806455808/0poGYwrS_normal.jpg"/>
    <hyperlink ref="V29" r:id="rId33" display="https://pbs.twimg.com/media/DrU3H72U4AAhVnu.jpg"/>
    <hyperlink ref="V30" r:id="rId34" display="http://pbs.twimg.com/profile_images/992182882599923718/8Y9KzjQL_normal.jpg"/>
    <hyperlink ref="V31" r:id="rId35" display="https://pbs.twimg.com/ext_tw_video_thumb/1050048163665637376/pu/img/sf0NE5X2s6q9QNcv.jpg"/>
    <hyperlink ref="V32" r:id="rId36" display="http://pbs.twimg.com/profile_images/1528269958/abb810c9-fdca-41df-87f9-3e3b8059c1e7_normal.png"/>
    <hyperlink ref="V33" r:id="rId37" display="http://pbs.twimg.com/profile_images/1528269958/abb810c9-fdca-41df-87f9-3e3b8059c1e7_normal.png"/>
    <hyperlink ref="V34" r:id="rId38" display="http://pbs.twimg.com/profile_images/1059956379895676928/SxHHtVBc_normal.jpg"/>
    <hyperlink ref="V35" r:id="rId39" display="http://pbs.twimg.com/profile_images/1018045962504286208/S2h1c3qA_normal.jpg"/>
    <hyperlink ref="X3" r:id="rId40" display="https://twitter.com/#!/titicelia51/status/1057858568181956608"/>
    <hyperlink ref="X4" r:id="rId41" display="https://twitter.com/#!/maeveks/status/1058395415551324166"/>
    <hyperlink ref="X5" r:id="rId42" display="https://twitter.com/#!/iamwintermute/status/1058552471881179136"/>
    <hyperlink ref="X6" r:id="rId43" display="https://twitter.com/#!/philinda_aos/status/1058552503795679234"/>
    <hyperlink ref="X7" r:id="rId44" display="https://twitter.com/#!/mamabear0772/status/1058552514839228416"/>
    <hyperlink ref="X8" r:id="rId45" display="https://twitter.com/#!/redsamantha85/status/1058552614432866304"/>
    <hyperlink ref="X9" r:id="rId46" display="https://twitter.com/#!/ststcast/status/1058552833560186880"/>
    <hyperlink ref="X10" r:id="rId47" display="https://twitter.com/#!/malgal3693/status/1058552940007510021"/>
    <hyperlink ref="X11" r:id="rId48" display="https://twitter.com/#!/chriscolechi/status/1058553042239479808"/>
    <hyperlink ref="X12" r:id="rId49" display="https://twitter.com/#!/joshua_belyeu/status/1058554863276212225"/>
    <hyperlink ref="X13" r:id="rId50" display="https://twitter.com/#!/freetobelaynie/status/1058555050476232704"/>
    <hyperlink ref="X14" r:id="rId51" display="https://twitter.com/#!/mtthwgrvn/status/1058555176594870272"/>
    <hyperlink ref="X15" r:id="rId52" display="https://twitter.com/#!/off_pod/status/1058555736400121856"/>
    <hyperlink ref="X16" r:id="rId53" display="https://twitter.com/#!/hadleys1_jamie/status/1058557968738856965"/>
    <hyperlink ref="X17" r:id="rId54" display="https://twitter.com/#!/admdjg/status/1058570290056364038"/>
    <hyperlink ref="X18" r:id="rId55" display="https://twitter.com/#!/tyler_reznik/status/1058574358891745280"/>
    <hyperlink ref="X19" r:id="rId56" display="https://twitter.com/#!/badger3k/status/1058605866352607234"/>
    <hyperlink ref="X20" r:id="rId57" display="https://twitter.com/#!/atomickitten_21/status/1058647921040605184"/>
    <hyperlink ref="X21" r:id="rId58" display="https://twitter.com/#!/pixiepaparazzi/status/1058679715622539269"/>
    <hyperlink ref="X22" r:id="rId59" display="https://twitter.com/#!/nom_ninjas/status/1058697006389121024"/>
    <hyperlink ref="X23" r:id="rId60" display="https://twitter.com/#!/mattstafford777/status/1058503582255931393"/>
    <hyperlink ref="X24" r:id="rId61" display="https://twitter.com/#!/clarkgregg/status/1058552338326138881"/>
    <hyperlink ref="X25" r:id="rId62" display="https://twitter.com/#!/maddoglane1984/status/1058721307313999874"/>
    <hyperlink ref="X26" r:id="rId63" display="https://twitter.com/#!/bettatc1/status/1059486020377497601"/>
    <hyperlink ref="X27" r:id="rId64" display="https://twitter.com/#!/murphybrwn/status/1059600772252516352"/>
    <hyperlink ref="X28" r:id="rId65" display="https://twitter.com/#!/artiel_resists/status/1059780907593359360"/>
    <hyperlink ref="X29" r:id="rId66" display="https://twitter.com/#!/jenwallis42/status/1059813903595659264"/>
    <hyperlink ref="X30" r:id="rId67" display="https://twitter.com/#!/jenwallis42/status/1059836693702938625"/>
    <hyperlink ref="X31" r:id="rId68" display="https://twitter.com/#!/cfgaction/status/1050050782672969729"/>
    <hyperlink ref="X32" r:id="rId69" display="https://twitter.com/#!/croatansound/status/1059020019781251073"/>
    <hyperlink ref="X33" r:id="rId70" display="https://twitter.com/#!/croatansound/status/1059869425564823552"/>
    <hyperlink ref="X34" r:id="rId71" display="https://twitter.com/#!/claudia25748034/status/1059957228009111553"/>
    <hyperlink ref="X35" r:id="rId72" display="https://twitter.com/#!/igob4u2/status/1068352428544847873"/>
  </hyperlinks>
  <printOptions/>
  <pageMargins left="0.7" right="0.7" top="0.75" bottom="0.75" header="0.3" footer="0.3"/>
  <pageSetup horizontalDpi="600" verticalDpi="600" orientation="portrait" r:id="rId76"/>
  <legacyDrawing r:id="rId74"/>
  <tableParts>
    <tablePart r:id="rId7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957</v>
      </c>
      <c r="B1" s="13" t="s">
        <v>34</v>
      </c>
    </row>
    <row r="2" spans="1:2" ht="15">
      <c r="A2" s="124" t="s">
        <v>232</v>
      </c>
      <c r="B2" s="85">
        <v>171</v>
      </c>
    </row>
    <row r="3" spans="1:2" ht="15">
      <c r="A3" s="124" t="s">
        <v>233</v>
      </c>
      <c r="B3" s="85">
        <v>171</v>
      </c>
    </row>
    <row r="4" spans="1:2" ht="15">
      <c r="A4" s="124" t="s">
        <v>235</v>
      </c>
      <c r="B4" s="85">
        <v>18</v>
      </c>
    </row>
    <row r="5" spans="1:2" ht="15">
      <c r="A5" s="124" t="s">
        <v>246</v>
      </c>
      <c r="B5" s="85">
        <v>8</v>
      </c>
    </row>
    <row r="6" spans="1:2" ht="15">
      <c r="A6" s="124" t="s">
        <v>244</v>
      </c>
      <c r="B6" s="85">
        <v>0</v>
      </c>
    </row>
    <row r="7" spans="1:2" ht="15">
      <c r="A7" s="124" t="s">
        <v>245</v>
      </c>
      <c r="B7" s="85">
        <v>0</v>
      </c>
    </row>
    <row r="8" spans="1:2" ht="15">
      <c r="A8" s="124" t="s">
        <v>236</v>
      </c>
      <c r="B8" s="85">
        <v>0</v>
      </c>
    </row>
    <row r="9" spans="1:2" ht="15">
      <c r="A9" s="124" t="s">
        <v>234</v>
      </c>
      <c r="B9" s="85">
        <v>0</v>
      </c>
    </row>
    <row r="10" spans="1:2" ht="15">
      <c r="A10" s="124" t="s">
        <v>231</v>
      </c>
      <c r="B10" s="85">
        <v>0</v>
      </c>
    </row>
    <row r="11" spans="1:2" ht="15">
      <c r="A11" s="124" t="s">
        <v>243</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959</v>
      </c>
      <c r="B25" t="s">
        <v>958</v>
      </c>
    </row>
    <row r="26" spans="1:2" ht="15">
      <c r="A26" s="136" t="s">
        <v>961</v>
      </c>
      <c r="B26" s="3"/>
    </row>
    <row r="27" spans="1:2" ht="15">
      <c r="A27" s="137" t="s">
        <v>962</v>
      </c>
      <c r="B27" s="3"/>
    </row>
    <row r="28" spans="1:2" ht="15">
      <c r="A28" s="138" t="s">
        <v>963</v>
      </c>
      <c r="B28" s="3"/>
    </row>
    <row r="29" spans="1:2" ht="15">
      <c r="A29" s="139" t="s">
        <v>964</v>
      </c>
      <c r="B29" s="3">
        <v>1</v>
      </c>
    </row>
    <row r="30" spans="1:2" ht="15">
      <c r="A30" s="137" t="s">
        <v>965</v>
      </c>
      <c r="B30" s="3"/>
    </row>
    <row r="31" spans="1:2" ht="15">
      <c r="A31" s="138" t="s">
        <v>966</v>
      </c>
      <c r="B31" s="3"/>
    </row>
    <row r="32" spans="1:2" ht="15">
      <c r="A32" s="139" t="s">
        <v>967</v>
      </c>
      <c r="B32" s="3">
        <v>1</v>
      </c>
    </row>
    <row r="33" spans="1:2" ht="15">
      <c r="A33" s="138" t="s">
        <v>968</v>
      </c>
      <c r="B33" s="3"/>
    </row>
    <row r="34" spans="1:2" ht="15">
      <c r="A34" s="139" t="s">
        <v>969</v>
      </c>
      <c r="B34" s="3">
        <v>1</v>
      </c>
    </row>
    <row r="35" spans="1:2" ht="15">
      <c r="A35" s="139" t="s">
        <v>970</v>
      </c>
      <c r="B35" s="3">
        <v>1</v>
      </c>
    </row>
    <row r="36" spans="1:2" ht="15">
      <c r="A36" s="138" t="s">
        <v>971</v>
      </c>
      <c r="B36" s="3"/>
    </row>
    <row r="37" spans="1:2" ht="15">
      <c r="A37" s="139" t="s">
        <v>972</v>
      </c>
      <c r="B37" s="3">
        <v>8</v>
      </c>
    </row>
    <row r="38" spans="1:2" ht="15">
      <c r="A38" s="139" t="s">
        <v>973</v>
      </c>
      <c r="B38" s="3">
        <v>5</v>
      </c>
    </row>
    <row r="39" spans="1:2" ht="15">
      <c r="A39" s="139" t="s">
        <v>967</v>
      </c>
      <c r="B39" s="3">
        <v>2</v>
      </c>
    </row>
    <row r="40" spans="1:2" ht="15">
      <c r="A40" s="139" t="s">
        <v>974</v>
      </c>
      <c r="B40" s="3">
        <v>1</v>
      </c>
    </row>
    <row r="41" spans="1:2" ht="15">
      <c r="A41" s="139" t="s">
        <v>975</v>
      </c>
      <c r="B41" s="3">
        <v>1</v>
      </c>
    </row>
    <row r="42" spans="1:2" ht="15">
      <c r="A42" s="139" t="s">
        <v>976</v>
      </c>
      <c r="B42" s="3">
        <v>1</v>
      </c>
    </row>
    <row r="43" spans="1:2" ht="15">
      <c r="A43" s="139" t="s">
        <v>977</v>
      </c>
      <c r="B43" s="3">
        <v>1</v>
      </c>
    </row>
    <row r="44" spans="1:2" ht="15">
      <c r="A44" s="139" t="s">
        <v>978</v>
      </c>
      <c r="B44" s="3">
        <v>1</v>
      </c>
    </row>
    <row r="45" spans="1:2" ht="15">
      <c r="A45" s="138" t="s">
        <v>979</v>
      </c>
      <c r="B45" s="3"/>
    </row>
    <row r="46" spans="1:2" ht="15">
      <c r="A46" s="139" t="s">
        <v>975</v>
      </c>
      <c r="B46" s="3">
        <v>1</v>
      </c>
    </row>
    <row r="47" spans="1:2" ht="15">
      <c r="A47" s="138" t="s">
        <v>980</v>
      </c>
      <c r="B47" s="3"/>
    </row>
    <row r="48" spans="1:2" ht="15">
      <c r="A48" s="139" t="s">
        <v>969</v>
      </c>
      <c r="B48" s="3">
        <v>1</v>
      </c>
    </row>
    <row r="49" spans="1:2" ht="15">
      <c r="A49" s="138" t="s">
        <v>981</v>
      </c>
      <c r="B49" s="3"/>
    </row>
    <row r="50" spans="1:2" ht="15">
      <c r="A50" s="139" t="s">
        <v>982</v>
      </c>
      <c r="B50" s="3">
        <v>1</v>
      </c>
    </row>
    <row r="51" spans="1:2" ht="15">
      <c r="A51" s="139" t="s">
        <v>977</v>
      </c>
      <c r="B51" s="3">
        <v>1</v>
      </c>
    </row>
    <row r="52" spans="1:2" ht="15">
      <c r="A52" s="139" t="s">
        <v>978</v>
      </c>
      <c r="B52" s="3">
        <v>1</v>
      </c>
    </row>
    <row r="53" spans="1:2" ht="15">
      <c r="A53" s="139" t="s">
        <v>964</v>
      </c>
      <c r="B53" s="3">
        <v>1</v>
      </c>
    </row>
    <row r="54" spans="1:2" ht="15">
      <c r="A54" s="139" t="s">
        <v>983</v>
      </c>
      <c r="B54" s="3">
        <v>1</v>
      </c>
    </row>
    <row r="55" spans="1:2" ht="15">
      <c r="A55" s="139" t="s">
        <v>970</v>
      </c>
      <c r="B55" s="3">
        <v>1</v>
      </c>
    </row>
    <row r="56" spans="1:2" ht="15">
      <c r="A56" s="138" t="s">
        <v>984</v>
      </c>
      <c r="B56" s="3"/>
    </row>
    <row r="57" spans="1:2" ht="15">
      <c r="A57" s="139" t="s">
        <v>973</v>
      </c>
      <c r="B57" s="3">
        <v>1</v>
      </c>
    </row>
    <row r="58" spans="1:2" ht="15">
      <c r="A58" s="136" t="s">
        <v>960</v>
      </c>
      <c r="B58"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398</v>
      </c>
      <c r="AE2" s="13" t="s">
        <v>399</v>
      </c>
      <c r="AF2" s="13" t="s">
        <v>400</v>
      </c>
      <c r="AG2" s="13" t="s">
        <v>401</v>
      </c>
      <c r="AH2" s="13" t="s">
        <v>402</v>
      </c>
      <c r="AI2" s="13" t="s">
        <v>403</v>
      </c>
      <c r="AJ2" s="13" t="s">
        <v>404</v>
      </c>
      <c r="AK2" s="13" t="s">
        <v>405</v>
      </c>
      <c r="AL2" s="13" t="s">
        <v>406</v>
      </c>
      <c r="AM2" s="13" t="s">
        <v>407</v>
      </c>
      <c r="AN2" s="13" t="s">
        <v>408</v>
      </c>
      <c r="AO2" s="13" t="s">
        <v>409</v>
      </c>
      <c r="AP2" s="13" t="s">
        <v>410</v>
      </c>
      <c r="AQ2" s="13" t="s">
        <v>411</v>
      </c>
      <c r="AR2" s="13" t="s">
        <v>412</v>
      </c>
      <c r="AS2" s="13" t="s">
        <v>192</v>
      </c>
      <c r="AT2" s="13" t="s">
        <v>413</v>
      </c>
      <c r="AU2" s="13" t="s">
        <v>414</v>
      </c>
      <c r="AV2" s="13" t="s">
        <v>415</v>
      </c>
      <c r="AW2" s="13" t="s">
        <v>416</v>
      </c>
      <c r="AX2" s="13" t="s">
        <v>417</v>
      </c>
      <c r="AY2" s="13" t="s">
        <v>418</v>
      </c>
      <c r="AZ2" s="13" t="s">
        <v>705</v>
      </c>
      <c r="BA2" s="130" t="s">
        <v>887</v>
      </c>
      <c r="BB2" s="130" t="s">
        <v>888</v>
      </c>
      <c r="BC2" s="130" t="s">
        <v>889</v>
      </c>
      <c r="BD2" s="130" t="s">
        <v>890</v>
      </c>
      <c r="BE2" s="130" t="s">
        <v>891</v>
      </c>
      <c r="BF2" s="130" t="s">
        <v>893</v>
      </c>
      <c r="BG2" s="130" t="s">
        <v>894</v>
      </c>
      <c r="BH2" s="130" t="s">
        <v>906</v>
      </c>
      <c r="BI2" s="130" t="s">
        <v>907</v>
      </c>
      <c r="BJ2" s="130" t="s">
        <v>919</v>
      </c>
      <c r="BK2" s="130" t="s">
        <v>945</v>
      </c>
      <c r="BL2" s="130" t="s">
        <v>946</v>
      </c>
      <c r="BM2" s="130" t="s">
        <v>947</v>
      </c>
      <c r="BN2" s="130" t="s">
        <v>948</v>
      </c>
      <c r="BO2" s="130" t="s">
        <v>949</v>
      </c>
      <c r="BP2" s="130" t="s">
        <v>950</v>
      </c>
      <c r="BQ2" s="130" t="s">
        <v>951</v>
      </c>
      <c r="BR2" s="130" t="s">
        <v>952</v>
      </c>
      <c r="BS2" s="130" t="s">
        <v>954</v>
      </c>
      <c r="BT2" s="3"/>
      <c r="BU2" s="3"/>
    </row>
    <row r="3" spans="1:73" ht="15" customHeight="1">
      <c r="A3" s="50" t="s">
        <v>212</v>
      </c>
      <c r="B3" s="53"/>
      <c r="C3" s="53" t="s">
        <v>64</v>
      </c>
      <c r="D3" s="54">
        <v>162.12877759656132</v>
      </c>
      <c r="E3" s="55"/>
      <c r="F3" s="112" t="s">
        <v>285</v>
      </c>
      <c r="G3" s="53"/>
      <c r="H3" s="57" t="s">
        <v>212</v>
      </c>
      <c r="I3" s="56"/>
      <c r="J3" s="56"/>
      <c r="K3" s="114" t="s">
        <v>616</v>
      </c>
      <c r="L3" s="59">
        <v>1</v>
      </c>
      <c r="M3" s="60">
        <v>8634.6142578125</v>
      </c>
      <c r="N3" s="60">
        <v>5658.2578125</v>
      </c>
      <c r="O3" s="58"/>
      <c r="P3" s="61"/>
      <c r="Q3" s="61"/>
      <c r="R3" s="51"/>
      <c r="S3" s="51">
        <v>1</v>
      </c>
      <c r="T3" s="51">
        <v>1</v>
      </c>
      <c r="U3" s="52">
        <v>0</v>
      </c>
      <c r="V3" s="52">
        <v>0</v>
      </c>
      <c r="W3" s="52">
        <v>0</v>
      </c>
      <c r="X3" s="52">
        <v>0.999987</v>
      </c>
      <c r="Y3" s="52">
        <v>0</v>
      </c>
      <c r="Z3" s="52" t="s">
        <v>956</v>
      </c>
      <c r="AA3" s="62">
        <v>3</v>
      </c>
      <c r="AB3" s="62"/>
      <c r="AC3" s="63"/>
      <c r="AD3" s="85" t="s">
        <v>419</v>
      </c>
      <c r="AE3" s="85">
        <v>946</v>
      </c>
      <c r="AF3" s="85">
        <v>274</v>
      </c>
      <c r="AG3" s="85">
        <v>75901</v>
      </c>
      <c r="AH3" s="85">
        <v>3934</v>
      </c>
      <c r="AI3" s="85"/>
      <c r="AJ3" s="85" t="s">
        <v>456</v>
      </c>
      <c r="AK3" s="85" t="s">
        <v>490</v>
      </c>
      <c r="AL3" s="85"/>
      <c r="AM3" s="85"/>
      <c r="AN3" s="87">
        <v>40515.04400462963</v>
      </c>
      <c r="AO3" s="90" t="s">
        <v>531</v>
      </c>
      <c r="AP3" s="85" t="b">
        <v>1</v>
      </c>
      <c r="AQ3" s="85" t="b">
        <v>0</v>
      </c>
      <c r="AR3" s="85" t="b">
        <v>0</v>
      </c>
      <c r="AS3" s="85" t="s">
        <v>386</v>
      </c>
      <c r="AT3" s="85">
        <v>52</v>
      </c>
      <c r="AU3" s="90" t="s">
        <v>562</v>
      </c>
      <c r="AV3" s="85" t="b">
        <v>0</v>
      </c>
      <c r="AW3" s="85" t="s">
        <v>577</v>
      </c>
      <c r="AX3" s="90" t="s">
        <v>578</v>
      </c>
      <c r="AY3" s="85" t="s">
        <v>66</v>
      </c>
      <c r="AZ3" s="85" t="str">
        <f>REPLACE(INDEX(GroupVertices[Group],MATCH(Vertices[[#This Row],[Vertex]],GroupVertices[Vertex],0)),1,1,"")</f>
        <v>3</v>
      </c>
      <c r="BA3" s="51" t="s">
        <v>265</v>
      </c>
      <c r="BB3" s="51" t="s">
        <v>265</v>
      </c>
      <c r="BC3" s="51" t="s">
        <v>271</v>
      </c>
      <c r="BD3" s="51" t="s">
        <v>271</v>
      </c>
      <c r="BE3" s="51"/>
      <c r="BF3" s="51"/>
      <c r="BG3" s="131" t="s">
        <v>895</v>
      </c>
      <c r="BH3" s="131" t="s">
        <v>895</v>
      </c>
      <c r="BI3" s="131" t="s">
        <v>908</v>
      </c>
      <c r="BJ3" s="131" t="s">
        <v>908</v>
      </c>
      <c r="BK3" s="131">
        <v>2</v>
      </c>
      <c r="BL3" s="134">
        <v>6.25</v>
      </c>
      <c r="BM3" s="131">
        <v>0</v>
      </c>
      <c r="BN3" s="134">
        <v>0</v>
      </c>
      <c r="BO3" s="131">
        <v>0</v>
      </c>
      <c r="BP3" s="134">
        <v>0</v>
      </c>
      <c r="BQ3" s="131">
        <v>30</v>
      </c>
      <c r="BR3" s="134">
        <v>93.75</v>
      </c>
      <c r="BS3" s="131">
        <v>32</v>
      </c>
      <c r="BT3" s="3"/>
      <c r="BU3" s="3"/>
    </row>
    <row r="4" spans="1:76" ht="15">
      <c r="A4" s="14" t="s">
        <v>213</v>
      </c>
      <c r="B4" s="15"/>
      <c r="C4" s="15" t="s">
        <v>64</v>
      </c>
      <c r="D4" s="93">
        <v>162.0037599298266</v>
      </c>
      <c r="E4" s="81"/>
      <c r="F4" s="112" t="s">
        <v>286</v>
      </c>
      <c r="G4" s="15"/>
      <c r="H4" s="16" t="s">
        <v>213</v>
      </c>
      <c r="I4" s="66"/>
      <c r="J4" s="66"/>
      <c r="K4" s="114" t="s">
        <v>617</v>
      </c>
      <c r="L4" s="94">
        <v>1</v>
      </c>
      <c r="M4" s="95">
        <v>9414.2626953125</v>
      </c>
      <c r="N4" s="95">
        <v>5658.2578125</v>
      </c>
      <c r="O4" s="77"/>
      <c r="P4" s="96"/>
      <c r="Q4" s="96"/>
      <c r="R4" s="97"/>
      <c r="S4" s="51">
        <v>1</v>
      </c>
      <c r="T4" s="51">
        <v>1</v>
      </c>
      <c r="U4" s="52">
        <v>0</v>
      </c>
      <c r="V4" s="52">
        <v>0</v>
      </c>
      <c r="W4" s="52">
        <v>0</v>
      </c>
      <c r="X4" s="52">
        <v>0.999987</v>
      </c>
      <c r="Y4" s="52">
        <v>0</v>
      </c>
      <c r="Z4" s="52" t="s">
        <v>956</v>
      </c>
      <c r="AA4" s="82">
        <v>4</v>
      </c>
      <c r="AB4" s="82"/>
      <c r="AC4" s="98"/>
      <c r="AD4" s="85" t="s">
        <v>420</v>
      </c>
      <c r="AE4" s="85">
        <v>13</v>
      </c>
      <c r="AF4" s="85">
        <v>8</v>
      </c>
      <c r="AG4" s="85">
        <v>15</v>
      </c>
      <c r="AH4" s="85">
        <v>14</v>
      </c>
      <c r="AI4" s="85"/>
      <c r="AJ4" s="85" t="s">
        <v>457</v>
      </c>
      <c r="AK4" s="85"/>
      <c r="AL4" s="85"/>
      <c r="AM4" s="85"/>
      <c r="AN4" s="87">
        <v>43362.03679398148</v>
      </c>
      <c r="AO4" s="85"/>
      <c r="AP4" s="85" t="b">
        <v>1</v>
      </c>
      <c r="AQ4" s="85" t="b">
        <v>0</v>
      </c>
      <c r="AR4" s="85" t="b">
        <v>0</v>
      </c>
      <c r="AS4" s="85" t="s">
        <v>386</v>
      </c>
      <c r="AT4" s="85">
        <v>0</v>
      </c>
      <c r="AU4" s="85"/>
      <c r="AV4" s="85" t="b">
        <v>0</v>
      </c>
      <c r="AW4" s="85" t="s">
        <v>577</v>
      </c>
      <c r="AX4" s="90" t="s">
        <v>579</v>
      </c>
      <c r="AY4" s="85" t="s">
        <v>66</v>
      </c>
      <c r="AZ4" s="85" t="str">
        <f>REPLACE(INDEX(GroupVertices[Group],MATCH(Vertices[[#This Row],[Vertex]],GroupVertices[Vertex],0)),1,1,"")</f>
        <v>3</v>
      </c>
      <c r="BA4" s="51" t="s">
        <v>266</v>
      </c>
      <c r="BB4" s="51" t="s">
        <v>266</v>
      </c>
      <c r="BC4" s="51" t="s">
        <v>272</v>
      </c>
      <c r="BD4" s="51" t="s">
        <v>272</v>
      </c>
      <c r="BE4" s="51" t="s">
        <v>276</v>
      </c>
      <c r="BF4" s="51" t="s">
        <v>276</v>
      </c>
      <c r="BG4" s="131" t="s">
        <v>757</v>
      </c>
      <c r="BH4" s="131" t="s">
        <v>757</v>
      </c>
      <c r="BI4" s="131" t="s">
        <v>909</v>
      </c>
      <c r="BJ4" s="131" t="s">
        <v>909</v>
      </c>
      <c r="BK4" s="131">
        <v>0</v>
      </c>
      <c r="BL4" s="134">
        <v>0</v>
      </c>
      <c r="BM4" s="131">
        <v>0</v>
      </c>
      <c r="BN4" s="134">
        <v>0</v>
      </c>
      <c r="BO4" s="131">
        <v>0</v>
      </c>
      <c r="BP4" s="134">
        <v>0</v>
      </c>
      <c r="BQ4" s="131">
        <v>2</v>
      </c>
      <c r="BR4" s="134">
        <v>100</v>
      </c>
      <c r="BS4" s="131">
        <v>2</v>
      </c>
      <c r="BT4" s="2"/>
      <c r="BU4" s="3"/>
      <c r="BV4" s="3"/>
      <c r="BW4" s="3"/>
      <c r="BX4" s="3"/>
    </row>
    <row r="5" spans="1:76" ht="15">
      <c r="A5" s="14" t="s">
        <v>214</v>
      </c>
      <c r="B5" s="15"/>
      <c r="C5" s="15" t="s">
        <v>64</v>
      </c>
      <c r="D5" s="93">
        <v>162.3360437282531</v>
      </c>
      <c r="E5" s="81"/>
      <c r="F5" s="112" t="s">
        <v>287</v>
      </c>
      <c r="G5" s="15"/>
      <c r="H5" s="16" t="s">
        <v>214</v>
      </c>
      <c r="I5" s="66"/>
      <c r="J5" s="66"/>
      <c r="K5" s="114" t="s">
        <v>618</v>
      </c>
      <c r="L5" s="94">
        <v>1</v>
      </c>
      <c r="M5" s="95">
        <v>5262.861328125</v>
      </c>
      <c r="N5" s="95">
        <v>6272.20947265625</v>
      </c>
      <c r="O5" s="77"/>
      <c r="P5" s="96"/>
      <c r="Q5" s="96"/>
      <c r="R5" s="97"/>
      <c r="S5" s="51">
        <v>0</v>
      </c>
      <c r="T5" s="51">
        <v>2</v>
      </c>
      <c r="U5" s="52">
        <v>0</v>
      </c>
      <c r="V5" s="52">
        <v>0.026316</v>
      </c>
      <c r="W5" s="52">
        <v>0.038934</v>
      </c>
      <c r="X5" s="52">
        <v>0.576756</v>
      </c>
      <c r="Y5" s="52">
        <v>1</v>
      </c>
      <c r="Z5" s="52">
        <v>0</v>
      </c>
      <c r="AA5" s="82">
        <v>5</v>
      </c>
      <c r="AB5" s="82"/>
      <c r="AC5" s="98"/>
      <c r="AD5" s="85" t="s">
        <v>421</v>
      </c>
      <c r="AE5" s="85">
        <v>883</v>
      </c>
      <c r="AF5" s="85">
        <v>715</v>
      </c>
      <c r="AG5" s="85">
        <v>85698</v>
      </c>
      <c r="AH5" s="85">
        <v>23913</v>
      </c>
      <c r="AI5" s="85"/>
      <c r="AJ5" s="85" t="s">
        <v>458</v>
      </c>
      <c r="AK5" s="85" t="s">
        <v>491</v>
      </c>
      <c r="AL5" s="85"/>
      <c r="AM5" s="85"/>
      <c r="AN5" s="87">
        <v>40624.781701388885</v>
      </c>
      <c r="AO5" s="90" t="s">
        <v>532</v>
      </c>
      <c r="AP5" s="85" t="b">
        <v>0</v>
      </c>
      <c r="AQ5" s="85" t="b">
        <v>0</v>
      </c>
      <c r="AR5" s="85" t="b">
        <v>0</v>
      </c>
      <c r="AS5" s="85" t="s">
        <v>386</v>
      </c>
      <c r="AT5" s="85">
        <v>35</v>
      </c>
      <c r="AU5" s="90" t="s">
        <v>563</v>
      </c>
      <c r="AV5" s="85" t="b">
        <v>0</v>
      </c>
      <c r="AW5" s="85" t="s">
        <v>577</v>
      </c>
      <c r="AX5" s="90" t="s">
        <v>580</v>
      </c>
      <c r="AY5" s="85" t="s">
        <v>66</v>
      </c>
      <c r="AZ5" s="85" t="str">
        <f>REPLACE(INDEX(GroupVertices[Group],MATCH(Vertices[[#This Row],[Vertex]],GroupVertices[Vertex],0)),1,1,"")</f>
        <v>1</v>
      </c>
      <c r="BA5" s="51"/>
      <c r="BB5" s="51"/>
      <c r="BC5" s="51"/>
      <c r="BD5" s="51"/>
      <c r="BE5" s="51" t="s">
        <v>248</v>
      </c>
      <c r="BF5" s="51" t="s">
        <v>248</v>
      </c>
      <c r="BG5" s="131" t="s">
        <v>896</v>
      </c>
      <c r="BH5" s="131" t="s">
        <v>896</v>
      </c>
      <c r="BI5" s="131" t="s">
        <v>910</v>
      </c>
      <c r="BJ5" s="131" t="s">
        <v>910</v>
      </c>
      <c r="BK5" s="131">
        <v>0</v>
      </c>
      <c r="BL5" s="134">
        <v>0</v>
      </c>
      <c r="BM5" s="131">
        <v>0</v>
      </c>
      <c r="BN5" s="134">
        <v>0</v>
      </c>
      <c r="BO5" s="131">
        <v>0</v>
      </c>
      <c r="BP5" s="134">
        <v>0</v>
      </c>
      <c r="BQ5" s="131">
        <v>20</v>
      </c>
      <c r="BR5" s="134">
        <v>100</v>
      </c>
      <c r="BS5" s="131">
        <v>20</v>
      </c>
      <c r="BT5" s="2"/>
      <c r="BU5" s="3"/>
      <c r="BV5" s="3"/>
      <c r="BW5" s="3"/>
      <c r="BX5" s="3"/>
    </row>
    <row r="6" spans="1:76" ht="15">
      <c r="A6" s="14" t="s">
        <v>233</v>
      </c>
      <c r="B6" s="15"/>
      <c r="C6" s="15" t="s">
        <v>64</v>
      </c>
      <c r="D6" s="93">
        <v>498.5076095954486</v>
      </c>
      <c r="E6" s="81"/>
      <c r="F6" s="112" t="s">
        <v>306</v>
      </c>
      <c r="G6" s="15"/>
      <c r="H6" s="16" t="s">
        <v>233</v>
      </c>
      <c r="I6" s="66"/>
      <c r="J6" s="66"/>
      <c r="K6" s="114" t="s">
        <v>619</v>
      </c>
      <c r="L6" s="94">
        <v>9999</v>
      </c>
      <c r="M6" s="95">
        <v>2779.752197265625</v>
      </c>
      <c r="N6" s="95">
        <v>5425.4140625</v>
      </c>
      <c r="O6" s="77"/>
      <c r="P6" s="96"/>
      <c r="Q6" s="96"/>
      <c r="R6" s="97"/>
      <c r="S6" s="51">
        <v>20</v>
      </c>
      <c r="T6" s="51">
        <v>1</v>
      </c>
      <c r="U6" s="52">
        <v>171</v>
      </c>
      <c r="V6" s="52">
        <v>0.05</v>
      </c>
      <c r="W6" s="52">
        <v>0.130129</v>
      </c>
      <c r="X6" s="52">
        <v>5.020676</v>
      </c>
      <c r="Y6" s="52">
        <v>0.05</v>
      </c>
      <c r="Z6" s="52">
        <v>0.05</v>
      </c>
      <c r="AA6" s="82">
        <v>6</v>
      </c>
      <c r="AB6" s="82"/>
      <c r="AC6" s="98"/>
      <c r="AD6" s="85" t="s">
        <v>422</v>
      </c>
      <c r="AE6" s="85">
        <v>975</v>
      </c>
      <c r="AF6" s="85">
        <v>715987</v>
      </c>
      <c r="AG6" s="85">
        <v>15477</v>
      </c>
      <c r="AH6" s="85">
        <v>7829</v>
      </c>
      <c r="AI6" s="85"/>
      <c r="AJ6" s="85" t="s">
        <v>459</v>
      </c>
      <c r="AK6" s="85" t="s">
        <v>492</v>
      </c>
      <c r="AL6" s="85"/>
      <c r="AM6" s="85"/>
      <c r="AN6" s="87">
        <v>39983.77134259259</v>
      </c>
      <c r="AO6" s="90" t="s">
        <v>533</v>
      </c>
      <c r="AP6" s="85" t="b">
        <v>0</v>
      </c>
      <c r="AQ6" s="85" t="b">
        <v>0</v>
      </c>
      <c r="AR6" s="85" t="b">
        <v>1</v>
      </c>
      <c r="AS6" s="85" t="s">
        <v>386</v>
      </c>
      <c r="AT6" s="85">
        <v>5574</v>
      </c>
      <c r="AU6" s="90" t="s">
        <v>564</v>
      </c>
      <c r="AV6" s="85" t="b">
        <v>1</v>
      </c>
      <c r="AW6" s="85" t="s">
        <v>577</v>
      </c>
      <c r="AX6" s="90" t="s">
        <v>581</v>
      </c>
      <c r="AY6" s="85" t="s">
        <v>66</v>
      </c>
      <c r="AZ6" s="85" t="str">
        <f>REPLACE(INDEX(GroupVertices[Group],MATCH(Vertices[[#This Row],[Vertex]],GroupVertices[Vertex],0)),1,1,"")</f>
        <v>1</v>
      </c>
      <c r="BA6" s="51"/>
      <c r="BB6" s="51"/>
      <c r="BC6" s="51"/>
      <c r="BD6" s="51"/>
      <c r="BE6" s="51" t="s">
        <v>248</v>
      </c>
      <c r="BF6" s="51" t="s">
        <v>248</v>
      </c>
      <c r="BG6" s="131" t="s">
        <v>896</v>
      </c>
      <c r="BH6" s="131" t="s">
        <v>896</v>
      </c>
      <c r="BI6" s="131" t="s">
        <v>910</v>
      </c>
      <c r="BJ6" s="131" t="s">
        <v>910</v>
      </c>
      <c r="BK6" s="131">
        <v>0</v>
      </c>
      <c r="BL6" s="134">
        <v>0</v>
      </c>
      <c r="BM6" s="131">
        <v>0</v>
      </c>
      <c r="BN6" s="134">
        <v>0</v>
      </c>
      <c r="BO6" s="131">
        <v>0</v>
      </c>
      <c r="BP6" s="134">
        <v>0</v>
      </c>
      <c r="BQ6" s="131">
        <v>20</v>
      </c>
      <c r="BR6" s="134">
        <v>100</v>
      </c>
      <c r="BS6" s="131">
        <v>20</v>
      </c>
      <c r="BT6" s="2"/>
      <c r="BU6" s="3"/>
      <c r="BV6" s="3"/>
      <c r="BW6" s="3"/>
      <c r="BX6" s="3"/>
    </row>
    <row r="7" spans="1:76" ht="15">
      <c r="A7" s="14" t="s">
        <v>232</v>
      </c>
      <c r="B7" s="15"/>
      <c r="C7" s="15" t="s">
        <v>64</v>
      </c>
      <c r="D7" s="93">
        <v>162.0267895000146</v>
      </c>
      <c r="E7" s="81"/>
      <c r="F7" s="112" t="s">
        <v>305</v>
      </c>
      <c r="G7" s="15"/>
      <c r="H7" s="16" t="s">
        <v>232</v>
      </c>
      <c r="I7" s="66"/>
      <c r="J7" s="66"/>
      <c r="K7" s="114" t="s">
        <v>620</v>
      </c>
      <c r="L7" s="94">
        <v>9999</v>
      </c>
      <c r="M7" s="95">
        <v>2835.781982421875</v>
      </c>
      <c r="N7" s="95">
        <v>4871.03173828125</v>
      </c>
      <c r="O7" s="77"/>
      <c r="P7" s="96"/>
      <c r="Q7" s="96"/>
      <c r="R7" s="97"/>
      <c r="S7" s="51">
        <v>20</v>
      </c>
      <c r="T7" s="51">
        <v>1</v>
      </c>
      <c r="U7" s="52">
        <v>171</v>
      </c>
      <c r="V7" s="52">
        <v>0.05</v>
      </c>
      <c r="W7" s="52">
        <v>0.130129</v>
      </c>
      <c r="X7" s="52">
        <v>5.020676</v>
      </c>
      <c r="Y7" s="52">
        <v>0.05</v>
      </c>
      <c r="Z7" s="52">
        <v>0.05</v>
      </c>
      <c r="AA7" s="82">
        <v>7</v>
      </c>
      <c r="AB7" s="82"/>
      <c r="AC7" s="98"/>
      <c r="AD7" s="85" t="s">
        <v>423</v>
      </c>
      <c r="AE7" s="85">
        <v>99</v>
      </c>
      <c r="AF7" s="85">
        <v>57</v>
      </c>
      <c r="AG7" s="85">
        <v>4334</v>
      </c>
      <c r="AH7" s="85">
        <v>79</v>
      </c>
      <c r="AI7" s="85"/>
      <c r="AJ7" s="85"/>
      <c r="AK7" s="85"/>
      <c r="AL7" s="85"/>
      <c r="AM7" s="85"/>
      <c r="AN7" s="87">
        <v>40528.10957175926</v>
      </c>
      <c r="AO7" s="85"/>
      <c r="AP7" s="85" t="b">
        <v>1</v>
      </c>
      <c r="AQ7" s="85" t="b">
        <v>0</v>
      </c>
      <c r="AR7" s="85" t="b">
        <v>0</v>
      </c>
      <c r="AS7" s="85" t="s">
        <v>386</v>
      </c>
      <c r="AT7" s="85">
        <v>11</v>
      </c>
      <c r="AU7" s="90" t="s">
        <v>562</v>
      </c>
      <c r="AV7" s="85" t="b">
        <v>0</v>
      </c>
      <c r="AW7" s="85" t="s">
        <v>577</v>
      </c>
      <c r="AX7" s="90" t="s">
        <v>582</v>
      </c>
      <c r="AY7" s="85" t="s">
        <v>66</v>
      </c>
      <c r="AZ7" s="85" t="str">
        <f>REPLACE(INDEX(GroupVertices[Group],MATCH(Vertices[[#This Row],[Vertex]],GroupVertices[Vertex],0)),1,1,"")</f>
        <v>1</v>
      </c>
      <c r="BA7" s="51" t="s">
        <v>267</v>
      </c>
      <c r="BB7" s="51" t="s">
        <v>267</v>
      </c>
      <c r="BC7" s="51" t="s">
        <v>273</v>
      </c>
      <c r="BD7" s="51" t="s">
        <v>273</v>
      </c>
      <c r="BE7" s="51" t="s">
        <v>248</v>
      </c>
      <c r="BF7" s="51" t="s">
        <v>248</v>
      </c>
      <c r="BG7" s="131" t="s">
        <v>897</v>
      </c>
      <c r="BH7" s="131" t="s">
        <v>897</v>
      </c>
      <c r="BI7" s="131" t="s">
        <v>911</v>
      </c>
      <c r="BJ7" s="131" t="s">
        <v>911</v>
      </c>
      <c r="BK7" s="131">
        <v>2</v>
      </c>
      <c r="BL7" s="134">
        <v>4.545454545454546</v>
      </c>
      <c r="BM7" s="131">
        <v>0</v>
      </c>
      <c r="BN7" s="134">
        <v>0</v>
      </c>
      <c r="BO7" s="131">
        <v>0</v>
      </c>
      <c r="BP7" s="134">
        <v>0</v>
      </c>
      <c r="BQ7" s="131">
        <v>42</v>
      </c>
      <c r="BR7" s="134">
        <v>95.45454545454545</v>
      </c>
      <c r="BS7" s="131">
        <v>44</v>
      </c>
      <c r="BT7" s="2"/>
      <c r="BU7" s="3"/>
      <c r="BV7" s="3"/>
      <c r="BW7" s="3"/>
      <c r="BX7" s="3"/>
    </row>
    <row r="8" spans="1:76" ht="15">
      <c r="A8" s="14" t="s">
        <v>215</v>
      </c>
      <c r="B8" s="15"/>
      <c r="C8" s="15" t="s">
        <v>64</v>
      </c>
      <c r="D8" s="93">
        <v>162.14663726323772</v>
      </c>
      <c r="E8" s="81"/>
      <c r="F8" s="112" t="s">
        <v>288</v>
      </c>
      <c r="G8" s="15"/>
      <c r="H8" s="16" t="s">
        <v>215</v>
      </c>
      <c r="I8" s="66"/>
      <c r="J8" s="66"/>
      <c r="K8" s="114" t="s">
        <v>621</v>
      </c>
      <c r="L8" s="94">
        <v>1</v>
      </c>
      <c r="M8" s="95">
        <v>1422.724609375</v>
      </c>
      <c r="N8" s="95">
        <v>6962.068359375</v>
      </c>
      <c r="O8" s="77"/>
      <c r="P8" s="96"/>
      <c r="Q8" s="96"/>
      <c r="R8" s="97"/>
      <c r="S8" s="51">
        <v>0</v>
      </c>
      <c r="T8" s="51">
        <v>2</v>
      </c>
      <c r="U8" s="52">
        <v>0</v>
      </c>
      <c r="V8" s="52">
        <v>0.026316</v>
      </c>
      <c r="W8" s="52">
        <v>0.038934</v>
      </c>
      <c r="X8" s="52">
        <v>0.576756</v>
      </c>
      <c r="Y8" s="52">
        <v>1</v>
      </c>
      <c r="Z8" s="52">
        <v>0</v>
      </c>
      <c r="AA8" s="82">
        <v>8</v>
      </c>
      <c r="AB8" s="82"/>
      <c r="AC8" s="98"/>
      <c r="AD8" s="85" t="s">
        <v>424</v>
      </c>
      <c r="AE8" s="85">
        <v>1639</v>
      </c>
      <c r="AF8" s="85">
        <v>312</v>
      </c>
      <c r="AG8" s="85">
        <v>3971</v>
      </c>
      <c r="AH8" s="85">
        <v>8975</v>
      </c>
      <c r="AI8" s="85"/>
      <c r="AJ8" s="85" t="s">
        <v>460</v>
      </c>
      <c r="AK8" s="85" t="s">
        <v>493</v>
      </c>
      <c r="AL8" s="85"/>
      <c r="AM8" s="85"/>
      <c r="AN8" s="87">
        <v>40052.161944444444</v>
      </c>
      <c r="AO8" s="90" t="s">
        <v>534</v>
      </c>
      <c r="AP8" s="85" t="b">
        <v>0</v>
      </c>
      <c r="AQ8" s="85" t="b">
        <v>0</v>
      </c>
      <c r="AR8" s="85" t="b">
        <v>1</v>
      </c>
      <c r="AS8" s="85" t="s">
        <v>386</v>
      </c>
      <c r="AT8" s="85">
        <v>6</v>
      </c>
      <c r="AU8" s="90" t="s">
        <v>564</v>
      </c>
      <c r="AV8" s="85" t="b">
        <v>0</v>
      </c>
      <c r="AW8" s="85" t="s">
        <v>577</v>
      </c>
      <c r="AX8" s="90" t="s">
        <v>583</v>
      </c>
      <c r="AY8" s="85" t="s">
        <v>66</v>
      </c>
      <c r="AZ8" s="85" t="str">
        <f>REPLACE(INDEX(GroupVertices[Group],MATCH(Vertices[[#This Row],[Vertex]],GroupVertices[Vertex],0)),1,1,"")</f>
        <v>1</v>
      </c>
      <c r="BA8" s="51"/>
      <c r="BB8" s="51"/>
      <c r="BC8" s="51"/>
      <c r="BD8" s="51"/>
      <c r="BE8" s="51" t="s">
        <v>248</v>
      </c>
      <c r="BF8" s="51" t="s">
        <v>248</v>
      </c>
      <c r="BG8" s="131" t="s">
        <v>896</v>
      </c>
      <c r="BH8" s="131" t="s">
        <v>896</v>
      </c>
      <c r="BI8" s="131" t="s">
        <v>910</v>
      </c>
      <c r="BJ8" s="131" t="s">
        <v>910</v>
      </c>
      <c r="BK8" s="131">
        <v>0</v>
      </c>
      <c r="BL8" s="134">
        <v>0</v>
      </c>
      <c r="BM8" s="131">
        <v>0</v>
      </c>
      <c r="BN8" s="134">
        <v>0</v>
      </c>
      <c r="BO8" s="131">
        <v>0</v>
      </c>
      <c r="BP8" s="134">
        <v>0</v>
      </c>
      <c r="BQ8" s="131">
        <v>20</v>
      </c>
      <c r="BR8" s="134">
        <v>100</v>
      </c>
      <c r="BS8" s="131">
        <v>20</v>
      </c>
      <c r="BT8" s="2"/>
      <c r="BU8" s="3"/>
      <c r="BV8" s="3"/>
      <c r="BW8" s="3"/>
      <c r="BX8" s="3"/>
    </row>
    <row r="9" spans="1:76" ht="15">
      <c r="A9" s="14" t="s">
        <v>216</v>
      </c>
      <c r="B9" s="15"/>
      <c r="C9" s="15" t="s">
        <v>64</v>
      </c>
      <c r="D9" s="93">
        <v>162.31301415806513</v>
      </c>
      <c r="E9" s="81"/>
      <c r="F9" s="112" t="s">
        <v>289</v>
      </c>
      <c r="G9" s="15"/>
      <c r="H9" s="16" t="s">
        <v>216</v>
      </c>
      <c r="I9" s="66"/>
      <c r="J9" s="66"/>
      <c r="K9" s="114" t="s">
        <v>622</v>
      </c>
      <c r="L9" s="94">
        <v>1</v>
      </c>
      <c r="M9" s="95">
        <v>297.152587890625</v>
      </c>
      <c r="N9" s="95">
        <v>6586.2431640625</v>
      </c>
      <c r="O9" s="77"/>
      <c r="P9" s="96"/>
      <c r="Q9" s="96"/>
      <c r="R9" s="97"/>
      <c r="S9" s="51">
        <v>0</v>
      </c>
      <c r="T9" s="51">
        <v>2</v>
      </c>
      <c r="U9" s="52">
        <v>0</v>
      </c>
      <c r="V9" s="52">
        <v>0.026316</v>
      </c>
      <c r="W9" s="52">
        <v>0.038934</v>
      </c>
      <c r="X9" s="52">
        <v>0.576756</v>
      </c>
      <c r="Y9" s="52">
        <v>1</v>
      </c>
      <c r="Z9" s="52">
        <v>0</v>
      </c>
      <c r="AA9" s="82">
        <v>9</v>
      </c>
      <c r="AB9" s="82"/>
      <c r="AC9" s="98"/>
      <c r="AD9" s="85" t="s">
        <v>425</v>
      </c>
      <c r="AE9" s="85">
        <v>973</v>
      </c>
      <c r="AF9" s="85">
        <v>666</v>
      </c>
      <c r="AG9" s="85">
        <v>116401</v>
      </c>
      <c r="AH9" s="85">
        <v>289002</v>
      </c>
      <c r="AI9" s="85"/>
      <c r="AJ9" s="85" t="s">
        <v>461</v>
      </c>
      <c r="AK9" s="85" t="s">
        <v>494</v>
      </c>
      <c r="AL9" s="85"/>
      <c r="AM9" s="85"/>
      <c r="AN9" s="87">
        <v>41639.05253472222</v>
      </c>
      <c r="AO9" s="90" t="s">
        <v>535</v>
      </c>
      <c r="AP9" s="85" t="b">
        <v>1</v>
      </c>
      <c r="AQ9" s="85" t="b">
        <v>0</v>
      </c>
      <c r="AR9" s="85" t="b">
        <v>1</v>
      </c>
      <c r="AS9" s="85" t="s">
        <v>386</v>
      </c>
      <c r="AT9" s="85">
        <v>54</v>
      </c>
      <c r="AU9" s="90" t="s">
        <v>562</v>
      </c>
      <c r="AV9" s="85" t="b">
        <v>0</v>
      </c>
      <c r="AW9" s="85" t="s">
        <v>577</v>
      </c>
      <c r="AX9" s="90" t="s">
        <v>584</v>
      </c>
      <c r="AY9" s="85" t="s">
        <v>66</v>
      </c>
      <c r="AZ9" s="85" t="str">
        <f>REPLACE(INDEX(GroupVertices[Group],MATCH(Vertices[[#This Row],[Vertex]],GroupVertices[Vertex],0)),1,1,"")</f>
        <v>1</v>
      </c>
      <c r="BA9" s="51"/>
      <c r="BB9" s="51"/>
      <c r="BC9" s="51"/>
      <c r="BD9" s="51"/>
      <c r="BE9" s="51" t="s">
        <v>248</v>
      </c>
      <c r="BF9" s="51" t="s">
        <v>248</v>
      </c>
      <c r="BG9" s="131" t="s">
        <v>896</v>
      </c>
      <c r="BH9" s="131" t="s">
        <v>896</v>
      </c>
      <c r="BI9" s="131" t="s">
        <v>910</v>
      </c>
      <c r="BJ9" s="131" t="s">
        <v>910</v>
      </c>
      <c r="BK9" s="131">
        <v>0</v>
      </c>
      <c r="BL9" s="134">
        <v>0</v>
      </c>
      <c r="BM9" s="131">
        <v>0</v>
      </c>
      <c r="BN9" s="134">
        <v>0</v>
      </c>
      <c r="BO9" s="131">
        <v>0</v>
      </c>
      <c r="BP9" s="134">
        <v>0</v>
      </c>
      <c r="BQ9" s="131">
        <v>20</v>
      </c>
      <c r="BR9" s="134">
        <v>100</v>
      </c>
      <c r="BS9" s="131">
        <v>20</v>
      </c>
      <c r="BT9" s="2"/>
      <c r="BU9" s="3"/>
      <c r="BV9" s="3"/>
      <c r="BW9" s="3"/>
      <c r="BX9" s="3"/>
    </row>
    <row r="10" spans="1:76" ht="15">
      <c r="A10" s="14" t="s">
        <v>217</v>
      </c>
      <c r="B10" s="15"/>
      <c r="C10" s="15" t="s">
        <v>64</v>
      </c>
      <c r="D10" s="93">
        <v>162.89345332504772</v>
      </c>
      <c r="E10" s="81"/>
      <c r="F10" s="112" t="s">
        <v>290</v>
      </c>
      <c r="G10" s="15"/>
      <c r="H10" s="16" t="s">
        <v>217</v>
      </c>
      <c r="I10" s="66"/>
      <c r="J10" s="66"/>
      <c r="K10" s="114" t="s">
        <v>623</v>
      </c>
      <c r="L10" s="94">
        <v>1</v>
      </c>
      <c r="M10" s="95">
        <v>5418.5615234375</v>
      </c>
      <c r="N10" s="95">
        <v>4399.11572265625</v>
      </c>
      <c r="O10" s="77"/>
      <c r="P10" s="96"/>
      <c r="Q10" s="96"/>
      <c r="R10" s="97"/>
      <c r="S10" s="51">
        <v>0</v>
      </c>
      <c r="T10" s="51">
        <v>2</v>
      </c>
      <c r="U10" s="52">
        <v>0</v>
      </c>
      <c r="V10" s="52">
        <v>0.026316</v>
      </c>
      <c r="W10" s="52">
        <v>0.038934</v>
      </c>
      <c r="X10" s="52">
        <v>0.576756</v>
      </c>
      <c r="Y10" s="52">
        <v>1</v>
      </c>
      <c r="Z10" s="52">
        <v>0</v>
      </c>
      <c r="AA10" s="82">
        <v>10</v>
      </c>
      <c r="AB10" s="82"/>
      <c r="AC10" s="98"/>
      <c r="AD10" s="85" t="s">
        <v>426</v>
      </c>
      <c r="AE10" s="85">
        <v>4959</v>
      </c>
      <c r="AF10" s="85">
        <v>1901</v>
      </c>
      <c r="AG10" s="85">
        <v>15688</v>
      </c>
      <c r="AH10" s="85">
        <v>137951</v>
      </c>
      <c r="AI10" s="85"/>
      <c r="AJ10" s="85" t="s">
        <v>462</v>
      </c>
      <c r="AK10" s="85" t="s">
        <v>495</v>
      </c>
      <c r="AL10" s="85"/>
      <c r="AM10" s="85"/>
      <c r="AN10" s="87">
        <v>41324.086493055554</v>
      </c>
      <c r="AO10" s="90" t="s">
        <v>536</v>
      </c>
      <c r="AP10" s="85" t="b">
        <v>0</v>
      </c>
      <c r="AQ10" s="85" t="b">
        <v>0</v>
      </c>
      <c r="AR10" s="85" t="b">
        <v>0</v>
      </c>
      <c r="AS10" s="85" t="s">
        <v>386</v>
      </c>
      <c r="AT10" s="85">
        <v>25</v>
      </c>
      <c r="AU10" s="90" t="s">
        <v>565</v>
      </c>
      <c r="AV10" s="85" t="b">
        <v>0</v>
      </c>
      <c r="AW10" s="85" t="s">
        <v>577</v>
      </c>
      <c r="AX10" s="90" t="s">
        <v>585</v>
      </c>
      <c r="AY10" s="85" t="s">
        <v>66</v>
      </c>
      <c r="AZ10" s="85" t="str">
        <f>REPLACE(INDEX(GroupVertices[Group],MATCH(Vertices[[#This Row],[Vertex]],GroupVertices[Vertex],0)),1,1,"")</f>
        <v>1</v>
      </c>
      <c r="BA10" s="51"/>
      <c r="BB10" s="51"/>
      <c r="BC10" s="51"/>
      <c r="BD10" s="51"/>
      <c r="BE10" s="51" t="s">
        <v>248</v>
      </c>
      <c r="BF10" s="51" t="s">
        <v>248</v>
      </c>
      <c r="BG10" s="131" t="s">
        <v>896</v>
      </c>
      <c r="BH10" s="131" t="s">
        <v>896</v>
      </c>
      <c r="BI10" s="131" t="s">
        <v>910</v>
      </c>
      <c r="BJ10" s="131" t="s">
        <v>910</v>
      </c>
      <c r="BK10" s="131">
        <v>0</v>
      </c>
      <c r="BL10" s="134">
        <v>0</v>
      </c>
      <c r="BM10" s="131">
        <v>0</v>
      </c>
      <c r="BN10" s="134">
        <v>0</v>
      </c>
      <c r="BO10" s="131">
        <v>0</v>
      </c>
      <c r="BP10" s="134">
        <v>0</v>
      </c>
      <c r="BQ10" s="131">
        <v>20</v>
      </c>
      <c r="BR10" s="134">
        <v>100</v>
      </c>
      <c r="BS10" s="131">
        <v>20</v>
      </c>
      <c r="BT10" s="2"/>
      <c r="BU10" s="3"/>
      <c r="BV10" s="3"/>
      <c r="BW10" s="3"/>
      <c r="BX10" s="3"/>
    </row>
    <row r="11" spans="1:76" ht="15">
      <c r="A11" s="14" t="s">
        <v>218</v>
      </c>
      <c r="B11" s="15"/>
      <c r="C11" s="15" t="s">
        <v>64</v>
      </c>
      <c r="D11" s="93">
        <v>163.75541723779762</v>
      </c>
      <c r="E11" s="81"/>
      <c r="F11" s="112" t="s">
        <v>291</v>
      </c>
      <c r="G11" s="15"/>
      <c r="H11" s="16" t="s">
        <v>218</v>
      </c>
      <c r="I11" s="66"/>
      <c r="J11" s="66"/>
      <c r="K11" s="114" t="s">
        <v>624</v>
      </c>
      <c r="L11" s="94">
        <v>1</v>
      </c>
      <c r="M11" s="95">
        <v>1961.640625</v>
      </c>
      <c r="N11" s="95">
        <v>9377.478515625</v>
      </c>
      <c r="O11" s="77"/>
      <c r="P11" s="96"/>
      <c r="Q11" s="96"/>
      <c r="R11" s="97"/>
      <c r="S11" s="51">
        <v>0</v>
      </c>
      <c r="T11" s="51">
        <v>2</v>
      </c>
      <c r="U11" s="52">
        <v>0</v>
      </c>
      <c r="V11" s="52">
        <v>0.026316</v>
      </c>
      <c r="W11" s="52">
        <v>0.038934</v>
      </c>
      <c r="X11" s="52">
        <v>0.576756</v>
      </c>
      <c r="Y11" s="52">
        <v>1</v>
      </c>
      <c r="Z11" s="52">
        <v>0</v>
      </c>
      <c r="AA11" s="82">
        <v>11</v>
      </c>
      <c r="AB11" s="82"/>
      <c r="AC11" s="98"/>
      <c r="AD11" s="85" t="s">
        <v>427</v>
      </c>
      <c r="AE11" s="85">
        <v>2943</v>
      </c>
      <c r="AF11" s="85">
        <v>3735</v>
      </c>
      <c r="AG11" s="85">
        <v>24218</v>
      </c>
      <c r="AH11" s="85">
        <v>43560</v>
      </c>
      <c r="AI11" s="85"/>
      <c r="AJ11" s="85" t="s">
        <v>463</v>
      </c>
      <c r="AK11" s="85"/>
      <c r="AL11" s="90" t="s">
        <v>516</v>
      </c>
      <c r="AM11" s="85"/>
      <c r="AN11" s="87">
        <v>41480.71733796296</v>
      </c>
      <c r="AO11" s="90" t="s">
        <v>537</v>
      </c>
      <c r="AP11" s="85" t="b">
        <v>1</v>
      </c>
      <c r="AQ11" s="85" t="b">
        <v>0</v>
      </c>
      <c r="AR11" s="85" t="b">
        <v>0</v>
      </c>
      <c r="AS11" s="85" t="s">
        <v>386</v>
      </c>
      <c r="AT11" s="85">
        <v>178</v>
      </c>
      <c r="AU11" s="90" t="s">
        <v>562</v>
      </c>
      <c r="AV11" s="85" t="b">
        <v>0</v>
      </c>
      <c r="AW11" s="85" t="s">
        <v>577</v>
      </c>
      <c r="AX11" s="90" t="s">
        <v>586</v>
      </c>
      <c r="AY11" s="85" t="s">
        <v>66</v>
      </c>
      <c r="AZ11" s="85" t="str">
        <f>REPLACE(INDEX(GroupVertices[Group],MATCH(Vertices[[#This Row],[Vertex]],GroupVertices[Vertex],0)),1,1,"")</f>
        <v>1</v>
      </c>
      <c r="BA11" s="51"/>
      <c r="BB11" s="51"/>
      <c r="BC11" s="51"/>
      <c r="BD11" s="51"/>
      <c r="BE11" s="51" t="s">
        <v>248</v>
      </c>
      <c r="BF11" s="51" t="s">
        <v>248</v>
      </c>
      <c r="BG11" s="131" t="s">
        <v>896</v>
      </c>
      <c r="BH11" s="131" t="s">
        <v>896</v>
      </c>
      <c r="BI11" s="131" t="s">
        <v>910</v>
      </c>
      <c r="BJ11" s="131" t="s">
        <v>910</v>
      </c>
      <c r="BK11" s="131">
        <v>0</v>
      </c>
      <c r="BL11" s="134">
        <v>0</v>
      </c>
      <c r="BM11" s="131">
        <v>0</v>
      </c>
      <c r="BN11" s="134">
        <v>0</v>
      </c>
      <c r="BO11" s="131">
        <v>0</v>
      </c>
      <c r="BP11" s="134">
        <v>0</v>
      </c>
      <c r="BQ11" s="131">
        <v>20</v>
      </c>
      <c r="BR11" s="134">
        <v>100</v>
      </c>
      <c r="BS11" s="131">
        <v>20</v>
      </c>
      <c r="BT11" s="2"/>
      <c r="BU11" s="3"/>
      <c r="BV11" s="3"/>
      <c r="BW11" s="3"/>
      <c r="BX11" s="3"/>
    </row>
    <row r="12" spans="1:76" ht="15">
      <c r="A12" s="14" t="s">
        <v>219</v>
      </c>
      <c r="B12" s="15"/>
      <c r="C12" s="15" t="s">
        <v>64</v>
      </c>
      <c r="D12" s="93">
        <v>162.08036850004373</v>
      </c>
      <c r="E12" s="81"/>
      <c r="F12" s="112" t="s">
        <v>292</v>
      </c>
      <c r="G12" s="15"/>
      <c r="H12" s="16" t="s">
        <v>219</v>
      </c>
      <c r="I12" s="66"/>
      <c r="J12" s="66"/>
      <c r="K12" s="114" t="s">
        <v>625</v>
      </c>
      <c r="L12" s="94">
        <v>1</v>
      </c>
      <c r="M12" s="95">
        <v>4893.1240234375</v>
      </c>
      <c r="N12" s="95">
        <v>8113.916015625</v>
      </c>
      <c r="O12" s="77"/>
      <c r="P12" s="96"/>
      <c r="Q12" s="96"/>
      <c r="R12" s="97"/>
      <c r="S12" s="51">
        <v>0</v>
      </c>
      <c r="T12" s="51">
        <v>2</v>
      </c>
      <c r="U12" s="52">
        <v>0</v>
      </c>
      <c r="V12" s="52">
        <v>0.026316</v>
      </c>
      <c r="W12" s="52">
        <v>0.038934</v>
      </c>
      <c r="X12" s="52">
        <v>0.576756</v>
      </c>
      <c r="Y12" s="52">
        <v>1</v>
      </c>
      <c r="Z12" s="52">
        <v>0</v>
      </c>
      <c r="AA12" s="82">
        <v>12</v>
      </c>
      <c r="AB12" s="82"/>
      <c r="AC12" s="98"/>
      <c r="AD12" s="85" t="s">
        <v>428</v>
      </c>
      <c r="AE12" s="85">
        <v>1439</v>
      </c>
      <c r="AF12" s="85">
        <v>171</v>
      </c>
      <c r="AG12" s="85">
        <v>16890</v>
      </c>
      <c r="AH12" s="85">
        <v>26350</v>
      </c>
      <c r="AI12" s="85"/>
      <c r="AJ12" s="85" t="s">
        <v>464</v>
      </c>
      <c r="AK12" s="85" t="s">
        <v>496</v>
      </c>
      <c r="AL12" s="85"/>
      <c r="AM12" s="85"/>
      <c r="AN12" s="87">
        <v>39667.8596875</v>
      </c>
      <c r="AO12" s="90" t="s">
        <v>538</v>
      </c>
      <c r="AP12" s="85" t="b">
        <v>0</v>
      </c>
      <c r="AQ12" s="85" t="b">
        <v>0</v>
      </c>
      <c r="AR12" s="85" t="b">
        <v>1</v>
      </c>
      <c r="AS12" s="85" t="s">
        <v>386</v>
      </c>
      <c r="AT12" s="85">
        <v>4</v>
      </c>
      <c r="AU12" s="90" t="s">
        <v>566</v>
      </c>
      <c r="AV12" s="85" t="b">
        <v>0</v>
      </c>
      <c r="AW12" s="85" t="s">
        <v>577</v>
      </c>
      <c r="AX12" s="90" t="s">
        <v>587</v>
      </c>
      <c r="AY12" s="85" t="s">
        <v>66</v>
      </c>
      <c r="AZ12" s="85" t="str">
        <f>REPLACE(INDEX(GroupVertices[Group],MATCH(Vertices[[#This Row],[Vertex]],GroupVertices[Vertex],0)),1,1,"")</f>
        <v>1</v>
      </c>
      <c r="BA12" s="51"/>
      <c r="BB12" s="51"/>
      <c r="BC12" s="51"/>
      <c r="BD12" s="51"/>
      <c r="BE12" s="51" t="s">
        <v>248</v>
      </c>
      <c r="BF12" s="51" t="s">
        <v>248</v>
      </c>
      <c r="BG12" s="131" t="s">
        <v>896</v>
      </c>
      <c r="BH12" s="131" t="s">
        <v>896</v>
      </c>
      <c r="BI12" s="131" t="s">
        <v>910</v>
      </c>
      <c r="BJ12" s="131" t="s">
        <v>910</v>
      </c>
      <c r="BK12" s="131">
        <v>0</v>
      </c>
      <c r="BL12" s="134">
        <v>0</v>
      </c>
      <c r="BM12" s="131">
        <v>0</v>
      </c>
      <c r="BN12" s="134">
        <v>0</v>
      </c>
      <c r="BO12" s="131">
        <v>0</v>
      </c>
      <c r="BP12" s="134">
        <v>0</v>
      </c>
      <c r="BQ12" s="131">
        <v>20</v>
      </c>
      <c r="BR12" s="134">
        <v>100</v>
      </c>
      <c r="BS12" s="131">
        <v>20</v>
      </c>
      <c r="BT12" s="2"/>
      <c r="BU12" s="3"/>
      <c r="BV12" s="3"/>
      <c r="BW12" s="3"/>
      <c r="BX12" s="3"/>
    </row>
    <row r="13" spans="1:76" ht="15">
      <c r="A13" s="14" t="s">
        <v>220</v>
      </c>
      <c r="B13" s="15"/>
      <c r="C13" s="15" t="s">
        <v>64</v>
      </c>
      <c r="D13" s="93">
        <v>162.04088923686436</v>
      </c>
      <c r="E13" s="81"/>
      <c r="F13" s="112" t="s">
        <v>293</v>
      </c>
      <c r="G13" s="15"/>
      <c r="H13" s="16" t="s">
        <v>220</v>
      </c>
      <c r="I13" s="66"/>
      <c r="J13" s="66"/>
      <c r="K13" s="114" t="s">
        <v>626</v>
      </c>
      <c r="L13" s="94">
        <v>1</v>
      </c>
      <c r="M13" s="95">
        <v>222.29745483398438</v>
      </c>
      <c r="N13" s="95">
        <v>4616.2099609375</v>
      </c>
      <c r="O13" s="77"/>
      <c r="P13" s="96"/>
      <c r="Q13" s="96"/>
      <c r="R13" s="97"/>
      <c r="S13" s="51">
        <v>0</v>
      </c>
      <c r="T13" s="51">
        <v>2</v>
      </c>
      <c r="U13" s="52">
        <v>0</v>
      </c>
      <c r="V13" s="52">
        <v>0.026316</v>
      </c>
      <c r="W13" s="52">
        <v>0.038934</v>
      </c>
      <c r="X13" s="52">
        <v>0.576756</v>
      </c>
      <c r="Y13" s="52">
        <v>1</v>
      </c>
      <c r="Z13" s="52">
        <v>0</v>
      </c>
      <c r="AA13" s="82">
        <v>13</v>
      </c>
      <c r="AB13" s="82"/>
      <c r="AC13" s="98"/>
      <c r="AD13" s="85" t="s">
        <v>429</v>
      </c>
      <c r="AE13" s="85">
        <v>505</v>
      </c>
      <c r="AF13" s="85">
        <v>87</v>
      </c>
      <c r="AG13" s="85">
        <v>1482</v>
      </c>
      <c r="AH13" s="85">
        <v>2391</v>
      </c>
      <c r="AI13" s="85"/>
      <c r="AJ13" s="85" t="s">
        <v>465</v>
      </c>
      <c r="AK13" s="85" t="s">
        <v>497</v>
      </c>
      <c r="AL13" s="90" t="s">
        <v>517</v>
      </c>
      <c r="AM13" s="85"/>
      <c r="AN13" s="87">
        <v>41421.009618055556</v>
      </c>
      <c r="AO13" s="90" t="s">
        <v>539</v>
      </c>
      <c r="AP13" s="85" t="b">
        <v>1</v>
      </c>
      <c r="AQ13" s="85" t="b">
        <v>0</v>
      </c>
      <c r="AR13" s="85" t="b">
        <v>1</v>
      </c>
      <c r="AS13" s="85" t="s">
        <v>386</v>
      </c>
      <c r="AT13" s="85">
        <v>7</v>
      </c>
      <c r="AU13" s="90" t="s">
        <v>562</v>
      </c>
      <c r="AV13" s="85" t="b">
        <v>0</v>
      </c>
      <c r="AW13" s="85" t="s">
        <v>577</v>
      </c>
      <c r="AX13" s="90" t="s">
        <v>588</v>
      </c>
      <c r="AY13" s="85" t="s">
        <v>66</v>
      </c>
      <c r="AZ13" s="85" t="str">
        <f>REPLACE(INDEX(GroupVertices[Group],MATCH(Vertices[[#This Row],[Vertex]],GroupVertices[Vertex],0)),1,1,"")</f>
        <v>1</v>
      </c>
      <c r="BA13" s="51"/>
      <c r="BB13" s="51"/>
      <c r="BC13" s="51"/>
      <c r="BD13" s="51"/>
      <c r="BE13" s="51" t="s">
        <v>248</v>
      </c>
      <c r="BF13" s="51" t="s">
        <v>248</v>
      </c>
      <c r="BG13" s="131" t="s">
        <v>896</v>
      </c>
      <c r="BH13" s="131" t="s">
        <v>896</v>
      </c>
      <c r="BI13" s="131" t="s">
        <v>910</v>
      </c>
      <c r="BJ13" s="131" t="s">
        <v>910</v>
      </c>
      <c r="BK13" s="131">
        <v>0</v>
      </c>
      <c r="BL13" s="134">
        <v>0</v>
      </c>
      <c r="BM13" s="131">
        <v>0</v>
      </c>
      <c r="BN13" s="134">
        <v>0</v>
      </c>
      <c r="BO13" s="131">
        <v>0</v>
      </c>
      <c r="BP13" s="134">
        <v>0</v>
      </c>
      <c r="BQ13" s="131">
        <v>20</v>
      </c>
      <c r="BR13" s="134">
        <v>100</v>
      </c>
      <c r="BS13" s="131">
        <v>20</v>
      </c>
      <c r="BT13" s="2"/>
      <c r="BU13" s="3"/>
      <c r="BV13" s="3"/>
      <c r="BW13" s="3"/>
      <c r="BX13" s="3"/>
    </row>
    <row r="14" spans="1:76" ht="15">
      <c r="A14" s="14" t="s">
        <v>221</v>
      </c>
      <c r="B14" s="15"/>
      <c r="C14" s="15" t="s">
        <v>64</v>
      </c>
      <c r="D14" s="93">
        <v>162.03336937721116</v>
      </c>
      <c r="E14" s="81"/>
      <c r="F14" s="112" t="s">
        <v>294</v>
      </c>
      <c r="G14" s="15"/>
      <c r="H14" s="16" t="s">
        <v>221</v>
      </c>
      <c r="I14" s="66"/>
      <c r="J14" s="66"/>
      <c r="K14" s="114" t="s">
        <v>627</v>
      </c>
      <c r="L14" s="94">
        <v>1</v>
      </c>
      <c r="M14" s="95">
        <v>3971.755126953125</v>
      </c>
      <c r="N14" s="95">
        <v>1241.2081298828125</v>
      </c>
      <c r="O14" s="77"/>
      <c r="P14" s="96"/>
      <c r="Q14" s="96"/>
      <c r="R14" s="97"/>
      <c r="S14" s="51">
        <v>0</v>
      </c>
      <c r="T14" s="51">
        <v>2</v>
      </c>
      <c r="U14" s="52">
        <v>0</v>
      </c>
      <c r="V14" s="52">
        <v>0.026316</v>
      </c>
      <c r="W14" s="52">
        <v>0.038934</v>
      </c>
      <c r="X14" s="52">
        <v>0.576756</v>
      </c>
      <c r="Y14" s="52">
        <v>1</v>
      </c>
      <c r="Z14" s="52">
        <v>0</v>
      </c>
      <c r="AA14" s="82">
        <v>14</v>
      </c>
      <c r="AB14" s="82"/>
      <c r="AC14" s="98"/>
      <c r="AD14" s="85" t="s">
        <v>430</v>
      </c>
      <c r="AE14" s="85">
        <v>189</v>
      </c>
      <c r="AF14" s="85">
        <v>71</v>
      </c>
      <c r="AG14" s="85">
        <v>4932</v>
      </c>
      <c r="AH14" s="85">
        <v>1512</v>
      </c>
      <c r="AI14" s="85"/>
      <c r="AJ14" s="85" t="s">
        <v>466</v>
      </c>
      <c r="AK14" s="85" t="s">
        <v>498</v>
      </c>
      <c r="AL14" s="85"/>
      <c r="AM14" s="85"/>
      <c r="AN14" s="87">
        <v>41192.352488425924</v>
      </c>
      <c r="AO14" s="90" t="s">
        <v>540</v>
      </c>
      <c r="AP14" s="85" t="b">
        <v>0</v>
      </c>
      <c r="AQ14" s="85" t="b">
        <v>0</v>
      </c>
      <c r="AR14" s="85" t="b">
        <v>0</v>
      </c>
      <c r="AS14" s="85" t="s">
        <v>386</v>
      </c>
      <c r="AT14" s="85">
        <v>0</v>
      </c>
      <c r="AU14" s="90" t="s">
        <v>562</v>
      </c>
      <c r="AV14" s="85" t="b">
        <v>0</v>
      </c>
      <c r="AW14" s="85" t="s">
        <v>577</v>
      </c>
      <c r="AX14" s="90" t="s">
        <v>589</v>
      </c>
      <c r="AY14" s="85" t="s">
        <v>66</v>
      </c>
      <c r="AZ14" s="85" t="str">
        <f>REPLACE(INDEX(GroupVertices[Group],MATCH(Vertices[[#This Row],[Vertex]],GroupVertices[Vertex],0)),1,1,"")</f>
        <v>1</v>
      </c>
      <c r="BA14" s="51"/>
      <c r="BB14" s="51"/>
      <c r="BC14" s="51"/>
      <c r="BD14" s="51"/>
      <c r="BE14" s="51" t="s">
        <v>248</v>
      </c>
      <c r="BF14" s="51" t="s">
        <v>248</v>
      </c>
      <c r="BG14" s="131" t="s">
        <v>896</v>
      </c>
      <c r="BH14" s="131" t="s">
        <v>896</v>
      </c>
      <c r="BI14" s="131" t="s">
        <v>910</v>
      </c>
      <c r="BJ14" s="131" t="s">
        <v>910</v>
      </c>
      <c r="BK14" s="131">
        <v>0</v>
      </c>
      <c r="BL14" s="134">
        <v>0</v>
      </c>
      <c r="BM14" s="131">
        <v>0</v>
      </c>
      <c r="BN14" s="134">
        <v>0</v>
      </c>
      <c r="BO14" s="131">
        <v>0</v>
      </c>
      <c r="BP14" s="134">
        <v>0</v>
      </c>
      <c r="BQ14" s="131">
        <v>20</v>
      </c>
      <c r="BR14" s="134">
        <v>100</v>
      </c>
      <c r="BS14" s="131">
        <v>20</v>
      </c>
      <c r="BT14" s="2"/>
      <c r="BU14" s="3"/>
      <c r="BV14" s="3"/>
      <c r="BW14" s="3"/>
      <c r="BX14" s="3"/>
    </row>
    <row r="15" spans="1:76" ht="15">
      <c r="A15" s="14" t="s">
        <v>222</v>
      </c>
      <c r="B15" s="15"/>
      <c r="C15" s="15" t="s">
        <v>64</v>
      </c>
      <c r="D15" s="93">
        <v>162.07143866670555</v>
      </c>
      <c r="E15" s="81"/>
      <c r="F15" s="112" t="s">
        <v>295</v>
      </c>
      <c r="G15" s="15"/>
      <c r="H15" s="16" t="s">
        <v>222</v>
      </c>
      <c r="I15" s="66"/>
      <c r="J15" s="66"/>
      <c r="K15" s="114" t="s">
        <v>628</v>
      </c>
      <c r="L15" s="94">
        <v>1</v>
      </c>
      <c r="M15" s="95">
        <v>654.5364379882812</v>
      </c>
      <c r="N15" s="95">
        <v>2285.902099609375</v>
      </c>
      <c r="O15" s="77"/>
      <c r="P15" s="96"/>
      <c r="Q15" s="96"/>
      <c r="R15" s="97"/>
      <c r="S15" s="51">
        <v>0</v>
      </c>
      <c r="T15" s="51">
        <v>2</v>
      </c>
      <c r="U15" s="52">
        <v>0</v>
      </c>
      <c r="V15" s="52">
        <v>0.026316</v>
      </c>
      <c r="W15" s="52">
        <v>0.038934</v>
      </c>
      <c r="X15" s="52">
        <v>0.576756</v>
      </c>
      <c r="Y15" s="52">
        <v>1</v>
      </c>
      <c r="Z15" s="52">
        <v>0</v>
      </c>
      <c r="AA15" s="82">
        <v>15</v>
      </c>
      <c r="AB15" s="82"/>
      <c r="AC15" s="98"/>
      <c r="AD15" s="85" t="s">
        <v>431</v>
      </c>
      <c r="AE15" s="85">
        <v>663</v>
      </c>
      <c r="AF15" s="85">
        <v>152</v>
      </c>
      <c r="AG15" s="85">
        <v>75292</v>
      </c>
      <c r="AH15" s="85">
        <v>35394</v>
      </c>
      <c r="AI15" s="85"/>
      <c r="AJ15" s="85" t="s">
        <v>467</v>
      </c>
      <c r="AK15" s="85" t="s">
        <v>499</v>
      </c>
      <c r="AL15" s="85"/>
      <c r="AM15" s="85"/>
      <c r="AN15" s="87">
        <v>39710.237858796296</v>
      </c>
      <c r="AO15" s="90" t="s">
        <v>541</v>
      </c>
      <c r="AP15" s="85" t="b">
        <v>0</v>
      </c>
      <c r="AQ15" s="85" t="b">
        <v>0</v>
      </c>
      <c r="AR15" s="85" t="b">
        <v>1</v>
      </c>
      <c r="AS15" s="85" t="s">
        <v>386</v>
      </c>
      <c r="AT15" s="85">
        <v>17</v>
      </c>
      <c r="AU15" s="90" t="s">
        <v>562</v>
      </c>
      <c r="AV15" s="85" t="b">
        <v>0</v>
      </c>
      <c r="AW15" s="85" t="s">
        <v>577</v>
      </c>
      <c r="AX15" s="90" t="s">
        <v>590</v>
      </c>
      <c r="AY15" s="85" t="s">
        <v>66</v>
      </c>
      <c r="AZ15" s="85" t="str">
        <f>REPLACE(INDEX(GroupVertices[Group],MATCH(Vertices[[#This Row],[Vertex]],GroupVertices[Vertex],0)),1,1,"")</f>
        <v>1</v>
      </c>
      <c r="BA15" s="51"/>
      <c r="BB15" s="51"/>
      <c r="BC15" s="51"/>
      <c r="BD15" s="51"/>
      <c r="BE15" s="51" t="s">
        <v>248</v>
      </c>
      <c r="BF15" s="51" t="s">
        <v>248</v>
      </c>
      <c r="BG15" s="131" t="s">
        <v>896</v>
      </c>
      <c r="BH15" s="131" t="s">
        <v>896</v>
      </c>
      <c r="BI15" s="131" t="s">
        <v>910</v>
      </c>
      <c r="BJ15" s="131" t="s">
        <v>910</v>
      </c>
      <c r="BK15" s="131">
        <v>0</v>
      </c>
      <c r="BL15" s="134">
        <v>0</v>
      </c>
      <c r="BM15" s="131">
        <v>0</v>
      </c>
      <c r="BN15" s="134">
        <v>0</v>
      </c>
      <c r="BO15" s="131">
        <v>0</v>
      </c>
      <c r="BP15" s="134">
        <v>0</v>
      </c>
      <c r="BQ15" s="131">
        <v>20</v>
      </c>
      <c r="BR15" s="134">
        <v>100</v>
      </c>
      <c r="BS15" s="131">
        <v>20</v>
      </c>
      <c r="BT15" s="2"/>
      <c r="BU15" s="3"/>
      <c r="BV15" s="3"/>
      <c r="BW15" s="3"/>
      <c r="BX15" s="3"/>
    </row>
    <row r="16" spans="1:76" ht="15">
      <c r="A16" s="14" t="s">
        <v>223</v>
      </c>
      <c r="B16" s="15"/>
      <c r="C16" s="15" t="s">
        <v>64</v>
      </c>
      <c r="D16" s="93">
        <v>162.33839368439473</v>
      </c>
      <c r="E16" s="81"/>
      <c r="F16" s="112" t="s">
        <v>296</v>
      </c>
      <c r="G16" s="15"/>
      <c r="H16" s="16" t="s">
        <v>223</v>
      </c>
      <c r="I16" s="66"/>
      <c r="J16" s="66"/>
      <c r="K16" s="114" t="s">
        <v>629</v>
      </c>
      <c r="L16" s="94">
        <v>1</v>
      </c>
      <c r="M16" s="95">
        <v>1583.0113525390625</v>
      </c>
      <c r="N16" s="95">
        <v>915.1536254882812</v>
      </c>
      <c r="O16" s="77"/>
      <c r="P16" s="96"/>
      <c r="Q16" s="96"/>
      <c r="R16" s="97"/>
      <c r="S16" s="51">
        <v>0</v>
      </c>
      <c r="T16" s="51">
        <v>2</v>
      </c>
      <c r="U16" s="52">
        <v>0</v>
      </c>
      <c r="V16" s="52">
        <v>0.026316</v>
      </c>
      <c r="W16" s="52">
        <v>0.038934</v>
      </c>
      <c r="X16" s="52">
        <v>0.576756</v>
      </c>
      <c r="Y16" s="52">
        <v>1</v>
      </c>
      <c r="Z16" s="52">
        <v>0</v>
      </c>
      <c r="AA16" s="82">
        <v>16</v>
      </c>
      <c r="AB16" s="82"/>
      <c r="AC16" s="98"/>
      <c r="AD16" s="85" t="s">
        <v>432</v>
      </c>
      <c r="AE16" s="85">
        <v>571</v>
      </c>
      <c r="AF16" s="85">
        <v>720</v>
      </c>
      <c r="AG16" s="85">
        <v>357</v>
      </c>
      <c r="AH16" s="85">
        <v>2140</v>
      </c>
      <c r="AI16" s="85"/>
      <c r="AJ16" s="85" t="s">
        <v>468</v>
      </c>
      <c r="AK16" s="85" t="s">
        <v>500</v>
      </c>
      <c r="AL16" s="90" t="s">
        <v>518</v>
      </c>
      <c r="AM16" s="85"/>
      <c r="AN16" s="87">
        <v>41460.86703703704</v>
      </c>
      <c r="AO16" s="90" t="s">
        <v>542</v>
      </c>
      <c r="AP16" s="85" t="b">
        <v>0</v>
      </c>
      <c r="AQ16" s="85" t="b">
        <v>0</v>
      </c>
      <c r="AR16" s="85" t="b">
        <v>1</v>
      </c>
      <c r="AS16" s="85" t="s">
        <v>386</v>
      </c>
      <c r="AT16" s="85">
        <v>36</v>
      </c>
      <c r="AU16" s="90" t="s">
        <v>564</v>
      </c>
      <c r="AV16" s="85" t="b">
        <v>0</v>
      </c>
      <c r="AW16" s="85" t="s">
        <v>577</v>
      </c>
      <c r="AX16" s="90" t="s">
        <v>591</v>
      </c>
      <c r="AY16" s="85" t="s">
        <v>66</v>
      </c>
      <c r="AZ16" s="85" t="str">
        <f>REPLACE(INDEX(GroupVertices[Group],MATCH(Vertices[[#This Row],[Vertex]],GroupVertices[Vertex],0)),1,1,"")</f>
        <v>1</v>
      </c>
      <c r="BA16" s="51"/>
      <c r="BB16" s="51"/>
      <c r="BC16" s="51"/>
      <c r="BD16" s="51"/>
      <c r="BE16" s="51" t="s">
        <v>248</v>
      </c>
      <c r="BF16" s="51" t="s">
        <v>248</v>
      </c>
      <c r="BG16" s="131" t="s">
        <v>896</v>
      </c>
      <c r="BH16" s="131" t="s">
        <v>896</v>
      </c>
      <c r="BI16" s="131" t="s">
        <v>910</v>
      </c>
      <c r="BJ16" s="131" t="s">
        <v>910</v>
      </c>
      <c r="BK16" s="131">
        <v>0</v>
      </c>
      <c r="BL16" s="134">
        <v>0</v>
      </c>
      <c r="BM16" s="131">
        <v>0</v>
      </c>
      <c r="BN16" s="134">
        <v>0</v>
      </c>
      <c r="BO16" s="131">
        <v>0</v>
      </c>
      <c r="BP16" s="134">
        <v>0</v>
      </c>
      <c r="BQ16" s="131">
        <v>20</v>
      </c>
      <c r="BR16" s="134">
        <v>100</v>
      </c>
      <c r="BS16" s="131">
        <v>20</v>
      </c>
      <c r="BT16" s="2"/>
      <c r="BU16" s="3"/>
      <c r="BV16" s="3"/>
      <c r="BW16" s="3"/>
      <c r="BX16" s="3"/>
    </row>
    <row r="17" spans="1:76" ht="15">
      <c r="A17" s="14" t="s">
        <v>224</v>
      </c>
      <c r="B17" s="15"/>
      <c r="C17" s="15" t="s">
        <v>64</v>
      </c>
      <c r="D17" s="93">
        <v>162.47798107920755</v>
      </c>
      <c r="E17" s="81"/>
      <c r="F17" s="112" t="s">
        <v>297</v>
      </c>
      <c r="G17" s="15"/>
      <c r="H17" s="16" t="s">
        <v>224</v>
      </c>
      <c r="I17" s="66"/>
      <c r="J17" s="66"/>
      <c r="K17" s="114" t="s">
        <v>630</v>
      </c>
      <c r="L17" s="94">
        <v>1</v>
      </c>
      <c r="M17" s="95">
        <v>4385.64453125</v>
      </c>
      <c r="N17" s="95">
        <v>3856.83935546875</v>
      </c>
      <c r="O17" s="77"/>
      <c r="P17" s="96"/>
      <c r="Q17" s="96"/>
      <c r="R17" s="97"/>
      <c r="S17" s="51">
        <v>0</v>
      </c>
      <c r="T17" s="51">
        <v>2</v>
      </c>
      <c r="U17" s="52">
        <v>0</v>
      </c>
      <c r="V17" s="52">
        <v>0.026316</v>
      </c>
      <c r="W17" s="52">
        <v>0.038934</v>
      </c>
      <c r="X17" s="52">
        <v>0.576756</v>
      </c>
      <c r="Y17" s="52">
        <v>1</v>
      </c>
      <c r="Z17" s="52">
        <v>0</v>
      </c>
      <c r="AA17" s="82">
        <v>17</v>
      </c>
      <c r="AB17" s="82"/>
      <c r="AC17" s="98"/>
      <c r="AD17" s="85" t="s">
        <v>433</v>
      </c>
      <c r="AE17" s="85">
        <v>1508</v>
      </c>
      <c r="AF17" s="85">
        <v>1017</v>
      </c>
      <c r="AG17" s="85">
        <v>2309</v>
      </c>
      <c r="AH17" s="85">
        <v>2425</v>
      </c>
      <c r="AI17" s="85"/>
      <c r="AJ17" s="85" t="s">
        <v>469</v>
      </c>
      <c r="AK17" s="85" t="s">
        <v>501</v>
      </c>
      <c r="AL17" s="90" t="s">
        <v>519</v>
      </c>
      <c r="AM17" s="85"/>
      <c r="AN17" s="87">
        <v>42899.92292824074</v>
      </c>
      <c r="AO17" s="90" t="s">
        <v>543</v>
      </c>
      <c r="AP17" s="85" t="b">
        <v>1</v>
      </c>
      <c r="AQ17" s="85" t="b">
        <v>0</v>
      </c>
      <c r="AR17" s="85" t="b">
        <v>0</v>
      </c>
      <c r="AS17" s="85" t="s">
        <v>386</v>
      </c>
      <c r="AT17" s="85">
        <v>12</v>
      </c>
      <c r="AU17" s="85"/>
      <c r="AV17" s="85" t="b">
        <v>0</v>
      </c>
      <c r="AW17" s="85" t="s">
        <v>577</v>
      </c>
      <c r="AX17" s="90" t="s">
        <v>592</v>
      </c>
      <c r="AY17" s="85" t="s">
        <v>66</v>
      </c>
      <c r="AZ17" s="85" t="str">
        <f>REPLACE(INDEX(GroupVertices[Group],MATCH(Vertices[[#This Row],[Vertex]],GroupVertices[Vertex],0)),1,1,"")</f>
        <v>1</v>
      </c>
      <c r="BA17" s="51"/>
      <c r="BB17" s="51"/>
      <c r="BC17" s="51"/>
      <c r="BD17" s="51"/>
      <c r="BE17" s="51" t="s">
        <v>248</v>
      </c>
      <c r="BF17" s="51" t="s">
        <v>248</v>
      </c>
      <c r="BG17" s="131" t="s">
        <v>896</v>
      </c>
      <c r="BH17" s="131" t="s">
        <v>896</v>
      </c>
      <c r="BI17" s="131" t="s">
        <v>910</v>
      </c>
      <c r="BJ17" s="131" t="s">
        <v>910</v>
      </c>
      <c r="BK17" s="131">
        <v>0</v>
      </c>
      <c r="BL17" s="134">
        <v>0</v>
      </c>
      <c r="BM17" s="131">
        <v>0</v>
      </c>
      <c r="BN17" s="134">
        <v>0</v>
      </c>
      <c r="BO17" s="131">
        <v>0</v>
      </c>
      <c r="BP17" s="134">
        <v>0</v>
      </c>
      <c r="BQ17" s="131">
        <v>20</v>
      </c>
      <c r="BR17" s="134">
        <v>100</v>
      </c>
      <c r="BS17" s="131">
        <v>20</v>
      </c>
      <c r="BT17" s="2"/>
      <c r="BU17" s="3"/>
      <c r="BV17" s="3"/>
      <c r="BW17" s="3"/>
      <c r="BX17" s="3"/>
    </row>
    <row r="18" spans="1:76" ht="15">
      <c r="A18" s="14" t="s">
        <v>225</v>
      </c>
      <c r="B18" s="15"/>
      <c r="C18" s="15" t="s">
        <v>64</v>
      </c>
      <c r="D18" s="93">
        <v>163.64543929036932</v>
      </c>
      <c r="E18" s="81"/>
      <c r="F18" s="112" t="s">
        <v>298</v>
      </c>
      <c r="G18" s="15"/>
      <c r="H18" s="16" t="s">
        <v>225</v>
      </c>
      <c r="I18" s="66"/>
      <c r="J18" s="66"/>
      <c r="K18" s="114" t="s">
        <v>631</v>
      </c>
      <c r="L18" s="94">
        <v>1</v>
      </c>
      <c r="M18" s="95">
        <v>2865.303466796875</v>
      </c>
      <c r="N18" s="95">
        <v>9596.5107421875</v>
      </c>
      <c r="O18" s="77"/>
      <c r="P18" s="96"/>
      <c r="Q18" s="96"/>
      <c r="R18" s="97"/>
      <c r="S18" s="51">
        <v>0</v>
      </c>
      <c r="T18" s="51">
        <v>2</v>
      </c>
      <c r="U18" s="52">
        <v>0</v>
      </c>
      <c r="V18" s="52">
        <v>0.026316</v>
      </c>
      <c r="W18" s="52">
        <v>0.038934</v>
      </c>
      <c r="X18" s="52">
        <v>0.576756</v>
      </c>
      <c r="Y18" s="52">
        <v>1</v>
      </c>
      <c r="Z18" s="52">
        <v>0</v>
      </c>
      <c r="AA18" s="82">
        <v>18</v>
      </c>
      <c r="AB18" s="82"/>
      <c r="AC18" s="98"/>
      <c r="AD18" s="85" t="s">
        <v>434</v>
      </c>
      <c r="AE18" s="85">
        <v>4998</v>
      </c>
      <c r="AF18" s="85">
        <v>3501</v>
      </c>
      <c r="AG18" s="85">
        <v>300349</v>
      </c>
      <c r="AH18" s="85">
        <v>341998</v>
      </c>
      <c r="AI18" s="85"/>
      <c r="AJ18" s="85"/>
      <c r="AK18" s="85" t="s">
        <v>502</v>
      </c>
      <c r="AL18" s="85"/>
      <c r="AM18" s="85"/>
      <c r="AN18" s="87">
        <v>42177.20081018518</v>
      </c>
      <c r="AO18" s="85"/>
      <c r="AP18" s="85" t="b">
        <v>1</v>
      </c>
      <c r="AQ18" s="85" t="b">
        <v>0</v>
      </c>
      <c r="AR18" s="85" t="b">
        <v>0</v>
      </c>
      <c r="AS18" s="85" t="s">
        <v>386</v>
      </c>
      <c r="AT18" s="85">
        <v>424</v>
      </c>
      <c r="AU18" s="90" t="s">
        <v>562</v>
      </c>
      <c r="AV18" s="85" t="b">
        <v>0</v>
      </c>
      <c r="AW18" s="85" t="s">
        <v>577</v>
      </c>
      <c r="AX18" s="90" t="s">
        <v>593</v>
      </c>
      <c r="AY18" s="85" t="s">
        <v>66</v>
      </c>
      <c r="AZ18" s="85" t="str">
        <f>REPLACE(INDEX(GroupVertices[Group],MATCH(Vertices[[#This Row],[Vertex]],GroupVertices[Vertex],0)),1,1,"")</f>
        <v>1</v>
      </c>
      <c r="BA18" s="51"/>
      <c r="BB18" s="51"/>
      <c r="BC18" s="51"/>
      <c r="BD18" s="51"/>
      <c r="BE18" s="51" t="s">
        <v>248</v>
      </c>
      <c r="BF18" s="51" t="s">
        <v>248</v>
      </c>
      <c r="BG18" s="131" t="s">
        <v>896</v>
      </c>
      <c r="BH18" s="131" t="s">
        <v>896</v>
      </c>
      <c r="BI18" s="131" t="s">
        <v>910</v>
      </c>
      <c r="BJ18" s="131" t="s">
        <v>910</v>
      </c>
      <c r="BK18" s="131">
        <v>0</v>
      </c>
      <c r="BL18" s="134">
        <v>0</v>
      </c>
      <c r="BM18" s="131">
        <v>0</v>
      </c>
      <c r="BN18" s="134">
        <v>0</v>
      </c>
      <c r="BO18" s="131">
        <v>0</v>
      </c>
      <c r="BP18" s="134">
        <v>0</v>
      </c>
      <c r="BQ18" s="131">
        <v>20</v>
      </c>
      <c r="BR18" s="134">
        <v>100</v>
      </c>
      <c r="BS18" s="131">
        <v>20</v>
      </c>
      <c r="BT18" s="2"/>
      <c r="BU18" s="3"/>
      <c r="BV18" s="3"/>
      <c r="BW18" s="3"/>
      <c r="BX18" s="3"/>
    </row>
    <row r="19" spans="1:76" ht="15">
      <c r="A19" s="14" t="s">
        <v>226</v>
      </c>
      <c r="B19" s="15"/>
      <c r="C19" s="15" t="s">
        <v>64</v>
      </c>
      <c r="D19" s="93">
        <v>162.14710725446605</v>
      </c>
      <c r="E19" s="81"/>
      <c r="F19" s="112" t="s">
        <v>299</v>
      </c>
      <c r="G19" s="15"/>
      <c r="H19" s="16" t="s">
        <v>226</v>
      </c>
      <c r="I19" s="66"/>
      <c r="J19" s="66"/>
      <c r="K19" s="114" t="s">
        <v>632</v>
      </c>
      <c r="L19" s="94">
        <v>1</v>
      </c>
      <c r="M19" s="95">
        <v>3901.643310546875</v>
      </c>
      <c r="N19" s="95">
        <v>7390.93701171875</v>
      </c>
      <c r="O19" s="77"/>
      <c r="P19" s="96"/>
      <c r="Q19" s="96"/>
      <c r="R19" s="97"/>
      <c r="S19" s="51">
        <v>0</v>
      </c>
      <c r="T19" s="51">
        <v>2</v>
      </c>
      <c r="U19" s="52">
        <v>0</v>
      </c>
      <c r="V19" s="52">
        <v>0.026316</v>
      </c>
      <c r="W19" s="52">
        <v>0.038934</v>
      </c>
      <c r="X19" s="52">
        <v>0.576756</v>
      </c>
      <c r="Y19" s="52">
        <v>1</v>
      </c>
      <c r="Z19" s="52">
        <v>0</v>
      </c>
      <c r="AA19" s="82">
        <v>19</v>
      </c>
      <c r="AB19" s="82"/>
      <c r="AC19" s="98"/>
      <c r="AD19" s="85" t="s">
        <v>435</v>
      </c>
      <c r="AE19" s="85">
        <v>635</v>
      </c>
      <c r="AF19" s="85">
        <v>313</v>
      </c>
      <c r="AG19" s="85">
        <v>72018</v>
      </c>
      <c r="AH19" s="85">
        <v>99704</v>
      </c>
      <c r="AI19" s="85"/>
      <c r="AJ19" s="85" t="s">
        <v>470</v>
      </c>
      <c r="AK19" s="85" t="s">
        <v>503</v>
      </c>
      <c r="AL19" s="85"/>
      <c r="AM19" s="85"/>
      <c r="AN19" s="87">
        <v>39659.61376157407</v>
      </c>
      <c r="AO19" s="90" t="s">
        <v>544</v>
      </c>
      <c r="AP19" s="85" t="b">
        <v>0</v>
      </c>
      <c r="AQ19" s="85" t="b">
        <v>0</v>
      </c>
      <c r="AR19" s="85" t="b">
        <v>1</v>
      </c>
      <c r="AS19" s="85" t="s">
        <v>386</v>
      </c>
      <c r="AT19" s="85">
        <v>11</v>
      </c>
      <c r="AU19" s="90" t="s">
        <v>567</v>
      </c>
      <c r="AV19" s="85" t="b">
        <v>0</v>
      </c>
      <c r="AW19" s="85" t="s">
        <v>577</v>
      </c>
      <c r="AX19" s="90" t="s">
        <v>594</v>
      </c>
      <c r="AY19" s="85" t="s">
        <v>66</v>
      </c>
      <c r="AZ19" s="85" t="str">
        <f>REPLACE(INDEX(GroupVertices[Group],MATCH(Vertices[[#This Row],[Vertex]],GroupVertices[Vertex],0)),1,1,"")</f>
        <v>1</v>
      </c>
      <c r="BA19" s="51"/>
      <c r="BB19" s="51"/>
      <c r="BC19" s="51"/>
      <c r="BD19" s="51"/>
      <c r="BE19" s="51" t="s">
        <v>248</v>
      </c>
      <c r="BF19" s="51" t="s">
        <v>248</v>
      </c>
      <c r="BG19" s="131" t="s">
        <v>896</v>
      </c>
      <c r="BH19" s="131" t="s">
        <v>896</v>
      </c>
      <c r="BI19" s="131" t="s">
        <v>910</v>
      </c>
      <c r="BJ19" s="131" t="s">
        <v>910</v>
      </c>
      <c r="BK19" s="131">
        <v>0</v>
      </c>
      <c r="BL19" s="134">
        <v>0</v>
      </c>
      <c r="BM19" s="131">
        <v>0</v>
      </c>
      <c r="BN19" s="134">
        <v>0</v>
      </c>
      <c r="BO19" s="131">
        <v>0</v>
      </c>
      <c r="BP19" s="134">
        <v>0</v>
      </c>
      <c r="BQ19" s="131">
        <v>20</v>
      </c>
      <c r="BR19" s="134">
        <v>100</v>
      </c>
      <c r="BS19" s="131">
        <v>20</v>
      </c>
      <c r="BT19" s="2"/>
      <c r="BU19" s="3"/>
      <c r="BV19" s="3"/>
      <c r="BW19" s="3"/>
      <c r="BX19" s="3"/>
    </row>
    <row r="20" spans="1:76" ht="15">
      <c r="A20" s="14" t="s">
        <v>227</v>
      </c>
      <c r="B20" s="15"/>
      <c r="C20" s="15" t="s">
        <v>64</v>
      </c>
      <c r="D20" s="93">
        <v>162.1428773334111</v>
      </c>
      <c r="E20" s="81"/>
      <c r="F20" s="112" t="s">
        <v>300</v>
      </c>
      <c r="G20" s="15"/>
      <c r="H20" s="16" t="s">
        <v>227</v>
      </c>
      <c r="I20" s="66"/>
      <c r="J20" s="66"/>
      <c r="K20" s="114" t="s">
        <v>633</v>
      </c>
      <c r="L20" s="94">
        <v>1</v>
      </c>
      <c r="M20" s="95">
        <v>973.7914428710938</v>
      </c>
      <c r="N20" s="95">
        <v>8658.001953125</v>
      </c>
      <c r="O20" s="77"/>
      <c r="P20" s="96"/>
      <c r="Q20" s="96"/>
      <c r="R20" s="97"/>
      <c r="S20" s="51">
        <v>0</v>
      </c>
      <c r="T20" s="51">
        <v>2</v>
      </c>
      <c r="U20" s="52">
        <v>0</v>
      </c>
      <c r="V20" s="52">
        <v>0.026316</v>
      </c>
      <c r="W20" s="52">
        <v>0.038934</v>
      </c>
      <c r="X20" s="52">
        <v>0.576756</v>
      </c>
      <c r="Y20" s="52">
        <v>1</v>
      </c>
      <c r="Z20" s="52">
        <v>0</v>
      </c>
      <c r="AA20" s="82">
        <v>20</v>
      </c>
      <c r="AB20" s="82"/>
      <c r="AC20" s="98"/>
      <c r="AD20" s="85" t="s">
        <v>436</v>
      </c>
      <c r="AE20" s="85">
        <v>140</v>
      </c>
      <c r="AF20" s="85">
        <v>304</v>
      </c>
      <c r="AG20" s="85">
        <v>90136</v>
      </c>
      <c r="AH20" s="85">
        <v>23684</v>
      </c>
      <c r="AI20" s="85"/>
      <c r="AJ20" s="85" t="s">
        <v>471</v>
      </c>
      <c r="AK20" s="85" t="s">
        <v>504</v>
      </c>
      <c r="AL20" s="85"/>
      <c r="AM20" s="85"/>
      <c r="AN20" s="87">
        <v>40382.77888888889</v>
      </c>
      <c r="AO20" s="85"/>
      <c r="AP20" s="85" t="b">
        <v>0</v>
      </c>
      <c r="AQ20" s="85" t="b">
        <v>0</v>
      </c>
      <c r="AR20" s="85" t="b">
        <v>0</v>
      </c>
      <c r="AS20" s="85" t="s">
        <v>386</v>
      </c>
      <c r="AT20" s="85">
        <v>128</v>
      </c>
      <c r="AU20" s="90" t="s">
        <v>563</v>
      </c>
      <c r="AV20" s="85" t="b">
        <v>0</v>
      </c>
      <c r="AW20" s="85" t="s">
        <v>577</v>
      </c>
      <c r="AX20" s="90" t="s">
        <v>595</v>
      </c>
      <c r="AY20" s="85" t="s">
        <v>66</v>
      </c>
      <c r="AZ20" s="85" t="str">
        <f>REPLACE(INDEX(GroupVertices[Group],MATCH(Vertices[[#This Row],[Vertex]],GroupVertices[Vertex],0)),1,1,"")</f>
        <v>1</v>
      </c>
      <c r="BA20" s="51"/>
      <c r="BB20" s="51"/>
      <c r="BC20" s="51"/>
      <c r="BD20" s="51"/>
      <c r="BE20" s="51" t="s">
        <v>248</v>
      </c>
      <c r="BF20" s="51" t="s">
        <v>248</v>
      </c>
      <c r="BG20" s="131" t="s">
        <v>896</v>
      </c>
      <c r="BH20" s="131" t="s">
        <v>896</v>
      </c>
      <c r="BI20" s="131" t="s">
        <v>910</v>
      </c>
      <c r="BJ20" s="131" t="s">
        <v>910</v>
      </c>
      <c r="BK20" s="131">
        <v>0</v>
      </c>
      <c r="BL20" s="134">
        <v>0</v>
      </c>
      <c r="BM20" s="131">
        <v>0</v>
      </c>
      <c r="BN20" s="134">
        <v>0</v>
      </c>
      <c r="BO20" s="131">
        <v>0</v>
      </c>
      <c r="BP20" s="134">
        <v>0</v>
      </c>
      <c r="BQ20" s="131">
        <v>20</v>
      </c>
      <c r="BR20" s="134">
        <v>100</v>
      </c>
      <c r="BS20" s="131">
        <v>20</v>
      </c>
      <c r="BT20" s="2"/>
      <c r="BU20" s="3"/>
      <c r="BV20" s="3"/>
      <c r="BW20" s="3"/>
      <c r="BX20" s="3"/>
    </row>
    <row r="21" spans="1:76" ht="15">
      <c r="A21" s="14" t="s">
        <v>228</v>
      </c>
      <c r="B21" s="15"/>
      <c r="C21" s="15" t="s">
        <v>64</v>
      </c>
      <c r="D21" s="93">
        <v>162.03477935089612</v>
      </c>
      <c r="E21" s="81"/>
      <c r="F21" s="112" t="s">
        <v>301</v>
      </c>
      <c r="G21" s="15"/>
      <c r="H21" s="16" t="s">
        <v>228</v>
      </c>
      <c r="I21" s="66"/>
      <c r="J21" s="66"/>
      <c r="K21" s="114" t="s">
        <v>634</v>
      </c>
      <c r="L21" s="94">
        <v>1</v>
      </c>
      <c r="M21" s="95">
        <v>3860.85693359375</v>
      </c>
      <c r="N21" s="95">
        <v>9465.220703125</v>
      </c>
      <c r="O21" s="77"/>
      <c r="P21" s="96"/>
      <c r="Q21" s="96"/>
      <c r="R21" s="97"/>
      <c r="S21" s="51">
        <v>0</v>
      </c>
      <c r="T21" s="51">
        <v>2</v>
      </c>
      <c r="U21" s="52">
        <v>0</v>
      </c>
      <c r="V21" s="52">
        <v>0.026316</v>
      </c>
      <c r="W21" s="52">
        <v>0.038934</v>
      </c>
      <c r="X21" s="52">
        <v>0.576756</v>
      </c>
      <c r="Y21" s="52">
        <v>1</v>
      </c>
      <c r="Z21" s="52">
        <v>0</v>
      </c>
      <c r="AA21" s="82">
        <v>21</v>
      </c>
      <c r="AB21" s="82"/>
      <c r="AC21" s="98"/>
      <c r="AD21" s="85" t="s">
        <v>437</v>
      </c>
      <c r="AE21" s="85">
        <v>338</v>
      </c>
      <c r="AF21" s="85">
        <v>74</v>
      </c>
      <c r="AG21" s="85">
        <v>33332</v>
      </c>
      <c r="AH21" s="85">
        <v>14661</v>
      </c>
      <c r="AI21" s="85"/>
      <c r="AJ21" s="85"/>
      <c r="AK21" s="85"/>
      <c r="AL21" s="85"/>
      <c r="AM21" s="85"/>
      <c r="AN21" s="87">
        <v>40578.270787037036</v>
      </c>
      <c r="AO21" s="85"/>
      <c r="AP21" s="85" t="b">
        <v>1</v>
      </c>
      <c r="AQ21" s="85" t="b">
        <v>1</v>
      </c>
      <c r="AR21" s="85" t="b">
        <v>0</v>
      </c>
      <c r="AS21" s="85" t="s">
        <v>386</v>
      </c>
      <c r="AT21" s="85">
        <v>18</v>
      </c>
      <c r="AU21" s="90" t="s">
        <v>562</v>
      </c>
      <c r="AV21" s="85" t="b">
        <v>0</v>
      </c>
      <c r="AW21" s="85" t="s">
        <v>577</v>
      </c>
      <c r="AX21" s="90" t="s">
        <v>596</v>
      </c>
      <c r="AY21" s="85" t="s">
        <v>66</v>
      </c>
      <c r="AZ21" s="85" t="str">
        <f>REPLACE(INDEX(GroupVertices[Group],MATCH(Vertices[[#This Row],[Vertex]],GroupVertices[Vertex],0)),1,1,"")</f>
        <v>1</v>
      </c>
      <c r="BA21" s="51"/>
      <c r="BB21" s="51"/>
      <c r="BC21" s="51"/>
      <c r="BD21" s="51"/>
      <c r="BE21" s="51" t="s">
        <v>248</v>
      </c>
      <c r="BF21" s="51" t="s">
        <v>248</v>
      </c>
      <c r="BG21" s="131" t="s">
        <v>896</v>
      </c>
      <c r="BH21" s="131" t="s">
        <v>896</v>
      </c>
      <c r="BI21" s="131" t="s">
        <v>910</v>
      </c>
      <c r="BJ21" s="131" t="s">
        <v>910</v>
      </c>
      <c r="BK21" s="131">
        <v>0</v>
      </c>
      <c r="BL21" s="134">
        <v>0</v>
      </c>
      <c r="BM21" s="131">
        <v>0</v>
      </c>
      <c r="BN21" s="134">
        <v>0</v>
      </c>
      <c r="BO21" s="131">
        <v>0</v>
      </c>
      <c r="BP21" s="134">
        <v>0</v>
      </c>
      <c r="BQ21" s="131">
        <v>20</v>
      </c>
      <c r="BR21" s="134">
        <v>100</v>
      </c>
      <c r="BS21" s="131">
        <v>20</v>
      </c>
      <c r="BT21" s="2"/>
      <c r="BU21" s="3"/>
      <c r="BV21" s="3"/>
      <c r="BW21" s="3"/>
      <c r="BX21" s="3"/>
    </row>
    <row r="22" spans="1:76" ht="15">
      <c r="A22" s="14" t="s">
        <v>229</v>
      </c>
      <c r="B22" s="15"/>
      <c r="C22" s="15" t="s">
        <v>64</v>
      </c>
      <c r="D22" s="93">
        <v>162.4262820440917</v>
      </c>
      <c r="E22" s="81"/>
      <c r="F22" s="112" t="s">
        <v>302</v>
      </c>
      <c r="G22" s="15"/>
      <c r="H22" s="16" t="s">
        <v>229</v>
      </c>
      <c r="I22" s="66"/>
      <c r="J22" s="66"/>
      <c r="K22" s="114" t="s">
        <v>635</v>
      </c>
      <c r="L22" s="94">
        <v>1</v>
      </c>
      <c r="M22" s="95">
        <v>3061.275390625</v>
      </c>
      <c r="N22" s="95">
        <v>402.4894714355469</v>
      </c>
      <c r="O22" s="77"/>
      <c r="P22" s="96"/>
      <c r="Q22" s="96"/>
      <c r="R22" s="97"/>
      <c r="S22" s="51">
        <v>0</v>
      </c>
      <c r="T22" s="51">
        <v>2</v>
      </c>
      <c r="U22" s="52">
        <v>0</v>
      </c>
      <c r="V22" s="52">
        <v>0.026316</v>
      </c>
      <c r="W22" s="52">
        <v>0.038934</v>
      </c>
      <c r="X22" s="52">
        <v>0.576756</v>
      </c>
      <c r="Y22" s="52">
        <v>1</v>
      </c>
      <c r="Z22" s="52">
        <v>0</v>
      </c>
      <c r="AA22" s="82">
        <v>22</v>
      </c>
      <c r="AB22" s="82"/>
      <c r="AC22" s="98"/>
      <c r="AD22" s="85" t="s">
        <v>438</v>
      </c>
      <c r="AE22" s="85">
        <v>2334</v>
      </c>
      <c r="AF22" s="85">
        <v>907</v>
      </c>
      <c r="AG22" s="85">
        <v>86300</v>
      </c>
      <c r="AH22" s="85">
        <v>22444</v>
      </c>
      <c r="AI22" s="85"/>
      <c r="AJ22" s="85" t="s">
        <v>472</v>
      </c>
      <c r="AK22" s="85" t="s">
        <v>505</v>
      </c>
      <c r="AL22" s="85"/>
      <c r="AM22" s="85"/>
      <c r="AN22" s="87">
        <v>40202.716458333336</v>
      </c>
      <c r="AO22" s="90" t="s">
        <v>545</v>
      </c>
      <c r="AP22" s="85" t="b">
        <v>0</v>
      </c>
      <c r="AQ22" s="85" t="b">
        <v>0</v>
      </c>
      <c r="AR22" s="85" t="b">
        <v>0</v>
      </c>
      <c r="AS22" s="85" t="s">
        <v>561</v>
      </c>
      <c r="AT22" s="85">
        <v>148</v>
      </c>
      <c r="AU22" s="90" t="s">
        <v>567</v>
      </c>
      <c r="AV22" s="85" t="b">
        <v>0</v>
      </c>
      <c r="AW22" s="85" t="s">
        <v>577</v>
      </c>
      <c r="AX22" s="90" t="s">
        <v>597</v>
      </c>
      <c r="AY22" s="85" t="s">
        <v>66</v>
      </c>
      <c r="AZ22" s="85" t="str">
        <f>REPLACE(INDEX(GroupVertices[Group],MATCH(Vertices[[#This Row],[Vertex]],GroupVertices[Vertex],0)),1,1,"")</f>
        <v>1</v>
      </c>
      <c r="BA22" s="51"/>
      <c r="BB22" s="51"/>
      <c r="BC22" s="51"/>
      <c r="BD22" s="51"/>
      <c r="BE22" s="51" t="s">
        <v>248</v>
      </c>
      <c r="BF22" s="51" t="s">
        <v>248</v>
      </c>
      <c r="BG22" s="131" t="s">
        <v>896</v>
      </c>
      <c r="BH22" s="131" t="s">
        <v>896</v>
      </c>
      <c r="BI22" s="131" t="s">
        <v>910</v>
      </c>
      <c r="BJ22" s="131" t="s">
        <v>910</v>
      </c>
      <c r="BK22" s="131">
        <v>0</v>
      </c>
      <c r="BL22" s="134">
        <v>0</v>
      </c>
      <c r="BM22" s="131">
        <v>0</v>
      </c>
      <c r="BN22" s="134">
        <v>0</v>
      </c>
      <c r="BO22" s="131">
        <v>0</v>
      </c>
      <c r="BP22" s="134">
        <v>0</v>
      </c>
      <c r="BQ22" s="131">
        <v>20</v>
      </c>
      <c r="BR22" s="134">
        <v>100</v>
      </c>
      <c r="BS22" s="131">
        <v>20</v>
      </c>
      <c r="BT22" s="2"/>
      <c r="BU22" s="3"/>
      <c r="BV22" s="3"/>
      <c r="BW22" s="3"/>
      <c r="BX22" s="3"/>
    </row>
    <row r="23" spans="1:76" ht="15">
      <c r="A23" s="14" t="s">
        <v>230</v>
      </c>
      <c r="B23" s="15"/>
      <c r="C23" s="15" t="s">
        <v>64</v>
      </c>
      <c r="D23" s="93">
        <v>163.3559246937205</v>
      </c>
      <c r="E23" s="81"/>
      <c r="F23" s="112" t="s">
        <v>303</v>
      </c>
      <c r="G23" s="15"/>
      <c r="H23" s="16" t="s">
        <v>230</v>
      </c>
      <c r="I23" s="66"/>
      <c r="J23" s="66"/>
      <c r="K23" s="114" t="s">
        <v>636</v>
      </c>
      <c r="L23" s="94">
        <v>1</v>
      </c>
      <c r="M23" s="95">
        <v>1210.8961181640625</v>
      </c>
      <c r="N23" s="95">
        <v>3768.735107421875</v>
      </c>
      <c r="O23" s="77"/>
      <c r="P23" s="96"/>
      <c r="Q23" s="96"/>
      <c r="R23" s="97"/>
      <c r="S23" s="51">
        <v>0</v>
      </c>
      <c r="T23" s="51">
        <v>2</v>
      </c>
      <c r="U23" s="52">
        <v>0</v>
      </c>
      <c r="V23" s="52">
        <v>0.026316</v>
      </c>
      <c r="W23" s="52">
        <v>0.038934</v>
      </c>
      <c r="X23" s="52">
        <v>0.576756</v>
      </c>
      <c r="Y23" s="52">
        <v>1</v>
      </c>
      <c r="Z23" s="52">
        <v>0</v>
      </c>
      <c r="AA23" s="82">
        <v>23</v>
      </c>
      <c r="AB23" s="82"/>
      <c r="AC23" s="98"/>
      <c r="AD23" s="85" t="s">
        <v>439</v>
      </c>
      <c r="AE23" s="85">
        <v>1881</v>
      </c>
      <c r="AF23" s="85">
        <v>2885</v>
      </c>
      <c r="AG23" s="85">
        <v>84574</v>
      </c>
      <c r="AH23" s="85">
        <v>3292</v>
      </c>
      <c r="AI23" s="85"/>
      <c r="AJ23" s="85" t="s">
        <v>473</v>
      </c>
      <c r="AK23" s="85" t="s">
        <v>506</v>
      </c>
      <c r="AL23" s="90" t="s">
        <v>520</v>
      </c>
      <c r="AM23" s="85"/>
      <c r="AN23" s="87">
        <v>40369.88700231481</v>
      </c>
      <c r="AO23" s="90" t="s">
        <v>546</v>
      </c>
      <c r="AP23" s="85" t="b">
        <v>0</v>
      </c>
      <c r="AQ23" s="85" t="b">
        <v>0</v>
      </c>
      <c r="AR23" s="85" t="b">
        <v>0</v>
      </c>
      <c r="AS23" s="85" t="s">
        <v>386</v>
      </c>
      <c r="AT23" s="85">
        <v>84</v>
      </c>
      <c r="AU23" s="90" t="s">
        <v>568</v>
      </c>
      <c r="AV23" s="85" t="b">
        <v>0</v>
      </c>
      <c r="AW23" s="85" t="s">
        <v>577</v>
      </c>
      <c r="AX23" s="90" t="s">
        <v>598</v>
      </c>
      <c r="AY23" s="85" t="s">
        <v>66</v>
      </c>
      <c r="AZ23" s="85" t="str">
        <f>REPLACE(INDEX(GroupVertices[Group],MATCH(Vertices[[#This Row],[Vertex]],GroupVertices[Vertex],0)),1,1,"")</f>
        <v>1</v>
      </c>
      <c r="BA23" s="51"/>
      <c r="BB23" s="51"/>
      <c r="BC23" s="51"/>
      <c r="BD23" s="51"/>
      <c r="BE23" s="51" t="s">
        <v>248</v>
      </c>
      <c r="BF23" s="51" t="s">
        <v>248</v>
      </c>
      <c r="BG23" s="131" t="s">
        <v>896</v>
      </c>
      <c r="BH23" s="131" t="s">
        <v>896</v>
      </c>
      <c r="BI23" s="131" t="s">
        <v>910</v>
      </c>
      <c r="BJ23" s="131" t="s">
        <v>910</v>
      </c>
      <c r="BK23" s="131">
        <v>0</v>
      </c>
      <c r="BL23" s="134">
        <v>0</v>
      </c>
      <c r="BM23" s="131">
        <v>0</v>
      </c>
      <c r="BN23" s="134">
        <v>0</v>
      </c>
      <c r="BO23" s="131">
        <v>0</v>
      </c>
      <c r="BP23" s="134">
        <v>0</v>
      </c>
      <c r="BQ23" s="131">
        <v>20</v>
      </c>
      <c r="BR23" s="134">
        <v>100</v>
      </c>
      <c r="BS23" s="131">
        <v>20</v>
      </c>
      <c r="BT23" s="2"/>
      <c r="BU23" s="3"/>
      <c r="BV23" s="3"/>
      <c r="BW23" s="3"/>
      <c r="BX23" s="3"/>
    </row>
    <row r="24" spans="1:76" ht="15">
      <c r="A24" s="14" t="s">
        <v>231</v>
      </c>
      <c r="B24" s="15"/>
      <c r="C24" s="15" t="s">
        <v>64</v>
      </c>
      <c r="D24" s="93">
        <v>162.06626876319396</v>
      </c>
      <c r="E24" s="81"/>
      <c r="F24" s="112" t="s">
        <v>304</v>
      </c>
      <c r="G24" s="15"/>
      <c r="H24" s="16" t="s">
        <v>231</v>
      </c>
      <c r="I24" s="66"/>
      <c r="J24" s="66"/>
      <c r="K24" s="114" t="s">
        <v>637</v>
      </c>
      <c r="L24" s="94">
        <v>1</v>
      </c>
      <c r="M24" s="95">
        <v>2487.147216796875</v>
      </c>
      <c r="N24" s="95">
        <v>1766.413330078125</v>
      </c>
      <c r="O24" s="77"/>
      <c r="P24" s="96"/>
      <c r="Q24" s="96"/>
      <c r="R24" s="97"/>
      <c r="S24" s="51">
        <v>0</v>
      </c>
      <c r="T24" s="51">
        <v>2</v>
      </c>
      <c r="U24" s="52">
        <v>0</v>
      </c>
      <c r="V24" s="52">
        <v>0.026316</v>
      </c>
      <c r="W24" s="52">
        <v>0.038934</v>
      </c>
      <c r="X24" s="52">
        <v>0.576756</v>
      </c>
      <c r="Y24" s="52">
        <v>1</v>
      </c>
      <c r="Z24" s="52">
        <v>0</v>
      </c>
      <c r="AA24" s="82">
        <v>24</v>
      </c>
      <c r="AB24" s="82"/>
      <c r="AC24" s="98"/>
      <c r="AD24" s="85" t="s">
        <v>440</v>
      </c>
      <c r="AE24" s="85">
        <v>62</v>
      </c>
      <c r="AF24" s="85">
        <v>141</v>
      </c>
      <c r="AG24" s="85">
        <v>1785</v>
      </c>
      <c r="AH24" s="85">
        <v>118734</v>
      </c>
      <c r="AI24" s="85"/>
      <c r="AJ24" s="85" t="s">
        <v>474</v>
      </c>
      <c r="AK24" s="85"/>
      <c r="AL24" s="85"/>
      <c r="AM24" s="85"/>
      <c r="AN24" s="87">
        <v>41356.07378472222</v>
      </c>
      <c r="AO24" s="85"/>
      <c r="AP24" s="85" t="b">
        <v>1</v>
      </c>
      <c r="AQ24" s="85" t="b">
        <v>0</v>
      </c>
      <c r="AR24" s="85" t="b">
        <v>0</v>
      </c>
      <c r="AS24" s="85" t="s">
        <v>386</v>
      </c>
      <c r="AT24" s="85">
        <v>1</v>
      </c>
      <c r="AU24" s="90" t="s">
        <v>562</v>
      </c>
      <c r="AV24" s="85" t="b">
        <v>0</v>
      </c>
      <c r="AW24" s="85" t="s">
        <v>577</v>
      </c>
      <c r="AX24" s="90" t="s">
        <v>599</v>
      </c>
      <c r="AY24" s="85" t="s">
        <v>66</v>
      </c>
      <c r="AZ24" s="85" t="str">
        <f>REPLACE(INDEX(GroupVertices[Group],MATCH(Vertices[[#This Row],[Vertex]],GroupVertices[Vertex],0)),1,1,"")</f>
        <v>1</v>
      </c>
      <c r="BA24" s="51"/>
      <c r="BB24" s="51"/>
      <c r="BC24" s="51"/>
      <c r="BD24" s="51"/>
      <c r="BE24" s="51" t="s">
        <v>248</v>
      </c>
      <c r="BF24" s="51" t="s">
        <v>248</v>
      </c>
      <c r="BG24" s="131" t="s">
        <v>896</v>
      </c>
      <c r="BH24" s="131" t="s">
        <v>896</v>
      </c>
      <c r="BI24" s="131" t="s">
        <v>910</v>
      </c>
      <c r="BJ24" s="131" t="s">
        <v>910</v>
      </c>
      <c r="BK24" s="131">
        <v>0</v>
      </c>
      <c r="BL24" s="134">
        <v>0</v>
      </c>
      <c r="BM24" s="131">
        <v>0</v>
      </c>
      <c r="BN24" s="134">
        <v>0</v>
      </c>
      <c r="BO24" s="131">
        <v>0</v>
      </c>
      <c r="BP24" s="134">
        <v>0</v>
      </c>
      <c r="BQ24" s="131">
        <v>20</v>
      </c>
      <c r="BR24" s="134">
        <v>100</v>
      </c>
      <c r="BS24" s="131">
        <v>20</v>
      </c>
      <c r="BT24" s="2"/>
      <c r="BU24" s="3"/>
      <c r="BV24" s="3"/>
      <c r="BW24" s="3"/>
      <c r="BX24" s="3"/>
    </row>
    <row r="25" spans="1:76" ht="15">
      <c r="A25" s="14" t="s">
        <v>234</v>
      </c>
      <c r="B25" s="15"/>
      <c r="C25" s="15" t="s">
        <v>64</v>
      </c>
      <c r="D25" s="93">
        <v>162.26131512294927</v>
      </c>
      <c r="E25" s="81"/>
      <c r="F25" s="112" t="s">
        <v>307</v>
      </c>
      <c r="G25" s="15"/>
      <c r="H25" s="16" t="s">
        <v>234</v>
      </c>
      <c r="I25" s="66"/>
      <c r="J25" s="66"/>
      <c r="K25" s="114" t="s">
        <v>638</v>
      </c>
      <c r="L25" s="94">
        <v>1</v>
      </c>
      <c r="M25" s="95">
        <v>4881.57861328125</v>
      </c>
      <c r="N25" s="95">
        <v>2144.22412109375</v>
      </c>
      <c r="O25" s="77"/>
      <c r="P25" s="96"/>
      <c r="Q25" s="96"/>
      <c r="R25" s="97"/>
      <c r="S25" s="51">
        <v>0</v>
      </c>
      <c r="T25" s="51">
        <v>2</v>
      </c>
      <c r="U25" s="52">
        <v>0</v>
      </c>
      <c r="V25" s="52">
        <v>0.026316</v>
      </c>
      <c r="W25" s="52">
        <v>0.038934</v>
      </c>
      <c r="X25" s="52">
        <v>0.576756</v>
      </c>
      <c r="Y25" s="52">
        <v>1</v>
      </c>
      <c r="Z25" s="52">
        <v>0</v>
      </c>
      <c r="AA25" s="82">
        <v>25</v>
      </c>
      <c r="AB25" s="82"/>
      <c r="AC25" s="98"/>
      <c r="AD25" s="85" t="s">
        <v>441</v>
      </c>
      <c r="AE25" s="85">
        <v>341</v>
      </c>
      <c r="AF25" s="85">
        <v>556</v>
      </c>
      <c r="AG25" s="85">
        <v>11453</v>
      </c>
      <c r="AH25" s="85">
        <v>26464</v>
      </c>
      <c r="AI25" s="85"/>
      <c r="AJ25" s="85" t="s">
        <v>475</v>
      </c>
      <c r="AK25" s="85" t="s">
        <v>507</v>
      </c>
      <c r="AL25" s="90" t="s">
        <v>521</v>
      </c>
      <c r="AM25" s="85"/>
      <c r="AN25" s="87">
        <v>40845.34612268519</v>
      </c>
      <c r="AO25" s="90" t="s">
        <v>547</v>
      </c>
      <c r="AP25" s="85" t="b">
        <v>0</v>
      </c>
      <c r="AQ25" s="85" t="b">
        <v>0</v>
      </c>
      <c r="AR25" s="85" t="b">
        <v>1</v>
      </c>
      <c r="AS25" s="85" t="s">
        <v>386</v>
      </c>
      <c r="AT25" s="85">
        <v>27</v>
      </c>
      <c r="AU25" s="90" t="s">
        <v>562</v>
      </c>
      <c r="AV25" s="85" t="b">
        <v>0</v>
      </c>
      <c r="AW25" s="85" t="s">
        <v>577</v>
      </c>
      <c r="AX25" s="90" t="s">
        <v>600</v>
      </c>
      <c r="AY25" s="85" t="s">
        <v>66</v>
      </c>
      <c r="AZ25" s="85" t="str">
        <f>REPLACE(INDEX(GroupVertices[Group],MATCH(Vertices[[#This Row],[Vertex]],GroupVertices[Vertex],0)),1,1,"")</f>
        <v>1</v>
      </c>
      <c r="BA25" s="51"/>
      <c r="BB25" s="51"/>
      <c r="BC25" s="51"/>
      <c r="BD25" s="51"/>
      <c r="BE25" s="51" t="s">
        <v>248</v>
      </c>
      <c r="BF25" s="51" t="s">
        <v>248</v>
      </c>
      <c r="BG25" s="131" t="s">
        <v>896</v>
      </c>
      <c r="BH25" s="131" t="s">
        <v>896</v>
      </c>
      <c r="BI25" s="131" t="s">
        <v>910</v>
      </c>
      <c r="BJ25" s="131" t="s">
        <v>910</v>
      </c>
      <c r="BK25" s="131">
        <v>0</v>
      </c>
      <c r="BL25" s="134">
        <v>0</v>
      </c>
      <c r="BM25" s="131">
        <v>0</v>
      </c>
      <c r="BN25" s="134">
        <v>0</v>
      </c>
      <c r="BO25" s="131">
        <v>0</v>
      </c>
      <c r="BP25" s="134">
        <v>0</v>
      </c>
      <c r="BQ25" s="131">
        <v>20</v>
      </c>
      <c r="BR25" s="134">
        <v>100</v>
      </c>
      <c r="BS25" s="131">
        <v>20</v>
      </c>
      <c r="BT25" s="2"/>
      <c r="BU25" s="3"/>
      <c r="BV25" s="3"/>
      <c r="BW25" s="3"/>
      <c r="BX25" s="3"/>
    </row>
    <row r="26" spans="1:76" ht="15">
      <c r="A26" s="14" t="s">
        <v>235</v>
      </c>
      <c r="B26" s="15"/>
      <c r="C26" s="15" t="s">
        <v>64</v>
      </c>
      <c r="D26" s="93">
        <v>162.03900927195104</v>
      </c>
      <c r="E26" s="81"/>
      <c r="F26" s="112" t="s">
        <v>308</v>
      </c>
      <c r="G26" s="15"/>
      <c r="H26" s="16" t="s">
        <v>235</v>
      </c>
      <c r="I26" s="66"/>
      <c r="J26" s="66"/>
      <c r="K26" s="114" t="s">
        <v>639</v>
      </c>
      <c r="L26" s="94">
        <v>1053.421052631579</v>
      </c>
      <c r="M26" s="95">
        <v>6939.33056640625</v>
      </c>
      <c r="N26" s="95">
        <v>7827.7119140625</v>
      </c>
      <c r="O26" s="77"/>
      <c r="P26" s="96"/>
      <c r="Q26" s="96"/>
      <c r="R26" s="97"/>
      <c r="S26" s="51">
        <v>0</v>
      </c>
      <c r="T26" s="51">
        <v>4</v>
      </c>
      <c r="U26" s="52">
        <v>18</v>
      </c>
      <c r="V26" s="52">
        <v>0.166667</v>
      </c>
      <c r="W26" s="52">
        <v>0</v>
      </c>
      <c r="X26" s="52">
        <v>2.264121</v>
      </c>
      <c r="Y26" s="52">
        <v>0</v>
      </c>
      <c r="Z26" s="52">
        <v>0</v>
      </c>
      <c r="AA26" s="82">
        <v>26</v>
      </c>
      <c r="AB26" s="82"/>
      <c r="AC26" s="98"/>
      <c r="AD26" s="85" t="s">
        <v>442</v>
      </c>
      <c r="AE26" s="85">
        <v>122</v>
      </c>
      <c r="AF26" s="85">
        <v>83</v>
      </c>
      <c r="AG26" s="85">
        <v>10221</v>
      </c>
      <c r="AH26" s="85">
        <v>11630</v>
      </c>
      <c r="AI26" s="85"/>
      <c r="AJ26" s="85"/>
      <c r="AK26" s="85"/>
      <c r="AL26" s="85"/>
      <c r="AM26" s="85"/>
      <c r="AN26" s="87">
        <v>39921.35854166667</v>
      </c>
      <c r="AO26" s="90" t="s">
        <v>548</v>
      </c>
      <c r="AP26" s="85" t="b">
        <v>1</v>
      </c>
      <c r="AQ26" s="85" t="b">
        <v>0</v>
      </c>
      <c r="AR26" s="85" t="b">
        <v>0</v>
      </c>
      <c r="AS26" s="85" t="s">
        <v>386</v>
      </c>
      <c r="AT26" s="85">
        <v>13</v>
      </c>
      <c r="AU26" s="90" t="s">
        <v>562</v>
      </c>
      <c r="AV26" s="85" t="b">
        <v>0</v>
      </c>
      <c r="AW26" s="85" t="s">
        <v>577</v>
      </c>
      <c r="AX26" s="90" t="s">
        <v>601</v>
      </c>
      <c r="AY26" s="85" t="s">
        <v>66</v>
      </c>
      <c r="AZ26" s="85" t="str">
        <f>REPLACE(INDEX(GroupVertices[Group],MATCH(Vertices[[#This Row],[Vertex]],GroupVertices[Vertex],0)),1,1,"")</f>
        <v>2</v>
      </c>
      <c r="BA26" s="51"/>
      <c r="BB26" s="51"/>
      <c r="BC26" s="51"/>
      <c r="BD26" s="51"/>
      <c r="BE26" s="51" t="s">
        <v>248</v>
      </c>
      <c r="BF26" s="51" t="s">
        <v>248</v>
      </c>
      <c r="BG26" s="131" t="s">
        <v>898</v>
      </c>
      <c r="BH26" s="131" t="s">
        <v>898</v>
      </c>
      <c r="BI26" s="131" t="s">
        <v>912</v>
      </c>
      <c r="BJ26" s="131" t="s">
        <v>912</v>
      </c>
      <c r="BK26" s="131">
        <v>1</v>
      </c>
      <c r="BL26" s="134">
        <v>2.3255813953488373</v>
      </c>
      <c r="BM26" s="131">
        <v>2</v>
      </c>
      <c r="BN26" s="134">
        <v>4.651162790697675</v>
      </c>
      <c r="BO26" s="131">
        <v>0</v>
      </c>
      <c r="BP26" s="134">
        <v>0</v>
      </c>
      <c r="BQ26" s="131">
        <v>40</v>
      </c>
      <c r="BR26" s="134">
        <v>93.02325581395348</v>
      </c>
      <c r="BS26" s="131">
        <v>43</v>
      </c>
      <c r="BT26" s="2"/>
      <c r="BU26" s="3"/>
      <c r="BV26" s="3"/>
      <c r="BW26" s="3"/>
      <c r="BX26" s="3"/>
    </row>
    <row r="27" spans="1:76" ht="15">
      <c r="A27" s="14" t="s">
        <v>243</v>
      </c>
      <c r="B27" s="15"/>
      <c r="C27" s="15" t="s">
        <v>64</v>
      </c>
      <c r="D27" s="93">
        <v>266.2290147234006</v>
      </c>
      <c r="E27" s="81"/>
      <c r="F27" s="112" t="s">
        <v>570</v>
      </c>
      <c r="G27" s="15"/>
      <c r="H27" s="16" t="s">
        <v>243</v>
      </c>
      <c r="I27" s="66"/>
      <c r="J27" s="66"/>
      <c r="K27" s="114" t="s">
        <v>640</v>
      </c>
      <c r="L27" s="94">
        <v>1</v>
      </c>
      <c r="M27" s="95">
        <v>8035.015625</v>
      </c>
      <c r="N27" s="95">
        <v>9121.8154296875</v>
      </c>
      <c r="O27" s="77"/>
      <c r="P27" s="96"/>
      <c r="Q27" s="96"/>
      <c r="R27" s="97"/>
      <c r="S27" s="51">
        <v>1</v>
      </c>
      <c r="T27" s="51">
        <v>0</v>
      </c>
      <c r="U27" s="52">
        <v>0</v>
      </c>
      <c r="V27" s="52">
        <v>0.1</v>
      </c>
      <c r="W27" s="52">
        <v>0</v>
      </c>
      <c r="X27" s="52">
        <v>0.631125</v>
      </c>
      <c r="Y27" s="52">
        <v>0</v>
      </c>
      <c r="Z27" s="52">
        <v>0</v>
      </c>
      <c r="AA27" s="82">
        <v>27</v>
      </c>
      <c r="AB27" s="82"/>
      <c r="AC27" s="98"/>
      <c r="AD27" s="85" t="s">
        <v>443</v>
      </c>
      <c r="AE27" s="85">
        <v>59048</v>
      </c>
      <c r="AF27" s="85">
        <v>221768</v>
      </c>
      <c r="AG27" s="85">
        <v>13304</v>
      </c>
      <c r="AH27" s="85">
        <v>146</v>
      </c>
      <c r="AI27" s="85"/>
      <c r="AJ27" s="85" t="s">
        <v>476</v>
      </c>
      <c r="AK27" s="85" t="s">
        <v>508</v>
      </c>
      <c r="AL27" s="90" t="s">
        <v>522</v>
      </c>
      <c r="AM27" s="85"/>
      <c r="AN27" s="87">
        <v>39574.72168981482</v>
      </c>
      <c r="AO27" s="90" t="s">
        <v>549</v>
      </c>
      <c r="AP27" s="85" t="b">
        <v>0</v>
      </c>
      <c r="AQ27" s="85" t="b">
        <v>0</v>
      </c>
      <c r="AR27" s="85" t="b">
        <v>1</v>
      </c>
      <c r="AS27" s="85" t="s">
        <v>386</v>
      </c>
      <c r="AT27" s="85">
        <v>4286</v>
      </c>
      <c r="AU27" s="90" t="s">
        <v>562</v>
      </c>
      <c r="AV27" s="85" t="b">
        <v>1</v>
      </c>
      <c r="AW27" s="85" t="s">
        <v>577</v>
      </c>
      <c r="AX27" s="90" t="s">
        <v>602</v>
      </c>
      <c r="AY27" s="85" t="s">
        <v>65</v>
      </c>
      <c r="AZ27" s="85" t="str">
        <f>REPLACE(INDEX(GroupVertices[Group],MATCH(Vertices[[#This Row],[Vertex]],GroupVertices[Vertex],0)),1,1,"")</f>
        <v>2</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244</v>
      </c>
      <c r="B28" s="15"/>
      <c r="C28" s="15" t="s">
        <v>64</v>
      </c>
      <c r="D28" s="93">
        <v>1000</v>
      </c>
      <c r="E28" s="81"/>
      <c r="F28" s="112" t="s">
        <v>571</v>
      </c>
      <c r="G28" s="15"/>
      <c r="H28" s="16" t="s">
        <v>244</v>
      </c>
      <c r="I28" s="66"/>
      <c r="J28" s="66"/>
      <c r="K28" s="114" t="s">
        <v>641</v>
      </c>
      <c r="L28" s="94">
        <v>1</v>
      </c>
      <c r="M28" s="95">
        <v>6370.2578125</v>
      </c>
      <c r="N28" s="95">
        <v>9255.662109375</v>
      </c>
      <c r="O28" s="77"/>
      <c r="P28" s="96"/>
      <c r="Q28" s="96"/>
      <c r="R28" s="97"/>
      <c r="S28" s="51">
        <v>1</v>
      </c>
      <c r="T28" s="51">
        <v>0</v>
      </c>
      <c r="U28" s="52">
        <v>0</v>
      </c>
      <c r="V28" s="52">
        <v>0.1</v>
      </c>
      <c r="W28" s="52">
        <v>0</v>
      </c>
      <c r="X28" s="52">
        <v>0.631125</v>
      </c>
      <c r="Y28" s="52">
        <v>0</v>
      </c>
      <c r="Z28" s="52">
        <v>0</v>
      </c>
      <c r="AA28" s="82">
        <v>28</v>
      </c>
      <c r="AB28" s="82"/>
      <c r="AC28" s="98"/>
      <c r="AD28" s="85" t="s">
        <v>444</v>
      </c>
      <c r="AE28" s="85">
        <v>1111</v>
      </c>
      <c r="AF28" s="85">
        <v>41130307</v>
      </c>
      <c r="AG28" s="85">
        <v>221591</v>
      </c>
      <c r="AH28" s="85">
        <v>1449</v>
      </c>
      <c r="AI28" s="85"/>
      <c r="AJ28" s="85" t="s">
        <v>477</v>
      </c>
      <c r="AK28" s="85"/>
      <c r="AL28" s="90" t="s">
        <v>523</v>
      </c>
      <c r="AM28" s="85"/>
      <c r="AN28" s="87">
        <v>39122.0243287037</v>
      </c>
      <c r="AO28" s="90" t="s">
        <v>550</v>
      </c>
      <c r="AP28" s="85" t="b">
        <v>0</v>
      </c>
      <c r="AQ28" s="85" t="b">
        <v>0</v>
      </c>
      <c r="AR28" s="85" t="b">
        <v>1</v>
      </c>
      <c r="AS28" s="85" t="s">
        <v>386</v>
      </c>
      <c r="AT28" s="85">
        <v>136930</v>
      </c>
      <c r="AU28" s="90" t="s">
        <v>562</v>
      </c>
      <c r="AV28" s="85" t="b">
        <v>1</v>
      </c>
      <c r="AW28" s="85" t="s">
        <v>577</v>
      </c>
      <c r="AX28" s="90" t="s">
        <v>603</v>
      </c>
      <c r="AY28" s="85" t="s">
        <v>65</v>
      </c>
      <c r="AZ28" s="85" t="str">
        <f>REPLACE(INDEX(GroupVertices[Group],MATCH(Vertices[[#This Row],[Vertex]],GroupVertices[Vertex],0)),1,1,"")</f>
        <v>2</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245</v>
      </c>
      <c r="B29" s="15"/>
      <c r="C29" s="15" t="s">
        <v>64</v>
      </c>
      <c r="D29" s="93">
        <v>163.76011715008087</v>
      </c>
      <c r="E29" s="81"/>
      <c r="F29" s="112" t="s">
        <v>572</v>
      </c>
      <c r="G29" s="15"/>
      <c r="H29" s="16" t="s">
        <v>245</v>
      </c>
      <c r="I29" s="66"/>
      <c r="J29" s="66"/>
      <c r="K29" s="114" t="s">
        <v>642</v>
      </c>
      <c r="L29" s="94">
        <v>1</v>
      </c>
      <c r="M29" s="95">
        <v>5613.4736328125</v>
      </c>
      <c r="N29" s="95">
        <v>7257.70166015625</v>
      </c>
      <c r="O29" s="77"/>
      <c r="P29" s="96"/>
      <c r="Q29" s="96"/>
      <c r="R29" s="97"/>
      <c r="S29" s="51">
        <v>1</v>
      </c>
      <c r="T29" s="51">
        <v>0</v>
      </c>
      <c r="U29" s="52">
        <v>0</v>
      </c>
      <c r="V29" s="52">
        <v>0.1</v>
      </c>
      <c r="W29" s="52">
        <v>0</v>
      </c>
      <c r="X29" s="52">
        <v>0.631125</v>
      </c>
      <c r="Y29" s="52">
        <v>0</v>
      </c>
      <c r="Z29" s="52">
        <v>0</v>
      </c>
      <c r="AA29" s="82">
        <v>29</v>
      </c>
      <c r="AB29" s="82"/>
      <c r="AC29" s="98"/>
      <c r="AD29" s="85" t="s">
        <v>445</v>
      </c>
      <c r="AE29" s="85">
        <v>564</v>
      </c>
      <c r="AF29" s="85">
        <v>3745</v>
      </c>
      <c r="AG29" s="85">
        <v>11677</v>
      </c>
      <c r="AH29" s="85">
        <v>1</v>
      </c>
      <c r="AI29" s="85">
        <v>-14400</v>
      </c>
      <c r="AJ29" s="85" t="s">
        <v>478</v>
      </c>
      <c r="AK29" s="85" t="s">
        <v>509</v>
      </c>
      <c r="AL29" s="90" t="s">
        <v>524</v>
      </c>
      <c r="AM29" s="85" t="s">
        <v>530</v>
      </c>
      <c r="AN29" s="87">
        <v>39586.16334490741</v>
      </c>
      <c r="AO29" s="90" t="s">
        <v>551</v>
      </c>
      <c r="AP29" s="85" t="b">
        <v>0</v>
      </c>
      <c r="AQ29" s="85" t="b">
        <v>0</v>
      </c>
      <c r="AR29" s="85" t="b">
        <v>0</v>
      </c>
      <c r="AS29" s="85" t="s">
        <v>386</v>
      </c>
      <c r="AT29" s="85">
        <v>191</v>
      </c>
      <c r="AU29" s="90" t="s">
        <v>569</v>
      </c>
      <c r="AV29" s="85" t="b">
        <v>0</v>
      </c>
      <c r="AW29" s="85" t="s">
        <v>577</v>
      </c>
      <c r="AX29" s="90" t="s">
        <v>604</v>
      </c>
      <c r="AY29" s="85" t="s">
        <v>65</v>
      </c>
      <c r="AZ29" s="85" t="str">
        <f>REPLACE(INDEX(GroupVertices[Group],MATCH(Vertices[[#This Row],[Vertex]],GroupVertices[Vertex],0)),1,1,"")</f>
        <v>2</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246</v>
      </c>
      <c r="B30" s="15"/>
      <c r="C30" s="15" t="s">
        <v>64</v>
      </c>
      <c r="D30" s="93">
        <v>1000</v>
      </c>
      <c r="E30" s="81"/>
      <c r="F30" s="112" t="s">
        <v>573</v>
      </c>
      <c r="G30" s="15"/>
      <c r="H30" s="16" t="s">
        <v>246</v>
      </c>
      <c r="I30" s="66"/>
      <c r="J30" s="66"/>
      <c r="K30" s="114" t="s">
        <v>643</v>
      </c>
      <c r="L30" s="94">
        <v>468.7426900584795</v>
      </c>
      <c r="M30" s="95">
        <v>7505.86962890625</v>
      </c>
      <c r="N30" s="95">
        <v>6023.9130859375</v>
      </c>
      <c r="O30" s="77"/>
      <c r="P30" s="96"/>
      <c r="Q30" s="96"/>
      <c r="R30" s="97"/>
      <c r="S30" s="51">
        <v>2</v>
      </c>
      <c r="T30" s="51">
        <v>0</v>
      </c>
      <c r="U30" s="52">
        <v>8</v>
      </c>
      <c r="V30" s="52">
        <v>0.125</v>
      </c>
      <c r="W30" s="52">
        <v>0</v>
      </c>
      <c r="X30" s="52">
        <v>1.187668</v>
      </c>
      <c r="Y30" s="52">
        <v>0</v>
      </c>
      <c r="Z30" s="52">
        <v>0</v>
      </c>
      <c r="AA30" s="82">
        <v>30</v>
      </c>
      <c r="AB30" s="82"/>
      <c r="AC30" s="98"/>
      <c r="AD30" s="85" t="s">
        <v>446</v>
      </c>
      <c r="AE30" s="85">
        <v>1670</v>
      </c>
      <c r="AF30" s="85">
        <v>1783012</v>
      </c>
      <c r="AG30" s="85">
        <v>31611</v>
      </c>
      <c r="AH30" s="85">
        <v>286</v>
      </c>
      <c r="AI30" s="85"/>
      <c r="AJ30" s="85" t="s">
        <v>479</v>
      </c>
      <c r="AK30" s="85"/>
      <c r="AL30" s="90" t="s">
        <v>525</v>
      </c>
      <c r="AM30" s="85"/>
      <c r="AN30" s="87">
        <v>39429.71922453704</v>
      </c>
      <c r="AO30" s="90" t="s">
        <v>552</v>
      </c>
      <c r="AP30" s="85" t="b">
        <v>0</v>
      </c>
      <c r="AQ30" s="85" t="b">
        <v>0</v>
      </c>
      <c r="AR30" s="85" t="b">
        <v>0</v>
      </c>
      <c r="AS30" s="85" t="s">
        <v>386</v>
      </c>
      <c r="AT30" s="85">
        <v>8891</v>
      </c>
      <c r="AU30" s="90" t="s">
        <v>562</v>
      </c>
      <c r="AV30" s="85" t="b">
        <v>1</v>
      </c>
      <c r="AW30" s="85" t="s">
        <v>577</v>
      </c>
      <c r="AX30" s="90" t="s">
        <v>605</v>
      </c>
      <c r="AY30" s="85" t="s">
        <v>65</v>
      </c>
      <c r="AZ30" s="85" t="str">
        <f>REPLACE(INDEX(GroupVertices[Group],MATCH(Vertices[[#This Row],[Vertex]],GroupVertices[Vertex],0)),1,1,"")</f>
        <v>2</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236</v>
      </c>
      <c r="B31" s="15"/>
      <c r="C31" s="15" t="s">
        <v>64</v>
      </c>
      <c r="D31" s="93">
        <v>162.33933366685136</v>
      </c>
      <c r="E31" s="81"/>
      <c r="F31" s="112" t="s">
        <v>309</v>
      </c>
      <c r="G31" s="15"/>
      <c r="H31" s="16" t="s">
        <v>236</v>
      </c>
      <c r="I31" s="66"/>
      <c r="J31" s="66"/>
      <c r="K31" s="114" t="s">
        <v>644</v>
      </c>
      <c r="L31" s="94">
        <v>1</v>
      </c>
      <c r="M31" s="95">
        <v>8049.876953125</v>
      </c>
      <c r="N31" s="95">
        <v>4328.97900390625</v>
      </c>
      <c r="O31" s="77"/>
      <c r="P31" s="96"/>
      <c r="Q31" s="96"/>
      <c r="R31" s="97"/>
      <c r="S31" s="51">
        <v>0</v>
      </c>
      <c r="T31" s="51">
        <v>1</v>
      </c>
      <c r="U31" s="52">
        <v>0</v>
      </c>
      <c r="V31" s="52">
        <v>0.083333</v>
      </c>
      <c r="W31" s="52">
        <v>0</v>
      </c>
      <c r="X31" s="52">
        <v>0.654757</v>
      </c>
      <c r="Y31" s="52">
        <v>0</v>
      </c>
      <c r="Z31" s="52">
        <v>0</v>
      </c>
      <c r="AA31" s="82">
        <v>31</v>
      </c>
      <c r="AB31" s="82"/>
      <c r="AC31" s="98"/>
      <c r="AD31" s="85" t="s">
        <v>447</v>
      </c>
      <c r="AE31" s="85">
        <v>983</v>
      </c>
      <c r="AF31" s="85">
        <v>722</v>
      </c>
      <c r="AG31" s="85">
        <v>44993</v>
      </c>
      <c r="AH31" s="85">
        <v>11426</v>
      </c>
      <c r="AI31" s="85"/>
      <c r="AJ31" s="85" t="s">
        <v>480</v>
      </c>
      <c r="AK31" s="85"/>
      <c r="AL31" s="85"/>
      <c r="AM31" s="85"/>
      <c r="AN31" s="87">
        <v>40849.694074074076</v>
      </c>
      <c r="AO31" s="90" t="s">
        <v>553</v>
      </c>
      <c r="AP31" s="85" t="b">
        <v>0</v>
      </c>
      <c r="AQ31" s="85" t="b">
        <v>0</v>
      </c>
      <c r="AR31" s="85" t="b">
        <v>0</v>
      </c>
      <c r="AS31" s="85" t="s">
        <v>386</v>
      </c>
      <c r="AT31" s="85">
        <v>15</v>
      </c>
      <c r="AU31" s="90" t="s">
        <v>562</v>
      </c>
      <c r="AV31" s="85" t="b">
        <v>0</v>
      </c>
      <c r="AW31" s="85" t="s">
        <v>577</v>
      </c>
      <c r="AX31" s="90" t="s">
        <v>606</v>
      </c>
      <c r="AY31" s="85" t="s">
        <v>66</v>
      </c>
      <c r="AZ31" s="85" t="str">
        <f>REPLACE(INDEX(GroupVertices[Group],MATCH(Vertices[[#This Row],[Vertex]],GroupVertices[Vertex],0)),1,1,"")</f>
        <v>2</v>
      </c>
      <c r="BA31" s="51" t="s">
        <v>268</v>
      </c>
      <c r="BB31" s="51" t="s">
        <v>268</v>
      </c>
      <c r="BC31" s="51" t="s">
        <v>274</v>
      </c>
      <c r="BD31" s="51" t="s">
        <v>274</v>
      </c>
      <c r="BE31" s="51" t="s">
        <v>277</v>
      </c>
      <c r="BF31" s="51" t="s">
        <v>277</v>
      </c>
      <c r="BG31" s="131" t="s">
        <v>899</v>
      </c>
      <c r="BH31" s="131" t="s">
        <v>899</v>
      </c>
      <c r="BI31" s="131" t="s">
        <v>913</v>
      </c>
      <c r="BJ31" s="131" t="s">
        <v>913</v>
      </c>
      <c r="BK31" s="131">
        <v>0</v>
      </c>
      <c r="BL31" s="134">
        <v>0</v>
      </c>
      <c r="BM31" s="131">
        <v>0</v>
      </c>
      <c r="BN31" s="134">
        <v>0</v>
      </c>
      <c r="BO31" s="131">
        <v>0</v>
      </c>
      <c r="BP31" s="134">
        <v>0</v>
      </c>
      <c r="BQ31" s="131">
        <v>18</v>
      </c>
      <c r="BR31" s="134">
        <v>100</v>
      </c>
      <c r="BS31" s="131">
        <v>18</v>
      </c>
      <c r="BT31" s="2"/>
      <c r="BU31" s="3"/>
      <c r="BV31" s="3"/>
      <c r="BW31" s="3"/>
      <c r="BX31" s="3"/>
    </row>
    <row r="32" spans="1:76" ht="15">
      <c r="A32" s="14" t="s">
        <v>237</v>
      </c>
      <c r="B32" s="15"/>
      <c r="C32" s="15" t="s">
        <v>64</v>
      </c>
      <c r="D32" s="93">
        <v>163.47577245694364</v>
      </c>
      <c r="E32" s="81"/>
      <c r="F32" s="112" t="s">
        <v>310</v>
      </c>
      <c r="G32" s="15"/>
      <c r="H32" s="16" t="s">
        <v>237</v>
      </c>
      <c r="I32" s="66"/>
      <c r="J32" s="66"/>
      <c r="K32" s="114" t="s">
        <v>645</v>
      </c>
      <c r="L32" s="94">
        <v>1</v>
      </c>
      <c r="M32" s="95">
        <v>8020.640625</v>
      </c>
      <c r="N32" s="95">
        <v>1258.6976318359375</v>
      </c>
      <c r="O32" s="77"/>
      <c r="P32" s="96"/>
      <c r="Q32" s="96"/>
      <c r="R32" s="97"/>
      <c r="S32" s="51">
        <v>0</v>
      </c>
      <c r="T32" s="51">
        <v>1</v>
      </c>
      <c r="U32" s="52">
        <v>0</v>
      </c>
      <c r="V32" s="52">
        <v>1</v>
      </c>
      <c r="W32" s="52">
        <v>0</v>
      </c>
      <c r="X32" s="52">
        <v>0.999987</v>
      </c>
      <c r="Y32" s="52">
        <v>0</v>
      </c>
      <c r="Z32" s="52">
        <v>0</v>
      </c>
      <c r="AA32" s="82">
        <v>32</v>
      </c>
      <c r="AB32" s="82"/>
      <c r="AC32" s="98"/>
      <c r="AD32" s="85" t="s">
        <v>448</v>
      </c>
      <c r="AE32" s="85">
        <v>3283</v>
      </c>
      <c r="AF32" s="85">
        <v>3140</v>
      </c>
      <c r="AG32" s="85">
        <v>3416</v>
      </c>
      <c r="AH32" s="85">
        <v>9678</v>
      </c>
      <c r="AI32" s="85"/>
      <c r="AJ32" s="85" t="s">
        <v>481</v>
      </c>
      <c r="AK32" s="85" t="s">
        <v>510</v>
      </c>
      <c r="AL32" s="85"/>
      <c r="AM32" s="85"/>
      <c r="AN32" s="87">
        <v>41847.60885416667</v>
      </c>
      <c r="AO32" s="90" t="s">
        <v>554</v>
      </c>
      <c r="AP32" s="85" t="b">
        <v>1</v>
      </c>
      <c r="AQ32" s="85" t="b">
        <v>0</v>
      </c>
      <c r="AR32" s="85" t="b">
        <v>1</v>
      </c>
      <c r="AS32" s="85" t="s">
        <v>386</v>
      </c>
      <c r="AT32" s="85">
        <v>51</v>
      </c>
      <c r="AU32" s="90" t="s">
        <v>562</v>
      </c>
      <c r="AV32" s="85" t="b">
        <v>0</v>
      </c>
      <c r="AW32" s="85" t="s">
        <v>577</v>
      </c>
      <c r="AX32" s="90" t="s">
        <v>607</v>
      </c>
      <c r="AY32" s="85" t="s">
        <v>66</v>
      </c>
      <c r="AZ32" s="85" t="str">
        <f>REPLACE(INDEX(GroupVertices[Group],MATCH(Vertices[[#This Row],[Vertex]],GroupVertices[Vertex],0)),1,1,"")</f>
        <v>6</v>
      </c>
      <c r="BA32" s="51"/>
      <c r="BB32" s="51"/>
      <c r="BC32" s="51"/>
      <c r="BD32" s="51"/>
      <c r="BE32" s="51" t="s">
        <v>278</v>
      </c>
      <c r="BF32" s="51" t="s">
        <v>278</v>
      </c>
      <c r="BG32" s="131" t="s">
        <v>900</v>
      </c>
      <c r="BH32" s="131" t="s">
        <v>900</v>
      </c>
      <c r="BI32" s="131" t="s">
        <v>914</v>
      </c>
      <c r="BJ32" s="131" t="s">
        <v>914</v>
      </c>
      <c r="BK32" s="131">
        <v>0</v>
      </c>
      <c r="BL32" s="134">
        <v>0</v>
      </c>
      <c r="BM32" s="131">
        <v>0</v>
      </c>
      <c r="BN32" s="134">
        <v>0</v>
      </c>
      <c r="BO32" s="131">
        <v>0</v>
      </c>
      <c r="BP32" s="134">
        <v>0</v>
      </c>
      <c r="BQ32" s="131">
        <v>11</v>
      </c>
      <c r="BR32" s="134">
        <v>100</v>
      </c>
      <c r="BS32" s="131">
        <v>11</v>
      </c>
      <c r="BT32" s="2"/>
      <c r="BU32" s="3"/>
      <c r="BV32" s="3"/>
      <c r="BW32" s="3"/>
      <c r="BX32" s="3"/>
    </row>
    <row r="33" spans="1:76" ht="15">
      <c r="A33" s="14" t="s">
        <v>247</v>
      </c>
      <c r="B33" s="15"/>
      <c r="C33" s="15" t="s">
        <v>64</v>
      </c>
      <c r="D33" s="93">
        <v>165.2918185631953</v>
      </c>
      <c r="E33" s="81"/>
      <c r="F33" s="112" t="s">
        <v>574</v>
      </c>
      <c r="G33" s="15"/>
      <c r="H33" s="16" t="s">
        <v>247</v>
      </c>
      <c r="I33" s="66"/>
      <c r="J33" s="66"/>
      <c r="K33" s="114" t="s">
        <v>646</v>
      </c>
      <c r="L33" s="94">
        <v>1</v>
      </c>
      <c r="M33" s="95">
        <v>8020.640625</v>
      </c>
      <c r="N33" s="95">
        <v>3070.28125</v>
      </c>
      <c r="O33" s="77"/>
      <c r="P33" s="96"/>
      <c r="Q33" s="96"/>
      <c r="R33" s="97"/>
      <c r="S33" s="51">
        <v>1</v>
      </c>
      <c r="T33" s="51">
        <v>0</v>
      </c>
      <c r="U33" s="52">
        <v>0</v>
      </c>
      <c r="V33" s="52">
        <v>1</v>
      </c>
      <c r="W33" s="52">
        <v>0</v>
      </c>
      <c r="X33" s="52">
        <v>0.999987</v>
      </c>
      <c r="Y33" s="52">
        <v>0</v>
      </c>
      <c r="Z33" s="52">
        <v>0</v>
      </c>
      <c r="AA33" s="82">
        <v>33</v>
      </c>
      <c r="AB33" s="82"/>
      <c r="AC33" s="98"/>
      <c r="AD33" s="85" t="s">
        <v>449</v>
      </c>
      <c r="AE33" s="85">
        <v>195</v>
      </c>
      <c r="AF33" s="85">
        <v>7004</v>
      </c>
      <c r="AG33" s="85">
        <v>1221</v>
      </c>
      <c r="AH33" s="85">
        <v>56</v>
      </c>
      <c r="AI33" s="85"/>
      <c r="AJ33" s="85" t="s">
        <v>482</v>
      </c>
      <c r="AK33" s="85" t="s">
        <v>511</v>
      </c>
      <c r="AL33" s="90" t="s">
        <v>526</v>
      </c>
      <c r="AM33" s="85"/>
      <c r="AN33" s="87">
        <v>42740.944131944445</v>
      </c>
      <c r="AO33" s="90" t="s">
        <v>555</v>
      </c>
      <c r="AP33" s="85" t="b">
        <v>1</v>
      </c>
      <c r="AQ33" s="85" t="b">
        <v>0</v>
      </c>
      <c r="AR33" s="85" t="b">
        <v>0</v>
      </c>
      <c r="AS33" s="85" t="s">
        <v>386</v>
      </c>
      <c r="AT33" s="85">
        <v>271</v>
      </c>
      <c r="AU33" s="85"/>
      <c r="AV33" s="85" t="b">
        <v>1</v>
      </c>
      <c r="AW33" s="85" t="s">
        <v>577</v>
      </c>
      <c r="AX33" s="90" t="s">
        <v>608</v>
      </c>
      <c r="AY33" s="85" t="s">
        <v>65</v>
      </c>
      <c r="AZ33" s="85" t="str">
        <f>REPLACE(INDEX(GroupVertices[Group],MATCH(Vertices[[#This Row],[Vertex]],GroupVertices[Vertex],0)),1,1,"")</f>
        <v>6</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238</v>
      </c>
      <c r="B34" s="15"/>
      <c r="C34" s="15" t="s">
        <v>64</v>
      </c>
      <c r="D34" s="93">
        <v>162.05122904388753</v>
      </c>
      <c r="E34" s="81"/>
      <c r="F34" s="112" t="s">
        <v>311</v>
      </c>
      <c r="G34" s="15"/>
      <c r="H34" s="16" t="s">
        <v>238</v>
      </c>
      <c r="I34" s="66"/>
      <c r="J34" s="66"/>
      <c r="K34" s="114" t="s">
        <v>647</v>
      </c>
      <c r="L34" s="94">
        <v>1</v>
      </c>
      <c r="M34" s="95">
        <v>8634.6142578125</v>
      </c>
      <c r="N34" s="95">
        <v>8316.8154296875</v>
      </c>
      <c r="O34" s="77"/>
      <c r="P34" s="96"/>
      <c r="Q34" s="96"/>
      <c r="R34" s="97"/>
      <c r="S34" s="51">
        <v>1</v>
      </c>
      <c r="T34" s="51">
        <v>1</v>
      </c>
      <c r="U34" s="52">
        <v>0</v>
      </c>
      <c r="V34" s="52">
        <v>0</v>
      </c>
      <c r="W34" s="52">
        <v>0</v>
      </c>
      <c r="X34" s="52">
        <v>0.999987</v>
      </c>
      <c r="Y34" s="52">
        <v>0</v>
      </c>
      <c r="Z34" s="52" t="s">
        <v>956</v>
      </c>
      <c r="AA34" s="82">
        <v>34</v>
      </c>
      <c r="AB34" s="82"/>
      <c r="AC34" s="98"/>
      <c r="AD34" s="85" t="s">
        <v>450</v>
      </c>
      <c r="AE34" s="85">
        <v>428</v>
      </c>
      <c r="AF34" s="85">
        <v>109</v>
      </c>
      <c r="AG34" s="85">
        <v>3219</v>
      </c>
      <c r="AH34" s="85">
        <v>36094</v>
      </c>
      <c r="AI34" s="85"/>
      <c r="AJ34" s="85" t="s">
        <v>483</v>
      </c>
      <c r="AK34" s="85"/>
      <c r="AL34" s="85"/>
      <c r="AM34" s="85"/>
      <c r="AN34" s="87">
        <v>42552.56298611111</v>
      </c>
      <c r="AO34" s="90" t="s">
        <v>556</v>
      </c>
      <c r="AP34" s="85" t="b">
        <v>1</v>
      </c>
      <c r="AQ34" s="85" t="b">
        <v>0</v>
      </c>
      <c r="AR34" s="85" t="b">
        <v>1</v>
      </c>
      <c r="AS34" s="85" t="s">
        <v>386</v>
      </c>
      <c r="AT34" s="85">
        <v>2</v>
      </c>
      <c r="AU34" s="85"/>
      <c r="AV34" s="85" t="b">
        <v>0</v>
      </c>
      <c r="AW34" s="85" t="s">
        <v>577</v>
      </c>
      <c r="AX34" s="90" t="s">
        <v>609</v>
      </c>
      <c r="AY34" s="85" t="s">
        <v>66</v>
      </c>
      <c r="AZ34" s="85" t="str">
        <f>REPLACE(INDEX(GroupVertices[Group],MATCH(Vertices[[#This Row],[Vertex]],GroupVertices[Vertex],0)),1,1,"")</f>
        <v>3</v>
      </c>
      <c r="BA34" s="51"/>
      <c r="BB34" s="51"/>
      <c r="BC34" s="51"/>
      <c r="BD34" s="51"/>
      <c r="BE34" s="51" t="s">
        <v>892</v>
      </c>
      <c r="BF34" s="51" t="s">
        <v>279</v>
      </c>
      <c r="BG34" s="131" t="s">
        <v>901</v>
      </c>
      <c r="BH34" s="131" t="s">
        <v>901</v>
      </c>
      <c r="BI34" s="131" t="s">
        <v>915</v>
      </c>
      <c r="BJ34" s="131" t="s">
        <v>915</v>
      </c>
      <c r="BK34" s="131">
        <v>0</v>
      </c>
      <c r="BL34" s="134">
        <v>0</v>
      </c>
      <c r="BM34" s="131">
        <v>0</v>
      </c>
      <c r="BN34" s="134">
        <v>0</v>
      </c>
      <c r="BO34" s="131">
        <v>0</v>
      </c>
      <c r="BP34" s="134">
        <v>0</v>
      </c>
      <c r="BQ34" s="131">
        <v>32</v>
      </c>
      <c r="BR34" s="134">
        <v>100</v>
      </c>
      <c r="BS34" s="131">
        <v>32</v>
      </c>
      <c r="BT34" s="2"/>
      <c r="BU34" s="3"/>
      <c r="BV34" s="3"/>
      <c r="BW34" s="3"/>
      <c r="BX34" s="3"/>
    </row>
    <row r="35" spans="1:76" ht="15">
      <c r="A35" s="14" t="s">
        <v>239</v>
      </c>
      <c r="B35" s="15"/>
      <c r="C35" s="15" t="s">
        <v>64</v>
      </c>
      <c r="D35" s="93">
        <v>163.83907567643965</v>
      </c>
      <c r="E35" s="81"/>
      <c r="F35" s="112" t="s">
        <v>575</v>
      </c>
      <c r="G35" s="15"/>
      <c r="H35" s="16" t="s">
        <v>239</v>
      </c>
      <c r="I35" s="66"/>
      <c r="J35" s="66"/>
      <c r="K35" s="114" t="s">
        <v>648</v>
      </c>
      <c r="L35" s="94">
        <v>1</v>
      </c>
      <c r="M35" s="95">
        <v>7296.21630859375</v>
      </c>
      <c r="N35" s="95">
        <v>729.008544921875</v>
      </c>
      <c r="O35" s="77"/>
      <c r="P35" s="96"/>
      <c r="Q35" s="96"/>
      <c r="R35" s="97"/>
      <c r="S35" s="51">
        <v>1</v>
      </c>
      <c r="T35" s="51">
        <v>1</v>
      </c>
      <c r="U35" s="52">
        <v>0</v>
      </c>
      <c r="V35" s="52">
        <v>0.5</v>
      </c>
      <c r="W35" s="52">
        <v>0</v>
      </c>
      <c r="X35" s="52">
        <v>0.999987</v>
      </c>
      <c r="Y35" s="52">
        <v>0.5</v>
      </c>
      <c r="Z35" s="52">
        <v>0</v>
      </c>
      <c r="AA35" s="82">
        <v>35</v>
      </c>
      <c r="AB35" s="82"/>
      <c r="AC35" s="98"/>
      <c r="AD35" s="85" t="s">
        <v>451</v>
      </c>
      <c r="AE35" s="85">
        <v>423</v>
      </c>
      <c r="AF35" s="85">
        <v>3913</v>
      </c>
      <c r="AG35" s="85">
        <v>331</v>
      </c>
      <c r="AH35" s="85">
        <v>7</v>
      </c>
      <c r="AI35" s="85"/>
      <c r="AJ35" s="85" t="s">
        <v>484</v>
      </c>
      <c r="AK35" s="85"/>
      <c r="AL35" s="90" t="s">
        <v>527</v>
      </c>
      <c r="AM35" s="85"/>
      <c r="AN35" s="87">
        <v>42145.67068287037</v>
      </c>
      <c r="AO35" s="90" t="s">
        <v>557</v>
      </c>
      <c r="AP35" s="85" t="b">
        <v>1</v>
      </c>
      <c r="AQ35" s="85" t="b">
        <v>0</v>
      </c>
      <c r="AR35" s="85" t="b">
        <v>0</v>
      </c>
      <c r="AS35" s="85" t="s">
        <v>386</v>
      </c>
      <c r="AT35" s="85">
        <v>14</v>
      </c>
      <c r="AU35" s="90" t="s">
        <v>562</v>
      </c>
      <c r="AV35" s="85" t="b">
        <v>1</v>
      </c>
      <c r="AW35" s="85" t="s">
        <v>577</v>
      </c>
      <c r="AX35" s="90" t="s">
        <v>610</v>
      </c>
      <c r="AY35" s="85" t="s">
        <v>66</v>
      </c>
      <c r="AZ35" s="85" t="str">
        <f>REPLACE(INDEX(GroupVertices[Group],MATCH(Vertices[[#This Row],[Vertex]],GroupVertices[Vertex],0)),1,1,"")</f>
        <v>4</v>
      </c>
      <c r="BA35" s="51" t="s">
        <v>269</v>
      </c>
      <c r="BB35" s="51" t="s">
        <v>269</v>
      </c>
      <c r="BC35" s="51" t="s">
        <v>275</v>
      </c>
      <c r="BD35" s="51" t="s">
        <v>275</v>
      </c>
      <c r="BE35" s="51" t="s">
        <v>280</v>
      </c>
      <c r="BF35" s="51" t="s">
        <v>280</v>
      </c>
      <c r="BG35" s="131" t="s">
        <v>902</v>
      </c>
      <c r="BH35" s="131" t="s">
        <v>902</v>
      </c>
      <c r="BI35" s="131" t="s">
        <v>853</v>
      </c>
      <c r="BJ35" s="131" t="s">
        <v>853</v>
      </c>
      <c r="BK35" s="131">
        <v>1</v>
      </c>
      <c r="BL35" s="134">
        <v>2.380952380952381</v>
      </c>
      <c r="BM35" s="131">
        <v>0</v>
      </c>
      <c r="BN35" s="134">
        <v>0</v>
      </c>
      <c r="BO35" s="131">
        <v>0</v>
      </c>
      <c r="BP35" s="134">
        <v>0</v>
      </c>
      <c r="BQ35" s="131">
        <v>41</v>
      </c>
      <c r="BR35" s="134">
        <v>97.61904761904762</v>
      </c>
      <c r="BS35" s="131">
        <v>42</v>
      </c>
      <c r="BT35" s="2"/>
      <c r="BU35" s="3"/>
      <c r="BV35" s="3"/>
      <c r="BW35" s="3"/>
      <c r="BX35" s="3"/>
    </row>
    <row r="36" spans="1:76" ht="15">
      <c r="A36" s="14" t="s">
        <v>248</v>
      </c>
      <c r="B36" s="15"/>
      <c r="C36" s="15" t="s">
        <v>64</v>
      </c>
      <c r="D36" s="93">
        <v>162.00140997368499</v>
      </c>
      <c r="E36" s="81"/>
      <c r="F36" s="112" t="s">
        <v>301</v>
      </c>
      <c r="G36" s="15"/>
      <c r="H36" s="16" t="s">
        <v>248</v>
      </c>
      <c r="I36" s="66"/>
      <c r="J36" s="66"/>
      <c r="K36" s="114" t="s">
        <v>649</v>
      </c>
      <c r="L36" s="94">
        <v>1</v>
      </c>
      <c r="M36" s="95">
        <v>6316.66552734375</v>
      </c>
      <c r="N36" s="95">
        <v>3976.072998046875</v>
      </c>
      <c r="O36" s="77"/>
      <c r="P36" s="96"/>
      <c r="Q36" s="96"/>
      <c r="R36" s="97"/>
      <c r="S36" s="51">
        <v>2</v>
      </c>
      <c r="T36" s="51">
        <v>0</v>
      </c>
      <c r="U36" s="52">
        <v>0</v>
      </c>
      <c r="V36" s="52">
        <v>0.5</v>
      </c>
      <c r="W36" s="52">
        <v>0</v>
      </c>
      <c r="X36" s="52">
        <v>0.999987</v>
      </c>
      <c r="Y36" s="52">
        <v>0.5</v>
      </c>
      <c r="Z36" s="52">
        <v>0</v>
      </c>
      <c r="AA36" s="82">
        <v>36</v>
      </c>
      <c r="AB36" s="82"/>
      <c r="AC36" s="98"/>
      <c r="AD36" s="85" t="s">
        <v>452</v>
      </c>
      <c r="AE36" s="85">
        <v>16</v>
      </c>
      <c r="AF36" s="85">
        <v>3</v>
      </c>
      <c r="AG36" s="85">
        <v>25</v>
      </c>
      <c r="AH36" s="85">
        <v>1</v>
      </c>
      <c r="AI36" s="85"/>
      <c r="AJ36" s="85" t="s">
        <v>485</v>
      </c>
      <c r="AK36" s="85" t="s">
        <v>512</v>
      </c>
      <c r="AL36" s="85"/>
      <c r="AM36" s="85"/>
      <c r="AN36" s="87">
        <v>39892.66653935185</v>
      </c>
      <c r="AO36" s="90" t="s">
        <v>558</v>
      </c>
      <c r="AP36" s="85" t="b">
        <v>0</v>
      </c>
      <c r="AQ36" s="85" t="b">
        <v>1</v>
      </c>
      <c r="AR36" s="85" t="b">
        <v>0</v>
      </c>
      <c r="AS36" s="85" t="s">
        <v>386</v>
      </c>
      <c r="AT36" s="85">
        <v>0</v>
      </c>
      <c r="AU36" s="90" t="s">
        <v>567</v>
      </c>
      <c r="AV36" s="85" t="b">
        <v>0</v>
      </c>
      <c r="AW36" s="85" t="s">
        <v>577</v>
      </c>
      <c r="AX36" s="90" t="s">
        <v>611</v>
      </c>
      <c r="AY36" s="85" t="s">
        <v>65</v>
      </c>
      <c r="AZ36" s="85" t="str">
        <f>REPLACE(INDEX(GroupVertices[Group],MATCH(Vertices[[#This Row],[Vertex]],GroupVertices[Vertex],0)),1,1,"")</f>
        <v>4</v>
      </c>
      <c r="BA36" s="51"/>
      <c r="BB36" s="51"/>
      <c r="BC36" s="51"/>
      <c r="BD36" s="51"/>
      <c r="BE36" s="51"/>
      <c r="BF36" s="51"/>
      <c r="BG36" s="51"/>
      <c r="BH36" s="51"/>
      <c r="BI36" s="51"/>
      <c r="BJ36" s="51"/>
      <c r="BK36" s="51"/>
      <c r="BL36" s="52"/>
      <c r="BM36" s="51"/>
      <c r="BN36" s="52"/>
      <c r="BO36" s="51"/>
      <c r="BP36" s="52"/>
      <c r="BQ36" s="51"/>
      <c r="BR36" s="52"/>
      <c r="BS36" s="51"/>
      <c r="BT36" s="2"/>
      <c r="BU36" s="3"/>
      <c r="BV36" s="3"/>
      <c r="BW36" s="3"/>
      <c r="BX36" s="3"/>
    </row>
    <row r="37" spans="1:76" ht="15">
      <c r="A37" s="14" t="s">
        <v>240</v>
      </c>
      <c r="B37" s="15"/>
      <c r="C37" s="15" t="s">
        <v>64</v>
      </c>
      <c r="D37" s="93">
        <v>162.77689550042288</v>
      </c>
      <c r="E37" s="81"/>
      <c r="F37" s="112" t="s">
        <v>312</v>
      </c>
      <c r="G37" s="15"/>
      <c r="H37" s="16" t="s">
        <v>240</v>
      </c>
      <c r="I37" s="66"/>
      <c r="J37" s="66"/>
      <c r="K37" s="114" t="s">
        <v>650</v>
      </c>
      <c r="L37" s="94">
        <v>1</v>
      </c>
      <c r="M37" s="95">
        <v>5613.4736328125</v>
      </c>
      <c r="N37" s="95">
        <v>402.4894714355469</v>
      </c>
      <c r="O37" s="77"/>
      <c r="P37" s="96"/>
      <c r="Q37" s="96"/>
      <c r="R37" s="97"/>
      <c r="S37" s="51">
        <v>0</v>
      </c>
      <c r="T37" s="51">
        <v>2</v>
      </c>
      <c r="U37" s="52">
        <v>0</v>
      </c>
      <c r="V37" s="52">
        <v>0.5</v>
      </c>
      <c r="W37" s="52">
        <v>0</v>
      </c>
      <c r="X37" s="52">
        <v>0.999987</v>
      </c>
      <c r="Y37" s="52">
        <v>0.5</v>
      </c>
      <c r="Z37" s="52">
        <v>0</v>
      </c>
      <c r="AA37" s="82">
        <v>37</v>
      </c>
      <c r="AB37" s="82"/>
      <c r="AC37" s="98"/>
      <c r="AD37" s="85" t="s">
        <v>453</v>
      </c>
      <c r="AE37" s="85">
        <v>2012</v>
      </c>
      <c r="AF37" s="85">
        <v>1653</v>
      </c>
      <c r="AG37" s="85">
        <v>220315</v>
      </c>
      <c r="AH37" s="85">
        <v>1170</v>
      </c>
      <c r="AI37" s="85"/>
      <c r="AJ37" s="85" t="s">
        <v>486</v>
      </c>
      <c r="AK37" s="85" t="s">
        <v>513</v>
      </c>
      <c r="AL37" s="90" t="s">
        <v>528</v>
      </c>
      <c r="AM37" s="85"/>
      <c r="AN37" s="87">
        <v>40534.80667824074</v>
      </c>
      <c r="AO37" s="85"/>
      <c r="AP37" s="85" t="b">
        <v>0</v>
      </c>
      <c r="AQ37" s="85" t="b">
        <v>0</v>
      </c>
      <c r="AR37" s="85" t="b">
        <v>1</v>
      </c>
      <c r="AS37" s="85" t="s">
        <v>386</v>
      </c>
      <c r="AT37" s="85">
        <v>241</v>
      </c>
      <c r="AU37" s="90" t="s">
        <v>563</v>
      </c>
      <c r="AV37" s="85" t="b">
        <v>0</v>
      </c>
      <c r="AW37" s="85" t="s">
        <v>577</v>
      </c>
      <c r="AX37" s="90" t="s">
        <v>612</v>
      </c>
      <c r="AY37" s="85" t="s">
        <v>66</v>
      </c>
      <c r="AZ37" s="85" t="str">
        <f>REPLACE(INDEX(GroupVertices[Group],MATCH(Vertices[[#This Row],[Vertex]],GroupVertices[Vertex],0)),1,1,"")</f>
        <v>4</v>
      </c>
      <c r="BA37" s="51"/>
      <c r="BB37" s="51"/>
      <c r="BC37" s="51"/>
      <c r="BD37" s="51"/>
      <c r="BE37" s="51"/>
      <c r="BF37" s="51"/>
      <c r="BG37" s="131" t="s">
        <v>903</v>
      </c>
      <c r="BH37" s="131" t="s">
        <v>903</v>
      </c>
      <c r="BI37" s="131" t="s">
        <v>916</v>
      </c>
      <c r="BJ37" s="131" t="s">
        <v>916</v>
      </c>
      <c r="BK37" s="131">
        <v>2</v>
      </c>
      <c r="BL37" s="134">
        <v>4.166666666666667</v>
      </c>
      <c r="BM37" s="131">
        <v>0</v>
      </c>
      <c r="BN37" s="134">
        <v>0</v>
      </c>
      <c r="BO37" s="131">
        <v>0</v>
      </c>
      <c r="BP37" s="134">
        <v>0</v>
      </c>
      <c r="BQ37" s="131">
        <v>46</v>
      </c>
      <c r="BR37" s="134">
        <v>95.83333333333333</v>
      </c>
      <c r="BS37" s="131">
        <v>48</v>
      </c>
      <c r="BT37" s="2"/>
      <c r="BU37" s="3"/>
      <c r="BV37" s="3"/>
      <c r="BW37" s="3"/>
      <c r="BX37" s="3"/>
    </row>
    <row r="38" spans="1:76" ht="15">
      <c r="A38" s="14" t="s">
        <v>241</v>
      </c>
      <c r="B38" s="15"/>
      <c r="C38" s="15" t="s">
        <v>64</v>
      </c>
      <c r="D38" s="93">
        <v>162</v>
      </c>
      <c r="E38" s="81"/>
      <c r="F38" s="112" t="s">
        <v>313</v>
      </c>
      <c r="G38" s="15"/>
      <c r="H38" s="16" t="s">
        <v>241</v>
      </c>
      <c r="I38" s="66"/>
      <c r="J38" s="66"/>
      <c r="K38" s="114" t="s">
        <v>651</v>
      </c>
      <c r="L38" s="94">
        <v>1</v>
      </c>
      <c r="M38" s="95">
        <v>9274.576171875</v>
      </c>
      <c r="N38" s="95">
        <v>1258.6976318359375</v>
      </c>
      <c r="O38" s="77"/>
      <c r="P38" s="96"/>
      <c r="Q38" s="96"/>
      <c r="R38" s="97"/>
      <c r="S38" s="51">
        <v>0</v>
      </c>
      <c r="T38" s="51">
        <v>1</v>
      </c>
      <c r="U38" s="52">
        <v>0</v>
      </c>
      <c r="V38" s="52">
        <v>1</v>
      </c>
      <c r="W38" s="52">
        <v>0</v>
      </c>
      <c r="X38" s="52">
        <v>0.999987</v>
      </c>
      <c r="Y38" s="52">
        <v>0</v>
      </c>
      <c r="Z38" s="52">
        <v>0</v>
      </c>
      <c r="AA38" s="82">
        <v>38</v>
      </c>
      <c r="AB38" s="82"/>
      <c r="AC38" s="98"/>
      <c r="AD38" s="85" t="s">
        <v>454</v>
      </c>
      <c r="AE38" s="85">
        <v>2</v>
      </c>
      <c r="AF38" s="85">
        <v>0</v>
      </c>
      <c r="AG38" s="85">
        <v>6</v>
      </c>
      <c r="AH38" s="85">
        <v>5</v>
      </c>
      <c r="AI38" s="85"/>
      <c r="AJ38" s="85" t="s">
        <v>487</v>
      </c>
      <c r="AK38" s="85"/>
      <c r="AL38" s="85"/>
      <c r="AM38" s="85"/>
      <c r="AN38" s="87">
        <v>43405.55678240741</v>
      </c>
      <c r="AO38" s="85"/>
      <c r="AP38" s="85" t="b">
        <v>1</v>
      </c>
      <c r="AQ38" s="85" t="b">
        <v>0</v>
      </c>
      <c r="AR38" s="85" t="b">
        <v>0</v>
      </c>
      <c r="AS38" s="85" t="s">
        <v>386</v>
      </c>
      <c r="AT38" s="85">
        <v>0</v>
      </c>
      <c r="AU38" s="85"/>
      <c r="AV38" s="85" t="b">
        <v>0</v>
      </c>
      <c r="AW38" s="85" t="s">
        <v>577</v>
      </c>
      <c r="AX38" s="90" t="s">
        <v>613</v>
      </c>
      <c r="AY38" s="85" t="s">
        <v>66</v>
      </c>
      <c r="AZ38" s="85" t="str">
        <f>REPLACE(INDEX(GroupVertices[Group],MATCH(Vertices[[#This Row],[Vertex]],GroupVertices[Vertex],0)),1,1,"")</f>
        <v>5</v>
      </c>
      <c r="BA38" s="51" t="s">
        <v>270</v>
      </c>
      <c r="BB38" s="51" t="s">
        <v>270</v>
      </c>
      <c r="BC38" s="51" t="s">
        <v>272</v>
      </c>
      <c r="BD38" s="51" t="s">
        <v>272</v>
      </c>
      <c r="BE38" s="51" t="s">
        <v>281</v>
      </c>
      <c r="BF38" s="51" t="s">
        <v>281</v>
      </c>
      <c r="BG38" s="131" t="s">
        <v>904</v>
      </c>
      <c r="BH38" s="131" t="s">
        <v>904</v>
      </c>
      <c r="BI38" s="131" t="s">
        <v>917</v>
      </c>
      <c r="BJ38" s="131" t="s">
        <v>917</v>
      </c>
      <c r="BK38" s="131">
        <v>0</v>
      </c>
      <c r="BL38" s="134">
        <v>0</v>
      </c>
      <c r="BM38" s="131">
        <v>0</v>
      </c>
      <c r="BN38" s="134">
        <v>0</v>
      </c>
      <c r="BO38" s="131">
        <v>0</v>
      </c>
      <c r="BP38" s="134">
        <v>0</v>
      </c>
      <c r="BQ38" s="131">
        <v>18</v>
      </c>
      <c r="BR38" s="134">
        <v>100</v>
      </c>
      <c r="BS38" s="131">
        <v>18</v>
      </c>
      <c r="BT38" s="2"/>
      <c r="BU38" s="3"/>
      <c r="BV38" s="3"/>
      <c r="BW38" s="3"/>
      <c r="BX38" s="3"/>
    </row>
    <row r="39" spans="1:76" ht="15">
      <c r="A39" s="14" t="s">
        <v>249</v>
      </c>
      <c r="B39" s="15"/>
      <c r="C39" s="15" t="s">
        <v>64</v>
      </c>
      <c r="D39" s="93">
        <v>164.65780039618355</v>
      </c>
      <c r="E39" s="81"/>
      <c r="F39" s="112" t="s">
        <v>576</v>
      </c>
      <c r="G39" s="15"/>
      <c r="H39" s="16" t="s">
        <v>249</v>
      </c>
      <c r="I39" s="66"/>
      <c r="J39" s="66"/>
      <c r="K39" s="114" t="s">
        <v>652</v>
      </c>
      <c r="L39" s="94">
        <v>1</v>
      </c>
      <c r="M39" s="95">
        <v>9274.576171875</v>
      </c>
      <c r="N39" s="95">
        <v>3070.28125</v>
      </c>
      <c r="O39" s="77"/>
      <c r="P39" s="96"/>
      <c r="Q39" s="96"/>
      <c r="R39" s="97"/>
      <c r="S39" s="51">
        <v>1</v>
      </c>
      <c r="T39" s="51">
        <v>0</v>
      </c>
      <c r="U39" s="52">
        <v>0</v>
      </c>
      <c r="V39" s="52">
        <v>1</v>
      </c>
      <c r="W39" s="52">
        <v>0</v>
      </c>
      <c r="X39" s="52">
        <v>0.999987</v>
      </c>
      <c r="Y39" s="52">
        <v>0</v>
      </c>
      <c r="Z39" s="52">
        <v>0</v>
      </c>
      <c r="AA39" s="82">
        <v>39</v>
      </c>
      <c r="AB39" s="82"/>
      <c r="AC39" s="98"/>
      <c r="AD39" s="85" t="s">
        <v>452</v>
      </c>
      <c r="AE39" s="85">
        <v>248</v>
      </c>
      <c r="AF39" s="85">
        <v>5655</v>
      </c>
      <c r="AG39" s="85">
        <v>614</v>
      </c>
      <c r="AH39" s="85">
        <v>260</v>
      </c>
      <c r="AI39" s="85"/>
      <c r="AJ39" s="85" t="s">
        <v>488</v>
      </c>
      <c r="AK39" s="85" t="s">
        <v>514</v>
      </c>
      <c r="AL39" s="90" t="s">
        <v>529</v>
      </c>
      <c r="AM39" s="85"/>
      <c r="AN39" s="87">
        <v>43070.66778935185</v>
      </c>
      <c r="AO39" s="90" t="s">
        <v>559</v>
      </c>
      <c r="AP39" s="85" t="b">
        <v>1</v>
      </c>
      <c r="AQ39" s="85" t="b">
        <v>0</v>
      </c>
      <c r="AR39" s="85" t="b">
        <v>1</v>
      </c>
      <c r="AS39" s="85" t="s">
        <v>386</v>
      </c>
      <c r="AT39" s="85">
        <v>123</v>
      </c>
      <c r="AU39" s="85"/>
      <c r="AV39" s="85" t="b">
        <v>1</v>
      </c>
      <c r="AW39" s="85" t="s">
        <v>577</v>
      </c>
      <c r="AX39" s="90" t="s">
        <v>614</v>
      </c>
      <c r="AY39" s="85" t="s">
        <v>65</v>
      </c>
      <c r="AZ39" s="85" t="str">
        <f>REPLACE(INDEX(GroupVertices[Group],MATCH(Vertices[[#This Row],[Vertex]],GroupVertices[Vertex],0)),1,1,"")</f>
        <v>5</v>
      </c>
      <c r="BA39" s="51"/>
      <c r="BB39" s="51"/>
      <c r="BC39" s="51"/>
      <c r="BD39" s="51"/>
      <c r="BE39" s="51"/>
      <c r="BF39" s="51"/>
      <c r="BG39" s="51"/>
      <c r="BH39" s="51"/>
      <c r="BI39" s="51"/>
      <c r="BJ39" s="51"/>
      <c r="BK39" s="51"/>
      <c r="BL39" s="52"/>
      <c r="BM39" s="51"/>
      <c r="BN39" s="52"/>
      <c r="BO39" s="51"/>
      <c r="BP39" s="52"/>
      <c r="BQ39" s="51"/>
      <c r="BR39" s="52"/>
      <c r="BS39" s="51"/>
      <c r="BT39" s="2"/>
      <c r="BU39" s="3"/>
      <c r="BV39" s="3"/>
      <c r="BW39" s="3"/>
      <c r="BX39" s="3"/>
    </row>
    <row r="40" spans="1:76" ht="15">
      <c r="A40" s="99" t="s">
        <v>242</v>
      </c>
      <c r="B40" s="100"/>
      <c r="C40" s="100" t="s">
        <v>64</v>
      </c>
      <c r="D40" s="101">
        <v>164.0914609660507</v>
      </c>
      <c r="E40" s="102"/>
      <c r="F40" s="113" t="s">
        <v>314</v>
      </c>
      <c r="G40" s="100"/>
      <c r="H40" s="103" t="s">
        <v>242</v>
      </c>
      <c r="I40" s="104"/>
      <c r="J40" s="104"/>
      <c r="K40" s="115" t="s">
        <v>653</v>
      </c>
      <c r="L40" s="105">
        <v>1</v>
      </c>
      <c r="M40" s="106">
        <v>9414.2626953125</v>
      </c>
      <c r="N40" s="106">
        <v>8316.8154296875</v>
      </c>
      <c r="O40" s="107"/>
      <c r="P40" s="108"/>
      <c r="Q40" s="108"/>
      <c r="R40" s="109"/>
      <c r="S40" s="51">
        <v>1</v>
      </c>
      <c r="T40" s="51">
        <v>1</v>
      </c>
      <c r="U40" s="52">
        <v>0</v>
      </c>
      <c r="V40" s="52">
        <v>0</v>
      </c>
      <c r="W40" s="52">
        <v>0</v>
      </c>
      <c r="X40" s="52">
        <v>0.999987</v>
      </c>
      <c r="Y40" s="52">
        <v>0</v>
      </c>
      <c r="Z40" s="52" t="s">
        <v>956</v>
      </c>
      <c r="AA40" s="110">
        <v>40</v>
      </c>
      <c r="AB40" s="110"/>
      <c r="AC40" s="111"/>
      <c r="AD40" s="85" t="s">
        <v>455</v>
      </c>
      <c r="AE40" s="85">
        <v>4968</v>
      </c>
      <c r="AF40" s="85">
        <v>4450</v>
      </c>
      <c r="AG40" s="85">
        <v>77779</v>
      </c>
      <c r="AH40" s="85">
        <v>51101</v>
      </c>
      <c r="AI40" s="85"/>
      <c r="AJ40" s="85" t="s">
        <v>489</v>
      </c>
      <c r="AK40" s="85" t="s">
        <v>515</v>
      </c>
      <c r="AL40" s="85"/>
      <c r="AM40" s="85"/>
      <c r="AN40" s="87">
        <v>42543.81105324074</v>
      </c>
      <c r="AO40" s="90" t="s">
        <v>560</v>
      </c>
      <c r="AP40" s="85" t="b">
        <v>1</v>
      </c>
      <c r="AQ40" s="85" t="b">
        <v>0</v>
      </c>
      <c r="AR40" s="85" t="b">
        <v>0</v>
      </c>
      <c r="AS40" s="85" t="s">
        <v>386</v>
      </c>
      <c r="AT40" s="85">
        <v>7</v>
      </c>
      <c r="AU40" s="85"/>
      <c r="AV40" s="85" t="b">
        <v>0</v>
      </c>
      <c r="AW40" s="85" t="s">
        <v>577</v>
      </c>
      <c r="AX40" s="90" t="s">
        <v>615</v>
      </c>
      <c r="AY40" s="85" t="s">
        <v>66</v>
      </c>
      <c r="AZ40" s="85" t="str">
        <f>REPLACE(INDEX(GroupVertices[Group],MATCH(Vertices[[#This Row],[Vertex]],GroupVertices[Vertex],0)),1,1,"")</f>
        <v>3</v>
      </c>
      <c r="BA40" s="51"/>
      <c r="BB40" s="51"/>
      <c r="BC40" s="51"/>
      <c r="BD40" s="51"/>
      <c r="BE40" s="51" t="s">
        <v>282</v>
      </c>
      <c r="BF40" s="51" t="s">
        <v>282</v>
      </c>
      <c r="BG40" s="131" t="s">
        <v>905</v>
      </c>
      <c r="BH40" s="131" t="s">
        <v>905</v>
      </c>
      <c r="BI40" s="131" t="s">
        <v>918</v>
      </c>
      <c r="BJ40" s="131" t="s">
        <v>918</v>
      </c>
      <c r="BK40" s="131">
        <v>2</v>
      </c>
      <c r="BL40" s="134">
        <v>6.0606060606060606</v>
      </c>
      <c r="BM40" s="131">
        <v>0</v>
      </c>
      <c r="BN40" s="134">
        <v>0</v>
      </c>
      <c r="BO40" s="131">
        <v>0</v>
      </c>
      <c r="BP40" s="134">
        <v>0</v>
      </c>
      <c r="BQ40" s="131">
        <v>31</v>
      </c>
      <c r="BR40" s="134">
        <v>93.93939393939394</v>
      </c>
      <c r="BS40" s="131">
        <v>33</v>
      </c>
      <c r="BT40" s="2"/>
      <c r="BU40" s="3"/>
      <c r="BV40" s="3"/>
      <c r="BW40" s="3"/>
      <c r="BX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hyperlinks>
    <hyperlink ref="AL11" r:id="rId1" display="http://www.somethingcast.com/"/>
    <hyperlink ref="AL13" r:id="rId2" display="http://t.co/reJtQLMTen"/>
    <hyperlink ref="AL16" r:id="rId3" display="https://as9659.myportfolio.com/"/>
    <hyperlink ref="AL17" r:id="rId4" display="https://t.co/Jq0txW2tp4"/>
    <hyperlink ref="AL23" r:id="rId5" display="https://t.co/bM4tX8f1T7"/>
    <hyperlink ref="AL25" r:id="rId6" display="https://t.co/l8GDS3q2QQ"/>
    <hyperlink ref="AL27" r:id="rId7" display="http://dccc.org/"/>
    <hyperlink ref="AL28" r:id="rId8" display="http://www.cnn.com/"/>
    <hyperlink ref="AL29" r:id="rId9" display="http://t.co/NEb0DQJTvE"/>
    <hyperlink ref="AL30" r:id="rId10" display="https://t.co/TuMeEDhfc4"/>
    <hyperlink ref="AL33" r:id="rId11" display="https://t.co/VTsvWe0pia"/>
    <hyperlink ref="AL35" r:id="rId12" display="http://t.co/wVOuEYWmaW"/>
    <hyperlink ref="AL37" r:id="rId13" display="http://www.myspace.com/croatansound"/>
    <hyperlink ref="AL39" r:id="rId14" display="https://t.co/2iXRnixWgt"/>
    <hyperlink ref="AO3" r:id="rId15" display="https://pbs.twimg.com/profile_banners/222301145/1400283312"/>
    <hyperlink ref="AO5" r:id="rId16" display="https://pbs.twimg.com/profile_banners/270499717/1379743923"/>
    <hyperlink ref="AO6" r:id="rId17" display="https://pbs.twimg.com/profile_banners/48785884/1430172096"/>
    <hyperlink ref="AO8" r:id="rId18" display="https://pbs.twimg.com/profile_banners/69193523/1537410800"/>
    <hyperlink ref="AO9" r:id="rId19" display="https://pbs.twimg.com/profile_banners/2269651700/1546013437"/>
    <hyperlink ref="AO10" r:id="rId20" display="https://pbs.twimg.com/profile_banners/1195559838/1513395942"/>
    <hyperlink ref="AO11" r:id="rId21" display="https://pbs.twimg.com/profile_banners/1620880639/1451857267"/>
    <hyperlink ref="AO12" r:id="rId22" display="https://pbs.twimg.com/profile_banners/15769198/1540795422"/>
    <hyperlink ref="AO13" r:id="rId23" display="https://pbs.twimg.com/profile_banners/1460897700/1399492404"/>
    <hyperlink ref="AO14" r:id="rId24" display="https://pbs.twimg.com/profile_banners/871380859/1511726398"/>
    <hyperlink ref="AO15" r:id="rId25" display="https://pbs.twimg.com/profile_banners/16359947/1541444375"/>
    <hyperlink ref="AO16" r:id="rId26" display="https://pbs.twimg.com/profile_banners/1571327702/1541941429"/>
    <hyperlink ref="AO17" r:id="rId27" display="https://pbs.twimg.com/profile_banners/874750481842618368/1523938733"/>
    <hyperlink ref="AO19" r:id="rId28" display="https://pbs.twimg.com/profile_banners/15660894/1414305183"/>
    <hyperlink ref="AO22" r:id="rId29" display="https://pbs.twimg.com/profile_banners/108047524/1407556583"/>
    <hyperlink ref="AO23" r:id="rId30" display="https://pbs.twimg.com/profile_banners/165184077/1424886413"/>
    <hyperlink ref="AO25" r:id="rId31" display="https://pbs.twimg.com/profile_banners/400586237/1546912394"/>
    <hyperlink ref="AO26" r:id="rId32" display="https://pbs.twimg.com/profile_banners/32833995/1494448924"/>
    <hyperlink ref="AO27" r:id="rId33" display="https://pbs.twimg.com/profile_banners/14676022/1530021643"/>
    <hyperlink ref="AO28" r:id="rId34" display="https://pbs.twimg.com/profile_banners/759251/1508752874"/>
    <hyperlink ref="AO29" r:id="rId35" display="https://pbs.twimg.com/profile_banners/14817534/1368051238"/>
    <hyperlink ref="AO30" r:id="rId36" display="https://pbs.twimg.com/profile_banners/11134252/1542124038"/>
    <hyperlink ref="AO31" r:id="rId37" display="https://pbs.twimg.com/profile_banners/403529515/1485820507"/>
    <hyperlink ref="AO32" r:id="rId38" display="https://pbs.twimg.com/profile_banners/2726392288/1518196630"/>
    <hyperlink ref="AO33" r:id="rId39" display="https://pbs.twimg.com/profile_banners/817138492614524928/1485880195"/>
    <hyperlink ref="AO34" r:id="rId40" display="https://pbs.twimg.com/profile_banners/748871450929442816/1469020651"/>
    <hyperlink ref="AO35" r:id="rId41" display="https://pbs.twimg.com/profile_banners/3293200450/1497387630"/>
    <hyperlink ref="AO36" r:id="rId42" display="https://pbs.twimg.com/profile_banners/25526003/1484954558"/>
    <hyperlink ref="AO39" r:id="rId43" display="https://pbs.twimg.com/profile_banners/936626346553413633/1528058367"/>
    <hyperlink ref="AO40" r:id="rId44" display="https://pbs.twimg.com/profile_banners/745699859169165312/1522466691"/>
    <hyperlink ref="AU3" r:id="rId45" display="http://abs.twimg.com/images/themes/theme1/bg.png"/>
    <hyperlink ref="AU5" r:id="rId46" display="http://abs.twimg.com/images/themes/theme14/bg.gif"/>
    <hyperlink ref="AU6" r:id="rId47" display="http://abs.twimg.com/images/themes/theme15/bg.png"/>
    <hyperlink ref="AU7" r:id="rId48" display="http://abs.twimg.com/images/themes/theme1/bg.png"/>
    <hyperlink ref="AU8" r:id="rId49" display="http://abs.twimg.com/images/themes/theme15/bg.png"/>
    <hyperlink ref="AU9" r:id="rId50" display="http://abs.twimg.com/images/themes/theme1/bg.png"/>
    <hyperlink ref="AU10" r:id="rId51" display="http://abs.twimg.com/images/themes/theme16/bg.gif"/>
    <hyperlink ref="AU11" r:id="rId52" display="http://abs.twimg.com/images/themes/theme1/bg.png"/>
    <hyperlink ref="AU12" r:id="rId53" display="http://abs.twimg.com/images/themes/theme2/bg.gif"/>
    <hyperlink ref="AU13" r:id="rId54" display="http://abs.twimg.com/images/themes/theme1/bg.png"/>
    <hyperlink ref="AU14" r:id="rId55" display="http://abs.twimg.com/images/themes/theme1/bg.png"/>
    <hyperlink ref="AU15" r:id="rId56" display="http://abs.twimg.com/images/themes/theme1/bg.png"/>
    <hyperlink ref="AU16" r:id="rId57" display="http://abs.twimg.com/images/themes/theme15/bg.png"/>
    <hyperlink ref="AU18" r:id="rId58" display="http://abs.twimg.com/images/themes/theme1/bg.png"/>
    <hyperlink ref="AU19" r:id="rId59" display="http://abs.twimg.com/images/themes/theme4/bg.gif"/>
    <hyperlink ref="AU20" r:id="rId60" display="http://abs.twimg.com/images/themes/theme14/bg.gif"/>
    <hyperlink ref="AU21" r:id="rId61" display="http://abs.twimg.com/images/themes/theme1/bg.png"/>
    <hyperlink ref="AU22" r:id="rId62" display="http://abs.twimg.com/images/themes/theme4/bg.gif"/>
    <hyperlink ref="AU23" r:id="rId63" display="http://abs.twimg.com/images/themes/theme9/bg.gif"/>
    <hyperlink ref="AU24" r:id="rId64" display="http://abs.twimg.com/images/themes/theme1/bg.png"/>
    <hyperlink ref="AU25" r:id="rId65" display="http://abs.twimg.com/images/themes/theme1/bg.png"/>
    <hyperlink ref="AU26" r:id="rId66" display="http://abs.twimg.com/images/themes/theme1/bg.png"/>
    <hyperlink ref="AU27" r:id="rId67" display="http://abs.twimg.com/images/themes/theme1/bg.png"/>
    <hyperlink ref="AU28" r:id="rId68" display="http://abs.twimg.com/images/themes/theme1/bg.png"/>
    <hyperlink ref="AU29" r:id="rId69" display="http://pbs.twimg.com/profile_background_images/863705393/9164e1048e007e35a400a415d3fa6442.jpeg"/>
    <hyperlink ref="AU30" r:id="rId70" display="http://abs.twimg.com/images/themes/theme1/bg.png"/>
    <hyperlink ref="AU31" r:id="rId71" display="http://abs.twimg.com/images/themes/theme1/bg.png"/>
    <hyperlink ref="AU32" r:id="rId72" display="http://abs.twimg.com/images/themes/theme1/bg.png"/>
    <hyperlink ref="AU35" r:id="rId73" display="http://abs.twimg.com/images/themes/theme1/bg.png"/>
    <hyperlink ref="AU36" r:id="rId74" display="http://abs.twimg.com/images/themes/theme4/bg.gif"/>
    <hyperlink ref="AU37" r:id="rId75" display="http://abs.twimg.com/images/themes/theme14/bg.gif"/>
    <hyperlink ref="F3" r:id="rId76" display="http://pbs.twimg.com/profile_images/467439622427901952/lFSsiBQ8_normal.jpeg"/>
    <hyperlink ref="F4" r:id="rId77" display="http://pbs.twimg.com/profile_images/1058396215673524226/Yt7a8k5x_normal.jpg"/>
    <hyperlink ref="F5" r:id="rId78" display="http://pbs.twimg.com/profile_images/885264132253069312/TzaFbyGw_normal.jpg"/>
    <hyperlink ref="F6" r:id="rId79" display="http://pbs.twimg.com/profile_images/705527056767913984/VUxgq15K_normal.jpg"/>
    <hyperlink ref="F7" r:id="rId80" display="http://pbs.twimg.com/profile_images/847283459542233090/M9R1pqaZ_normal.jpg"/>
    <hyperlink ref="F8" r:id="rId81" display="http://pbs.twimg.com/profile_images/1042602101774471168/hPp8j3xP_normal.jpg"/>
    <hyperlink ref="F9" r:id="rId82" display="http://pbs.twimg.com/profile_images/1009272916473761792/ev7rGN9__normal.jpg"/>
    <hyperlink ref="F10" r:id="rId83" display="http://pbs.twimg.com/profile_images/1053359241031909376/w-mBVWW5_normal.jpg"/>
    <hyperlink ref="F11" r:id="rId84" display="http://pbs.twimg.com/profile_images/926626118131621888/gFmCI-Da_normal.jpg"/>
    <hyperlink ref="F12" r:id="rId85" display="http://pbs.twimg.com/profile_images/944801646411943936/xKEXvuwj_normal.jpg"/>
    <hyperlink ref="F13" r:id="rId86" display="http://pbs.twimg.com/profile_images/673683103722831872/-V9gbdLn_normal.jpg"/>
    <hyperlink ref="F14" r:id="rId87" display="http://pbs.twimg.com/profile_images/952446064769904640/z1Ts-wOn_normal.jpg"/>
    <hyperlink ref="F15" r:id="rId88" display="http://pbs.twimg.com/profile_images/1059519561123291136/HM30Q61D_normal.jpg"/>
    <hyperlink ref="F16" r:id="rId89" display="http://pbs.twimg.com/profile_images/1074624807717822470/UBfWAKYu_normal.jpg"/>
    <hyperlink ref="F17" r:id="rId90" display="http://pbs.twimg.com/profile_images/986096370246336512/jijF2RbT_normal.jpg"/>
    <hyperlink ref="F18" r:id="rId91" display="http://pbs.twimg.com/profile_images/634545525136748544/edSbCQOJ_normal.jpg"/>
    <hyperlink ref="F19" r:id="rId92" display="http://pbs.twimg.com/profile_images/1023572068011520002/jRV2ya9f_normal.jpg"/>
    <hyperlink ref="F20" r:id="rId93" display="http://pbs.twimg.com/profile_images/1376717094/Picture0021_normal.jpg"/>
    <hyperlink ref="F21" r:id="rId94" display="http://abs.twimg.com/sticky/default_profile_images/default_profile_normal.png"/>
    <hyperlink ref="F22" r:id="rId95" display="http://pbs.twimg.com/profile_images/1774109766/gatowonder_normal.png"/>
    <hyperlink ref="F23" r:id="rId96" display="http://pbs.twimg.com/profile_images/1063145095522861057/nf9QNSeq_normal.jpg"/>
    <hyperlink ref="F24" r:id="rId97" display="http://pbs.twimg.com/profile_images/766342570557468672/sslbTV-C_normal.jpg"/>
    <hyperlink ref="F25" r:id="rId98" display="http://pbs.twimg.com/profile_images/1082455148457353216/LFUv6hp6_normal.jpg"/>
    <hyperlink ref="F26" r:id="rId99" display="http://pbs.twimg.com/profile_images/1083109547554689024/TFwKttG2_normal.jpg"/>
    <hyperlink ref="F27" r:id="rId100" display="http://pbs.twimg.com/profile_images/982199638533943296/7JHQntGz_normal.jpg"/>
    <hyperlink ref="F28" r:id="rId101" display="http://pbs.twimg.com/profile_images/508960761826131968/LnvhR8ED_normal.png"/>
    <hyperlink ref="F29" r:id="rId102" display="http://pbs.twimg.com/profile_images/3498894927/c10f8f3f9848c88e6d676130d2feb0da_normal.jpeg"/>
    <hyperlink ref="F30" r:id="rId103" display="http://pbs.twimg.com/profile_images/975343259001106432/7uzLo2Tx_normal.jpg"/>
    <hyperlink ref="F31" r:id="rId104" display="http://pbs.twimg.com/profile_images/826215166454878208/YXMiMR_4_normal.jpg"/>
    <hyperlink ref="F32" r:id="rId105" display="http://pbs.twimg.com/profile_images/1026141519806455808/0poGYwrS_normal.jpg"/>
    <hyperlink ref="F33" r:id="rId106" display="http://pbs.twimg.com/profile_images/987039452483739648/Hs7YypAA_normal.jpg"/>
    <hyperlink ref="F34" r:id="rId107" display="http://pbs.twimg.com/profile_images/992182882599923718/8Y9KzjQL_normal.jpg"/>
    <hyperlink ref="F35" r:id="rId108" display="http://pbs.twimg.com/profile_images/874731079776706560/lbq6IXwl_normal.jpg"/>
    <hyperlink ref="F36" r:id="rId109" display="http://abs.twimg.com/sticky/default_profile_images/default_profile_normal.png"/>
    <hyperlink ref="F37" r:id="rId110" display="http://pbs.twimg.com/profile_images/1528269958/abb810c9-fdca-41df-87f9-3e3b8059c1e7_normal.png"/>
    <hyperlink ref="F38" r:id="rId111" display="http://pbs.twimg.com/profile_images/1059956379895676928/SxHHtVBc_normal.jpg"/>
    <hyperlink ref="F39" r:id="rId112" display="http://pbs.twimg.com/profile_images/938273845819166720/GPhMN6ld_normal.jpg"/>
    <hyperlink ref="F40" r:id="rId113" display="http://pbs.twimg.com/profile_images/1018045962504286208/S2h1c3qA_normal.jpg"/>
    <hyperlink ref="AX3" r:id="rId114" display="https://twitter.com/titicelia51"/>
    <hyperlink ref="AX4" r:id="rId115" display="https://twitter.com/maeveks"/>
    <hyperlink ref="AX5" r:id="rId116" display="https://twitter.com/iamwintermute"/>
    <hyperlink ref="AX6" r:id="rId117" display="https://twitter.com/clarkgregg"/>
    <hyperlink ref="AX7" r:id="rId118" display="https://twitter.com/mattstafford777"/>
    <hyperlink ref="AX8" r:id="rId119" display="https://twitter.com/philinda_aos"/>
    <hyperlink ref="AX9" r:id="rId120" display="https://twitter.com/mamabear0772"/>
    <hyperlink ref="AX10" r:id="rId121" display="https://twitter.com/redsamantha85"/>
    <hyperlink ref="AX11" r:id="rId122" display="https://twitter.com/ststcast"/>
    <hyperlink ref="AX12" r:id="rId123" display="https://twitter.com/malgal3693"/>
    <hyperlink ref="AX13" r:id="rId124" display="https://twitter.com/chriscolechi"/>
    <hyperlink ref="AX14" r:id="rId125" display="https://twitter.com/joshua_belyeu"/>
    <hyperlink ref="AX15" r:id="rId126" display="https://twitter.com/freetobelaynie"/>
    <hyperlink ref="AX16" r:id="rId127" display="https://twitter.com/mtthwgrvn"/>
    <hyperlink ref="AX17" r:id="rId128" display="https://twitter.com/off_pod"/>
    <hyperlink ref="AX18" r:id="rId129" display="https://twitter.com/hadleys1_jamie"/>
    <hyperlink ref="AX19" r:id="rId130" display="https://twitter.com/admdjg"/>
    <hyperlink ref="AX20" r:id="rId131" display="https://twitter.com/tyler_reznik"/>
    <hyperlink ref="AX21" r:id="rId132" display="https://twitter.com/badger3k"/>
    <hyperlink ref="AX22" r:id="rId133" display="https://twitter.com/atomickitten_21"/>
    <hyperlink ref="AX23" r:id="rId134" display="https://twitter.com/pixiepaparazzi"/>
    <hyperlink ref="AX24" r:id="rId135" display="https://twitter.com/nom_ninjas"/>
    <hyperlink ref="AX25" r:id="rId136" display="https://twitter.com/maddoglane1984"/>
    <hyperlink ref="AX26" r:id="rId137" display="https://twitter.com/bettatc1"/>
    <hyperlink ref="AX27" r:id="rId138" display="https://twitter.com/dccc"/>
    <hyperlink ref="AX28" r:id="rId139" display="https://twitter.com/cnn"/>
    <hyperlink ref="AX29" r:id="rId140" display="https://twitter.com/bluenc"/>
    <hyperlink ref="AX30" r:id="rId141" display="https://twitter.com/gop"/>
    <hyperlink ref="AX31" r:id="rId142" display="https://twitter.com/murphybrwn"/>
    <hyperlink ref="AX32" r:id="rId143" display="https://twitter.com/artiel_resists"/>
    <hyperlink ref="AX33" r:id="rId144" display="https://twitter.com/reptedbudd"/>
    <hyperlink ref="AX34" r:id="rId145" display="https://twitter.com/jenwallis42"/>
    <hyperlink ref="AX35" r:id="rId146" display="https://twitter.com/cfgaction"/>
    <hyperlink ref="AX36" r:id="rId147" display="https://twitter.com/kathymanning"/>
    <hyperlink ref="AX37" r:id="rId148" display="https://twitter.com/croatansound"/>
    <hyperlink ref="AX38" r:id="rId149" display="https://twitter.com/claudia25748034"/>
    <hyperlink ref="AX39" r:id="rId150" display="https://twitter.com/kathymanningnc"/>
    <hyperlink ref="AX40" r:id="rId151" display="https://twitter.com/igob4u2"/>
  </hyperlinks>
  <printOptions/>
  <pageMargins left="0.7" right="0.7" top="0.75" bottom="0.75" header="0.3" footer="0.3"/>
  <pageSetup horizontalDpi="600" verticalDpi="600" orientation="portrait" r:id="rId155"/>
  <legacyDrawing r:id="rId153"/>
  <tableParts>
    <tablePart r:id="rId15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738</v>
      </c>
      <c r="Z2" s="13" t="s">
        <v>754</v>
      </c>
      <c r="AA2" s="13" t="s">
        <v>774</v>
      </c>
      <c r="AB2" s="13" t="s">
        <v>813</v>
      </c>
      <c r="AC2" s="13" t="s">
        <v>850</v>
      </c>
      <c r="AD2" s="13" t="s">
        <v>868</v>
      </c>
      <c r="AE2" s="13" t="s">
        <v>869</v>
      </c>
      <c r="AF2" s="13" t="s">
        <v>880</v>
      </c>
      <c r="AG2" s="67" t="s">
        <v>945</v>
      </c>
      <c r="AH2" s="67" t="s">
        <v>946</v>
      </c>
      <c r="AI2" s="67" t="s">
        <v>947</v>
      </c>
      <c r="AJ2" s="67" t="s">
        <v>948</v>
      </c>
      <c r="AK2" s="67" t="s">
        <v>949</v>
      </c>
      <c r="AL2" s="67" t="s">
        <v>950</v>
      </c>
      <c r="AM2" s="67" t="s">
        <v>951</v>
      </c>
      <c r="AN2" s="67" t="s">
        <v>952</v>
      </c>
      <c r="AO2" s="67" t="s">
        <v>955</v>
      </c>
    </row>
    <row r="3" spans="1:41" ht="15">
      <c r="A3" s="125" t="s">
        <v>693</v>
      </c>
      <c r="B3" s="126" t="s">
        <v>699</v>
      </c>
      <c r="C3" s="126" t="s">
        <v>56</v>
      </c>
      <c r="D3" s="117"/>
      <c r="E3" s="116"/>
      <c r="F3" s="118" t="s">
        <v>987</v>
      </c>
      <c r="G3" s="119"/>
      <c r="H3" s="119"/>
      <c r="I3" s="120">
        <v>3</v>
      </c>
      <c r="J3" s="121"/>
      <c r="K3" s="51">
        <v>21</v>
      </c>
      <c r="L3" s="51">
        <v>40</v>
      </c>
      <c r="M3" s="51">
        <v>0</v>
      </c>
      <c r="N3" s="51">
        <v>40</v>
      </c>
      <c r="O3" s="51">
        <v>0</v>
      </c>
      <c r="P3" s="52">
        <v>0.02564102564102564</v>
      </c>
      <c r="Q3" s="52">
        <v>0.05</v>
      </c>
      <c r="R3" s="51">
        <v>1</v>
      </c>
      <c r="S3" s="51">
        <v>0</v>
      </c>
      <c r="T3" s="51">
        <v>21</v>
      </c>
      <c r="U3" s="51">
        <v>40</v>
      </c>
      <c r="V3" s="51">
        <v>2</v>
      </c>
      <c r="W3" s="52">
        <v>1.727891</v>
      </c>
      <c r="X3" s="52">
        <v>0.09523809523809523</v>
      </c>
      <c r="Y3" s="85" t="s">
        <v>267</v>
      </c>
      <c r="Z3" s="85" t="s">
        <v>273</v>
      </c>
      <c r="AA3" s="85" t="s">
        <v>248</v>
      </c>
      <c r="AB3" s="91" t="s">
        <v>814</v>
      </c>
      <c r="AC3" s="91" t="s">
        <v>851</v>
      </c>
      <c r="AD3" s="91" t="s">
        <v>233</v>
      </c>
      <c r="AE3" s="91" t="s">
        <v>870</v>
      </c>
      <c r="AF3" s="91" t="s">
        <v>881</v>
      </c>
      <c r="AG3" s="131">
        <v>2</v>
      </c>
      <c r="AH3" s="134">
        <v>0.45045045045045046</v>
      </c>
      <c r="AI3" s="131">
        <v>0</v>
      </c>
      <c r="AJ3" s="134">
        <v>0</v>
      </c>
      <c r="AK3" s="131">
        <v>0</v>
      </c>
      <c r="AL3" s="134">
        <v>0</v>
      </c>
      <c r="AM3" s="131">
        <v>442</v>
      </c>
      <c r="AN3" s="134">
        <v>99.54954954954955</v>
      </c>
      <c r="AO3" s="131">
        <v>444</v>
      </c>
    </row>
    <row r="4" spans="1:41" ht="15">
      <c r="A4" s="125" t="s">
        <v>694</v>
      </c>
      <c r="B4" s="126" t="s">
        <v>700</v>
      </c>
      <c r="C4" s="126" t="s">
        <v>56</v>
      </c>
      <c r="D4" s="122"/>
      <c r="E4" s="100"/>
      <c r="F4" s="103" t="s">
        <v>988</v>
      </c>
      <c r="G4" s="107"/>
      <c r="H4" s="107"/>
      <c r="I4" s="123">
        <v>4</v>
      </c>
      <c r="J4" s="110"/>
      <c r="K4" s="51">
        <v>6</v>
      </c>
      <c r="L4" s="51">
        <v>5</v>
      </c>
      <c r="M4" s="51">
        <v>0</v>
      </c>
      <c r="N4" s="51">
        <v>5</v>
      </c>
      <c r="O4" s="51">
        <v>0</v>
      </c>
      <c r="P4" s="52">
        <v>0</v>
      </c>
      <c r="Q4" s="52">
        <v>0</v>
      </c>
      <c r="R4" s="51">
        <v>1</v>
      </c>
      <c r="S4" s="51">
        <v>0</v>
      </c>
      <c r="T4" s="51">
        <v>6</v>
      </c>
      <c r="U4" s="51">
        <v>5</v>
      </c>
      <c r="V4" s="51">
        <v>3</v>
      </c>
      <c r="W4" s="52">
        <v>1.555556</v>
      </c>
      <c r="X4" s="52">
        <v>0.16666666666666666</v>
      </c>
      <c r="Y4" s="85" t="s">
        <v>268</v>
      </c>
      <c r="Z4" s="85" t="s">
        <v>274</v>
      </c>
      <c r="AA4" s="85" t="s">
        <v>277</v>
      </c>
      <c r="AB4" s="91" t="s">
        <v>815</v>
      </c>
      <c r="AC4" s="91" t="s">
        <v>831</v>
      </c>
      <c r="AD4" s="91" t="s">
        <v>246</v>
      </c>
      <c r="AE4" s="91" t="s">
        <v>871</v>
      </c>
      <c r="AF4" s="91" t="s">
        <v>882</v>
      </c>
      <c r="AG4" s="131">
        <v>1</v>
      </c>
      <c r="AH4" s="134">
        <v>1.639344262295082</v>
      </c>
      <c r="AI4" s="131">
        <v>2</v>
      </c>
      <c r="AJ4" s="134">
        <v>3.278688524590164</v>
      </c>
      <c r="AK4" s="131">
        <v>0</v>
      </c>
      <c r="AL4" s="134">
        <v>0</v>
      </c>
      <c r="AM4" s="131">
        <v>58</v>
      </c>
      <c r="AN4" s="134">
        <v>95.08196721311475</v>
      </c>
      <c r="AO4" s="131">
        <v>61</v>
      </c>
    </row>
    <row r="5" spans="1:41" ht="15">
      <c r="A5" s="125" t="s">
        <v>695</v>
      </c>
      <c r="B5" s="126" t="s">
        <v>701</v>
      </c>
      <c r="C5" s="126" t="s">
        <v>56</v>
      </c>
      <c r="D5" s="122"/>
      <c r="E5" s="100"/>
      <c r="F5" s="103" t="s">
        <v>989</v>
      </c>
      <c r="G5" s="107"/>
      <c r="H5" s="107"/>
      <c r="I5" s="123">
        <v>5</v>
      </c>
      <c r="J5" s="110"/>
      <c r="K5" s="51">
        <v>4</v>
      </c>
      <c r="L5" s="51">
        <v>3</v>
      </c>
      <c r="M5" s="51">
        <v>2</v>
      </c>
      <c r="N5" s="51">
        <v>5</v>
      </c>
      <c r="O5" s="51">
        <v>5</v>
      </c>
      <c r="P5" s="52" t="s">
        <v>956</v>
      </c>
      <c r="Q5" s="52" t="s">
        <v>956</v>
      </c>
      <c r="R5" s="51">
        <v>4</v>
      </c>
      <c r="S5" s="51">
        <v>4</v>
      </c>
      <c r="T5" s="51">
        <v>1</v>
      </c>
      <c r="U5" s="51">
        <v>2</v>
      </c>
      <c r="V5" s="51">
        <v>0</v>
      </c>
      <c r="W5" s="52">
        <v>0</v>
      </c>
      <c r="X5" s="52">
        <v>0</v>
      </c>
      <c r="Y5" s="85" t="s">
        <v>739</v>
      </c>
      <c r="Z5" s="85" t="s">
        <v>755</v>
      </c>
      <c r="AA5" s="85" t="s">
        <v>775</v>
      </c>
      <c r="AB5" s="91" t="s">
        <v>816</v>
      </c>
      <c r="AC5" s="91" t="s">
        <v>852</v>
      </c>
      <c r="AD5" s="91"/>
      <c r="AE5" s="91"/>
      <c r="AF5" s="91" t="s">
        <v>883</v>
      </c>
      <c r="AG5" s="131">
        <v>4</v>
      </c>
      <c r="AH5" s="134">
        <v>4.040404040404041</v>
      </c>
      <c r="AI5" s="131">
        <v>0</v>
      </c>
      <c r="AJ5" s="134">
        <v>0</v>
      </c>
      <c r="AK5" s="131">
        <v>0</v>
      </c>
      <c r="AL5" s="134">
        <v>0</v>
      </c>
      <c r="AM5" s="131">
        <v>95</v>
      </c>
      <c r="AN5" s="134">
        <v>95.95959595959596</v>
      </c>
      <c r="AO5" s="131">
        <v>99</v>
      </c>
    </row>
    <row r="6" spans="1:41" ht="15">
      <c r="A6" s="125" t="s">
        <v>696</v>
      </c>
      <c r="B6" s="126" t="s">
        <v>702</v>
      </c>
      <c r="C6" s="126" t="s">
        <v>56</v>
      </c>
      <c r="D6" s="122"/>
      <c r="E6" s="100"/>
      <c r="F6" s="103" t="s">
        <v>990</v>
      </c>
      <c r="G6" s="107"/>
      <c r="H6" s="107"/>
      <c r="I6" s="123">
        <v>6</v>
      </c>
      <c r="J6" s="110"/>
      <c r="K6" s="51">
        <v>3</v>
      </c>
      <c r="L6" s="51">
        <v>1</v>
      </c>
      <c r="M6" s="51">
        <v>4</v>
      </c>
      <c r="N6" s="51">
        <v>5</v>
      </c>
      <c r="O6" s="51">
        <v>0</v>
      </c>
      <c r="P6" s="52">
        <v>0</v>
      </c>
      <c r="Q6" s="52">
        <v>0</v>
      </c>
      <c r="R6" s="51">
        <v>1</v>
      </c>
      <c r="S6" s="51">
        <v>0</v>
      </c>
      <c r="T6" s="51">
        <v>3</v>
      </c>
      <c r="U6" s="51">
        <v>5</v>
      </c>
      <c r="V6" s="51">
        <v>1</v>
      </c>
      <c r="W6" s="52">
        <v>0.666667</v>
      </c>
      <c r="X6" s="52">
        <v>0.5</v>
      </c>
      <c r="Y6" s="85" t="s">
        <v>269</v>
      </c>
      <c r="Z6" s="85" t="s">
        <v>275</v>
      </c>
      <c r="AA6" s="85" t="s">
        <v>280</v>
      </c>
      <c r="AB6" s="91" t="s">
        <v>817</v>
      </c>
      <c r="AC6" s="91" t="s">
        <v>853</v>
      </c>
      <c r="AD6" s="91"/>
      <c r="AE6" s="91" t="s">
        <v>872</v>
      </c>
      <c r="AF6" s="91" t="s">
        <v>884</v>
      </c>
      <c r="AG6" s="131">
        <v>3</v>
      </c>
      <c r="AH6" s="134">
        <v>3.3333333333333335</v>
      </c>
      <c r="AI6" s="131">
        <v>0</v>
      </c>
      <c r="AJ6" s="134">
        <v>0</v>
      </c>
      <c r="AK6" s="131">
        <v>0</v>
      </c>
      <c r="AL6" s="134">
        <v>0</v>
      </c>
      <c r="AM6" s="131">
        <v>87</v>
      </c>
      <c r="AN6" s="134">
        <v>96.66666666666667</v>
      </c>
      <c r="AO6" s="131">
        <v>90</v>
      </c>
    </row>
    <row r="7" spans="1:41" ht="15">
      <c r="A7" s="125" t="s">
        <v>697</v>
      </c>
      <c r="B7" s="126" t="s">
        <v>703</v>
      </c>
      <c r="C7" s="126" t="s">
        <v>56</v>
      </c>
      <c r="D7" s="122"/>
      <c r="E7" s="100"/>
      <c r="F7" s="103" t="s">
        <v>697</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85" t="s">
        <v>270</v>
      </c>
      <c r="Z7" s="85" t="s">
        <v>272</v>
      </c>
      <c r="AA7" s="85" t="s">
        <v>281</v>
      </c>
      <c r="AB7" s="91" t="s">
        <v>382</v>
      </c>
      <c r="AC7" s="91" t="s">
        <v>382</v>
      </c>
      <c r="AD7" s="91"/>
      <c r="AE7" s="91" t="s">
        <v>249</v>
      </c>
      <c r="AF7" s="91" t="s">
        <v>885</v>
      </c>
      <c r="AG7" s="131">
        <v>0</v>
      </c>
      <c r="AH7" s="134">
        <v>0</v>
      </c>
      <c r="AI7" s="131">
        <v>0</v>
      </c>
      <c r="AJ7" s="134">
        <v>0</v>
      </c>
      <c r="AK7" s="131">
        <v>0</v>
      </c>
      <c r="AL7" s="134">
        <v>0</v>
      </c>
      <c r="AM7" s="131">
        <v>18</v>
      </c>
      <c r="AN7" s="134">
        <v>100</v>
      </c>
      <c r="AO7" s="131">
        <v>18</v>
      </c>
    </row>
    <row r="8" spans="1:41" ht="15">
      <c r="A8" s="125" t="s">
        <v>698</v>
      </c>
      <c r="B8" s="126" t="s">
        <v>704</v>
      </c>
      <c r="C8" s="126" t="s">
        <v>56</v>
      </c>
      <c r="D8" s="122"/>
      <c r="E8" s="100"/>
      <c r="F8" s="103" t="s">
        <v>698</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c r="Z8" s="85"/>
      <c r="AA8" s="85" t="s">
        <v>278</v>
      </c>
      <c r="AB8" s="91" t="s">
        <v>382</v>
      </c>
      <c r="AC8" s="91" t="s">
        <v>382</v>
      </c>
      <c r="AD8" s="91"/>
      <c r="AE8" s="91" t="s">
        <v>247</v>
      </c>
      <c r="AF8" s="91" t="s">
        <v>886</v>
      </c>
      <c r="AG8" s="131">
        <v>0</v>
      </c>
      <c r="AH8" s="134">
        <v>0</v>
      </c>
      <c r="AI8" s="131">
        <v>0</v>
      </c>
      <c r="AJ8" s="134">
        <v>0</v>
      </c>
      <c r="AK8" s="131">
        <v>0</v>
      </c>
      <c r="AL8" s="134">
        <v>0</v>
      </c>
      <c r="AM8" s="131">
        <v>11</v>
      </c>
      <c r="AN8" s="134">
        <v>100</v>
      </c>
      <c r="AO8" s="131">
        <v>11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693</v>
      </c>
      <c r="B2" s="91" t="s">
        <v>234</v>
      </c>
      <c r="C2" s="85">
        <f>VLOOKUP(GroupVertices[[#This Row],[Vertex]],Vertices[],MATCH("ID",Vertices[[#Headers],[Vertex]:[Vertex Content Word Count]],0),FALSE)</f>
        <v>25</v>
      </c>
    </row>
    <row r="3" spans="1:3" ht="15">
      <c r="A3" s="85" t="s">
        <v>693</v>
      </c>
      <c r="B3" s="91" t="s">
        <v>232</v>
      </c>
      <c r="C3" s="85">
        <f>VLOOKUP(GroupVertices[[#This Row],[Vertex]],Vertices[],MATCH("ID",Vertices[[#Headers],[Vertex]:[Vertex Content Word Count]],0),FALSE)</f>
        <v>7</v>
      </c>
    </row>
    <row r="4" spans="1:3" ht="15">
      <c r="A4" s="85" t="s">
        <v>693</v>
      </c>
      <c r="B4" s="91" t="s">
        <v>233</v>
      </c>
      <c r="C4" s="85">
        <f>VLOOKUP(GroupVertices[[#This Row],[Vertex]],Vertices[],MATCH("ID",Vertices[[#Headers],[Vertex]:[Vertex Content Word Count]],0),FALSE)</f>
        <v>6</v>
      </c>
    </row>
    <row r="5" spans="1:3" ht="15">
      <c r="A5" s="85" t="s">
        <v>693</v>
      </c>
      <c r="B5" s="91" t="s">
        <v>231</v>
      </c>
      <c r="C5" s="85">
        <f>VLOOKUP(GroupVertices[[#This Row],[Vertex]],Vertices[],MATCH("ID",Vertices[[#Headers],[Vertex]:[Vertex Content Word Count]],0),FALSE)</f>
        <v>24</v>
      </c>
    </row>
    <row r="6" spans="1:3" ht="15">
      <c r="A6" s="85" t="s">
        <v>693</v>
      </c>
      <c r="B6" s="91" t="s">
        <v>230</v>
      </c>
      <c r="C6" s="85">
        <f>VLOOKUP(GroupVertices[[#This Row],[Vertex]],Vertices[],MATCH("ID",Vertices[[#Headers],[Vertex]:[Vertex Content Word Count]],0),FALSE)</f>
        <v>23</v>
      </c>
    </row>
    <row r="7" spans="1:3" ht="15">
      <c r="A7" s="85" t="s">
        <v>693</v>
      </c>
      <c r="B7" s="91" t="s">
        <v>229</v>
      </c>
      <c r="C7" s="85">
        <f>VLOOKUP(GroupVertices[[#This Row],[Vertex]],Vertices[],MATCH("ID",Vertices[[#Headers],[Vertex]:[Vertex Content Word Count]],0),FALSE)</f>
        <v>22</v>
      </c>
    </row>
    <row r="8" spans="1:3" ht="15">
      <c r="A8" s="85" t="s">
        <v>693</v>
      </c>
      <c r="B8" s="91" t="s">
        <v>228</v>
      </c>
      <c r="C8" s="85">
        <f>VLOOKUP(GroupVertices[[#This Row],[Vertex]],Vertices[],MATCH("ID",Vertices[[#Headers],[Vertex]:[Vertex Content Word Count]],0),FALSE)</f>
        <v>21</v>
      </c>
    </row>
    <row r="9" spans="1:3" ht="15">
      <c r="A9" s="85" t="s">
        <v>693</v>
      </c>
      <c r="B9" s="91" t="s">
        <v>227</v>
      </c>
      <c r="C9" s="85">
        <f>VLOOKUP(GroupVertices[[#This Row],[Vertex]],Vertices[],MATCH("ID",Vertices[[#Headers],[Vertex]:[Vertex Content Word Count]],0),FALSE)</f>
        <v>20</v>
      </c>
    </row>
    <row r="10" spans="1:3" ht="15">
      <c r="A10" s="85" t="s">
        <v>693</v>
      </c>
      <c r="B10" s="91" t="s">
        <v>226</v>
      </c>
      <c r="C10" s="85">
        <f>VLOOKUP(GroupVertices[[#This Row],[Vertex]],Vertices[],MATCH("ID",Vertices[[#Headers],[Vertex]:[Vertex Content Word Count]],0),FALSE)</f>
        <v>19</v>
      </c>
    </row>
    <row r="11" spans="1:3" ht="15">
      <c r="A11" s="85" t="s">
        <v>693</v>
      </c>
      <c r="B11" s="91" t="s">
        <v>225</v>
      </c>
      <c r="C11" s="85">
        <f>VLOOKUP(GroupVertices[[#This Row],[Vertex]],Vertices[],MATCH("ID",Vertices[[#Headers],[Vertex]:[Vertex Content Word Count]],0),FALSE)</f>
        <v>18</v>
      </c>
    </row>
    <row r="12" spans="1:3" ht="15">
      <c r="A12" s="85" t="s">
        <v>693</v>
      </c>
      <c r="B12" s="91" t="s">
        <v>224</v>
      </c>
      <c r="C12" s="85">
        <f>VLOOKUP(GroupVertices[[#This Row],[Vertex]],Vertices[],MATCH("ID",Vertices[[#Headers],[Vertex]:[Vertex Content Word Count]],0),FALSE)</f>
        <v>17</v>
      </c>
    </row>
    <row r="13" spans="1:3" ht="15">
      <c r="A13" s="85" t="s">
        <v>693</v>
      </c>
      <c r="B13" s="91" t="s">
        <v>223</v>
      </c>
      <c r="C13" s="85">
        <f>VLOOKUP(GroupVertices[[#This Row],[Vertex]],Vertices[],MATCH("ID",Vertices[[#Headers],[Vertex]:[Vertex Content Word Count]],0),FALSE)</f>
        <v>16</v>
      </c>
    </row>
    <row r="14" spans="1:3" ht="15">
      <c r="A14" s="85" t="s">
        <v>693</v>
      </c>
      <c r="B14" s="91" t="s">
        <v>222</v>
      </c>
      <c r="C14" s="85">
        <f>VLOOKUP(GroupVertices[[#This Row],[Vertex]],Vertices[],MATCH("ID",Vertices[[#Headers],[Vertex]:[Vertex Content Word Count]],0),FALSE)</f>
        <v>15</v>
      </c>
    </row>
    <row r="15" spans="1:3" ht="15">
      <c r="A15" s="85" t="s">
        <v>693</v>
      </c>
      <c r="B15" s="91" t="s">
        <v>221</v>
      </c>
      <c r="C15" s="85">
        <f>VLOOKUP(GroupVertices[[#This Row],[Vertex]],Vertices[],MATCH("ID",Vertices[[#Headers],[Vertex]:[Vertex Content Word Count]],0),FALSE)</f>
        <v>14</v>
      </c>
    </row>
    <row r="16" spans="1:3" ht="15">
      <c r="A16" s="85" t="s">
        <v>693</v>
      </c>
      <c r="B16" s="91" t="s">
        <v>220</v>
      </c>
      <c r="C16" s="85">
        <f>VLOOKUP(GroupVertices[[#This Row],[Vertex]],Vertices[],MATCH("ID",Vertices[[#Headers],[Vertex]:[Vertex Content Word Count]],0),FALSE)</f>
        <v>13</v>
      </c>
    </row>
    <row r="17" spans="1:3" ht="15">
      <c r="A17" s="85" t="s">
        <v>693</v>
      </c>
      <c r="B17" s="91" t="s">
        <v>219</v>
      </c>
      <c r="C17" s="85">
        <f>VLOOKUP(GroupVertices[[#This Row],[Vertex]],Vertices[],MATCH("ID",Vertices[[#Headers],[Vertex]:[Vertex Content Word Count]],0),FALSE)</f>
        <v>12</v>
      </c>
    </row>
    <row r="18" spans="1:3" ht="15">
      <c r="A18" s="85" t="s">
        <v>693</v>
      </c>
      <c r="B18" s="91" t="s">
        <v>218</v>
      </c>
      <c r="C18" s="85">
        <f>VLOOKUP(GroupVertices[[#This Row],[Vertex]],Vertices[],MATCH("ID",Vertices[[#Headers],[Vertex]:[Vertex Content Word Count]],0),FALSE)</f>
        <v>11</v>
      </c>
    </row>
    <row r="19" spans="1:3" ht="15">
      <c r="A19" s="85" t="s">
        <v>693</v>
      </c>
      <c r="B19" s="91" t="s">
        <v>217</v>
      </c>
      <c r="C19" s="85">
        <f>VLOOKUP(GroupVertices[[#This Row],[Vertex]],Vertices[],MATCH("ID",Vertices[[#Headers],[Vertex]:[Vertex Content Word Count]],0),FALSE)</f>
        <v>10</v>
      </c>
    </row>
    <row r="20" spans="1:3" ht="15">
      <c r="A20" s="85" t="s">
        <v>693</v>
      </c>
      <c r="B20" s="91" t="s">
        <v>216</v>
      </c>
      <c r="C20" s="85">
        <f>VLOOKUP(GroupVertices[[#This Row],[Vertex]],Vertices[],MATCH("ID",Vertices[[#Headers],[Vertex]:[Vertex Content Word Count]],0),FALSE)</f>
        <v>9</v>
      </c>
    </row>
    <row r="21" spans="1:3" ht="15">
      <c r="A21" s="85" t="s">
        <v>693</v>
      </c>
      <c r="B21" s="91" t="s">
        <v>215</v>
      </c>
      <c r="C21" s="85">
        <f>VLOOKUP(GroupVertices[[#This Row],[Vertex]],Vertices[],MATCH("ID",Vertices[[#Headers],[Vertex]:[Vertex Content Word Count]],0),FALSE)</f>
        <v>8</v>
      </c>
    </row>
    <row r="22" spans="1:3" ht="15">
      <c r="A22" s="85" t="s">
        <v>693</v>
      </c>
      <c r="B22" s="91" t="s">
        <v>214</v>
      </c>
      <c r="C22" s="85">
        <f>VLOOKUP(GroupVertices[[#This Row],[Vertex]],Vertices[],MATCH("ID",Vertices[[#Headers],[Vertex]:[Vertex Content Word Count]],0),FALSE)</f>
        <v>5</v>
      </c>
    </row>
    <row r="23" spans="1:3" ht="15">
      <c r="A23" s="85" t="s">
        <v>694</v>
      </c>
      <c r="B23" s="91" t="s">
        <v>236</v>
      </c>
      <c r="C23" s="85">
        <f>VLOOKUP(GroupVertices[[#This Row],[Vertex]],Vertices[],MATCH("ID",Vertices[[#Headers],[Vertex]:[Vertex Content Word Count]],0),FALSE)</f>
        <v>31</v>
      </c>
    </row>
    <row r="24" spans="1:3" ht="15">
      <c r="A24" s="85" t="s">
        <v>694</v>
      </c>
      <c r="B24" s="91" t="s">
        <v>246</v>
      </c>
      <c r="C24" s="85">
        <f>VLOOKUP(GroupVertices[[#This Row],[Vertex]],Vertices[],MATCH("ID",Vertices[[#Headers],[Vertex]:[Vertex Content Word Count]],0),FALSE)</f>
        <v>30</v>
      </c>
    </row>
    <row r="25" spans="1:3" ht="15">
      <c r="A25" s="85" t="s">
        <v>694</v>
      </c>
      <c r="B25" s="91" t="s">
        <v>235</v>
      </c>
      <c r="C25" s="85">
        <f>VLOOKUP(GroupVertices[[#This Row],[Vertex]],Vertices[],MATCH("ID",Vertices[[#Headers],[Vertex]:[Vertex Content Word Count]],0),FALSE)</f>
        <v>26</v>
      </c>
    </row>
    <row r="26" spans="1:3" ht="15">
      <c r="A26" s="85" t="s">
        <v>694</v>
      </c>
      <c r="B26" s="91" t="s">
        <v>245</v>
      </c>
      <c r="C26" s="85">
        <f>VLOOKUP(GroupVertices[[#This Row],[Vertex]],Vertices[],MATCH("ID",Vertices[[#Headers],[Vertex]:[Vertex Content Word Count]],0),FALSE)</f>
        <v>29</v>
      </c>
    </row>
    <row r="27" spans="1:3" ht="15">
      <c r="A27" s="85" t="s">
        <v>694</v>
      </c>
      <c r="B27" s="91" t="s">
        <v>244</v>
      </c>
      <c r="C27" s="85">
        <f>VLOOKUP(GroupVertices[[#This Row],[Vertex]],Vertices[],MATCH("ID",Vertices[[#Headers],[Vertex]:[Vertex Content Word Count]],0),FALSE)</f>
        <v>28</v>
      </c>
    </row>
    <row r="28" spans="1:3" ht="15">
      <c r="A28" s="85" t="s">
        <v>694</v>
      </c>
      <c r="B28" s="91" t="s">
        <v>243</v>
      </c>
      <c r="C28" s="85">
        <f>VLOOKUP(GroupVertices[[#This Row],[Vertex]],Vertices[],MATCH("ID",Vertices[[#Headers],[Vertex]:[Vertex Content Word Count]],0),FALSE)</f>
        <v>27</v>
      </c>
    </row>
    <row r="29" spans="1:3" ht="15">
      <c r="A29" s="85" t="s">
        <v>695</v>
      </c>
      <c r="B29" s="91" t="s">
        <v>212</v>
      </c>
      <c r="C29" s="85">
        <f>VLOOKUP(GroupVertices[[#This Row],[Vertex]],Vertices[],MATCH("ID",Vertices[[#Headers],[Vertex]:[Vertex Content Word Count]],0),FALSE)</f>
        <v>3</v>
      </c>
    </row>
    <row r="30" spans="1:3" ht="15">
      <c r="A30" s="85" t="s">
        <v>695</v>
      </c>
      <c r="B30" s="91" t="s">
        <v>213</v>
      </c>
      <c r="C30" s="85">
        <f>VLOOKUP(GroupVertices[[#This Row],[Vertex]],Vertices[],MATCH("ID",Vertices[[#Headers],[Vertex]:[Vertex Content Word Count]],0),FALSE)</f>
        <v>4</v>
      </c>
    </row>
    <row r="31" spans="1:3" ht="15">
      <c r="A31" s="85" t="s">
        <v>695</v>
      </c>
      <c r="B31" s="91" t="s">
        <v>238</v>
      </c>
      <c r="C31" s="85">
        <f>VLOOKUP(GroupVertices[[#This Row],[Vertex]],Vertices[],MATCH("ID",Vertices[[#Headers],[Vertex]:[Vertex Content Word Count]],0),FALSE)</f>
        <v>34</v>
      </c>
    </row>
    <row r="32" spans="1:3" ht="15">
      <c r="A32" s="85" t="s">
        <v>695</v>
      </c>
      <c r="B32" s="91" t="s">
        <v>242</v>
      </c>
      <c r="C32" s="85">
        <f>VLOOKUP(GroupVertices[[#This Row],[Vertex]],Vertices[],MATCH("ID",Vertices[[#Headers],[Vertex]:[Vertex Content Word Count]],0),FALSE)</f>
        <v>40</v>
      </c>
    </row>
    <row r="33" spans="1:3" ht="15">
      <c r="A33" s="85" t="s">
        <v>696</v>
      </c>
      <c r="B33" s="91" t="s">
        <v>240</v>
      </c>
      <c r="C33" s="85">
        <f>VLOOKUP(GroupVertices[[#This Row],[Vertex]],Vertices[],MATCH("ID",Vertices[[#Headers],[Vertex]:[Vertex Content Word Count]],0),FALSE)</f>
        <v>37</v>
      </c>
    </row>
    <row r="34" spans="1:3" ht="15">
      <c r="A34" s="85" t="s">
        <v>696</v>
      </c>
      <c r="B34" s="91" t="s">
        <v>239</v>
      </c>
      <c r="C34" s="85">
        <f>VLOOKUP(GroupVertices[[#This Row],[Vertex]],Vertices[],MATCH("ID",Vertices[[#Headers],[Vertex]:[Vertex Content Word Count]],0),FALSE)</f>
        <v>35</v>
      </c>
    </row>
    <row r="35" spans="1:3" ht="15">
      <c r="A35" s="85" t="s">
        <v>696</v>
      </c>
      <c r="B35" s="91" t="s">
        <v>248</v>
      </c>
      <c r="C35" s="85">
        <f>VLOOKUP(GroupVertices[[#This Row],[Vertex]],Vertices[],MATCH("ID",Vertices[[#Headers],[Vertex]:[Vertex Content Word Count]],0),FALSE)</f>
        <v>36</v>
      </c>
    </row>
    <row r="36" spans="1:3" ht="15">
      <c r="A36" s="85" t="s">
        <v>697</v>
      </c>
      <c r="B36" s="91" t="s">
        <v>241</v>
      </c>
      <c r="C36" s="85">
        <f>VLOOKUP(GroupVertices[[#This Row],[Vertex]],Vertices[],MATCH("ID",Vertices[[#Headers],[Vertex]:[Vertex Content Word Count]],0),FALSE)</f>
        <v>38</v>
      </c>
    </row>
    <row r="37" spans="1:3" ht="15">
      <c r="A37" s="85" t="s">
        <v>697</v>
      </c>
      <c r="B37" s="91" t="s">
        <v>249</v>
      </c>
      <c r="C37" s="85">
        <f>VLOOKUP(GroupVertices[[#This Row],[Vertex]],Vertices[],MATCH("ID",Vertices[[#Headers],[Vertex]:[Vertex Content Word Count]],0),FALSE)</f>
        <v>39</v>
      </c>
    </row>
    <row r="38" spans="1:3" ht="15">
      <c r="A38" s="85" t="s">
        <v>698</v>
      </c>
      <c r="B38" s="91" t="s">
        <v>237</v>
      </c>
      <c r="C38" s="85">
        <f>VLOOKUP(GroupVertices[[#This Row],[Vertex]],Vertices[],MATCH("ID",Vertices[[#Headers],[Vertex]:[Vertex Content Word Count]],0),FALSE)</f>
        <v>32</v>
      </c>
    </row>
    <row r="39" spans="1:3" ht="15">
      <c r="A39" s="85" t="s">
        <v>698</v>
      </c>
      <c r="B39" s="91" t="s">
        <v>247</v>
      </c>
      <c r="C39" s="85">
        <f>VLOOKUP(GroupVertices[[#This Row],[Vertex]],Vertices[],MATCH("ID",Vertices[[#Headers],[Vertex]:[Vertex Content Word Count]],0),FALSE)</f>
        <v>33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711</v>
      </c>
      <c r="B2" s="36" t="s">
        <v>654</v>
      </c>
      <c r="D2" s="33">
        <f>MIN(Vertices[Degree])</f>
        <v>0</v>
      </c>
      <c r="E2" s="3">
        <f>COUNTIF(Vertices[Degree],"&gt;= "&amp;D2)-COUNTIF(Vertices[Degree],"&gt;="&amp;D3)</f>
        <v>0</v>
      </c>
      <c r="F2" s="39">
        <f>MIN(Vertices[In-Degree])</f>
        <v>0</v>
      </c>
      <c r="G2" s="40">
        <f>COUNTIF(Vertices[In-Degree],"&gt;= "&amp;F2)-COUNTIF(Vertices[In-Degree],"&gt;="&amp;F3)</f>
        <v>24</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34</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17</v>
      </c>
      <c r="P2" s="39">
        <f>MIN(Vertices[PageRank])</f>
        <v>0.576756</v>
      </c>
      <c r="Q2" s="40">
        <f>COUNTIF(Vertices[PageRank],"&gt;= "&amp;P2)-COUNTIF(Vertices[PageRank],"&gt;="&amp;P3)</f>
        <v>23</v>
      </c>
      <c r="R2" s="39">
        <f>MIN(Vertices[Clustering Coefficient])</f>
        <v>0</v>
      </c>
      <c r="S2" s="45">
        <f>COUNTIF(Vertices[Clustering Coefficient],"&gt;= "&amp;R2)-COUNTIF(Vertices[Clustering Coefficient],"&gt;="&amp;R3)</f>
        <v>14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0.36363636363636365</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3.109090909090909</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19</v>
      </c>
      <c r="N3" s="41">
        <f aca="true" t="shared" si="6" ref="N3:N26">N2+($N$57-$N$2)/BinDivisor</f>
        <v>0.002365981818181818</v>
      </c>
      <c r="O3" s="42">
        <f>COUNTIF(Vertices[Eigenvector Centrality],"&gt;= "&amp;N3)-COUNTIF(Vertices[Eigenvector Centrality],"&gt;="&amp;N4)</f>
        <v>0</v>
      </c>
      <c r="P3" s="41">
        <f aca="true" t="shared" si="7" ref="P3:P26">P2+($P$57-$P$2)/BinDivisor</f>
        <v>0.6575545454545455</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38</v>
      </c>
      <c r="D4" s="34">
        <f t="shared" si="1"/>
        <v>0</v>
      </c>
      <c r="E4" s="3">
        <f>COUNTIF(Vertices[Degree],"&gt;= "&amp;D4)-COUNTIF(Vertices[Degree],"&gt;="&amp;D5)</f>
        <v>0</v>
      </c>
      <c r="F4" s="39">
        <f t="shared" si="2"/>
        <v>0.7272727272727273</v>
      </c>
      <c r="G4" s="40">
        <f>COUNTIF(Vertices[In-Degree],"&gt;= "&amp;F4)-COUNTIF(Vertices[In-Degree],"&gt;="&amp;F5)</f>
        <v>10</v>
      </c>
      <c r="H4" s="39">
        <f t="shared" si="3"/>
        <v>0.14545454545454545</v>
      </c>
      <c r="I4" s="40">
        <f>COUNTIF(Vertices[Out-Degree],"&gt;= "&amp;H4)-COUNTIF(Vertices[Out-Degree],"&gt;="&amp;H5)</f>
        <v>0</v>
      </c>
      <c r="J4" s="39">
        <f t="shared" si="4"/>
        <v>6.218181818181818</v>
      </c>
      <c r="K4" s="40">
        <f>COUNTIF(Vertices[Betweenness Centrality],"&gt;= "&amp;J4)-COUNTIF(Vertices[Betweenness Centrality],"&gt;="&amp;J5)</f>
        <v>1</v>
      </c>
      <c r="L4" s="39">
        <f t="shared" si="5"/>
        <v>0.03636363636363636</v>
      </c>
      <c r="M4" s="40">
        <f>COUNTIF(Vertices[Closeness Centrality],"&gt;= "&amp;L4)-COUNTIF(Vertices[Closeness Centrality],"&gt;="&amp;L5)</f>
        <v>2</v>
      </c>
      <c r="N4" s="39">
        <f t="shared" si="6"/>
        <v>0.004731963636363636</v>
      </c>
      <c r="O4" s="40">
        <f>COUNTIF(Vertices[Eigenvector Centrality],"&gt;= "&amp;N4)-COUNTIF(Vertices[Eigenvector Centrality],"&gt;="&amp;N5)</f>
        <v>0</v>
      </c>
      <c r="P4" s="39">
        <f t="shared" si="7"/>
        <v>0.738353090909091</v>
      </c>
      <c r="Q4" s="40">
        <f>COUNTIF(Vertices[PageRank],"&gt;= "&amp;P4)-COUNTIF(Vertices[PageRank],"&gt;="&amp;P5)</f>
        <v>0</v>
      </c>
      <c r="R4" s="39">
        <f t="shared" si="8"/>
        <v>0.03636363636363636</v>
      </c>
      <c r="S4" s="45">
        <f>COUNTIF(Vertices[Clustering Coefficient],"&gt;= "&amp;R4)-COUNTIF(Vertices[Clustering Coefficient],"&gt;="&amp;R5)</f>
        <v>2</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1.0909090909090908</v>
      </c>
      <c r="G5" s="42">
        <f>COUNTIF(Vertices[In-Degree],"&gt;= "&amp;F5)-COUNTIF(Vertices[In-Degree],"&gt;="&amp;F6)</f>
        <v>0</v>
      </c>
      <c r="H5" s="41">
        <f t="shared" si="3"/>
        <v>0.21818181818181817</v>
      </c>
      <c r="I5" s="42">
        <f>COUNTIF(Vertices[Out-Degree],"&gt;= "&amp;H5)-COUNTIF(Vertices[Out-Degree],"&gt;="&amp;H6)</f>
        <v>0</v>
      </c>
      <c r="J5" s="41">
        <f t="shared" si="4"/>
        <v>9.327272727272726</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0.007097945454545454</v>
      </c>
      <c r="O5" s="42">
        <f>COUNTIF(Vertices[Eigenvector Centrality],"&gt;= "&amp;N5)-COUNTIF(Vertices[Eigenvector Centrality],"&gt;="&amp;N6)</f>
        <v>0</v>
      </c>
      <c r="P5" s="41">
        <f t="shared" si="7"/>
        <v>0.8191516363636364</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51</v>
      </c>
      <c r="D6" s="34">
        <f t="shared" si="1"/>
        <v>0</v>
      </c>
      <c r="E6" s="3">
        <f>COUNTIF(Vertices[Degree],"&gt;= "&amp;D6)-COUNTIF(Vertices[Degree],"&gt;="&amp;D7)</f>
        <v>0</v>
      </c>
      <c r="F6" s="39">
        <f t="shared" si="2"/>
        <v>1.4545454545454546</v>
      </c>
      <c r="G6" s="40">
        <f>COUNTIF(Vertices[In-Degree],"&gt;= "&amp;F6)-COUNTIF(Vertices[In-Degree],"&gt;="&amp;F7)</f>
        <v>0</v>
      </c>
      <c r="H6" s="39">
        <f t="shared" si="3"/>
        <v>0.2909090909090909</v>
      </c>
      <c r="I6" s="40">
        <f>COUNTIF(Vertices[Out-Degree],"&gt;= "&amp;H6)-COUNTIF(Vertices[Out-Degree],"&gt;="&amp;H7)</f>
        <v>0</v>
      </c>
      <c r="J6" s="39">
        <f t="shared" si="4"/>
        <v>12.436363636363636</v>
      </c>
      <c r="K6" s="40">
        <f>COUNTIF(Vertices[Betweenness Centrality],"&gt;= "&amp;J6)-COUNTIF(Vertices[Betweenness Centrality],"&gt;="&amp;J7)</f>
        <v>0</v>
      </c>
      <c r="L6" s="39">
        <f t="shared" si="5"/>
        <v>0.07272727272727272</v>
      </c>
      <c r="M6" s="40">
        <f>COUNTIF(Vertices[Closeness Centrality],"&gt;= "&amp;L6)-COUNTIF(Vertices[Closeness Centrality],"&gt;="&amp;L7)</f>
        <v>1</v>
      </c>
      <c r="N6" s="39">
        <f t="shared" si="6"/>
        <v>0.009463927272727272</v>
      </c>
      <c r="O6" s="40">
        <f>COUNTIF(Vertices[Eigenvector Centrality],"&gt;= "&amp;N6)-COUNTIF(Vertices[Eigenvector Centrality],"&gt;="&amp;N7)</f>
        <v>0</v>
      </c>
      <c r="P6" s="39">
        <f t="shared" si="7"/>
        <v>0.8999501818181819</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1.8181818181818183</v>
      </c>
      <c r="G7" s="42">
        <f>COUNTIF(Vertices[In-Degree],"&gt;= "&amp;F7)-COUNTIF(Vertices[In-Degree],"&gt;="&amp;F8)</f>
        <v>2</v>
      </c>
      <c r="H7" s="41">
        <f t="shared" si="3"/>
        <v>0.36363636363636365</v>
      </c>
      <c r="I7" s="42">
        <f>COUNTIF(Vertices[Out-Degree],"&gt;= "&amp;H7)-COUNTIF(Vertices[Out-Degree],"&gt;="&amp;H8)</f>
        <v>0</v>
      </c>
      <c r="J7" s="41">
        <f t="shared" si="4"/>
        <v>15.545454545454545</v>
      </c>
      <c r="K7" s="42">
        <f>COUNTIF(Vertices[Betweenness Centrality],"&gt;= "&amp;J7)-COUNTIF(Vertices[Betweenness Centrality],"&gt;="&amp;J8)</f>
        <v>1</v>
      </c>
      <c r="L7" s="41">
        <f t="shared" si="5"/>
        <v>0.09090909090909091</v>
      </c>
      <c r="M7" s="42">
        <f>COUNTIF(Vertices[Closeness Centrality],"&gt;= "&amp;L7)-COUNTIF(Vertices[Closeness Centrality],"&gt;="&amp;L8)</f>
        <v>3</v>
      </c>
      <c r="N7" s="41">
        <f t="shared" si="6"/>
        <v>0.011829909090909089</v>
      </c>
      <c r="O7" s="42">
        <f>COUNTIF(Vertices[Eigenvector Centrality],"&gt;= "&amp;N7)-COUNTIF(Vertices[Eigenvector Centrality],"&gt;="&amp;N8)</f>
        <v>0</v>
      </c>
      <c r="P7" s="41">
        <f t="shared" si="7"/>
        <v>0.9807487272727273</v>
      </c>
      <c r="Q7" s="42">
        <f>COUNTIF(Vertices[PageRank],"&gt;= "&amp;P7)-COUNTIF(Vertices[PageRank],"&gt;="&amp;P8)</f>
        <v>11</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2.181818181818182</v>
      </c>
      <c r="G8" s="40">
        <f>COUNTIF(Vertices[In-Degree],"&gt;= "&amp;F8)-COUNTIF(Vertices[In-Degree],"&gt;="&amp;F9)</f>
        <v>0</v>
      </c>
      <c r="H8" s="39">
        <f t="shared" si="3"/>
        <v>0.4363636363636364</v>
      </c>
      <c r="I8" s="40">
        <f>COUNTIF(Vertices[Out-Degree],"&gt;= "&amp;H8)-COUNTIF(Vertices[Out-Degree],"&gt;="&amp;H9)</f>
        <v>0</v>
      </c>
      <c r="J8" s="39">
        <f t="shared" si="4"/>
        <v>18.654545454545453</v>
      </c>
      <c r="K8" s="40">
        <f>COUNTIF(Vertices[Betweenness Centrality],"&gt;= "&amp;J8)-COUNTIF(Vertices[Betweenness Centrality],"&gt;="&amp;J9)</f>
        <v>0</v>
      </c>
      <c r="L8" s="39">
        <f t="shared" si="5"/>
        <v>0.1090909090909091</v>
      </c>
      <c r="M8" s="40">
        <f>COUNTIF(Vertices[Closeness Centrality],"&gt;= "&amp;L8)-COUNTIF(Vertices[Closeness Centrality],"&gt;="&amp;L9)</f>
        <v>1</v>
      </c>
      <c r="N8" s="39">
        <f t="shared" si="6"/>
        <v>0.014195890909090906</v>
      </c>
      <c r="O8" s="40">
        <f>COUNTIF(Vertices[Eigenvector Centrality],"&gt;= "&amp;N8)-COUNTIF(Vertices[Eigenvector Centrality],"&gt;="&amp;N9)</f>
        <v>0</v>
      </c>
      <c r="P8" s="39">
        <f t="shared" si="7"/>
        <v>1.0615472727272728</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2.545454545454546</v>
      </c>
      <c r="G9" s="42">
        <f>COUNTIF(Vertices[In-Degree],"&gt;= "&amp;F9)-COUNTIF(Vertices[In-Degree],"&gt;="&amp;F10)</f>
        <v>0</v>
      </c>
      <c r="H9" s="41">
        <f t="shared" si="3"/>
        <v>0.5090909090909091</v>
      </c>
      <c r="I9" s="42">
        <f>COUNTIF(Vertices[Out-Degree],"&gt;= "&amp;H9)-COUNTIF(Vertices[Out-Degree],"&gt;="&amp;H10)</f>
        <v>0</v>
      </c>
      <c r="J9" s="41">
        <f t="shared" si="4"/>
        <v>21.763636363636362</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0.016561872727272723</v>
      </c>
      <c r="O9" s="42">
        <f>COUNTIF(Vertices[Eigenvector Centrality],"&gt;= "&amp;N9)-COUNTIF(Vertices[Eigenvector Centrality],"&gt;="&amp;N10)</f>
        <v>0</v>
      </c>
      <c r="P9" s="41">
        <f t="shared" si="7"/>
        <v>1.1423458181818182</v>
      </c>
      <c r="Q9" s="42">
        <f>COUNTIF(Vertices[PageRank],"&gt;= "&amp;P9)-COUNTIF(Vertices[PageRank],"&gt;="&amp;P10)</f>
        <v>1</v>
      </c>
      <c r="R9" s="41">
        <f t="shared" si="8"/>
        <v>0.1272727272727273</v>
      </c>
      <c r="S9" s="46">
        <f>COUNTIF(Vertices[Clustering Coefficient],"&gt;= "&amp;R9)-COUNTIF(Vertices[Clustering Coefficient],"&gt;="&amp;R10)</f>
        <v>0</v>
      </c>
      <c r="T9" s="41" t="e">
        <f ca="1" t="shared" si="9"/>
        <v>#REF!</v>
      </c>
      <c r="U9" s="42" t="e">
        <f ca="1" t="shared" si="0"/>
        <v>#REF!</v>
      </c>
    </row>
    <row r="10" spans="1:21" ht="15">
      <c r="A10" s="36" t="s">
        <v>712</v>
      </c>
      <c r="B10" s="36">
        <v>3</v>
      </c>
      <c r="D10" s="34">
        <f t="shared" si="1"/>
        <v>0</v>
      </c>
      <c r="E10" s="3">
        <f>COUNTIF(Vertices[Degree],"&gt;= "&amp;D10)-COUNTIF(Vertices[Degree],"&gt;="&amp;D11)</f>
        <v>0</v>
      </c>
      <c r="F10" s="39">
        <f t="shared" si="2"/>
        <v>2.9090909090909096</v>
      </c>
      <c r="G10" s="40">
        <f>COUNTIF(Vertices[In-Degree],"&gt;= "&amp;F10)-COUNTIF(Vertices[In-Degree],"&gt;="&amp;F11)</f>
        <v>0</v>
      </c>
      <c r="H10" s="39">
        <f t="shared" si="3"/>
        <v>0.5818181818181819</v>
      </c>
      <c r="I10" s="40">
        <f>COUNTIF(Vertices[Out-Degree],"&gt;= "&amp;H10)-COUNTIF(Vertices[Out-Degree],"&gt;="&amp;H11)</f>
        <v>0</v>
      </c>
      <c r="J10" s="39">
        <f t="shared" si="4"/>
        <v>24.87272727272727</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0.01892785454545454</v>
      </c>
      <c r="O10" s="40">
        <f>COUNTIF(Vertices[Eigenvector Centrality],"&gt;= "&amp;N10)-COUNTIF(Vertices[Eigenvector Centrality],"&gt;="&amp;N11)</f>
        <v>0</v>
      </c>
      <c r="P10" s="39">
        <f t="shared" si="7"/>
        <v>1.2231443636363637</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3.2727272727272734</v>
      </c>
      <c r="G11" s="42">
        <f>COUNTIF(Vertices[In-Degree],"&gt;= "&amp;F11)-COUNTIF(Vertices[In-Degree],"&gt;="&amp;F12)</f>
        <v>0</v>
      </c>
      <c r="H11" s="41">
        <f t="shared" si="3"/>
        <v>0.6545454545454547</v>
      </c>
      <c r="I11" s="42">
        <f>COUNTIF(Vertices[Out-Degree],"&gt;= "&amp;H11)-COUNTIF(Vertices[Out-Degree],"&gt;="&amp;H12)</f>
        <v>0</v>
      </c>
      <c r="J11" s="41">
        <f t="shared" si="4"/>
        <v>27.98181818181818</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0.021293836363636357</v>
      </c>
      <c r="O11" s="42">
        <f>COUNTIF(Vertices[Eigenvector Centrality],"&gt;= "&amp;N11)-COUNTIF(Vertices[Eigenvector Centrality],"&gt;="&amp;N12)</f>
        <v>0</v>
      </c>
      <c r="P11" s="41">
        <f t="shared" si="7"/>
        <v>1.3039429090909092</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3.636363636363637</v>
      </c>
      <c r="G12" s="40">
        <f>COUNTIF(Vertices[In-Degree],"&gt;= "&amp;F12)-COUNTIF(Vertices[In-Degree],"&gt;="&amp;F13)</f>
        <v>0</v>
      </c>
      <c r="H12" s="39">
        <f t="shared" si="3"/>
        <v>0.7272727272727274</v>
      </c>
      <c r="I12" s="40">
        <f>COUNTIF(Vertices[Out-Degree],"&gt;= "&amp;H12)-COUNTIF(Vertices[Out-Degree],"&gt;="&amp;H13)</f>
        <v>0</v>
      </c>
      <c r="J12" s="39">
        <f t="shared" si="4"/>
        <v>31.09090909090909</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0.023659818181818174</v>
      </c>
      <c r="O12" s="40">
        <f>COUNTIF(Vertices[Eigenvector Centrality],"&gt;= "&amp;N12)-COUNTIF(Vertices[Eigenvector Centrality],"&gt;="&amp;N13)</f>
        <v>0</v>
      </c>
      <c r="P12" s="39">
        <f t="shared" si="7"/>
        <v>1.3847414545454546</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250</v>
      </c>
      <c r="B13" s="36">
        <v>50</v>
      </c>
      <c r="D13" s="34">
        <f t="shared" si="1"/>
        <v>0</v>
      </c>
      <c r="E13" s="3">
        <f>COUNTIF(Vertices[Degree],"&gt;= "&amp;D13)-COUNTIF(Vertices[Degree],"&gt;="&amp;D14)</f>
        <v>0</v>
      </c>
      <c r="F13" s="41">
        <f t="shared" si="2"/>
        <v>4.000000000000001</v>
      </c>
      <c r="G13" s="42">
        <f>COUNTIF(Vertices[In-Degree],"&gt;= "&amp;F13)-COUNTIF(Vertices[In-Degree],"&gt;="&amp;F14)</f>
        <v>0</v>
      </c>
      <c r="H13" s="41">
        <f t="shared" si="3"/>
        <v>0.8000000000000002</v>
      </c>
      <c r="I13" s="42">
        <f>COUNTIF(Vertices[Out-Degree],"&gt;= "&amp;H13)-COUNTIF(Vertices[Out-Degree],"&gt;="&amp;H14)</f>
        <v>0</v>
      </c>
      <c r="J13" s="41">
        <f t="shared" si="4"/>
        <v>34.199999999999996</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0.02602579999999999</v>
      </c>
      <c r="O13" s="42">
        <f>COUNTIF(Vertices[Eigenvector Centrality],"&gt;= "&amp;N13)-COUNTIF(Vertices[Eigenvector Centrality],"&gt;="&amp;N14)</f>
        <v>0</v>
      </c>
      <c r="P13" s="41">
        <f t="shared" si="7"/>
        <v>1.46554</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251</v>
      </c>
      <c r="B14" s="36">
        <v>2</v>
      </c>
      <c r="D14" s="34">
        <f t="shared" si="1"/>
        <v>0</v>
      </c>
      <c r="E14" s="3">
        <f>COUNTIF(Vertices[Degree],"&gt;= "&amp;D14)-COUNTIF(Vertices[Degree],"&gt;="&amp;D15)</f>
        <v>0</v>
      </c>
      <c r="F14" s="39">
        <f t="shared" si="2"/>
        <v>4.363636363636364</v>
      </c>
      <c r="G14" s="40">
        <f>COUNTIF(Vertices[In-Degree],"&gt;= "&amp;F14)-COUNTIF(Vertices[In-Degree],"&gt;="&amp;F15)</f>
        <v>0</v>
      </c>
      <c r="H14" s="39">
        <f t="shared" si="3"/>
        <v>0.8727272727272729</v>
      </c>
      <c r="I14" s="40">
        <f>COUNTIF(Vertices[Out-Degree],"&gt;= "&amp;H14)-COUNTIF(Vertices[Out-Degree],"&gt;="&amp;H15)</f>
        <v>0</v>
      </c>
      <c r="J14" s="39">
        <f t="shared" si="4"/>
        <v>37.309090909090905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0.02839178181818181</v>
      </c>
      <c r="O14" s="40">
        <f>COUNTIF(Vertices[Eigenvector Centrality],"&gt;= "&amp;N14)-COUNTIF(Vertices[Eigenvector Centrality],"&gt;="&amp;N15)</f>
        <v>0</v>
      </c>
      <c r="P14" s="39">
        <f t="shared" si="7"/>
        <v>1.5463385454545455</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4.7272727272727275</v>
      </c>
      <c r="G15" s="42">
        <f>COUNTIF(Vertices[In-Degree],"&gt;= "&amp;F15)-COUNTIF(Vertices[In-Degree],"&gt;="&amp;F16)</f>
        <v>0</v>
      </c>
      <c r="H15" s="41">
        <f t="shared" si="3"/>
        <v>0.9454545454545457</v>
      </c>
      <c r="I15" s="42">
        <f>COUNTIF(Vertices[Out-Degree],"&gt;= "&amp;H15)-COUNTIF(Vertices[Out-Degree],"&gt;="&amp;H16)</f>
        <v>10</v>
      </c>
      <c r="J15" s="41">
        <f t="shared" si="4"/>
        <v>40.418181818181814</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0.030757763636363625</v>
      </c>
      <c r="O15" s="42">
        <f>COUNTIF(Vertices[Eigenvector Centrality],"&gt;= "&amp;N15)-COUNTIF(Vertices[Eigenvector Centrality],"&gt;="&amp;N16)</f>
        <v>0</v>
      </c>
      <c r="P15" s="41">
        <f t="shared" si="7"/>
        <v>1.627137090909091</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5.090909090909091</v>
      </c>
      <c r="G16" s="40">
        <f>COUNTIF(Vertices[In-Degree],"&gt;= "&amp;F16)-COUNTIF(Vertices[In-Degree],"&gt;="&amp;F17)</f>
        <v>0</v>
      </c>
      <c r="H16" s="39">
        <f t="shared" si="3"/>
        <v>1.0181818181818183</v>
      </c>
      <c r="I16" s="40">
        <f>COUNTIF(Vertices[Out-Degree],"&gt;= "&amp;H16)-COUNTIF(Vertices[Out-Degree],"&gt;="&amp;H17)</f>
        <v>0</v>
      </c>
      <c r="J16" s="39">
        <f t="shared" si="4"/>
        <v>43.527272727272724</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0.033123745454545446</v>
      </c>
      <c r="O16" s="40">
        <f>COUNTIF(Vertices[Eigenvector Centrality],"&gt;= "&amp;N16)-COUNTIF(Vertices[Eigenvector Centrality],"&gt;="&amp;N17)</f>
        <v>0</v>
      </c>
      <c r="P16" s="39">
        <f t="shared" si="7"/>
        <v>1.7079356363636364</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5.454545454545454</v>
      </c>
      <c r="G17" s="42">
        <f>COUNTIF(Vertices[In-Degree],"&gt;= "&amp;F17)-COUNTIF(Vertices[In-Degree],"&gt;="&amp;F18)</f>
        <v>0</v>
      </c>
      <c r="H17" s="41">
        <f t="shared" si="3"/>
        <v>1.090909090909091</v>
      </c>
      <c r="I17" s="42">
        <f>COUNTIF(Vertices[Out-Degree],"&gt;= "&amp;H17)-COUNTIF(Vertices[Out-Degree],"&gt;="&amp;H18)</f>
        <v>0</v>
      </c>
      <c r="J17" s="41">
        <f t="shared" si="4"/>
        <v>46.63636363636363</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0.03548972727272726</v>
      </c>
      <c r="O17" s="42">
        <f>COUNTIF(Vertices[Eigenvector Centrality],"&gt;= "&amp;N17)-COUNTIF(Vertices[Eigenvector Centrality],"&gt;="&amp;N18)</f>
        <v>0</v>
      </c>
      <c r="P17" s="41">
        <f t="shared" si="7"/>
        <v>1.788734181818182</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0.02040816326530612</v>
      </c>
      <c r="D18" s="34">
        <f t="shared" si="1"/>
        <v>0</v>
      </c>
      <c r="E18" s="3">
        <f>COUNTIF(Vertices[Degree],"&gt;= "&amp;D18)-COUNTIF(Vertices[Degree],"&gt;="&amp;D19)</f>
        <v>0</v>
      </c>
      <c r="F18" s="39">
        <f t="shared" si="2"/>
        <v>5.8181818181818175</v>
      </c>
      <c r="G18" s="40">
        <f>COUNTIF(Vertices[In-Degree],"&gt;= "&amp;F18)-COUNTIF(Vertices[In-Degree],"&gt;="&amp;F19)</f>
        <v>0</v>
      </c>
      <c r="H18" s="39">
        <f t="shared" si="3"/>
        <v>1.1636363636363638</v>
      </c>
      <c r="I18" s="40">
        <f>COUNTIF(Vertices[Out-Degree],"&gt;= "&amp;H18)-COUNTIF(Vertices[Out-Degree],"&gt;="&amp;H19)</f>
        <v>0</v>
      </c>
      <c r="J18" s="39">
        <f t="shared" si="4"/>
        <v>49.74545454545454</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0.03785570909090908</v>
      </c>
      <c r="O18" s="40">
        <f>COUNTIF(Vertices[Eigenvector Centrality],"&gt;= "&amp;N18)-COUNTIF(Vertices[Eigenvector Centrality],"&gt;="&amp;N19)</f>
        <v>19</v>
      </c>
      <c r="P18" s="39">
        <f t="shared" si="7"/>
        <v>1.8695327272727273</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0.04</v>
      </c>
      <c r="D19" s="34">
        <f t="shared" si="1"/>
        <v>0</v>
      </c>
      <c r="E19" s="3">
        <f>COUNTIF(Vertices[Degree],"&gt;= "&amp;D19)-COUNTIF(Vertices[Degree],"&gt;="&amp;D20)</f>
        <v>0</v>
      </c>
      <c r="F19" s="41">
        <f t="shared" si="2"/>
        <v>6.181818181818181</v>
      </c>
      <c r="G19" s="42">
        <f>COUNTIF(Vertices[In-Degree],"&gt;= "&amp;F19)-COUNTIF(Vertices[In-Degree],"&gt;="&amp;F20)</f>
        <v>0</v>
      </c>
      <c r="H19" s="41">
        <f t="shared" si="3"/>
        <v>1.2363636363636366</v>
      </c>
      <c r="I19" s="42">
        <f>COUNTIF(Vertices[Out-Degree],"&gt;= "&amp;H19)-COUNTIF(Vertices[Out-Degree],"&gt;="&amp;H20)</f>
        <v>0</v>
      </c>
      <c r="J19" s="41">
        <f t="shared" si="4"/>
        <v>52.85454545454545</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0.0402216909090909</v>
      </c>
      <c r="O19" s="42">
        <f>COUNTIF(Vertices[Eigenvector Centrality],"&gt;= "&amp;N19)-COUNTIF(Vertices[Eigenvector Centrality],"&gt;="&amp;N20)</f>
        <v>0</v>
      </c>
      <c r="P19" s="41">
        <f t="shared" si="7"/>
        <v>1.9503312727272728</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6.545454545454544</v>
      </c>
      <c r="G20" s="40">
        <f>COUNTIF(Vertices[In-Degree],"&gt;= "&amp;F20)-COUNTIF(Vertices[In-Degree],"&gt;="&amp;F21)</f>
        <v>0</v>
      </c>
      <c r="H20" s="39">
        <f t="shared" si="3"/>
        <v>1.3090909090909093</v>
      </c>
      <c r="I20" s="40">
        <f>COUNTIF(Vertices[Out-Degree],"&gt;= "&amp;H20)-COUNTIF(Vertices[Out-Degree],"&gt;="&amp;H21)</f>
        <v>0</v>
      </c>
      <c r="J20" s="39">
        <f t="shared" si="4"/>
        <v>55.96363636363636</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0.042587672727272714</v>
      </c>
      <c r="O20" s="40">
        <f>COUNTIF(Vertices[Eigenvector Centrality],"&gt;= "&amp;N20)-COUNTIF(Vertices[Eigenvector Centrality],"&gt;="&amp;N21)</f>
        <v>0</v>
      </c>
      <c r="P20" s="39">
        <f t="shared" si="7"/>
        <v>2.0311298181818183</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9</v>
      </c>
      <c r="D21" s="34">
        <f t="shared" si="1"/>
        <v>0</v>
      </c>
      <c r="E21" s="3">
        <f>COUNTIF(Vertices[Degree],"&gt;= "&amp;D21)-COUNTIF(Vertices[Degree],"&gt;="&amp;D22)</f>
        <v>0</v>
      </c>
      <c r="F21" s="41">
        <f t="shared" si="2"/>
        <v>6.909090909090907</v>
      </c>
      <c r="G21" s="42">
        <f>COUNTIF(Vertices[In-Degree],"&gt;= "&amp;F21)-COUNTIF(Vertices[In-Degree],"&gt;="&amp;F22)</f>
        <v>0</v>
      </c>
      <c r="H21" s="41">
        <f t="shared" si="3"/>
        <v>1.381818181818182</v>
      </c>
      <c r="I21" s="42">
        <f>COUNTIF(Vertices[Out-Degree],"&gt;= "&amp;H21)-COUNTIF(Vertices[Out-Degree],"&gt;="&amp;H22)</f>
        <v>0</v>
      </c>
      <c r="J21" s="41">
        <f t="shared" si="4"/>
        <v>59.07272727272727</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0.04495365454545453</v>
      </c>
      <c r="O21" s="42">
        <f>COUNTIF(Vertices[Eigenvector Centrality],"&gt;= "&amp;N21)-COUNTIF(Vertices[Eigenvector Centrality],"&gt;="&amp;N22)</f>
        <v>0</v>
      </c>
      <c r="P21" s="41">
        <f t="shared" si="7"/>
        <v>2.1119283636363635</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7.272727272727271</v>
      </c>
      <c r="G22" s="40">
        <f>COUNTIF(Vertices[In-Degree],"&gt;= "&amp;F22)-COUNTIF(Vertices[In-Degree],"&gt;="&amp;F23)</f>
        <v>0</v>
      </c>
      <c r="H22" s="39">
        <f t="shared" si="3"/>
        <v>1.4545454545454548</v>
      </c>
      <c r="I22" s="40">
        <f>COUNTIF(Vertices[Out-Degree],"&gt;= "&amp;H22)-COUNTIF(Vertices[Out-Degree],"&gt;="&amp;H23)</f>
        <v>0</v>
      </c>
      <c r="J22" s="39">
        <f t="shared" si="4"/>
        <v>62.18181818181818</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0.04731963636363635</v>
      </c>
      <c r="O22" s="40">
        <f>COUNTIF(Vertices[Eigenvector Centrality],"&gt;= "&amp;N22)-COUNTIF(Vertices[Eigenvector Centrality],"&gt;="&amp;N23)</f>
        <v>0</v>
      </c>
      <c r="P22" s="39">
        <f t="shared" si="7"/>
        <v>2.1927269090909087</v>
      </c>
      <c r="Q22" s="40">
        <f>COUNTIF(Vertices[PageRank],"&gt;= "&amp;P22)-COUNTIF(Vertices[PageRank],"&gt;="&amp;P23)</f>
        <v>1</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21</v>
      </c>
      <c r="D23" s="34">
        <f t="shared" si="1"/>
        <v>0</v>
      </c>
      <c r="E23" s="3">
        <f>COUNTIF(Vertices[Degree],"&gt;= "&amp;D23)-COUNTIF(Vertices[Degree],"&gt;="&amp;D24)</f>
        <v>0</v>
      </c>
      <c r="F23" s="41">
        <f t="shared" si="2"/>
        <v>7.636363636363634</v>
      </c>
      <c r="G23" s="42">
        <f>COUNTIF(Vertices[In-Degree],"&gt;= "&amp;F23)-COUNTIF(Vertices[In-Degree],"&gt;="&amp;F24)</f>
        <v>0</v>
      </c>
      <c r="H23" s="41">
        <f t="shared" si="3"/>
        <v>1.5272727272727276</v>
      </c>
      <c r="I23" s="42">
        <f>COUNTIF(Vertices[Out-Degree],"&gt;= "&amp;H23)-COUNTIF(Vertices[Out-Degree],"&gt;="&amp;H24)</f>
        <v>0</v>
      </c>
      <c r="J23" s="41">
        <f t="shared" si="4"/>
        <v>65.29090909090908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0.049685618181818166</v>
      </c>
      <c r="O23" s="42">
        <f>COUNTIF(Vertices[Eigenvector Centrality],"&gt;= "&amp;N23)-COUNTIF(Vertices[Eigenvector Centrality],"&gt;="&amp;N24)</f>
        <v>0</v>
      </c>
      <c r="P23" s="41">
        <f t="shared" si="7"/>
        <v>2.273525454545454</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40</v>
      </c>
      <c r="D24" s="34">
        <f t="shared" si="1"/>
        <v>0</v>
      </c>
      <c r="E24" s="3">
        <f>COUNTIF(Vertices[Degree],"&gt;= "&amp;D24)-COUNTIF(Vertices[Degree],"&gt;="&amp;D25)</f>
        <v>0</v>
      </c>
      <c r="F24" s="39">
        <f t="shared" si="2"/>
        <v>7.999999999999997</v>
      </c>
      <c r="G24" s="40">
        <f>COUNTIF(Vertices[In-Degree],"&gt;= "&amp;F24)-COUNTIF(Vertices[In-Degree],"&gt;="&amp;F25)</f>
        <v>0</v>
      </c>
      <c r="H24" s="39">
        <f t="shared" si="3"/>
        <v>1.6000000000000003</v>
      </c>
      <c r="I24" s="40">
        <f>COUNTIF(Vertices[Out-Degree],"&gt;= "&amp;H24)-COUNTIF(Vertices[Out-Degree],"&gt;="&amp;H25)</f>
        <v>0</v>
      </c>
      <c r="J24" s="39">
        <f t="shared" si="4"/>
        <v>68.39999999999999</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0.05205159999999998</v>
      </c>
      <c r="O24" s="40">
        <f>COUNTIF(Vertices[Eigenvector Centrality],"&gt;= "&amp;N24)-COUNTIF(Vertices[Eigenvector Centrality],"&gt;="&amp;N25)</f>
        <v>0</v>
      </c>
      <c r="P24" s="39">
        <f t="shared" si="7"/>
        <v>2.354323999999999</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8.363636363636362</v>
      </c>
      <c r="G25" s="42">
        <f>COUNTIF(Vertices[In-Degree],"&gt;= "&amp;F25)-COUNTIF(Vertices[In-Degree],"&gt;="&amp;F26)</f>
        <v>0</v>
      </c>
      <c r="H25" s="41">
        <f t="shared" si="3"/>
        <v>1.672727272727273</v>
      </c>
      <c r="I25" s="42">
        <f>COUNTIF(Vertices[Out-Degree],"&gt;= "&amp;H25)-COUNTIF(Vertices[Out-Degree],"&gt;="&amp;H26)</f>
        <v>0</v>
      </c>
      <c r="J25" s="41">
        <f t="shared" si="4"/>
        <v>71.5090909090909</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0.0544175818181818</v>
      </c>
      <c r="O25" s="42">
        <f>COUNTIF(Vertices[Eigenvector Centrality],"&gt;= "&amp;N25)-COUNTIF(Vertices[Eigenvector Centrality],"&gt;="&amp;N26)</f>
        <v>0</v>
      </c>
      <c r="P25" s="41">
        <f t="shared" si="7"/>
        <v>2.4351225454545444</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8.727272727272725</v>
      </c>
      <c r="G26" s="40">
        <f>COUNTIF(Vertices[In-Degree],"&gt;= "&amp;F26)-COUNTIF(Vertices[In-Degree],"&gt;="&amp;F28)</f>
        <v>0</v>
      </c>
      <c r="H26" s="39">
        <f t="shared" si="3"/>
        <v>1.7454545454545458</v>
      </c>
      <c r="I26" s="40">
        <f>COUNTIF(Vertices[Out-Degree],"&gt;= "&amp;H26)-COUNTIF(Vertices[Out-Degree],"&gt;="&amp;H28)</f>
        <v>0</v>
      </c>
      <c r="J26" s="39">
        <f t="shared" si="4"/>
        <v>74.61818181818181</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0.05678356363636362</v>
      </c>
      <c r="O26" s="40">
        <f>COUNTIF(Vertices[Eigenvector Centrality],"&gt;= "&amp;N26)-COUNTIF(Vertices[Eigenvector Centrality],"&gt;="&amp;N28)</f>
        <v>0</v>
      </c>
      <c r="P26" s="39">
        <f t="shared" si="7"/>
        <v>2.5159210909090897</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1.662651</v>
      </c>
      <c r="D27" s="34"/>
      <c r="E27" s="3">
        <f>COUNTIF(Vertices[Degree],"&gt;= "&amp;D27)-COUNTIF(Vertices[Degree],"&gt;="&amp;D28)</f>
        <v>0</v>
      </c>
      <c r="F27" s="78"/>
      <c r="G27" s="79">
        <f>COUNTIF(Vertices[In-Degree],"&gt;= "&amp;F27)-COUNTIF(Vertices[In-Degree],"&gt;="&amp;F28)</f>
        <v>-2</v>
      </c>
      <c r="H27" s="78"/>
      <c r="I27" s="79">
        <f>COUNTIF(Vertices[Out-Degree],"&gt;= "&amp;H27)-COUNTIF(Vertices[Out-Degree],"&gt;="&amp;H28)</f>
        <v>-21</v>
      </c>
      <c r="J27" s="78"/>
      <c r="K27" s="79">
        <f>COUNTIF(Vertices[Betweenness Centrality],"&gt;= "&amp;J27)-COUNTIF(Vertices[Betweenness Centrality],"&gt;="&amp;J28)</f>
        <v>-2</v>
      </c>
      <c r="L27" s="78"/>
      <c r="M27" s="79">
        <f>COUNTIF(Vertices[Closeness Centrality],"&gt;= "&amp;L27)-COUNTIF(Vertices[Closeness Centrality],"&gt;="&amp;L28)</f>
        <v>-7</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-22</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9.090909090909088</v>
      </c>
      <c r="G28" s="42">
        <f>COUNTIF(Vertices[In-Degree],"&gt;= "&amp;F28)-COUNTIF(Vertices[In-Degree],"&gt;="&amp;F40)</f>
        <v>0</v>
      </c>
      <c r="H28" s="41">
        <f>H26+($H$57-$H$2)/BinDivisor</f>
        <v>1.8181818181818186</v>
      </c>
      <c r="I28" s="42">
        <f>COUNTIF(Vertices[Out-Degree],"&gt;= "&amp;H28)-COUNTIF(Vertices[Out-Degree],"&gt;="&amp;H40)</f>
        <v>0</v>
      </c>
      <c r="J28" s="41">
        <f>J26+($J$57-$J$2)/BinDivisor</f>
        <v>77.72727272727272</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0.059149545454545434</v>
      </c>
      <c r="O28" s="42">
        <f>COUNTIF(Vertices[Eigenvector Centrality],"&gt;= "&amp;N28)-COUNTIF(Vertices[Eigenvector Centrality],"&gt;="&amp;N40)</f>
        <v>0</v>
      </c>
      <c r="P28" s="41">
        <f>P26+($P$57-$P$2)/BinDivisor</f>
        <v>2.596719636363635</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0.03556187766714083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713</v>
      </c>
      <c r="B30" s="36">
        <v>0.414281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714</v>
      </c>
      <c r="B32" s="36" t="s">
        <v>715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-21</v>
      </c>
      <c r="J38" s="78"/>
      <c r="K38" s="79">
        <f>COUNTIF(Vertices[Betweenness Centrality],"&gt;= "&amp;J38)-COUNTIF(Vertices[Betweenness Centrality],"&gt;="&amp;J40)</f>
        <v>-2</v>
      </c>
      <c r="L38" s="78"/>
      <c r="M38" s="79">
        <f>COUNTIF(Vertices[Closeness Centrality],"&gt;= "&amp;L38)-COUNTIF(Vertices[Closeness Centrality],"&gt;="&amp;L40)</f>
        <v>-7</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-22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-21</v>
      </c>
      <c r="J39" s="78"/>
      <c r="K39" s="79">
        <f>COUNTIF(Vertices[Betweenness Centrality],"&gt;= "&amp;J39)-COUNTIF(Vertices[Betweenness Centrality],"&gt;="&amp;J40)</f>
        <v>-2</v>
      </c>
      <c r="L39" s="78"/>
      <c r="M39" s="79">
        <f>COUNTIF(Vertices[Closeness Centrality],"&gt;= "&amp;L39)-COUNTIF(Vertices[Closeness Centrality],"&gt;="&amp;L40)</f>
        <v>-7</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-22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9.454545454545451</v>
      </c>
      <c r="G40" s="40">
        <f>COUNTIF(Vertices[In-Degree],"&gt;= "&amp;F40)-COUNTIF(Vertices[In-Degree],"&gt;="&amp;F41)</f>
        <v>0</v>
      </c>
      <c r="H40" s="39">
        <f>H28+($H$57-$H$2)/BinDivisor</f>
        <v>1.8909090909090913</v>
      </c>
      <c r="I40" s="40">
        <f>COUNTIF(Vertices[Out-Degree],"&gt;= "&amp;H40)-COUNTIF(Vertices[Out-Degree],"&gt;="&amp;H41)</f>
        <v>0</v>
      </c>
      <c r="J40" s="39">
        <f>J28+($J$57-$J$2)/BinDivisor</f>
        <v>80.83636363636363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0.06151552727272725</v>
      </c>
      <c r="O40" s="40">
        <f>COUNTIF(Vertices[Eigenvector Centrality],"&gt;= "&amp;N40)-COUNTIF(Vertices[Eigenvector Centrality],"&gt;="&amp;N41)</f>
        <v>0</v>
      </c>
      <c r="P40" s="39">
        <f>P28+($P$57-$P$2)/BinDivisor</f>
        <v>2.67751818181818</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9.818181818181815</v>
      </c>
      <c r="G41" s="42">
        <f>COUNTIF(Vertices[In-Degree],"&gt;= "&amp;F41)-COUNTIF(Vertices[In-Degree],"&gt;="&amp;F42)</f>
        <v>0</v>
      </c>
      <c r="H41" s="41">
        <f aca="true" t="shared" si="12" ref="H41:H56">H40+($H$57-$H$2)/BinDivisor</f>
        <v>1.963636363636364</v>
      </c>
      <c r="I41" s="42">
        <f>COUNTIF(Vertices[Out-Degree],"&gt;= "&amp;H41)-COUNTIF(Vertices[Out-Degree],"&gt;="&amp;H42)</f>
        <v>20</v>
      </c>
      <c r="J41" s="41">
        <f aca="true" t="shared" si="13" ref="J41:J56">J40+($J$57-$J$2)/BinDivisor</f>
        <v>83.94545454545454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3</v>
      </c>
      <c r="N41" s="41">
        <f aca="true" t="shared" si="15" ref="N41:N56">N40+($N$57-$N$2)/BinDivisor</f>
        <v>0.06388150909090907</v>
      </c>
      <c r="O41" s="42">
        <f>COUNTIF(Vertices[Eigenvector Centrality],"&gt;= "&amp;N41)-COUNTIF(Vertices[Eigenvector Centrality],"&gt;="&amp;N42)</f>
        <v>0</v>
      </c>
      <c r="P41" s="41">
        <f aca="true" t="shared" si="16" ref="P41:P56">P40+($P$57-$P$2)/BinDivisor</f>
        <v>2.7583167272727254</v>
      </c>
      <c r="Q41" s="42">
        <f>COUNTIF(Vertices[PageRank],"&gt;= "&amp;P41)-COUNTIF(Vertices[PageRank],"&gt;="&amp;P42)</f>
        <v>0</v>
      </c>
      <c r="R41" s="41">
        <f aca="true" t="shared" si="17" ref="R41:R56">R40+($R$57-$R$2)/BinDivisor</f>
        <v>0.490909090909091</v>
      </c>
      <c r="S41" s="46">
        <f>COUNTIF(Vertices[Clustering Coefficient],"&gt;= "&amp;R41)-COUNTIF(Vertices[Clustering Coefficient],"&gt;="&amp;R42)</f>
        <v>3</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10.181818181818178</v>
      </c>
      <c r="G42" s="40">
        <f>COUNTIF(Vertices[In-Degree],"&gt;= "&amp;F42)-COUNTIF(Vertices[In-Degree],"&gt;="&amp;F43)</f>
        <v>0</v>
      </c>
      <c r="H42" s="39">
        <f t="shared" si="12"/>
        <v>2.0363636363636366</v>
      </c>
      <c r="I42" s="40">
        <f>COUNTIF(Vertices[Out-Degree],"&gt;= "&amp;H42)-COUNTIF(Vertices[Out-Degree],"&gt;="&amp;H43)</f>
        <v>0</v>
      </c>
      <c r="J42" s="39">
        <f t="shared" si="13"/>
        <v>87.05454545454545</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0.06624749090909089</v>
      </c>
      <c r="O42" s="40">
        <f>COUNTIF(Vertices[Eigenvector Centrality],"&gt;= "&amp;N42)-COUNTIF(Vertices[Eigenvector Centrality],"&gt;="&amp;N43)</f>
        <v>0</v>
      </c>
      <c r="P42" s="39">
        <f t="shared" si="16"/>
        <v>2.8391152727272706</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10.545454545454541</v>
      </c>
      <c r="G43" s="42">
        <f>COUNTIF(Vertices[In-Degree],"&gt;= "&amp;F43)-COUNTIF(Vertices[In-Degree],"&gt;="&amp;F44)</f>
        <v>0</v>
      </c>
      <c r="H43" s="41">
        <f t="shared" si="12"/>
        <v>2.1090909090909093</v>
      </c>
      <c r="I43" s="42">
        <f>COUNTIF(Vertices[Out-Degree],"&gt;= "&amp;H43)-COUNTIF(Vertices[Out-Degree],"&gt;="&amp;H44)</f>
        <v>0</v>
      </c>
      <c r="J43" s="41">
        <f t="shared" si="13"/>
        <v>90.16363636363636</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0.06861347272727271</v>
      </c>
      <c r="O43" s="42">
        <f>COUNTIF(Vertices[Eigenvector Centrality],"&gt;= "&amp;N43)-COUNTIF(Vertices[Eigenvector Centrality],"&gt;="&amp;N44)</f>
        <v>0</v>
      </c>
      <c r="P43" s="41">
        <f t="shared" si="16"/>
        <v>2.919913818181816</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10.909090909090905</v>
      </c>
      <c r="G44" s="40">
        <f>COUNTIF(Vertices[In-Degree],"&gt;= "&amp;F44)-COUNTIF(Vertices[In-Degree],"&gt;="&amp;F45)</f>
        <v>0</v>
      </c>
      <c r="H44" s="39">
        <f t="shared" si="12"/>
        <v>2.181818181818182</v>
      </c>
      <c r="I44" s="40">
        <f>COUNTIF(Vertices[Out-Degree],"&gt;= "&amp;H44)-COUNTIF(Vertices[Out-Degree],"&gt;="&amp;H45)</f>
        <v>0</v>
      </c>
      <c r="J44" s="39">
        <f t="shared" si="13"/>
        <v>93.27272727272727</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0.07097945454545453</v>
      </c>
      <c r="O44" s="40">
        <f>COUNTIF(Vertices[Eigenvector Centrality],"&gt;= "&amp;N44)-COUNTIF(Vertices[Eigenvector Centrality],"&gt;="&amp;N45)</f>
        <v>0</v>
      </c>
      <c r="P44" s="39">
        <f t="shared" si="16"/>
        <v>3.000712363636361</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11.272727272727268</v>
      </c>
      <c r="G45" s="42">
        <f>COUNTIF(Vertices[In-Degree],"&gt;= "&amp;F45)-COUNTIF(Vertices[In-Degree],"&gt;="&amp;F46)</f>
        <v>0</v>
      </c>
      <c r="H45" s="41">
        <f t="shared" si="12"/>
        <v>2.254545454545455</v>
      </c>
      <c r="I45" s="42">
        <f>COUNTIF(Vertices[Out-Degree],"&gt;= "&amp;H45)-COUNTIF(Vertices[Out-Degree],"&gt;="&amp;H46)</f>
        <v>0</v>
      </c>
      <c r="J45" s="41">
        <f t="shared" si="13"/>
        <v>96.38181818181818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0.07334543636363634</v>
      </c>
      <c r="O45" s="42">
        <f>COUNTIF(Vertices[Eigenvector Centrality],"&gt;= "&amp;N45)-COUNTIF(Vertices[Eigenvector Centrality],"&gt;="&amp;N46)</f>
        <v>0</v>
      </c>
      <c r="P45" s="41">
        <f t="shared" si="16"/>
        <v>3.0815109090909063</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11.636363636363631</v>
      </c>
      <c r="G46" s="40">
        <f>COUNTIF(Vertices[In-Degree],"&gt;= "&amp;F46)-COUNTIF(Vertices[In-Degree],"&gt;="&amp;F47)</f>
        <v>0</v>
      </c>
      <c r="H46" s="39">
        <f t="shared" si="12"/>
        <v>2.3272727272727276</v>
      </c>
      <c r="I46" s="40">
        <f>COUNTIF(Vertices[Out-Degree],"&gt;= "&amp;H46)-COUNTIF(Vertices[Out-Degree],"&gt;="&amp;H47)</f>
        <v>0</v>
      </c>
      <c r="J46" s="39">
        <f t="shared" si="13"/>
        <v>99.49090909090908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0.07571141818181816</v>
      </c>
      <c r="O46" s="40">
        <f>COUNTIF(Vertices[Eigenvector Centrality],"&gt;= "&amp;N46)-COUNTIF(Vertices[Eigenvector Centrality],"&gt;="&amp;N47)</f>
        <v>0</v>
      </c>
      <c r="P46" s="39">
        <f t="shared" si="16"/>
        <v>3.1623094545454515</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11.999999999999995</v>
      </c>
      <c r="G47" s="42">
        <f>COUNTIF(Vertices[In-Degree],"&gt;= "&amp;F47)-COUNTIF(Vertices[In-Degree],"&gt;="&amp;F48)</f>
        <v>0</v>
      </c>
      <c r="H47" s="41">
        <f t="shared" si="12"/>
        <v>2.4000000000000004</v>
      </c>
      <c r="I47" s="42">
        <f>COUNTIF(Vertices[Out-Degree],"&gt;= "&amp;H47)-COUNTIF(Vertices[Out-Degree],"&gt;="&amp;H48)</f>
        <v>0</v>
      </c>
      <c r="J47" s="41">
        <f t="shared" si="13"/>
        <v>102.6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0.07807739999999998</v>
      </c>
      <c r="O47" s="42">
        <f>COUNTIF(Vertices[Eigenvector Centrality],"&gt;= "&amp;N47)-COUNTIF(Vertices[Eigenvector Centrality],"&gt;="&amp;N48)</f>
        <v>0</v>
      </c>
      <c r="P47" s="41">
        <f t="shared" si="16"/>
        <v>3.2431079999999968</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12.363636363636358</v>
      </c>
      <c r="G48" s="40">
        <f>COUNTIF(Vertices[In-Degree],"&gt;= "&amp;F48)-COUNTIF(Vertices[In-Degree],"&gt;="&amp;F49)</f>
        <v>0</v>
      </c>
      <c r="H48" s="39">
        <f t="shared" si="12"/>
        <v>2.472727272727273</v>
      </c>
      <c r="I48" s="40">
        <f>COUNTIF(Vertices[Out-Degree],"&gt;= "&amp;H48)-COUNTIF(Vertices[Out-Degree],"&gt;="&amp;H49)</f>
        <v>0</v>
      </c>
      <c r="J48" s="39">
        <f t="shared" si="13"/>
        <v>105.7090909090909</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0.0804433818181818</v>
      </c>
      <c r="O48" s="40">
        <f>COUNTIF(Vertices[Eigenvector Centrality],"&gt;= "&amp;N48)-COUNTIF(Vertices[Eigenvector Centrality],"&gt;="&amp;N49)</f>
        <v>0</v>
      </c>
      <c r="P48" s="39">
        <f t="shared" si="16"/>
        <v>3.323906545454542</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12.727272727272721</v>
      </c>
      <c r="G49" s="42">
        <f>COUNTIF(Vertices[In-Degree],"&gt;= "&amp;F49)-COUNTIF(Vertices[In-Degree],"&gt;="&amp;F50)</f>
        <v>0</v>
      </c>
      <c r="H49" s="41">
        <f t="shared" si="12"/>
        <v>2.545454545454546</v>
      </c>
      <c r="I49" s="42">
        <f>COUNTIF(Vertices[Out-Degree],"&gt;= "&amp;H49)-COUNTIF(Vertices[Out-Degree],"&gt;="&amp;H50)</f>
        <v>0</v>
      </c>
      <c r="J49" s="41">
        <f t="shared" si="13"/>
        <v>108.81818181818181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0.08280936363636361</v>
      </c>
      <c r="O49" s="42">
        <f>COUNTIF(Vertices[Eigenvector Centrality],"&gt;= "&amp;N49)-COUNTIF(Vertices[Eigenvector Centrality],"&gt;="&amp;N50)</f>
        <v>0</v>
      </c>
      <c r="P49" s="41">
        <f t="shared" si="16"/>
        <v>3.4047050909090872</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13.090909090909085</v>
      </c>
      <c r="G50" s="40">
        <f>COUNTIF(Vertices[In-Degree],"&gt;= "&amp;F50)-COUNTIF(Vertices[In-Degree],"&gt;="&amp;F51)</f>
        <v>0</v>
      </c>
      <c r="H50" s="39">
        <f t="shared" si="12"/>
        <v>2.6181818181818186</v>
      </c>
      <c r="I50" s="40">
        <f>COUNTIF(Vertices[Out-Degree],"&gt;= "&amp;H50)-COUNTIF(Vertices[Out-Degree],"&gt;="&amp;H51)</f>
        <v>0</v>
      </c>
      <c r="J50" s="39">
        <f t="shared" si="13"/>
        <v>111.92727272727272</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0.08517534545454543</v>
      </c>
      <c r="O50" s="40">
        <f>COUNTIF(Vertices[Eigenvector Centrality],"&gt;= "&amp;N50)-COUNTIF(Vertices[Eigenvector Centrality],"&gt;="&amp;N51)</f>
        <v>0</v>
      </c>
      <c r="P50" s="39">
        <f t="shared" si="16"/>
        <v>3.4855036363636325</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13.454545454545448</v>
      </c>
      <c r="G51" s="42">
        <f>COUNTIF(Vertices[In-Degree],"&gt;= "&amp;F51)-COUNTIF(Vertices[In-Degree],"&gt;="&amp;F52)</f>
        <v>0</v>
      </c>
      <c r="H51" s="41">
        <f t="shared" si="12"/>
        <v>2.6909090909090914</v>
      </c>
      <c r="I51" s="42">
        <f>COUNTIF(Vertices[Out-Degree],"&gt;= "&amp;H51)-COUNTIF(Vertices[Out-Degree],"&gt;="&amp;H52)</f>
        <v>0</v>
      </c>
      <c r="J51" s="41">
        <f t="shared" si="13"/>
        <v>115.03636363636363</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0.08754132727272725</v>
      </c>
      <c r="O51" s="42">
        <f>COUNTIF(Vertices[Eigenvector Centrality],"&gt;= "&amp;N51)-COUNTIF(Vertices[Eigenvector Centrality],"&gt;="&amp;N52)</f>
        <v>0</v>
      </c>
      <c r="P51" s="41">
        <f t="shared" si="16"/>
        <v>3.5663021818181777</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13.818181818181811</v>
      </c>
      <c r="G52" s="40">
        <f>COUNTIF(Vertices[In-Degree],"&gt;= "&amp;F52)-COUNTIF(Vertices[In-Degree],"&gt;="&amp;F53)</f>
        <v>0</v>
      </c>
      <c r="H52" s="39">
        <f t="shared" si="12"/>
        <v>2.763636363636364</v>
      </c>
      <c r="I52" s="40">
        <f>COUNTIF(Vertices[Out-Degree],"&gt;= "&amp;H52)-COUNTIF(Vertices[Out-Degree],"&gt;="&amp;H53)</f>
        <v>0</v>
      </c>
      <c r="J52" s="39">
        <f t="shared" si="13"/>
        <v>118.14545454545454</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0.08990730909090906</v>
      </c>
      <c r="O52" s="40">
        <f>COUNTIF(Vertices[Eigenvector Centrality],"&gt;= "&amp;N52)-COUNTIF(Vertices[Eigenvector Centrality],"&gt;="&amp;N53)</f>
        <v>0</v>
      </c>
      <c r="P52" s="39">
        <f t="shared" si="16"/>
        <v>3.647100727272723</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14.181818181818175</v>
      </c>
      <c r="G53" s="42">
        <f>COUNTIF(Vertices[In-Degree],"&gt;= "&amp;F53)-COUNTIF(Vertices[In-Degree],"&gt;="&amp;F54)</f>
        <v>0</v>
      </c>
      <c r="H53" s="41">
        <f t="shared" si="12"/>
        <v>2.836363636363637</v>
      </c>
      <c r="I53" s="42">
        <f>COUNTIF(Vertices[Out-Degree],"&gt;= "&amp;H53)-COUNTIF(Vertices[Out-Degree],"&gt;="&amp;H54)</f>
        <v>0</v>
      </c>
      <c r="J53" s="41">
        <f t="shared" si="13"/>
        <v>121.25454545454545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0.09227329090909088</v>
      </c>
      <c r="O53" s="42">
        <f>COUNTIF(Vertices[Eigenvector Centrality],"&gt;= "&amp;N53)-COUNTIF(Vertices[Eigenvector Centrality],"&gt;="&amp;N54)</f>
        <v>0</v>
      </c>
      <c r="P53" s="41">
        <f t="shared" si="16"/>
        <v>3.727899272727268</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14.545454545454538</v>
      </c>
      <c r="G54" s="40">
        <f>COUNTIF(Vertices[In-Degree],"&gt;= "&amp;F54)-COUNTIF(Vertices[In-Degree],"&gt;="&amp;F55)</f>
        <v>0</v>
      </c>
      <c r="H54" s="39">
        <f t="shared" si="12"/>
        <v>2.9090909090909096</v>
      </c>
      <c r="I54" s="40">
        <f>COUNTIF(Vertices[Out-Degree],"&gt;= "&amp;H54)-COUNTIF(Vertices[Out-Degree],"&gt;="&amp;H55)</f>
        <v>0</v>
      </c>
      <c r="J54" s="39">
        <f t="shared" si="13"/>
        <v>124.36363636363636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0.0946392727272727</v>
      </c>
      <c r="O54" s="40">
        <f>COUNTIF(Vertices[Eigenvector Centrality],"&gt;= "&amp;N54)-COUNTIF(Vertices[Eigenvector Centrality],"&gt;="&amp;N55)</f>
        <v>0</v>
      </c>
      <c r="P54" s="39">
        <f t="shared" si="16"/>
        <v>3.8086978181818134</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14.909090909090901</v>
      </c>
      <c r="G55" s="42">
        <f>COUNTIF(Vertices[In-Degree],"&gt;= "&amp;F55)-COUNTIF(Vertices[In-Degree],"&gt;="&amp;F56)</f>
        <v>0</v>
      </c>
      <c r="H55" s="41">
        <f t="shared" si="12"/>
        <v>2.9818181818181824</v>
      </c>
      <c r="I55" s="42">
        <f>COUNTIF(Vertices[Out-Degree],"&gt;= "&amp;H55)-COUNTIF(Vertices[Out-Degree],"&gt;="&amp;H56)</f>
        <v>0</v>
      </c>
      <c r="J55" s="41">
        <f t="shared" si="13"/>
        <v>127.47272727272727</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0.09700525454545451</v>
      </c>
      <c r="O55" s="42">
        <f>COUNTIF(Vertices[Eigenvector Centrality],"&gt;= "&amp;N55)-COUNTIF(Vertices[Eigenvector Centrality],"&gt;="&amp;N56)</f>
        <v>0</v>
      </c>
      <c r="P55" s="41">
        <f t="shared" si="16"/>
        <v>3.8894963636363586</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15.272727272727264</v>
      </c>
      <c r="G56" s="40">
        <f>COUNTIF(Vertices[In-Degree],"&gt;= "&amp;F56)-COUNTIF(Vertices[In-Degree],"&gt;="&amp;F57)</f>
        <v>0</v>
      </c>
      <c r="H56" s="39">
        <f t="shared" si="12"/>
        <v>3.054545454545455</v>
      </c>
      <c r="I56" s="40">
        <f>COUNTIF(Vertices[Out-Degree],"&gt;= "&amp;H56)-COUNTIF(Vertices[Out-Degree],"&gt;="&amp;H57)</f>
        <v>0</v>
      </c>
      <c r="J56" s="39">
        <f t="shared" si="13"/>
        <v>130.58181818181816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0.09937123636363633</v>
      </c>
      <c r="O56" s="40">
        <f>COUNTIF(Vertices[Eigenvector Centrality],"&gt;= "&amp;N56)-COUNTIF(Vertices[Eigenvector Centrality],"&gt;="&amp;N57)</f>
        <v>0</v>
      </c>
      <c r="P56" s="39">
        <f t="shared" si="16"/>
        <v>3.970294909090904</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20</v>
      </c>
      <c r="G57" s="44">
        <f>COUNTIF(Vertices[In-Degree],"&gt;= "&amp;F57)-COUNTIF(Vertices[In-Degree],"&gt;="&amp;F58)</f>
        <v>2</v>
      </c>
      <c r="H57" s="43">
        <f>MAX(Vertices[Out-Degree])</f>
        <v>4</v>
      </c>
      <c r="I57" s="44">
        <f>COUNTIF(Vertices[Out-Degree],"&gt;= "&amp;H57)-COUNTIF(Vertices[Out-Degree],"&gt;="&amp;H58)</f>
        <v>1</v>
      </c>
      <c r="J57" s="43">
        <f>MAX(Vertices[Betweenness Centrality])</f>
        <v>171</v>
      </c>
      <c r="K57" s="44">
        <f>COUNTIF(Vertices[Betweenness Centrality],"&gt;= "&amp;J57)-COUNTIF(Vertices[Betweenness Centrality],"&gt;="&amp;J58)</f>
        <v>2</v>
      </c>
      <c r="L57" s="43">
        <f>MAX(Vertices[Closeness Centrality])</f>
        <v>1</v>
      </c>
      <c r="M57" s="44">
        <f>COUNTIF(Vertices[Closeness Centrality],"&gt;= "&amp;L57)-COUNTIF(Vertices[Closeness Centrality],"&gt;="&amp;L58)</f>
        <v>4</v>
      </c>
      <c r="N57" s="43">
        <f>MAX(Vertices[Eigenvector Centrality])</f>
        <v>0.130129</v>
      </c>
      <c r="O57" s="44">
        <f>COUNTIF(Vertices[Eigenvector Centrality],"&gt;= "&amp;N57)-COUNTIF(Vertices[Eigenvector Centrality],"&gt;="&amp;N58)</f>
        <v>2</v>
      </c>
      <c r="P57" s="43">
        <f>MAX(Vertices[PageRank])</f>
        <v>5.020676</v>
      </c>
      <c r="Q57" s="44">
        <f>COUNTIF(Vertices[PageRank],"&gt;= "&amp;P57)-COUNTIF(Vertices[PageRank],"&gt;="&amp;P58)</f>
        <v>2</v>
      </c>
      <c r="R57" s="43">
        <f>MAX(Vertices[Clustering Coefficient])</f>
        <v>1</v>
      </c>
      <c r="S57" s="47">
        <f>COUNTIF(Vertices[Clustering Coefficient],"&gt;= "&amp;R57)-COUNTIF(Vertices[Clustering Coefficient],"&gt;="&amp;R58)</f>
        <v>19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20</v>
      </c>
    </row>
    <row r="71" spans="1:2" ht="15">
      <c r="A71" s="35" t="s">
        <v>90</v>
      </c>
      <c r="B71" s="49">
        <f>_xlfn.IFERROR(AVERAGE(Vertices[In-Degree]),NoMetricMessage)</f>
        <v>1.4210526315789473</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1.4210526315789473</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171</v>
      </c>
    </row>
    <row r="99" spans="1:2" ht="15">
      <c r="A99" s="35" t="s">
        <v>102</v>
      </c>
      <c r="B99" s="49">
        <f>_xlfn.IFERROR(AVERAGE(Vertices[Betweenness Centrality]),NoMetricMessage)</f>
        <v>9.68421052631579</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0.1782895789473684</v>
      </c>
    </row>
    <row r="114" spans="1:2" ht="15">
      <c r="A114" s="35" t="s">
        <v>109</v>
      </c>
      <c r="B114" s="49">
        <f>_xlfn.IFERROR(MEDIAN(Vertices[Closeness Centrality]),NoMetricMessage)</f>
        <v>0.026316</v>
      </c>
    </row>
    <row r="125" spans="1:2" ht="15">
      <c r="A125" s="35" t="s">
        <v>112</v>
      </c>
      <c r="B125" s="49">
        <f>IF(COUNT(Vertices[Eigenvector Centrality])&gt;0,N2,NoMetricMessage)</f>
        <v>0</v>
      </c>
    </row>
    <row r="126" spans="1:2" ht="15">
      <c r="A126" s="35" t="s">
        <v>113</v>
      </c>
      <c r="B126" s="49">
        <f>IF(COUNT(Vertices[Eigenvector Centrality])&gt;0,N57,NoMetricMessage)</f>
        <v>0.130129</v>
      </c>
    </row>
    <row r="127" spans="1:2" ht="15">
      <c r="A127" s="35" t="s">
        <v>114</v>
      </c>
      <c r="B127" s="49">
        <f>_xlfn.IFERROR(AVERAGE(Vertices[Eigenvector Centrality]),NoMetricMessage)</f>
        <v>0.026315894736842114</v>
      </c>
    </row>
    <row r="128" spans="1:2" ht="15">
      <c r="A128" s="35" t="s">
        <v>115</v>
      </c>
      <c r="B128" s="49">
        <f>_xlfn.IFERROR(MEDIAN(Vertices[Eigenvector Centrality]),NoMetricMessage)</f>
        <v>0.038934</v>
      </c>
    </row>
    <row r="139" spans="1:2" ht="15">
      <c r="A139" s="35" t="s">
        <v>140</v>
      </c>
      <c r="B139" s="49">
        <f>IF(COUNT(Vertices[PageRank])&gt;0,P2,NoMetricMessage)</f>
        <v>0.576756</v>
      </c>
    </row>
    <row r="140" spans="1:2" ht="15">
      <c r="A140" s="35" t="s">
        <v>141</v>
      </c>
      <c r="B140" s="49">
        <f>IF(COUNT(Vertices[PageRank])&gt;0,P57,NoMetricMessage)</f>
        <v>5.020676</v>
      </c>
    </row>
    <row r="141" spans="1:2" ht="15">
      <c r="A141" s="35" t="s">
        <v>142</v>
      </c>
      <c r="B141" s="49">
        <f>_xlfn.IFERROR(AVERAGE(Vertices[PageRank]),NoMetricMessage)</f>
        <v>0.999986684210526</v>
      </c>
    </row>
    <row r="142" spans="1:2" ht="15">
      <c r="A142" s="35" t="s">
        <v>143</v>
      </c>
      <c r="B142" s="49">
        <f>_xlfn.IFERROR(MEDIAN(Vertices[PageRank]),NoMetricMessage)</f>
        <v>0.6039405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0.5421052631578948</v>
      </c>
    </row>
    <row r="156" spans="1:2" ht="15">
      <c r="A156" s="35" t="s">
        <v>121</v>
      </c>
      <c r="B156" s="49">
        <f>_xlfn.IFERROR(MEDIAN(Vertices[Clustering Coefficient]),NoMetricMessage)</f>
        <v>0.75</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656</v>
      </c>
      <c r="K7" s="13" t="s">
        <v>657</v>
      </c>
    </row>
    <row r="8" spans="1:11" ht="409.5">
      <c r="A8"/>
      <c r="B8">
        <v>2</v>
      </c>
      <c r="C8">
        <v>2</v>
      </c>
      <c r="D8" t="s">
        <v>61</v>
      </c>
      <c r="E8" t="s">
        <v>61</v>
      </c>
      <c r="H8" t="s">
        <v>73</v>
      </c>
      <c r="J8" t="s">
        <v>658</v>
      </c>
      <c r="K8" s="13" t="s">
        <v>659</v>
      </c>
    </row>
    <row r="9" spans="1:11" ht="409.5">
      <c r="A9"/>
      <c r="B9">
        <v>3</v>
      </c>
      <c r="C9">
        <v>4</v>
      </c>
      <c r="D9" t="s">
        <v>62</v>
      </c>
      <c r="E9" t="s">
        <v>62</v>
      </c>
      <c r="H9" t="s">
        <v>74</v>
      </c>
      <c r="J9" t="s">
        <v>660</v>
      </c>
      <c r="K9" s="13" t="s">
        <v>661</v>
      </c>
    </row>
    <row r="10" spans="1:11" ht="409.5">
      <c r="A10"/>
      <c r="B10">
        <v>4</v>
      </c>
      <c r="D10" t="s">
        <v>63</v>
      </c>
      <c r="E10" t="s">
        <v>63</v>
      </c>
      <c r="H10" t="s">
        <v>75</v>
      </c>
      <c r="J10" t="s">
        <v>662</v>
      </c>
      <c r="K10" s="13" t="s">
        <v>663</v>
      </c>
    </row>
    <row r="11" spans="1:11" ht="15">
      <c r="A11"/>
      <c r="B11">
        <v>5</v>
      </c>
      <c r="D11" t="s">
        <v>46</v>
      </c>
      <c r="E11">
        <v>1</v>
      </c>
      <c r="H11" t="s">
        <v>76</v>
      </c>
      <c r="J11" t="s">
        <v>664</v>
      </c>
      <c r="K11" t="s">
        <v>665</v>
      </c>
    </row>
    <row r="12" spans="1:11" ht="15">
      <c r="A12"/>
      <c r="B12"/>
      <c r="D12" t="s">
        <v>64</v>
      </c>
      <c r="E12">
        <v>2</v>
      </c>
      <c r="H12">
        <v>0</v>
      </c>
      <c r="J12" t="s">
        <v>666</v>
      </c>
      <c r="K12" t="s">
        <v>667</v>
      </c>
    </row>
    <row r="13" spans="1:11" ht="15">
      <c r="A13"/>
      <c r="B13"/>
      <c r="D13">
        <v>1</v>
      </c>
      <c r="E13">
        <v>3</v>
      </c>
      <c r="H13">
        <v>1</v>
      </c>
      <c r="J13" t="s">
        <v>668</v>
      </c>
      <c r="K13" t="s">
        <v>669</v>
      </c>
    </row>
    <row r="14" spans="4:11" ht="15">
      <c r="D14">
        <v>2</v>
      </c>
      <c r="E14">
        <v>4</v>
      </c>
      <c r="H14">
        <v>2</v>
      </c>
      <c r="J14" t="s">
        <v>670</v>
      </c>
      <c r="K14" t="s">
        <v>671</v>
      </c>
    </row>
    <row r="15" spans="4:11" ht="15">
      <c r="D15">
        <v>3</v>
      </c>
      <c r="E15">
        <v>5</v>
      </c>
      <c r="H15">
        <v>3</v>
      </c>
      <c r="J15" t="s">
        <v>672</v>
      </c>
      <c r="K15" t="s">
        <v>673</v>
      </c>
    </row>
    <row r="16" spans="4:11" ht="15">
      <c r="D16">
        <v>4</v>
      </c>
      <c r="E16">
        <v>6</v>
      </c>
      <c r="H16">
        <v>4</v>
      </c>
      <c r="J16" t="s">
        <v>674</v>
      </c>
      <c r="K16" t="s">
        <v>675</v>
      </c>
    </row>
    <row r="17" spans="4:11" ht="15">
      <c r="D17">
        <v>5</v>
      </c>
      <c r="E17">
        <v>7</v>
      </c>
      <c r="H17">
        <v>5</v>
      </c>
      <c r="J17" t="s">
        <v>676</v>
      </c>
      <c r="K17" t="s">
        <v>677</v>
      </c>
    </row>
    <row r="18" spans="4:11" ht="15">
      <c r="D18">
        <v>6</v>
      </c>
      <c r="E18">
        <v>8</v>
      </c>
      <c r="H18">
        <v>6</v>
      </c>
      <c r="J18" t="s">
        <v>678</v>
      </c>
      <c r="K18" t="s">
        <v>679</v>
      </c>
    </row>
    <row r="19" spans="4:11" ht="15">
      <c r="D19">
        <v>7</v>
      </c>
      <c r="E19">
        <v>9</v>
      </c>
      <c r="H19">
        <v>7</v>
      </c>
      <c r="J19" t="s">
        <v>680</v>
      </c>
      <c r="K19" t="s">
        <v>681</v>
      </c>
    </row>
    <row r="20" spans="4:11" ht="15">
      <c r="D20">
        <v>8</v>
      </c>
      <c r="H20">
        <v>8</v>
      </c>
      <c r="J20" t="s">
        <v>682</v>
      </c>
      <c r="K20" t="s">
        <v>683</v>
      </c>
    </row>
    <row r="21" spans="4:11" ht="409.5">
      <c r="D21">
        <v>9</v>
      </c>
      <c r="H21">
        <v>9</v>
      </c>
      <c r="J21" t="s">
        <v>684</v>
      </c>
      <c r="K21" s="13" t="s">
        <v>685</v>
      </c>
    </row>
    <row r="22" spans="4:11" ht="409.5">
      <c r="D22">
        <v>10</v>
      </c>
      <c r="J22" t="s">
        <v>686</v>
      </c>
      <c r="K22" s="13" t="s">
        <v>687</v>
      </c>
    </row>
    <row r="23" spans="4:11" ht="409.5">
      <c r="D23">
        <v>11</v>
      </c>
      <c r="J23" t="s">
        <v>688</v>
      </c>
      <c r="K23" s="13" t="s">
        <v>689</v>
      </c>
    </row>
    <row r="24" spans="10:11" ht="409.5">
      <c r="J24" t="s">
        <v>690</v>
      </c>
      <c r="K24" s="13" t="s">
        <v>993</v>
      </c>
    </row>
    <row r="25" spans="10:11" ht="15">
      <c r="J25" t="s">
        <v>691</v>
      </c>
      <c r="K25" t="b">
        <v>0</v>
      </c>
    </row>
    <row r="26" spans="10:11" ht="15">
      <c r="J26" t="s">
        <v>991</v>
      </c>
      <c r="K26" t="s">
        <v>992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708</v>
      </c>
      <c r="B2" s="128" t="s">
        <v>709</v>
      </c>
      <c r="C2" s="67" t="s">
        <v>710</v>
      </c>
    </row>
    <row r="3" spans="1:3" ht="15">
      <c r="A3" s="127" t="s">
        <v>693</v>
      </c>
      <c r="B3" s="127" t="s">
        <v>693</v>
      </c>
      <c r="C3" s="36">
        <v>40</v>
      </c>
    </row>
    <row r="4" spans="1:3" ht="15">
      <c r="A4" s="127" t="s">
        <v>694</v>
      </c>
      <c r="B4" s="127" t="s">
        <v>694</v>
      </c>
      <c r="C4" s="36">
        <v>5</v>
      </c>
    </row>
    <row r="5" spans="1:3" ht="15">
      <c r="A5" s="127" t="s">
        <v>695</v>
      </c>
      <c r="B5" s="127" t="s">
        <v>695</v>
      </c>
      <c r="C5" s="36">
        <v>5</v>
      </c>
    </row>
    <row r="6" spans="1:3" ht="15">
      <c r="A6" s="127" t="s">
        <v>696</v>
      </c>
      <c r="B6" s="127" t="s">
        <v>696</v>
      </c>
      <c r="C6" s="36">
        <v>5</v>
      </c>
    </row>
    <row r="7" spans="1:3" ht="15">
      <c r="A7" s="127" t="s">
        <v>697</v>
      </c>
      <c r="B7" s="127" t="s">
        <v>697</v>
      </c>
      <c r="C7" s="36">
        <v>1</v>
      </c>
    </row>
    <row r="8" spans="1:3" ht="15">
      <c r="A8" s="127" t="s">
        <v>698</v>
      </c>
      <c r="B8" s="127" t="s">
        <v>698</v>
      </c>
      <c r="C8"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716</v>
      </c>
      <c r="B1" s="13" t="s">
        <v>723</v>
      </c>
      <c r="C1" s="13" t="s">
        <v>724</v>
      </c>
      <c r="D1" s="13" t="s">
        <v>726</v>
      </c>
      <c r="E1" s="13" t="s">
        <v>725</v>
      </c>
      <c r="F1" s="13" t="s">
        <v>728</v>
      </c>
      <c r="G1" s="13" t="s">
        <v>727</v>
      </c>
      <c r="H1" s="13" t="s">
        <v>732</v>
      </c>
      <c r="I1" s="13" t="s">
        <v>731</v>
      </c>
      <c r="J1" s="13" t="s">
        <v>734</v>
      </c>
      <c r="K1" s="13" t="s">
        <v>733</v>
      </c>
      <c r="L1" s="13" t="s">
        <v>736</v>
      </c>
      <c r="M1" s="85" t="s">
        <v>735</v>
      </c>
      <c r="N1" s="85" t="s">
        <v>737</v>
      </c>
    </row>
    <row r="2" spans="1:14" ht="15">
      <c r="A2" s="90" t="s">
        <v>270</v>
      </c>
      <c r="B2" s="85">
        <v>1</v>
      </c>
      <c r="C2" s="90" t="s">
        <v>267</v>
      </c>
      <c r="D2" s="85">
        <v>1</v>
      </c>
      <c r="E2" s="90" t="s">
        <v>717</v>
      </c>
      <c r="F2" s="85">
        <v>1</v>
      </c>
      <c r="G2" s="90" t="s">
        <v>719</v>
      </c>
      <c r="H2" s="85">
        <v>1</v>
      </c>
      <c r="I2" s="90" t="s">
        <v>269</v>
      </c>
      <c r="J2" s="85">
        <v>1</v>
      </c>
      <c r="K2" s="90" t="s">
        <v>270</v>
      </c>
      <c r="L2" s="85">
        <v>1</v>
      </c>
      <c r="M2" s="85"/>
      <c r="N2" s="85"/>
    </row>
    <row r="3" spans="1:14" ht="15">
      <c r="A3" s="90" t="s">
        <v>269</v>
      </c>
      <c r="B3" s="85">
        <v>1</v>
      </c>
      <c r="C3" s="85"/>
      <c r="D3" s="85"/>
      <c r="E3" s="90" t="s">
        <v>718</v>
      </c>
      <c r="F3" s="85">
        <v>1</v>
      </c>
      <c r="G3" s="90" t="s">
        <v>720</v>
      </c>
      <c r="H3" s="85">
        <v>1</v>
      </c>
      <c r="I3" s="85"/>
      <c r="J3" s="85"/>
      <c r="K3" s="85"/>
      <c r="L3" s="85"/>
      <c r="M3" s="85"/>
      <c r="N3" s="85"/>
    </row>
    <row r="4" spans="1:14" ht="15">
      <c r="A4" s="90" t="s">
        <v>717</v>
      </c>
      <c r="B4" s="85">
        <v>1</v>
      </c>
      <c r="C4" s="85"/>
      <c r="D4" s="85"/>
      <c r="E4" s="85"/>
      <c r="F4" s="85"/>
      <c r="G4" s="90" t="s">
        <v>721</v>
      </c>
      <c r="H4" s="85">
        <v>1</v>
      </c>
      <c r="I4" s="85"/>
      <c r="J4" s="85"/>
      <c r="K4" s="85"/>
      <c r="L4" s="85"/>
      <c r="M4" s="85"/>
      <c r="N4" s="85"/>
    </row>
    <row r="5" spans="1:14" ht="15">
      <c r="A5" s="90" t="s">
        <v>718</v>
      </c>
      <c r="B5" s="85">
        <v>1</v>
      </c>
      <c r="C5" s="85"/>
      <c r="D5" s="85"/>
      <c r="E5" s="85"/>
      <c r="F5" s="85"/>
      <c r="G5" s="90" t="s">
        <v>722</v>
      </c>
      <c r="H5" s="85">
        <v>1</v>
      </c>
      <c r="I5" s="85"/>
      <c r="J5" s="85"/>
      <c r="K5" s="85"/>
      <c r="L5" s="85"/>
      <c r="M5" s="85"/>
      <c r="N5" s="85"/>
    </row>
    <row r="6" spans="1:14" ht="15">
      <c r="A6" s="90" t="s">
        <v>267</v>
      </c>
      <c r="B6" s="85">
        <v>1</v>
      </c>
      <c r="C6" s="85"/>
      <c r="D6" s="85"/>
      <c r="E6" s="85"/>
      <c r="F6" s="85"/>
      <c r="G6" s="90" t="s">
        <v>729</v>
      </c>
      <c r="H6" s="85">
        <v>1</v>
      </c>
      <c r="I6" s="85"/>
      <c r="J6" s="85"/>
      <c r="K6" s="85"/>
      <c r="L6" s="85"/>
      <c r="M6" s="85"/>
      <c r="N6" s="85"/>
    </row>
    <row r="7" spans="1:14" ht="15">
      <c r="A7" s="90" t="s">
        <v>266</v>
      </c>
      <c r="B7" s="85">
        <v>1</v>
      </c>
      <c r="C7" s="85"/>
      <c r="D7" s="85"/>
      <c r="E7" s="85"/>
      <c r="F7" s="85"/>
      <c r="G7" s="90" t="s">
        <v>730</v>
      </c>
      <c r="H7" s="85">
        <v>1</v>
      </c>
      <c r="I7" s="85"/>
      <c r="J7" s="85"/>
      <c r="K7" s="85"/>
      <c r="L7" s="85"/>
      <c r="M7" s="85"/>
      <c r="N7" s="85"/>
    </row>
    <row r="8" spans="1:14" ht="15">
      <c r="A8" s="90" t="s">
        <v>719</v>
      </c>
      <c r="B8" s="85">
        <v>1</v>
      </c>
      <c r="C8" s="85"/>
      <c r="D8" s="85"/>
      <c r="E8" s="85"/>
      <c r="F8" s="85"/>
      <c r="G8" s="90" t="s">
        <v>266</v>
      </c>
      <c r="H8" s="85">
        <v>1</v>
      </c>
      <c r="I8" s="85"/>
      <c r="J8" s="85"/>
      <c r="K8" s="85"/>
      <c r="L8" s="85"/>
      <c r="M8" s="85"/>
      <c r="N8" s="85"/>
    </row>
    <row r="9" spans="1:14" ht="15">
      <c r="A9" s="90" t="s">
        <v>720</v>
      </c>
      <c r="B9" s="85">
        <v>1</v>
      </c>
      <c r="C9" s="85"/>
      <c r="D9" s="85"/>
      <c r="E9" s="85"/>
      <c r="F9" s="85"/>
      <c r="G9" s="85"/>
      <c r="H9" s="85"/>
      <c r="I9" s="85"/>
      <c r="J9" s="85"/>
      <c r="K9" s="85"/>
      <c r="L9" s="85"/>
      <c r="M9" s="85"/>
      <c r="N9" s="85"/>
    </row>
    <row r="10" spans="1:14" ht="15">
      <c r="A10" s="90" t="s">
        <v>721</v>
      </c>
      <c r="B10" s="85">
        <v>1</v>
      </c>
      <c r="C10" s="85"/>
      <c r="D10" s="85"/>
      <c r="E10" s="85"/>
      <c r="F10" s="85"/>
      <c r="G10" s="85"/>
      <c r="H10" s="85"/>
      <c r="I10" s="85"/>
      <c r="J10" s="85"/>
      <c r="K10" s="85"/>
      <c r="L10" s="85"/>
      <c r="M10" s="85"/>
      <c r="N10" s="85"/>
    </row>
    <row r="11" spans="1:14" ht="15">
      <c r="A11" s="90" t="s">
        <v>722</v>
      </c>
      <c r="B11" s="85">
        <v>1</v>
      </c>
      <c r="C11" s="85"/>
      <c r="D11" s="85"/>
      <c r="E11" s="85"/>
      <c r="F11" s="85"/>
      <c r="G11" s="85"/>
      <c r="H11" s="85"/>
      <c r="I11" s="85"/>
      <c r="J11" s="85"/>
      <c r="K11" s="85"/>
      <c r="L11" s="85"/>
      <c r="M11" s="85"/>
      <c r="N11" s="85"/>
    </row>
    <row r="14" spans="1:14" ht="15" customHeight="1">
      <c r="A14" s="13" t="s">
        <v>740</v>
      </c>
      <c r="B14" s="13" t="s">
        <v>723</v>
      </c>
      <c r="C14" s="13" t="s">
        <v>748</v>
      </c>
      <c r="D14" s="13" t="s">
        <v>726</v>
      </c>
      <c r="E14" s="13" t="s">
        <v>749</v>
      </c>
      <c r="F14" s="13" t="s">
        <v>728</v>
      </c>
      <c r="G14" s="13" t="s">
        <v>750</v>
      </c>
      <c r="H14" s="13" t="s">
        <v>732</v>
      </c>
      <c r="I14" s="13" t="s">
        <v>751</v>
      </c>
      <c r="J14" s="13" t="s">
        <v>734</v>
      </c>
      <c r="K14" s="13" t="s">
        <v>752</v>
      </c>
      <c r="L14" s="13" t="s">
        <v>736</v>
      </c>
      <c r="M14" s="85" t="s">
        <v>753</v>
      </c>
      <c r="N14" s="85" t="s">
        <v>737</v>
      </c>
    </row>
    <row r="15" spans="1:14" ht="15">
      <c r="A15" s="85" t="s">
        <v>272</v>
      </c>
      <c r="B15" s="85">
        <v>3</v>
      </c>
      <c r="C15" s="85" t="s">
        <v>273</v>
      </c>
      <c r="D15" s="85">
        <v>1</v>
      </c>
      <c r="E15" s="85" t="s">
        <v>741</v>
      </c>
      <c r="F15" s="85">
        <v>1</v>
      </c>
      <c r="G15" s="85" t="s">
        <v>742</v>
      </c>
      <c r="H15" s="85">
        <v>1</v>
      </c>
      <c r="I15" s="85" t="s">
        <v>275</v>
      </c>
      <c r="J15" s="85">
        <v>1</v>
      </c>
      <c r="K15" s="85" t="s">
        <v>272</v>
      </c>
      <c r="L15" s="85">
        <v>1</v>
      </c>
      <c r="M15" s="85"/>
      <c r="N15" s="85"/>
    </row>
    <row r="16" spans="1:14" ht="15">
      <c r="A16" s="85" t="s">
        <v>275</v>
      </c>
      <c r="B16" s="85">
        <v>1</v>
      </c>
      <c r="C16" s="85"/>
      <c r="D16" s="85"/>
      <c r="E16" s="85" t="s">
        <v>272</v>
      </c>
      <c r="F16" s="85">
        <v>1</v>
      </c>
      <c r="G16" s="85" t="s">
        <v>743</v>
      </c>
      <c r="H16" s="85">
        <v>1</v>
      </c>
      <c r="I16" s="85"/>
      <c r="J16" s="85"/>
      <c r="K16" s="85"/>
      <c r="L16" s="85"/>
      <c r="M16" s="85"/>
      <c r="N16" s="85"/>
    </row>
    <row r="17" spans="1:14" ht="15">
      <c r="A17" s="85" t="s">
        <v>741</v>
      </c>
      <c r="B17" s="85">
        <v>1</v>
      </c>
      <c r="C17" s="85"/>
      <c r="D17" s="85"/>
      <c r="E17" s="85"/>
      <c r="F17" s="85"/>
      <c r="G17" s="85" t="s">
        <v>744</v>
      </c>
      <c r="H17" s="85">
        <v>1</v>
      </c>
      <c r="I17" s="85"/>
      <c r="J17" s="85"/>
      <c r="K17" s="85"/>
      <c r="L17" s="85"/>
      <c r="M17" s="85"/>
      <c r="N17" s="85"/>
    </row>
    <row r="18" spans="1:14" ht="15">
      <c r="A18" s="85" t="s">
        <v>273</v>
      </c>
      <c r="B18" s="85">
        <v>1</v>
      </c>
      <c r="C18" s="85"/>
      <c r="D18" s="85"/>
      <c r="E18" s="85"/>
      <c r="F18" s="85"/>
      <c r="G18" s="85" t="s">
        <v>745</v>
      </c>
      <c r="H18" s="85">
        <v>1</v>
      </c>
      <c r="I18" s="85"/>
      <c r="J18" s="85"/>
      <c r="K18" s="85"/>
      <c r="L18" s="85"/>
      <c r="M18" s="85"/>
      <c r="N18" s="85"/>
    </row>
    <row r="19" spans="1:14" ht="15">
      <c r="A19" s="85" t="s">
        <v>742</v>
      </c>
      <c r="B19" s="85">
        <v>1</v>
      </c>
      <c r="C19" s="85"/>
      <c r="D19" s="85"/>
      <c r="E19" s="85"/>
      <c r="F19" s="85"/>
      <c r="G19" s="85" t="s">
        <v>746</v>
      </c>
      <c r="H19" s="85">
        <v>1</v>
      </c>
      <c r="I19" s="85"/>
      <c r="J19" s="85"/>
      <c r="K19" s="85"/>
      <c r="L19" s="85"/>
      <c r="M19" s="85"/>
      <c r="N19" s="85"/>
    </row>
    <row r="20" spans="1:14" ht="15">
      <c r="A20" s="85" t="s">
        <v>743</v>
      </c>
      <c r="B20" s="85">
        <v>1</v>
      </c>
      <c r="C20" s="85"/>
      <c r="D20" s="85"/>
      <c r="E20" s="85"/>
      <c r="F20" s="85"/>
      <c r="G20" s="85" t="s">
        <v>747</v>
      </c>
      <c r="H20" s="85">
        <v>1</v>
      </c>
      <c r="I20" s="85"/>
      <c r="J20" s="85"/>
      <c r="K20" s="85"/>
      <c r="L20" s="85"/>
      <c r="M20" s="85"/>
      <c r="N20" s="85"/>
    </row>
    <row r="21" spans="1:14" ht="15">
      <c r="A21" s="85" t="s">
        <v>744</v>
      </c>
      <c r="B21" s="85">
        <v>1</v>
      </c>
      <c r="C21" s="85"/>
      <c r="D21" s="85"/>
      <c r="E21" s="85"/>
      <c r="F21" s="85"/>
      <c r="G21" s="85" t="s">
        <v>272</v>
      </c>
      <c r="H21" s="85">
        <v>1</v>
      </c>
      <c r="I21" s="85"/>
      <c r="J21" s="85"/>
      <c r="K21" s="85"/>
      <c r="L21" s="85"/>
      <c r="M21" s="85"/>
      <c r="N21" s="85"/>
    </row>
    <row r="22" spans="1:14" ht="15">
      <c r="A22" s="85" t="s">
        <v>745</v>
      </c>
      <c r="B22" s="85">
        <v>1</v>
      </c>
      <c r="C22" s="85"/>
      <c r="D22" s="85"/>
      <c r="E22" s="85"/>
      <c r="F22" s="85"/>
      <c r="G22" s="85"/>
      <c r="H22" s="85"/>
      <c r="I22" s="85"/>
      <c r="J22" s="85"/>
      <c r="K22" s="85"/>
      <c r="L22" s="85"/>
      <c r="M22" s="85"/>
      <c r="N22" s="85"/>
    </row>
    <row r="23" spans="1:14" ht="15">
      <c r="A23" s="85" t="s">
        <v>746</v>
      </c>
      <c r="B23" s="85">
        <v>1</v>
      </c>
      <c r="C23" s="85"/>
      <c r="D23" s="85"/>
      <c r="E23" s="85"/>
      <c r="F23" s="85"/>
      <c r="G23" s="85"/>
      <c r="H23" s="85"/>
      <c r="I23" s="85"/>
      <c r="J23" s="85"/>
      <c r="K23" s="85"/>
      <c r="L23" s="85"/>
      <c r="M23" s="85"/>
      <c r="N23" s="85"/>
    </row>
    <row r="24" spans="1:14" ht="15">
      <c r="A24" s="85" t="s">
        <v>747</v>
      </c>
      <c r="B24" s="85">
        <v>1</v>
      </c>
      <c r="C24" s="85"/>
      <c r="D24" s="85"/>
      <c r="E24" s="85"/>
      <c r="F24" s="85"/>
      <c r="G24" s="85"/>
      <c r="H24" s="85"/>
      <c r="I24" s="85"/>
      <c r="J24" s="85"/>
      <c r="K24" s="85"/>
      <c r="L24" s="85"/>
      <c r="M24" s="85"/>
      <c r="N24" s="85"/>
    </row>
    <row r="27" spans="1:14" ht="15" customHeight="1">
      <c r="A27" s="13" t="s">
        <v>756</v>
      </c>
      <c r="B27" s="13" t="s">
        <v>723</v>
      </c>
      <c r="C27" s="13" t="s">
        <v>765</v>
      </c>
      <c r="D27" s="13" t="s">
        <v>726</v>
      </c>
      <c r="E27" s="13" t="s">
        <v>766</v>
      </c>
      <c r="F27" s="13" t="s">
        <v>728</v>
      </c>
      <c r="G27" s="13" t="s">
        <v>768</v>
      </c>
      <c r="H27" s="13" t="s">
        <v>732</v>
      </c>
      <c r="I27" s="13" t="s">
        <v>769</v>
      </c>
      <c r="J27" s="13" t="s">
        <v>734</v>
      </c>
      <c r="K27" s="13" t="s">
        <v>770</v>
      </c>
      <c r="L27" s="13" t="s">
        <v>736</v>
      </c>
      <c r="M27" s="13" t="s">
        <v>771</v>
      </c>
      <c r="N27" s="13" t="s">
        <v>737</v>
      </c>
    </row>
    <row r="28" spans="1:14" ht="15">
      <c r="A28" s="85" t="s">
        <v>248</v>
      </c>
      <c r="B28" s="85">
        <v>29</v>
      </c>
      <c r="C28" s="85" t="s">
        <v>248</v>
      </c>
      <c r="D28" s="85">
        <v>21</v>
      </c>
      <c r="E28" s="85" t="s">
        <v>248</v>
      </c>
      <c r="F28" s="85">
        <v>2</v>
      </c>
      <c r="G28" s="85" t="s">
        <v>248</v>
      </c>
      <c r="H28" s="85">
        <v>4</v>
      </c>
      <c r="I28" s="85" t="s">
        <v>280</v>
      </c>
      <c r="J28" s="85">
        <v>1</v>
      </c>
      <c r="K28" s="85" t="s">
        <v>761</v>
      </c>
      <c r="L28" s="85">
        <v>1</v>
      </c>
      <c r="M28" s="85" t="s">
        <v>248</v>
      </c>
      <c r="N28" s="85">
        <v>1</v>
      </c>
    </row>
    <row r="29" spans="1:14" ht="15">
      <c r="A29" s="85" t="s">
        <v>280</v>
      </c>
      <c r="B29" s="85">
        <v>3</v>
      </c>
      <c r="C29" s="85"/>
      <c r="D29" s="85"/>
      <c r="E29" s="85" t="s">
        <v>767</v>
      </c>
      <c r="F29" s="85">
        <v>1</v>
      </c>
      <c r="G29" s="85" t="s">
        <v>757</v>
      </c>
      <c r="H29" s="85">
        <v>1</v>
      </c>
      <c r="I29" s="85"/>
      <c r="J29" s="85"/>
      <c r="K29" s="85" t="s">
        <v>280</v>
      </c>
      <c r="L29" s="85">
        <v>1</v>
      </c>
      <c r="M29" s="85" t="s">
        <v>763</v>
      </c>
      <c r="N29" s="85">
        <v>1</v>
      </c>
    </row>
    <row r="30" spans="1:14" ht="15">
      <c r="A30" s="85" t="s">
        <v>757</v>
      </c>
      <c r="B30" s="85">
        <v>2</v>
      </c>
      <c r="C30" s="85"/>
      <c r="D30" s="85"/>
      <c r="E30" s="85" t="s">
        <v>280</v>
      </c>
      <c r="F30" s="85">
        <v>1</v>
      </c>
      <c r="G30" s="85" t="s">
        <v>762</v>
      </c>
      <c r="H30" s="85">
        <v>1</v>
      </c>
      <c r="I30" s="85"/>
      <c r="J30" s="85"/>
      <c r="K30" s="85" t="s">
        <v>248</v>
      </c>
      <c r="L30" s="85">
        <v>1</v>
      </c>
      <c r="M30" s="85" t="s">
        <v>764</v>
      </c>
      <c r="N30" s="85">
        <v>1</v>
      </c>
    </row>
    <row r="31" spans="1:14" ht="15">
      <c r="A31" s="85" t="s">
        <v>758</v>
      </c>
      <c r="B31" s="85">
        <v>1</v>
      </c>
      <c r="C31" s="85"/>
      <c r="D31" s="85"/>
      <c r="E31" s="85"/>
      <c r="F31" s="85"/>
      <c r="G31" s="85" t="s">
        <v>758</v>
      </c>
      <c r="H31" s="85">
        <v>1</v>
      </c>
      <c r="I31" s="85"/>
      <c r="J31" s="85"/>
      <c r="K31" s="85" t="s">
        <v>757</v>
      </c>
      <c r="L31" s="85">
        <v>1</v>
      </c>
      <c r="M31" s="85" t="s">
        <v>772</v>
      </c>
      <c r="N31" s="85">
        <v>1</v>
      </c>
    </row>
    <row r="32" spans="1:14" ht="15">
      <c r="A32" s="85" t="s">
        <v>759</v>
      </c>
      <c r="B32" s="85">
        <v>1</v>
      </c>
      <c r="C32" s="85"/>
      <c r="D32" s="85"/>
      <c r="E32" s="85"/>
      <c r="F32" s="85"/>
      <c r="G32" s="85" t="s">
        <v>759</v>
      </c>
      <c r="H32" s="85">
        <v>1</v>
      </c>
      <c r="I32" s="85"/>
      <c r="J32" s="85"/>
      <c r="K32" s="85"/>
      <c r="L32" s="85"/>
      <c r="M32" s="85" t="s">
        <v>773</v>
      </c>
      <c r="N32" s="85">
        <v>1</v>
      </c>
    </row>
    <row r="33" spans="1:14" ht="15">
      <c r="A33" s="85" t="s">
        <v>760</v>
      </c>
      <c r="B33" s="85">
        <v>1</v>
      </c>
      <c r="C33" s="85"/>
      <c r="D33" s="85"/>
      <c r="E33" s="85"/>
      <c r="F33" s="85"/>
      <c r="G33" s="85" t="s">
        <v>760</v>
      </c>
      <c r="H33" s="85">
        <v>1</v>
      </c>
      <c r="I33" s="85"/>
      <c r="J33" s="85"/>
      <c r="K33" s="85"/>
      <c r="L33" s="85"/>
      <c r="M33" s="85"/>
      <c r="N33" s="85"/>
    </row>
    <row r="34" spans="1:14" ht="15">
      <c r="A34" s="85" t="s">
        <v>761</v>
      </c>
      <c r="B34" s="85">
        <v>1</v>
      </c>
      <c r="C34" s="85"/>
      <c r="D34" s="85"/>
      <c r="E34" s="85"/>
      <c r="F34" s="85"/>
      <c r="G34" s="85"/>
      <c r="H34" s="85"/>
      <c r="I34" s="85"/>
      <c r="J34" s="85"/>
      <c r="K34" s="85"/>
      <c r="L34" s="85"/>
      <c r="M34" s="85"/>
      <c r="N34" s="85"/>
    </row>
    <row r="35" spans="1:14" ht="15">
      <c r="A35" s="85" t="s">
        <v>762</v>
      </c>
      <c r="B35" s="85">
        <v>1</v>
      </c>
      <c r="C35" s="85"/>
      <c r="D35" s="85"/>
      <c r="E35" s="85"/>
      <c r="F35" s="85"/>
      <c r="G35" s="85"/>
      <c r="H35" s="85"/>
      <c r="I35" s="85"/>
      <c r="J35" s="85"/>
      <c r="K35" s="85"/>
      <c r="L35" s="85"/>
      <c r="M35" s="85"/>
      <c r="N35" s="85"/>
    </row>
    <row r="36" spans="1:14" ht="15">
      <c r="A36" s="85" t="s">
        <v>763</v>
      </c>
      <c r="B36" s="85">
        <v>1</v>
      </c>
      <c r="C36" s="85"/>
      <c r="D36" s="85"/>
      <c r="E36" s="85"/>
      <c r="F36" s="85"/>
      <c r="G36" s="85"/>
      <c r="H36" s="85"/>
      <c r="I36" s="85"/>
      <c r="J36" s="85"/>
      <c r="K36" s="85"/>
      <c r="L36" s="85"/>
      <c r="M36" s="85"/>
      <c r="N36" s="85"/>
    </row>
    <row r="37" spans="1:14" ht="15">
      <c r="A37" s="85" t="s">
        <v>764</v>
      </c>
      <c r="B37" s="85">
        <v>1</v>
      </c>
      <c r="C37" s="85"/>
      <c r="D37" s="85"/>
      <c r="E37" s="85"/>
      <c r="F37" s="85"/>
      <c r="G37" s="85"/>
      <c r="H37" s="85"/>
      <c r="I37" s="85"/>
      <c r="J37" s="85"/>
      <c r="K37" s="85"/>
      <c r="L37" s="85"/>
      <c r="M37" s="85"/>
      <c r="N37" s="85"/>
    </row>
    <row r="40" spans="1:14" ht="15" customHeight="1">
      <c r="A40" s="13" t="s">
        <v>776</v>
      </c>
      <c r="B40" s="13" t="s">
        <v>723</v>
      </c>
      <c r="C40" s="13" t="s">
        <v>785</v>
      </c>
      <c r="D40" s="13" t="s">
        <v>726</v>
      </c>
      <c r="E40" s="13" t="s">
        <v>791</v>
      </c>
      <c r="F40" s="13" t="s">
        <v>728</v>
      </c>
      <c r="G40" s="13" t="s">
        <v>794</v>
      </c>
      <c r="H40" s="13" t="s">
        <v>732</v>
      </c>
      <c r="I40" s="13" t="s">
        <v>801</v>
      </c>
      <c r="J40" s="13" t="s">
        <v>734</v>
      </c>
      <c r="K40" s="85" t="s">
        <v>811</v>
      </c>
      <c r="L40" s="85" t="s">
        <v>736</v>
      </c>
      <c r="M40" s="85" t="s">
        <v>812</v>
      </c>
      <c r="N40" s="85" t="s">
        <v>737</v>
      </c>
    </row>
    <row r="41" spans="1:14" ht="15">
      <c r="A41" s="91" t="s">
        <v>777</v>
      </c>
      <c r="B41" s="91">
        <v>10</v>
      </c>
      <c r="C41" s="91" t="s">
        <v>233</v>
      </c>
      <c r="D41" s="91">
        <v>21</v>
      </c>
      <c r="E41" s="91" t="s">
        <v>248</v>
      </c>
      <c r="F41" s="91">
        <v>2</v>
      </c>
      <c r="G41" s="91" t="s">
        <v>795</v>
      </c>
      <c r="H41" s="91">
        <v>14</v>
      </c>
      <c r="I41" s="91" t="s">
        <v>802</v>
      </c>
      <c r="J41" s="91">
        <v>6</v>
      </c>
      <c r="K41" s="91"/>
      <c r="L41" s="91"/>
      <c r="M41" s="91"/>
      <c r="N41" s="91"/>
    </row>
    <row r="42" spans="1:14" ht="15">
      <c r="A42" s="91" t="s">
        <v>778</v>
      </c>
      <c r="B42" s="91">
        <v>2</v>
      </c>
      <c r="C42" s="91" t="s">
        <v>782</v>
      </c>
      <c r="D42" s="91">
        <v>21</v>
      </c>
      <c r="E42" s="91" t="s">
        <v>792</v>
      </c>
      <c r="F42" s="91">
        <v>2</v>
      </c>
      <c r="G42" s="91" t="s">
        <v>796</v>
      </c>
      <c r="H42" s="91">
        <v>7</v>
      </c>
      <c r="I42" s="91" t="s">
        <v>803</v>
      </c>
      <c r="J42" s="91">
        <v>6</v>
      </c>
      <c r="K42" s="91"/>
      <c r="L42" s="91"/>
      <c r="M42" s="91"/>
      <c r="N42" s="91"/>
    </row>
    <row r="43" spans="1:14" ht="15">
      <c r="A43" s="91" t="s">
        <v>779</v>
      </c>
      <c r="B43" s="91">
        <v>0</v>
      </c>
      <c r="C43" s="91" t="s">
        <v>783</v>
      </c>
      <c r="D43" s="91">
        <v>21</v>
      </c>
      <c r="E43" s="91" t="s">
        <v>793</v>
      </c>
      <c r="F43" s="91">
        <v>2</v>
      </c>
      <c r="G43" s="91" t="s">
        <v>248</v>
      </c>
      <c r="H43" s="91">
        <v>4</v>
      </c>
      <c r="I43" s="91" t="s">
        <v>804</v>
      </c>
      <c r="J43" s="91">
        <v>3</v>
      </c>
      <c r="K43" s="91"/>
      <c r="L43" s="91"/>
      <c r="M43" s="91"/>
      <c r="N43" s="91"/>
    </row>
    <row r="44" spans="1:14" ht="15">
      <c r="A44" s="91" t="s">
        <v>780</v>
      </c>
      <c r="B44" s="91">
        <v>711</v>
      </c>
      <c r="C44" s="91" t="s">
        <v>784</v>
      </c>
      <c r="D44" s="91">
        <v>21</v>
      </c>
      <c r="E44" s="91" t="s">
        <v>764</v>
      </c>
      <c r="F44" s="91">
        <v>2</v>
      </c>
      <c r="G44" s="91" t="s">
        <v>246</v>
      </c>
      <c r="H44" s="91">
        <v>3</v>
      </c>
      <c r="I44" s="91" t="s">
        <v>805</v>
      </c>
      <c r="J44" s="91">
        <v>3</v>
      </c>
      <c r="K44" s="91"/>
      <c r="L44" s="91"/>
      <c r="M44" s="91"/>
      <c r="N44" s="91"/>
    </row>
    <row r="45" spans="1:14" ht="15">
      <c r="A45" s="91" t="s">
        <v>781</v>
      </c>
      <c r="B45" s="91">
        <v>723</v>
      </c>
      <c r="C45" s="91" t="s">
        <v>786</v>
      </c>
      <c r="D45" s="91">
        <v>21</v>
      </c>
      <c r="E45" s="91" t="s">
        <v>246</v>
      </c>
      <c r="F45" s="91">
        <v>2</v>
      </c>
      <c r="G45" s="91" t="s">
        <v>797</v>
      </c>
      <c r="H45" s="91">
        <v>2</v>
      </c>
      <c r="I45" s="91" t="s">
        <v>806</v>
      </c>
      <c r="J45" s="91">
        <v>3</v>
      </c>
      <c r="K45" s="91"/>
      <c r="L45" s="91"/>
      <c r="M45" s="91"/>
      <c r="N45" s="91"/>
    </row>
    <row r="46" spans="1:14" ht="15">
      <c r="A46" s="91" t="s">
        <v>248</v>
      </c>
      <c r="B46" s="91">
        <v>32</v>
      </c>
      <c r="C46" s="91" t="s">
        <v>787</v>
      </c>
      <c r="D46" s="91">
        <v>21</v>
      </c>
      <c r="E46" s="91"/>
      <c r="F46" s="91"/>
      <c r="G46" s="91" t="s">
        <v>798</v>
      </c>
      <c r="H46" s="91">
        <v>2</v>
      </c>
      <c r="I46" s="91" t="s">
        <v>807</v>
      </c>
      <c r="J46" s="91">
        <v>3</v>
      </c>
      <c r="K46" s="91"/>
      <c r="L46" s="91"/>
      <c r="M46" s="91"/>
      <c r="N46" s="91"/>
    </row>
    <row r="47" spans="1:14" ht="15">
      <c r="A47" s="91" t="s">
        <v>233</v>
      </c>
      <c r="B47" s="91">
        <v>21</v>
      </c>
      <c r="C47" s="91" t="s">
        <v>788</v>
      </c>
      <c r="D47" s="91">
        <v>21</v>
      </c>
      <c r="E47" s="91"/>
      <c r="F47" s="91"/>
      <c r="G47" s="91" t="s">
        <v>799</v>
      </c>
      <c r="H47" s="91">
        <v>2</v>
      </c>
      <c r="I47" s="91" t="s">
        <v>808</v>
      </c>
      <c r="J47" s="91">
        <v>3</v>
      </c>
      <c r="K47" s="91"/>
      <c r="L47" s="91"/>
      <c r="M47" s="91"/>
      <c r="N47" s="91"/>
    </row>
    <row r="48" spans="1:14" ht="15">
      <c r="A48" s="91" t="s">
        <v>782</v>
      </c>
      <c r="B48" s="91">
        <v>21</v>
      </c>
      <c r="C48" s="91" t="s">
        <v>248</v>
      </c>
      <c r="D48" s="91">
        <v>21</v>
      </c>
      <c r="E48" s="91"/>
      <c r="F48" s="91"/>
      <c r="G48" s="91" t="s">
        <v>800</v>
      </c>
      <c r="H48" s="91">
        <v>2</v>
      </c>
      <c r="I48" s="91" t="s">
        <v>248</v>
      </c>
      <c r="J48" s="91">
        <v>3</v>
      </c>
      <c r="K48" s="91"/>
      <c r="L48" s="91"/>
      <c r="M48" s="91"/>
      <c r="N48" s="91"/>
    </row>
    <row r="49" spans="1:14" ht="15">
      <c r="A49" s="91" t="s">
        <v>783</v>
      </c>
      <c r="B49" s="91">
        <v>21</v>
      </c>
      <c r="C49" s="91" t="s">
        <v>789</v>
      </c>
      <c r="D49" s="91">
        <v>21</v>
      </c>
      <c r="E49" s="91"/>
      <c r="F49" s="91"/>
      <c r="G49" s="91"/>
      <c r="H49" s="91"/>
      <c r="I49" s="91" t="s">
        <v>809</v>
      </c>
      <c r="J49" s="91">
        <v>3</v>
      </c>
      <c r="K49" s="91"/>
      <c r="L49" s="91"/>
      <c r="M49" s="91"/>
      <c r="N49" s="91"/>
    </row>
    <row r="50" spans="1:14" ht="15">
      <c r="A50" s="91" t="s">
        <v>784</v>
      </c>
      <c r="B50" s="91">
        <v>21</v>
      </c>
      <c r="C50" s="91" t="s">
        <v>790</v>
      </c>
      <c r="D50" s="91">
        <v>21</v>
      </c>
      <c r="E50" s="91"/>
      <c r="F50" s="91"/>
      <c r="G50" s="91"/>
      <c r="H50" s="91"/>
      <c r="I50" s="91" t="s">
        <v>810</v>
      </c>
      <c r="J50" s="91">
        <v>3</v>
      </c>
      <c r="K50" s="91"/>
      <c r="L50" s="91"/>
      <c r="M50" s="91"/>
      <c r="N50" s="91"/>
    </row>
    <row r="53" spans="1:14" ht="15" customHeight="1">
      <c r="A53" s="13" t="s">
        <v>818</v>
      </c>
      <c r="B53" s="13" t="s">
        <v>723</v>
      </c>
      <c r="C53" s="13" t="s">
        <v>829</v>
      </c>
      <c r="D53" s="13" t="s">
        <v>726</v>
      </c>
      <c r="E53" s="13" t="s">
        <v>830</v>
      </c>
      <c r="F53" s="13" t="s">
        <v>728</v>
      </c>
      <c r="G53" s="13" t="s">
        <v>832</v>
      </c>
      <c r="H53" s="13" t="s">
        <v>732</v>
      </c>
      <c r="I53" s="13" t="s">
        <v>837</v>
      </c>
      <c r="J53" s="13" t="s">
        <v>734</v>
      </c>
      <c r="K53" s="85" t="s">
        <v>848</v>
      </c>
      <c r="L53" s="85" t="s">
        <v>736</v>
      </c>
      <c r="M53" s="85" t="s">
        <v>849</v>
      </c>
      <c r="N53" s="85" t="s">
        <v>737</v>
      </c>
    </row>
    <row r="54" spans="1:14" ht="15">
      <c r="A54" s="91" t="s">
        <v>819</v>
      </c>
      <c r="B54" s="91">
        <v>21</v>
      </c>
      <c r="C54" s="91" t="s">
        <v>819</v>
      </c>
      <c r="D54" s="91">
        <v>21</v>
      </c>
      <c r="E54" s="91" t="s">
        <v>831</v>
      </c>
      <c r="F54" s="91">
        <v>2</v>
      </c>
      <c r="G54" s="91" t="s">
        <v>833</v>
      </c>
      <c r="H54" s="91">
        <v>12</v>
      </c>
      <c r="I54" s="91" t="s">
        <v>838</v>
      </c>
      <c r="J54" s="91">
        <v>6</v>
      </c>
      <c r="K54" s="91"/>
      <c r="L54" s="91"/>
      <c r="M54" s="91"/>
      <c r="N54" s="91"/>
    </row>
    <row r="55" spans="1:14" ht="15">
      <c r="A55" s="91" t="s">
        <v>820</v>
      </c>
      <c r="B55" s="91">
        <v>21</v>
      </c>
      <c r="C55" s="91" t="s">
        <v>820</v>
      </c>
      <c r="D55" s="91">
        <v>21</v>
      </c>
      <c r="E55" s="91"/>
      <c r="F55" s="91"/>
      <c r="G55" s="91" t="s">
        <v>834</v>
      </c>
      <c r="H55" s="91">
        <v>6</v>
      </c>
      <c r="I55" s="91" t="s">
        <v>839</v>
      </c>
      <c r="J55" s="91">
        <v>3</v>
      </c>
      <c r="K55" s="91"/>
      <c r="L55" s="91"/>
      <c r="M55" s="91"/>
      <c r="N55" s="91"/>
    </row>
    <row r="56" spans="1:14" ht="15">
      <c r="A56" s="91" t="s">
        <v>821</v>
      </c>
      <c r="B56" s="91">
        <v>21</v>
      </c>
      <c r="C56" s="91" t="s">
        <v>821</v>
      </c>
      <c r="D56" s="91">
        <v>21</v>
      </c>
      <c r="E56" s="91"/>
      <c r="F56" s="91"/>
      <c r="G56" s="91" t="s">
        <v>835</v>
      </c>
      <c r="H56" s="91">
        <v>2</v>
      </c>
      <c r="I56" s="91" t="s">
        <v>840</v>
      </c>
      <c r="J56" s="91">
        <v>3</v>
      </c>
      <c r="K56" s="91"/>
      <c r="L56" s="91"/>
      <c r="M56" s="91"/>
      <c r="N56" s="91"/>
    </row>
    <row r="57" spans="1:14" ht="15">
      <c r="A57" s="91" t="s">
        <v>822</v>
      </c>
      <c r="B57" s="91">
        <v>21</v>
      </c>
      <c r="C57" s="91" t="s">
        <v>822</v>
      </c>
      <c r="D57" s="91">
        <v>21</v>
      </c>
      <c r="E57" s="91"/>
      <c r="F57" s="91"/>
      <c r="G57" s="91" t="s">
        <v>836</v>
      </c>
      <c r="H57" s="91">
        <v>2</v>
      </c>
      <c r="I57" s="91" t="s">
        <v>841</v>
      </c>
      <c r="J57" s="91">
        <v>3</v>
      </c>
      <c r="K57" s="91"/>
      <c r="L57" s="91"/>
      <c r="M57" s="91"/>
      <c r="N57" s="91"/>
    </row>
    <row r="58" spans="1:14" ht="15">
      <c r="A58" s="91" t="s">
        <v>823</v>
      </c>
      <c r="B58" s="91">
        <v>21</v>
      </c>
      <c r="C58" s="91" t="s">
        <v>823</v>
      </c>
      <c r="D58" s="91">
        <v>21</v>
      </c>
      <c r="E58" s="91"/>
      <c r="F58" s="91"/>
      <c r="G58" s="91"/>
      <c r="H58" s="91"/>
      <c r="I58" s="91" t="s">
        <v>842</v>
      </c>
      <c r="J58" s="91">
        <v>3</v>
      </c>
      <c r="K58" s="91"/>
      <c r="L58" s="91"/>
      <c r="M58" s="91"/>
      <c r="N58" s="91"/>
    </row>
    <row r="59" spans="1:14" ht="15">
      <c r="A59" s="91" t="s">
        <v>824</v>
      </c>
      <c r="B59" s="91">
        <v>21</v>
      </c>
      <c r="C59" s="91" t="s">
        <v>824</v>
      </c>
      <c r="D59" s="91">
        <v>21</v>
      </c>
      <c r="E59" s="91"/>
      <c r="F59" s="91"/>
      <c r="G59" s="91"/>
      <c r="H59" s="91"/>
      <c r="I59" s="91" t="s">
        <v>843</v>
      </c>
      <c r="J59" s="91">
        <v>3</v>
      </c>
      <c r="K59" s="91"/>
      <c r="L59" s="91"/>
      <c r="M59" s="91"/>
      <c r="N59" s="91"/>
    </row>
    <row r="60" spans="1:14" ht="15">
      <c r="A60" s="91" t="s">
        <v>825</v>
      </c>
      <c r="B60" s="91">
        <v>21</v>
      </c>
      <c r="C60" s="91" t="s">
        <v>825</v>
      </c>
      <c r="D60" s="91">
        <v>21</v>
      </c>
      <c r="E60" s="91"/>
      <c r="F60" s="91"/>
      <c r="G60" s="91"/>
      <c r="H60" s="91"/>
      <c r="I60" s="91" t="s">
        <v>844</v>
      </c>
      <c r="J60" s="91">
        <v>3</v>
      </c>
      <c r="K60" s="91"/>
      <c r="L60" s="91"/>
      <c r="M60" s="91"/>
      <c r="N60" s="91"/>
    </row>
    <row r="61" spans="1:14" ht="15">
      <c r="A61" s="91" t="s">
        <v>826</v>
      </c>
      <c r="B61" s="91">
        <v>21</v>
      </c>
      <c r="C61" s="91" t="s">
        <v>826</v>
      </c>
      <c r="D61" s="91">
        <v>21</v>
      </c>
      <c r="E61" s="91"/>
      <c r="F61" s="91"/>
      <c r="G61" s="91"/>
      <c r="H61" s="91"/>
      <c r="I61" s="91" t="s">
        <v>845</v>
      </c>
      <c r="J61" s="91">
        <v>3</v>
      </c>
      <c r="K61" s="91"/>
      <c r="L61" s="91"/>
      <c r="M61" s="91"/>
      <c r="N61" s="91"/>
    </row>
    <row r="62" spans="1:14" ht="15">
      <c r="A62" s="91" t="s">
        <v>827</v>
      </c>
      <c r="B62" s="91">
        <v>21</v>
      </c>
      <c r="C62" s="91" t="s">
        <v>827</v>
      </c>
      <c r="D62" s="91">
        <v>21</v>
      </c>
      <c r="E62" s="91"/>
      <c r="F62" s="91"/>
      <c r="G62" s="91"/>
      <c r="H62" s="91"/>
      <c r="I62" s="91" t="s">
        <v>846</v>
      </c>
      <c r="J62" s="91">
        <v>3</v>
      </c>
      <c r="K62" s="91"/>
      <c r="L62" s="91"/>
      <c r="M62" s="91"/>
      <c r="N62" s="91"/>
    </row>
    <row r="63" spans="1:14" ht="15">
      <c r="A63" s="91" t="s">
        <v>828</v>
      </c>
      <c r="B63" s="91">
        <v>20</v>
      </c>
      <c r="C63" s="91" t="s">
        <v>828</v>
      </c>
      <c r="D63" s="91">
        <v>20</v>
      </c>
      <c r="E63" s="91"/>
      <c r="F63" s="91"/>
      <c r="G63" s="91"/>
      <c r="H63" s="91"/>
      <c r="I63" s="91" t="s">
        <v>847</v>
      </c>
      <c r="J63" s="91">
        <v>3</v>
      </c>
      <c r="K63" s="91"/>
      <c r="L63" s="91"/>
      <c r="M63" s="91"/>
      <c r="N63" s="91"/>
    </row>
    <row r="66" spans="1:14" ht="15" customHeight="1">
      <c r="A66" s="13" t="s">
        <v>854</v>
      </c>
      <c r="B66" s="13" t="s">
        <v>723</v>
      </c>
      <c r="C66" s="13" t="s">
        <v>856</v>
      </c>
      <c r="D66" s="13" t="s">
        <v>726</v>
      </c>
      <c r="E66" s="13" t="s">
        <v>857</v>
      </c>
      <c r="F66" s="13" t="s">
        <v>728</v>
      </c>
      <c r="G66" s="85" t="s">
        <v>860</v>
      </c>
      <c r="H66" s="85" t="s">
        <v>732</v>
      </c>
      <c r="I66" s="85" t="s">
        <v>862</v>
      </c>
      <c r="J66" s="85" t="s">
        <v>734</v>
      </c>
      <c r="K66" s="85" t="s">
        <v>864</v>
      </c>
      <c r="L66" s="85" t="s">
        <v>736</v>
      </c>
      <c r="M66" s="85" t="s">
        <v>866</v>
      </c>
      <c r="N66" s="85" t="s">
        <v>737</v>
      </c>
    </row>
    <row r="67" spans="1:14" ht="15">
      <c r="A67" s="85" t="s">
        <v>246</v>
      </c>
      <c r="B67" s="85">
        <v>1</v>
      </c>
      <c r="C67" s="85" t="s">
        <v>233</v>
      </c>
      <c r="D67" s="85">
        <v>1</v>
      </c>
      <c r="E67" s="85" t="s">
        <v>246</v>
      </c>
      <c r="F67" s="85">
        <v>1</v>
      </c>
      <c r="G67" s="85"/>
      <c r="H67" s="85"/>
      <c r="I67" s="85"/>
      <c r="J67" s="85"/>
      <c r="K67" s="85"/>
      <c r="L67" s="85"/>
      <c r="M67" s="85"/>
      <c r="N67" s="85"/>
    </row>
    <row r="68" spans="1:14" ht="15">
      <c r="A68" s="85" t="s">
        <v>233</v>
      </c>
      <c r="B68" s="85">
        <v>1</v>
      </c>
      <c r="C68" s="85"/>
      <c r="D68" s="85"/>
      <c r="E68" s="85"/>
      <c r="F68" s="85"/>
      <c r="G68" s="85"/>
      <c r="H68" s="85"/>
      <c r="I68" s="85"/>
      <c r="J68" s="85"/>
      <c r="K68" s="85"/>
      <c r="L68" s="85"/>
      <c r="M68" s="85"/>
      <c r="N68" s="85"/>
    </row>
    <row r="71" spans="1:14" ht="15" customHeight="1">
      <c r="A71" s="13" t="s">
        <v>855</v>
      </c>
      <c r="B71" s="13" t="s">
        <v>723</v>
      </c>
      <c r="C71" s="13" t="s">
        <v>858</v>
      </c>
      <c r="D71" s="13" t="s">
        <v>726</v>
      </c>
      <c r="E71" s="13" t="s">
        <v>859</v>
      </c>
      <c r="F71" s="13" t="s">
        <v>728</v>
      </c>
      <c r="G71" s="85" t="s">
        <v>861</v>
      </c>
      <c r="H71" s="85" t="s">
        <v>732</v>
      </c>
      <c r="I71" s="13" t="s">
        <v>863</v>
      </c>
      <c r="J71" s="13" t="s">
        <v>734</v>
      </c>
      <c r="K71" s="13" t="s">
        <v>865</v>
      </c>
      <c r="L71" s="13" t="s">
        <v>736</v>
      </c>
      <c r="M71" s="13" t="s">
        <v>867</v>
      </c>
      <c r="N71" s="13" t="s">
        <v>737</v>
      </c>
    </row>
    <row r="72" spans="1:14" ht="15">
      <c r="A72" s="85" t="s">
        <v>232</v>
      </c>
      <c r="B72" s="85">
        <v>20</v>
      </c>
      <c r="C72" s="85" t="s">
        <v>232</v>
      </c>
      <c r="D72" s="85">
        <v>20</v>
      </c>
      <c r="E72" s="85" t="s">
        <v>246</v>
      </c>
      <c r="F72" s="85">
        <v>1</v>
      </c>
      <c r="G72" s="85"/>
      <c r="H72" s="85"/>
      <c r="I72" s="85" t="s">
        <v>248</v>
      </c>
      <c r="J72" s="85">
        <v>3</v>
      </c>
      <c r="K72" s="85" t="s">
        <v>249</v>
      </c>
      <c r="L72" s="85">
        <v>1</v>
      </c>
      <c r="M72" s="85" t="s">
        <v>247</v>
      </c>
      <c r="N72" s="85">
        <v>1</v>
      </c>
    </row>
    <row r="73" spans="1:14" ht="15">
      <c r="A73" s="85" t="s">
        <v>233</v>
      </c>
      <c r="B73" s="85">
        <v>20</v>
      </c>
      <c r="C73" s="85" t="s">
        <v>233</v>
      </c>
      <c r="D73" s="85">
        <v>20</v>
      </c>
      <c r="E73" s="85" t="s">
        <v>245</v>
      </c>
      <c r="F73" s="85">
        <v>1</v>
      </c>
      <c r="G73" s="85"/>
      <c r="H73" s="85"/>
      <c r="I73" s="85" t="s">
        <v>239</v>
      </c>
      <c r="J73" s="85">
        <v>2</v>
      </c>
      <c r="K73" s="85"/>
      <c r="L73" s="85"/>
      <c r="M73" s="85"/>
      <c r="N73" s="85"/>
    </row>
    <row r="74" spans="1:14" ht="15">
      <c r="A74" s="85" t="s">
        <v>248</v>
      </c>
      <c r="B74" s="85">
        <v>3</v>
      </c>
      <c r="C74" s="85"/>
      <c r="D74" s="85"/>
      <c r="E74" s="85" t="s">
        <v>244</v>
      </c>
      <c r="F74" s="85">
        <v>1</v>
      </c>
      <c r="G74" s="85"/>
      <c r="H74" s="85"/>
      <c r="I74" s="85"/>
      <c r="J74" s="85"/>
      <c r="K74" s="85"/>
      <c r="L74" s="85"/>
      <c r="M74" s="85"/>
      <c r="N74" s="85"/>
    </row>
    <row r="75" spans="1:14" ht="15">
      <c r="A75" s="85" t="s">
        <v>239</v>
      </c>
      <c r="B75" s="85">
        <v>2</v>
      </c>
      <c r="C75" s="85"/>
      <c r="D75" s="85"/>
      <c r="E75" s="85" t="s">
        <v>243</v>
      </c>
      <c r="F75" s="85">
        <v>1</v>
      </c>
      <c r="G75" s="85"/>
      <c r="H75" s="85"/>
      <c r="I75" s="85"/>
      <c r="J75" s="85"/>
      <c r="K75" s="85"/>
      <c r="L75" s="85"/>
      <c r="M75" s="85"/>
      <c r="N75" s="85"/>
    </row>
    <row r="76" spans="1:14" ht="15">
      <c r="A76" s="85" t="s">
        <v>249</v>
      </c>
      <c r="B76" s="85">
        <v>1</v>
      </c>
      <c r="C76" s="85"/>
      <c r="D76" s="85"/>
      <c r="E76" s="85"/>
      <c r="F76" s="85"/>
      <c r="G76" s="85"/>
      <c r="H76" s="85"/>
      <c r="I76" s="85"/>
      <c r="J76" s="85"/>
      <c r="K76" s="85"/>
      <c r="L76" s="85"/>
      <c r="M76" s="85"/>
      <c r="N76" s="85"/>
    </row>
    <row r="77" spans="1:14" ht="15">
      <c r="A77" s="85" t="s">
        <v>247</v>
      </c>
      <c r="B77" s="85">
        <v>1</v>
      </c>
      <c r="C77" s="85"/>
      <c r="D77" s="85"/>
      <c r="E77" s="85"/>
      <c r="F77" s="85"/>
      <c r="G77" s="85"/>
      <c r="H77" s="85"/>
      <c r="I77" s="85"/>
      <c r="J77" s="85"/>
      <c r="K77" s="85"/>
      <c r="L77" s="85"/>
      <c r="M77" s="85"/>
      <c r="N77" s="85"/>
    </row>
    <row r="78" spans="1:14" ht="15">
      <c r="A78" s="85" t="s">
        <v>246</v>
      </c>
      <c r="B78" s="85">
        <v>1</v>
      </c>
      <c r="C78" s="85"/>
      <c r="D78" s="85"/>
      <c r="E78" s="85"/>
      <c r="F78" s="85"/>
      <c r="G78" s="85"/>
      <c r="H78" s="85"/>
      <c r="I78" s="85"/>
      <c r="J78" s="85"/>
      <c r="K78" s="85"/>
      <c r="L78" s="85"/>
      <c r="M78" s="85"/>
      <c r="N78" s="85"/>
    </row>
    <row r="79" spans="1:14" ht="15">
      <c r="A79" s="85" t="s">
        <v>245</v>
      </c>
      <c r="B79" s="85">
        <v>1</v>
      </c>
      <c r="C79" s="85"/>
      <c r="D79" s="85"/>
      <c r="E79" s="85"/>
      <c r="F79" s="85"/>
      <c r="G79" s="85"/>
      <c r="H79" s="85"/>
      <c r="I79" s="85"/>
      <c r="J79" s="85"/>
      <c r="K79" s="85"/>
      <c r="L79" s="85"/>
      <c r="M79" s="85"/>
      <c r="N79" s="85"/>
    </row>
    <row r="80" spans="1:14" ht="15">
      <c r="A80" s="85" t="s">
        <v>244</v>
      </c>
      <c r="B80" s="85">
        <v>1</v>
      </c>
      <c r="C80" s="85"/>
      <c r="D80" s="85"/>
      <c r="E80" s="85"/>
      <c r="F80" s="85"/>
      <c r="G80" s="85"/>
      <c r="H80" s="85"/>
      <c r="I80" s="85"/>
      <c r="J80" s="85"/>
      <c r="K80" s="85"/>
      <c r="L80" s="85"/>
      <c r="M80" s="85"/>
      <c r="N80" s="85"/>
    </row>
    <row r="81" spans="1:14" ht="15">
      <c r="A81" s="85" t="s">
        <v>243</v>
      </c>
      <c r="B81" s="85">
        <v>1</v>
      </c>
      <c r="C81" s="85"/>
      <c r="D81" s="85"/>
      <c r="E81" s="85"/>
      <c r="F81" s="85"/>
      <c r="G81" s="85"/>
      <c r="H81" s="85"/>
      <c r="I81" s="85"/>
      <c r="J81" s="85"/>
      <c r="K81" s="85"/>
      <c r="L81" s="85"/>
      <c r="M81" s="85"/>
      <c r="N81" s="85"/>
    </row>
    <row r="84" spans="1:14" ht="15" customHeight="1">
      <c r="A84" s="13" t="s">
        <v>873</v>
      </c>
      <c r="B84" s="13" t="s">
        <v>723</v>
      </c>
      <c r="C84" s="13" t="s">
        <v>874</v>
      </c>
      <c r="D84" s="13" t="s">
        <v>726</v>
      </c>
      <c r="E84" s="13" t="s">
        <v>875</v>
      </c>
      <c r="F84" s="13" t="s">
        <v>728</v>
      </c>
      <c r="G84" s="13" t="s">
        <v>876</v>
      </c>
      <c r="H84" s="13" t="s">
        <v>732</v>
      </c>
      <c r="I84" s="13" t="s">
        <v>877</v>
      </c>
      <c r="J84" s="13" t="s">
        <v>734</v>
      </c>
      <c r="K84" s="13" t="s">
        <v>878</v>
      </c>
      <c r="L84" s="13" t="s">
        <v>736</v>
      </c>
      <c r="M84" s="13" t="s">
        <v>879</v>
      </c>
      <c r="N84" s="13" t="s">
        <v>737</v>
      </c>
    </row>
    <row r="85" spans="1:14" ht="15">
      <c r="A85" s="124" t="s">
        <v>225</v>
      </c>
      <c r="B85" s="85">
        <v>300349</v>
      </c>
      <c r="C85" s="124" t="s">
        <v>225</v>
      </c>
      <c r="D85" s="85">
        <v>300349</v>
      </c>
      <c r="E85" s="124" t="s">
        <v>244</v>
      </c>
      <c r="F85" s="85">
        <v>221591</v>
      </c>
      <c r="G85" s="124" t="s">
        <v>242</v>
      </c>
      <c r="H85" s="85">
        <v>77779</v>
      </c>
      <c r="I85" s="124" t="s">
        <v>240</v>
      </c>
      <c r="J85" s="85">
        <v>220315</v>
      </c>
      <c r="K85" s="124" t="s">
        <v>249</v>
      </c>
      <c r="L85" s="85">
        <v>614</v>
      </c>
      <c r="M85" s="124" t="s">
        <v>237</v>
      </c>
      <c r="N85" s="85">
        <v>3416</v>
      </c>
    </row>
    <row r="86" spans="1:14" ht="15">
      <c r="A86" s="124" t="s">
        <v>244</v>
      </c>
      <c r="B86" s="85">
        <v>221591</v>
      </c>
      <c r="C86" s="124" t="s">
        <v>216</v>
      </c>
      <c r="D86" s="85">
        <v>116401</v>
      </c>
      <c r="E86" s="124" t="s">
        <v>236</v>
      </c>
      <c r="F86" s="85">
        <v>44993</v>
      </c>
      <c r="G86" s="124" t="s">
        <v>212</v>
      </c>
      <c r="H86" s="85">
        <v>75901</v>
      </c>
      <c r="I86" s="124" t="s">
        <v>239</v>
      </c>
      <c r="J86" s="85">
        <v>331</v>
      </c>
      <c r="K86" s="124" t="s">
        <v>241</v>
      </c>
      <c r="L86" s="85">
        <v>6</v>
      </c>
      <c r="M86" s="124" t="s">
        <v>247</v>
      </c>
      <c r="N86" s="85">
        <v>1221</v>
      </c>
    </row>
    <row r="87" spans="1:14" ht="15">
      <c r="A87" s="124" t="s">
        <v>240</v>
      </c>
      <c r="B87" s="85">
        <v>220315</v>
      </c>
      <c r="C87" s="124" t="s">
        <v>227</v>
      </c>
      <c r="D87" s="85">
        <v>90136</v>
      </c>
      <c r="E87" s="124" t="s">
        <v>246</v>
      </c>
      <c r="F87" s="85">
        <v>31611</v>
      </c>
      <c r="G87" s="124" t="s">
        <v>238</v>
      </c>
      <c r="H87" s="85">
        <v>3219</v>
      </c>
      <c r="I87" s="124" t="s">
        <v>248</v>
      </c>
      <c r="J87" s="85">
        <v>25</v>
      </c>
      <c r="K87" s="124"/>
      <c r="L87" s="85"/>
      <c r="M87" s="124"/>
      <c r="N87" s="85"/>
    </row>
    <row r="88" spans="1:14" ht="15">
      <c r="A88" s="124" t="s">
        <v>216</v>
      </c>
      <c r="B88" s="85">
        <v>116401</v>
      </c>
      <c r="C88" s="124" t="s">
        <v>229</v>
      </c>
      <c r="D88" s="85">
        <v>86300</v>
      </c>
      <c r="E88" s="124" t="s">
        <v>243</v>
      </c>
      <c r="F88" s="85">
        <v>13304</v>
      </c>
      <c r="G88" s="124" t="s">
        <v>213</v>
      </c>
      <c r="H88" s="85">
        <v>15</v>
      </c>
      <c r="I88" s="124"/>
      <c r="J88" s="85"/>
      <c r="K88" s="124"/>
      <c r="L88" s="85"/>
      <c r="M88" s="124"/>
      <c r="N88" s="85"/>
    </row>
    <row r="89" spans="1:14" ht="15">
      <c r="A89" s="124" t="s">
        <v>227</v>
      </c>
      <c r="B89" s="85">
        <v>90136</v>
      </c>
      <c r="C89" s="124" t="s">
        <v>214</v>
      </c>
      <c r="D89" s="85">
        <v>85698</v>
      </c>
      <c r="E89" s="124" t="s">
        <v>245</v>
      </c>
      <c r="F89" s="85">
        <v>11677</v>
      </c>
      <c r="G89" s="124"/>
      <c r="H89" s="85"/>
      <c r="I89" s="124"/>
      <c r="J89" s="85"/>
      <c r="K89" s="124"/>
      <c r="L89" s="85"/>
      <c r="M89" s="124"/>
      <c r="N89" s="85"/>
    </row>
    <row r="90" spans="1:14" ht="15">
      <c r="A90" s="124" t="s">
        <v>229</v>
      </c>
      <c r="B90" s="85">
        <v>86300</v>
      </c>
      <c r="C90" s="124" t="s">
        <v>230</v>
      </c>
      <c r="D90" s="85">
        <v>84574</v>
      </c>
      <c r="E90" s="124" t="s">
        <v>235</v>
      </c>
      <c r="F90" s="85">
        <v>10221</v>
      </c>
      <c r="G90" s="124"/>
      <c r="H90" s="85"/>
      <c r="I90" s="124"/>
      <c r="J90" s="85"/>
      <c r="K90" s="124"/>
      <c r="L90" s="85"/>
      <c r="M90" s="124"/>
      <c r="N90" s="85"/>
    </row>
    <row r="91" spans="1:14" ht="15">
      <c r="A91" s="124" t="s">
        <v>214</v>
      </c>
      <c r="B91" s="85">
        <v>85698</v>
      </c>
      <c r="C91" s="124" t="s">
        <v>222</v>
      </c>
      <c r="D91" s="85">
        <v>75292</v>
      </c>
      <c r="E91" s="124"/>
      <c r="F91" s="85"/>
      <c r="G91" s="124"/>
      <c r="H91" s="85"/>
      <c r="I91" s="124"/>
      <c r="J91" s="85"/>
      <c r="K91" s="124"/>
      <c r="L91" s="85"/>
      <c r="M91" s="124"/>
      <c r="N91" s="85"/>
    </row>
    <row r="92" spans="1:14" ht="15">
      <c r="A92" s="124" t="s">
        <v>230</v>
      </c>
      <c r="B92" s="85">
        <v>84574</v>
      </c>
      <c r="C92" s="124" t="s">
        <v>226</v>
      </c>
      <c r="D92" s="85">
        <v>72018</v>
      </c>
      <c r="E92" s="124"/>
      <c r="F92" s="85"/>
      <c r="G92" s="124"/>
      <c r="H92" s="85"/>
      <c r="I92" s="124"/>
      <c r="J92" s="85"/>
      <c r="K92" s="124"/>
      <c r="L92" s="85"/>
      <c r="M92" s="124"/>
      <c r="N92" s="85"/>
    </row>
    <row r="93" spans="1:14" ht="15">
      <c r="A93" s="124" t="s">
        <v>242</v>
      </c>
      <c r="B93" s="85">
        <v>77779</v>
      </c>
      <c r="C93" s="124" t="s">
        <v>228</v>
      </c>
      <c r="D93" s="85">
        <v>33332</v>
      </c>
      <c r="E93" s="124"/>
      <c r="F93" s="85"/>
      <c r="G93" s="124"/>
      <c r="H93" s="85"/>
      <c r="I93" s="124"/>
      <c r="J93" s="85"/>
      <c r="K93" s="124"/>
      <c r="L93" s="85"/>
      <c r="M93" s="124"/>
      <c r="N93" s="85"/>
    </row>
    <row r="94" spans="1:14" ht="15">
      <c r="A94" s="124" t="s">
        <v>212</v>
      </c>
      <c r="B94" s="85">
        <v>75901</v>
      </c>
      <c r="C94" s="124" t="s">
        <v>218</v>
      </c>
      <c r="D94" s="85">
        <v>24218</v>
      </c>
      <c r="E94" s="124"/>
      <c r="F94" s="85"/>
      <c r="G94" s="124"/>
      <c r="H94" s="85"/>
      <c r="I94" s="124"/>
      <c r="J94" s="85"/>
      <c r="K94" s="124"/>
      <c r="L94" s="85"/>
      <c r="M94" s="124"/>
      <c r="N94" s="85"/>
    </row>
  </sheetData>
  <hyperlinks>
    <hyperlink ref="A2" r:id="rId1" display="https://twitter.com/KathyManningNC/status/1059775636166840321"/>
    <hyperlink ref="A3" r:id="rId2" display="https://www.clubforgrowth.org/club-for-growth-action-unveils-new-ad-in-nc-13/"/>
    <hyperlink ref="A4" r:id="rId3" display="https://projects.fivethirtyeight.com/2018-midterm-election-forecast/house/north-carolina/13/#deluxe"/>
    <hyperlink ref="A5" r:id="rId4" display="https://twitter.com/KathyManningNC/status/1059594159085010945"/>
    <hyperlink ref="A6" r:id="rId5" display="https://www.gofundme.com/anandarose?fbclid=IwAR26_8EoFfbHZDkLQ9-xtXCbeLYZrMmjsJx-3PtYfqDnn_bO2jDPH3XMlSs"/>
    <hyperlink ref="A7" r:id="rId6" display="https://twitter.com/barackobama/status/1058064320356081665"/>
    <hyperlink ref="A8" r:id="rId7" display="http://www.emilyslist.org/"/>
    <hyperlink ref="A9" r:id="rId8" display="https://www.lizziefletcher.com/"/>
    <hyperlink ref="A10" r:id="rId9" display="https://www.xochforcongress.com/"/>
    <hyperlink ref="A11" r:id="rId10" display="http://www.laurenunderwood.com/"/>
    <hyperlink ref="C2" r:id="rId11" display="https://www.gofundme.com/anandarose?fbclid=IwAR26_8EoFfbHZDkLQ9-xtXCbeLYZrMmjsJx-3PtYfqDnn_bO2jDPH3XMlSs"/>
    <hyperlink ref="E2" r:id="rId12" display="https://projects.fivethirtyeight.com/2018-midterm-election-forecast/house/north-carolina/13/#deluxe"/>
    <hyperlink ref="E3" r:id="rId13" display="https://twitter.com/KathyManningNC/status/1059594159085010945"/>
    <hyperlink ref="G2" r:id="rId14" display="http://www.emilyslist.org/"/>
    <hyperlink ref="G3" r:id="rId15" display="https://www.lizziefletcher.com/"/>
    <hyperlink ref="G4" r:id="rId16" display="https://www.xochforcongress.com/"/>
    <hyperlink ref="G5" r:id="rId17" display="http://www.laurenunderwood.com/"/>
    <hyperlink ref="G6" r:id="rId18" display="https://flavors.me/"/>
    <hyperlink ref="G7" r:id="rId19" display="https://elaineforcongress.com/"/>
    <hyperlink ref="G8" r:id="rId20" display="https://twitter.com/barackobama/status/1058064320356081665"/>
    <hyperlink ref="I2" r:id="rId21" display="https://www.clubforgrowth.org/club-for-growth-action-unveils-new-ad-in-nc-13/"/>
    <hyperlink ref="K2" r:id="rId22" display="https://twitter.com/KathyManningNC/status/1059775636166840321"/>
  </hyperlinks>
  <printOptions/>
  <pageMargins left="0.7" right="0.7" top="0.75" bottom="0.75" header="0.3" footer="0.3"/>
  <pageSetup orientation="portrait" paperSize="9"/>
  <tableParts>
    <tablePart r:id="rId27"/>
    <tablePart r:id="rId29"/>
    <tablePart r:id="rId23"/>
    <tablePart r:id="rId28"/>
    <tablePart r:id="rId25"/>
    <tablePart r:id="rId30"/>
    <tablePart r:id="rId24"/>
    <tablePart r:id="rId2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2019-01-16T07:38:56Z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