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1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<sst xmlns="http://schemas.openxmlformats.org/spreadsheetml/2006/main" count="8436" uniqueCount="1894">
  <si>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</si>
  <si>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</si>
  <si>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</si>
  <si>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</si>
  <si>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</si>
  <si>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</si>
  <si>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</si>
  <si>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</si>
  <si>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</si>
  <si>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</si>
  <si>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</si>
  <si>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</si>
  <si>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</si>
  <si>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</si>
  <si>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</si>
  <si>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</si>
  <si>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</si>
  <si>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</si>
  <si>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</si>
  <si>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</si>
  <si>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</si>
  <si>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</si>
  <si>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</si>
  <si>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</si>
  <si>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</si>
  <si>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</si>
  <si>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</si>
  <si>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</si>
  <si>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</si>
  <si>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</si>
  <si>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</si>
  <si>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</si>
  <si>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</si>
  <si>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</si>
  <si>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</si>
  <si>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</si>
  <si>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</si>
  <si>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</si>
  <si>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</si>
  <si>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</si>
  <si>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</si>
  <si>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</si>
  <si>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</si>
  <si>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</si>
  <si>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</si>
  <si>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</si>
  <si>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</si>
  <si>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</si>
  <si>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</si>
  <si>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</si>
  <si>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</si>
  <si>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</si>
  <si>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</si>
  <si>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</si>
  <si>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</si>
  <si>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</si>
  <si>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</si>
  <si>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</si>
  <si>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</si>
  <si>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</si>
  <si>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</si>
  <si>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</si>
  <si>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</si>
  <si>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</si>
  <si>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</si>
  <si>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</si>
  <si>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</si>
  <si>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</si>
  <si>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</si>
  <si>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</si>
  <si>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</si>
  <si>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</si>
  <si>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</si>
  <si>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</si>
  <si>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</si>
  <si>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</si>
  <si>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</si>
  <si>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</si>
  <si>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</si>
  <si>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</si>
  <si>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</si>
  <si>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</si>
  <si>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</si>
  <si>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</si>
  <si>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</si>
  <si>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</si>
  <si>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</si>
  <si>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</si>
  <si>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</si>
  <si>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</si>
  <si>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</si>
  <si>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</si>
  <si>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</si>
  <si>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</si>
  <si>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</si>
  <si>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</si>
  <si>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</si>
  <si>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</si>
  <si>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</si>
  <si>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</si>
  <si>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</si>
  <si>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</si>
  <si>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</si>
  <si>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</si>
  <si>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</si>
  <si>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</si>
  <si>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</si>
  <si>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</si>
  <si>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</si>
  <si>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</si>
  <si>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</si>
  <si>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</si>
  <si>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</si>
  <si>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</si>
  <si>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</si>
  <si>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</si>
  <si>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</si>
  <si>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</si>
  <si>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</si>
  <si>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</si>
  <si>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</si>
  <si>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</si>
  <si>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</si>
  <si>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</si>
  <si>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</si>
  <si>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</si>
  <si>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</si>
  <si>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</si>
  <si>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</si>
  <si>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</si>
  <si>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</si>
  <si>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</si>
  <si>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</si>
  <si>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</si>
  <si>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</si>
  <si>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</si>
  <si>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</si>
  <si>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</si>
  <si>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</si>
  <si>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</si>
  <si>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</si>
  <si>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</si>
  <si>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</si>
  <si>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</si>
  <si>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</si>
  <si>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</si>
  <si>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</si>
  <si>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</si>
  <si>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</si>
  <si>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</si>
  <si>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</si>
  <si>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</si>
  <si>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</si>
  <si>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</si>
  <si>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</si>
  <si>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</si>
  <si>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</si>
  <si>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</si>
  <si>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</si>
  <si>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</si>
  <si>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</si>
  <si>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</si>
  <si>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</si>
  <si>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</si>
  <si>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</si>
  <si>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</si>
  <si>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</si>
  <si>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</si>
  <si>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</si>
  <si>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</si>
  <si>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</si>
  <si>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</si>
  <si>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</si>
  <si>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</si>
  <si>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</si>
  <si>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</si>
  <si>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</si>
  <si>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</si>
  <si>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</si>
  <si>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</si>
  <si>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</si>
  <si>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</si>
  <si>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</si>
  <si>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</si>
  <si>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</si>
  <si>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</si>
  <si>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</si>
  <si>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</si>
  <si>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</si>
  <si>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</si>
  <si>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</si>
  <si>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</si>
  <si>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</si>
  <si>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</si>
  <si>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</si>
  <si>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</si>
  <si>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</si>
  <si>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</si>
  <si>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</si>
  <si>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</si>
  <si>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</si>
  <si>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</si>
  <si>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</si>
  <si>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</si>
  <si>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</si>
  <si>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</si>
  <si>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</si>
  <si>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</si>
  <si>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</si>
  <si>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</si>
  <si>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</si>
  <si>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</si>
  <si>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whoischarlie_</t>
  </si>
  <si>
    <t>carlevans450</t>
  </si>
  <si>
    <t>casper10666</t>
  </si>
  <si>
    <t>beth_porteous</t>
  </si>
  <si>
    <t>mcgkelz</t>
  </si>
  <si>
    <t>thoughtland</t>
  </si>
  <si>
    <t>lamhfada</t>
  </si>
  <si>
    <t>janehaston1</t>
  </si>
  <si>
    <t>markdav37641150</t>
  </si>
  <si>
    <t>elledeer88</t>
  </si>
  <si>
    <t>jwashpot</t>
  </si>
  <si>
    <t>kkilcoyne</t>
  </si>
  <si>
    <t>snapdragon6469</t>
  </si>
  <si>
    <t>linda8h</t>
  </si>
  <si>
    <t>rotrujo</t>
  </si>
  <si>
    <t>walesindy</t>
  </si>
  <si>
    <t>jackiem08602754</t>
  </si>
  <si>
    <t>imadscotland</t>
  </si>
  <si>
    <t>starshaddow</t>
  </si>
  <si>
    <t>awelshscot</t>
  </si>
  <si>
    <t>kkaaazz14</t>
  </si>
  <si>
    <t>andrewgolder3</t>
  </si>
  <si>
    <t>jewishlass101</t>
  </si>
  <si>
    <t>robertm64082174</t>
  </si>
  <si>
    <t>leonardocarella</t>
  </si>
  <si>
    <t>johnronaldhassa</t>
  </si>
  <si>
    <t>calumscotbot</t>
  </si>
  <si>
    <t>scottishzidane</t>
  </si>
  <si>
    <t>mimiinternet</t>
  </si>
  <si>
    <t>brusuth</t>
  </si>
  <si>
    <t>dwselfe</t>
  </si>
  <si>
    <t>garrythomson4</t>
  </si>
  <si>
    <t>yvonneirving88</t>
  </si>
  <si>
    <t>mrrwilkinson</t>
  </si>
  <si>
    <t>dorothybruce14</t>
  </si>
  <si>
    <t>highlandermsp</t>
  </si>
  <si>
    <t>friesdorfer</t>
  </si>
  <si>
    <t>flashhepburn</t>
  </si>
  <si>
    <t>conn1312</t>
  </si>
  <si>
    <t>elainefoster10</t>
  </si>
  <si>
    <t>kennybrownptfc</t>
  </si>
  <si>
    <t>ndscotland</t>
  </si>
  <si>
    <t>robemmet1803</t>
  </si>
  <si>
    <t>dec4el</t>
  </si>
  <si>
    <t>leomiklasz</t>
  </si>
  <si>
    <t>annemac33</t>
  </si>
  <si>
    <t>45albannach</t>
  </si>
  <si>
    <t>weealanb</t>
  </si>
  <si>
    <t>isleofskyecats</t>
  </si>
  <si>
    <t>kacidama</t>
  </si>
  <si>
    <t>mhrmort</t>
  </si>
  <si>
    <t>amacfergus</t>
  </si>
  <si>
    <t>proctorlewis1</t>
  </si>
  <si>
    <t>evolvingpeasant</t>
  </si>
  <si>
    <t>jamesgarry7</t>
  </si>
  <si>
    <t>stovies5</t>
  </si>
  <si>
    <t>wattswilma</t>
  </si>
  <si>
    <t>juliebertagna</t>
  </si>
  <si>
    <t>icockburn</t>
  </si>
  <si>
    <t>chrislundaysnp</t>
  </si>
  <si>
    <t>airisaiia</t>
  </si>
  <si>
    <t>mareetoddmsp</t>
  </si>
  <si>
    <t>v_jamieson</t>
  </si>
  <si>
    <t>r_davidson1980</t>
  </si>
  <si>
    <t>uk_together</t>
  </si>
  <si>
    <t>15jonrell</t>
  </si>
  <si>
    <t>7anthea6</t>
  </si>
  <si>
    <t>shufflepaw</t>
  </si>
  <si>
    <t>edtech_stories</t>
  </si>
  <si>
    <t>odettemacdonal3</t>
  </si>
  <si>
    <t>dottyost</t>
  </si>
  <si>
    <t>hoopswon</t>
  </si>
  <si>
    <t>scotindydebate</t>
  </si>
  <si>
    <t>indyrefscot2now</t>
  </si>
  <si>
    <t>irenehutchison</t>
  </si>
  <si>
    <t>darrenjdouglas</t>
  </si>
  <si>
    <t>eileen43eileen</t>
  </si>
  <si>
    <t>martinc84779546</t>
  </si>
  <si>
    <t>robertsonsmokey</t>
  </si>
  <si>
    <t>mckinlay_liz</t>
  </si>
  <si>
    <t>ruthj02029255</t>
  </si>
  <si>
    <t>marc0vald0</t>
  </si>
  <si>
    <t>katiesuze</t>
  </si>
  <si>
    <t>racbiggar</t>
  </si>
  <si>
    <t>darkblue1965</t>
  </si>
  <si>
    <t>indyrefbot</t>
  </si>
  <si>
    <t>itvborderrb</t>
  </si>
  <si>
    <t>johncumming15</t>
  </si>
  <si>
    <t>jim45cotland</t>
  </si>
  <si>
    <t>mikedisbury</t>
  </si>
  <si>
    <t>patrickharvie</t>
  </si>
  <si>
    <t>greengrass1875</t>
  </si>
  <si>
    <t>addancd</t>
  </si>
  <si>
    <t>getawaytaeindy</t>
  </si>
  <si>
    <t>isthisab0t</t>
  </si>
  <si>
    <t>eggmsc</t>
  </si>
  <si>
    <t>wgsaraband</t>
  </si>
  <si>
    <t>amphetcymru</t>
  </si>
  <si>
    <t>petermacmahon</t>
  </si>
  <si>
    <t>nicolasturgeon</t>
  </si>
  <si>
    <t>dlidington</t>
  </si>
  <si>
    <t>jilliebinfrance</t>
  </si>
  <si>
    <t>tony_locksmiths</t>
  </si>
  <si>
    <t>feorlean</t>
  </si>
  <si>
    <t>gedk</t>
  </si>
  <si>
    <t>getup</t>
  </si>
  <si>
    <t>ahorapodemos</t>
  </si>
  <si>
    <t>stellacreasy</t>
  </si>
  <si>
    <t>lisanandy</t>
  </si>
  <si>
    <t>debbie_abrahams</t>
  </si>
  <si>
    <t>piper1986uk</t>
  </si>
  <si>
    <t>k69atie</t>
  </si>
  <si>
    <t>Mentions</t>
  </si>
  <si>
    <t>Replies to</t>
  </si>
  <si>
    <t>RT @ITVBorderRB: WATCH: @NicolaSturgeon met SNP MPs in Westminster today. She told @petermacmahon that she'll say more about the timing of…</t>
  </si>
  <si>
    <t>RT @patrickharvie: One more time, just for the memory. #StopBrexit #PeoplesVote #indyref https://t.co/NtlVZ3swXG</t>
  </si>
  <si>
    <t>RT @Eileen43Eileen: This IS our best option #indyref https://t.co/lugm9aWr0B</t>
  </si>
  <si>
    <t>RT @getawaytaeindy: It's a bit rich when a DUP MP, from part of the island of Ireland, stands up and bangs on about the importance of leavi…</t>
  </si>
  <si>
    <t>RT @jim45cotland: Scotland .. Do you remember being told during #indyref that your pension would ONLY be safe by staying in UK?
"From 15 M…</t>
  </si>
  <si>
    <t>RT @AmphetCymru: This nation deserves international recognition and sovereignty. No English Parliament, no English politician,no English (i…</t>
  </si>
  <si>
    <t>RT @NDScotland: Do you believe Scotland should be an independent nation?
Retweet = Yes
Like = No
#SCOTREF #INDYREF #BREXIT #POLL</t>
  </si>
  <si>
    <t>I wonder if Scotland would have a points system for all the English immigrants that appear to want to come and live here if we get our independence.
Answer: No it wouldn’t...  but we might ask if you’re a Tory... #dealbreaker #voteofnoconfidence #brexitchaos #pmqs #indyref</t>
  </si>
  <si>
    <t>So yes, the LibDems would get in to the coalition bed with the Tories again, Bedroom Tax just the warm-up event. Labour will loose the next election, it’s going to be a Tory-LibDem love fest all over again. Scotland you have been warned #DissolveTheUnion #IndyRef https://t.co/5PFr9WfmkV</t>
  </si>
  <si>
    <t>RT @HighlanderMSP: So yes, the LibDems would get in to the coalition bed with the Tories again, Bedroom Tax just the warm-up event. Labour…</t>
  </si>
  <si>
    <t>To fellow Independence supporters - keep the heid. It’s coming, but patience is a virtue. #indy #indyref #scotref #brexit</t>
  </si>
  <si>
    <t>RT @FlashHepburn: To fellow Independence supporters - keep the heid. It’s coming, but patience is a virtue. #indy #indyref #scotref #brexit</t>
  </si>
  <si>
    <t>Do you believe Scotland should be an independent nation?
Retweet = Yes
Like = No
#SCOTREF #INDYREF #BREXIT #POLL</t>
  </si>
  <si>
    <t>@Tony_Locksmiths @jilliebinfrance Legally even a binding ref result can be ignored because of the sovereignty of Parl. Parl makes the decision to be bound or not by the result. In '75 it was, in 2011 it was and in 2014 (#IndyRef) it was. 2016 was advisory because @DLidington told the house no supermajority req</t>
  </si>
  <si>
    <t>RT @ScotIndyDebate: WATCH: @NicolaSturgeon will discuss about the timing of a second #indyref in a "matter of weeks". https://t.co/Zy8XIPpJ…</t>
  </si>
  <si>
    <t>Fancy joining the @UK_Together team? We're recruiting a Research and Engagement Officer. Find out more here:
http://t.co/BJsOnleee3 #indyref</t>
  </si>
  <si>
    <t>RT @v_jamieson: Fancy joining the @UK_Together team? We're recruiting a Research and Engagement Officer. Find out more here:
http://t.co/BJ…</t>
  </si>
  <si>
    <t>AD “We have a voice in the debates that impact on our well-being in a way which no other small nation has." #bettertogether #IndyRef</t>
  </si>
  <si>
    <t>RT @UK_Together: AD “We have a voice in the debates that impact on our well-being in a way which no other small nation has." #bettertogethe…</t>
  </si>
  <si>
    <t>@Debbie_abrahams shares @lisanandy &amp;amp; @stellacreasy's ideas that remind me of @ahorapodemos and #NewPower values (And @GetUp too)
#Brexit #IndyRef what ppl were looking for was to be heard and have a say... Participate, not spectate!
https://t.co/zmaPrwLLru
Cc @GedK @Feorlean</t>
  </si>
  <si>
    <t>WATCH: @NicolaSturgeon will discuss about the timing of a second #indyref in a "matter of weeks". https://t.co/Zy8XIPpJXg</t>
  </si>
  <si>
    <t>RT @wgsaraband: I don't know if it was possible, but if anything, this night has made me even more of a Yesser. Scottish Independence is th…</t>
  </si>
  <si>
    <t>This IS our best option #indyref https://t.co/lugm9aWr0B</t>
  </si>
  <si>
    <t>RT @eggmsc: @K69atie @piper1986uk UK anyone? (View from Scotland.) #IndyRef #Indyref2</t>
  </si>
  <si>
    <t>WATCH: @NicolaSturgeon met SNP MPs in Westminster today. She told @petermacmahon that she'll say more about the timing of a second #indyref in a "matter of weeks". https://t.co/3yR7J2UyvF</t>
  </si>
  <si>
    <t>Scotland .. Do you remember being told during #indyref that your pension would ONLY be safe by staying in UK?
"From 15 May, new PENSIONERS with partners under 65 can no longer claim pension credit"
"UK PENSIONERS who have partner of working age could lose up to £7,000 a year"_xD83D__xDC47_ https://t.co/ED3mMmI6hO</t>
  </si>
  <si>
    <t>One more time, just for the memory. #StopBrexit #PeoplesVote #indyref https://t.co/NtlVZ3swXG</t>
  </si>
  <si>
    <t>It's a bit rich when a DUP MP, from part of the island of Ireland, stands up and bangs on about the importance of leaving as one.
#indyref #ConfidenceVote #PeoplesVote</t>
  </si>
  <si>
    <t>Getting sick of Tories banging on about others playing politics when their party has done little else for near 3 years.
May has controlled every aspect of #Brexit.
#Indyref #ConfidenceVote #PeoplesVote</t>
  </si>
  <si>
    <t>@K69atie @piper1986uk UK anyone? (View from Scotland.) #IndyRef #Indyref2</t>
  </si>
  <si>
    <t>I don't know if it was possible, but if anything, this night has made me even more of a Yesser. Scottish Independence is the only rational path out of the madness gripping this union. _xD83C__xDFF4__xDB40__xDC67__xDB40__xDC62__xDB40__xDC73__xDB40__xDC63__xDB40__xDC74__xDB40__xDC7F__xD83C__xDFF4__xDB40__xDC67__xDB40__xDC62__xDB40__xDC73__xDB40__xDC63__xDB40__xDC74__xDB40__xDC7F__xD83C__xDFF4__xDB40__xDC67__xDB40__xDC62__xDB40__xDC73__xDB40__xDC63__xDB40__xDC74__xDB40__xDC7F_
#indyref #yes #YouYesYet #indyref2 #BrexitVote #brexitdeal</t>
  </si>
  <si>
    <t>This nation deserves international recognition and sovereignty. No English Parliament, no English politician,no English (in or out of Cymru) can tell us, as a people we can't have national freedom. Our people and nations time is coming. #Cymru #Wales #indywales #Indyref</t>
  </si>
  <si>
    <t>https://twitter.com/UK_Together/status/506899714923843584</t>
  </si>
  <si>
    <t>https://twitter.com/channel4news/status/1085302626349142016</t>
  </si>
  <si>
    <t>http://better.tg/1cRgy0K</t>
  </si>
  <si>
    <t>https://mobile.twitter.com/Debbie_abrahams/status/1085565464510689280</t>
  </si>
  <si>
    <t>twitter.com</t>
  </si>
  <si>
    <t>better.tg</t>
  </si>
  <si>
    <t>stopbrexit peoplesvote indyref</t>
  </si>
  <si>
    <t>indyref</t>
  </si>
  <si>
    <t>scotref indyref brexit poll</t>
  </si>
  <si>
    <t>dealbreaker voteofnoconfidence brexitchaos pmqs indyref</t>
  </si>
  <si>
    <t>dissolvetheunion indyref</t>
  </si>
  <si>
    <t>indy indyref scotref brexit</t>
  </si>
  <si>
    <t>bettertogether indyref</t>
  </si>
  <si>
    <t>newpower brexit indyref</t>
  </si>
  <si>
    <t>indyref indyref2</t>
  </si>
  <si>
    <t>indyref confidencevote peoplesvote</t>
  </si>
  <si>
    <t>brexit indyref confidencevote peoplesvote</t>
  </si>
  <si>
    <t>indyref yes youyesyet indyref2 brexitvote brexitdeal</t>
  </si>
  <si>
    <t>cymru wales indywales indyref</t>
  </si>
  <si>
    <t>https://pbs.twimg.com/ext_tw_video_thumb/1085498032353918976/pu/img/QkEe-wZLRgPeb-pO.jpg</t>
  </si>
  <si>
    <t>https://pbs.twimg.com/ext_tw_video_thumb/1085536170891767808/pu/img/GX7b7W6cZsA7kD6g.jpg</t>
  </si>
  <si>
    <t>https://pbs.twimg.com/media/Dw_8leEX0AAo-6r.jpg</t>
  </si>
  <si>
    <t>http://pbs.twimg.com/profile_images/919591063576301568/lmHgFYZB_normal.jpg</t>
  </si>
  <si>
    <t>http://abs.twimg.com/sticky/default_profile_images/default_profile_normal.png</t>
  </si>
  <si>
    <t>http://pbs.twimg.com/profile_images/944987996994056192/fyGIQx_D_normal.jpg</t>
  </si>
  <si>
    <t>http://pbs.twimg.com/profile_images/986256395317272576/-6msOk3d_normal.jpg</t>
  </si>
  <si>
    <t>http://pbs.twimg.com/profile_images/1036628738857943040/b_EB3Kq2_normal.jpg</t>
  </si>
  <si>
    <t>http://pbs.twimg.com/profile_images/841579742855909376/hUtQ7s0o_normal.jpg</t>
  </si>
  <si>
    <t>http://pbs.twimg.com/profile_images/1083748786030034944/khg1wHrX_normal.jpg</t>
  </si>
  <si>
    <t>http://pbs.twimg.com/profile_images/791367087004459008/eJwstQVE_normal.jpg</t>
  </si>
  <si>
    <t>http://pbs.twimg.com/profile_images/1007544811019120640/7bSsJRhP_normal.jpg</t>
  </si>
  <si>
    <t>http://pbs.twimg.com/profile_images/1063474829993615360/VsuGKyps_normal.jpg</t>
  </si>
  <si>
    <t>http://pbs.twimg.com/profile_images/1055470658073837568/6r5eosuq_normal.jpg</t>
  </si>
  <si>
    <t>http://pbs.twimg.com/profile_images/748025230875045893/IuWHoBOR_normal.jpg</t>
  </si>
  <si>
    <t>http://pbs.twimg.com/profile_images/985543726524137474/pvmhzy2P_normal.jpg</t>
  </si>
  <si>
    <t>http://pbs.twimg.com/profile_images/1080831376339935233/9UoVwIwP_normal.jpg</t>
  </si>
  <si>
    <t>http://pbs.twimg.com/profile_images/577528197614448640/oksB7Ij9_normal.jpeg</t>
  </si>
  <si>
    <t>http://pbs.twimg.com/profile_images/1006995021181210626/xAvxvQeh_normal.jpg</t>
  </si>
  <si>
    <t>http://pbs.twimg.com/profile_images/877947426958692353/kNbUqhyR_normal.jpg</t>
  </si>
  <si>
    <t>http://pbs.twimg.com/profile_images/513387083570765824/Hk0ytSQe_normal.png</t>
  </si>
  <si>
    <t>http://pbs.twimg.com/profile_images/1072179358268317697/V60yceMO_normal.jpg</t>
  </si>
  <si>
    <t>http://pbs.twimg.com/profile_images/599641619290320896/mXZrO2If_normal.jpg</t>
  </si>
  <si>
    <t>http://pbs.twimg.com/profile_images/1039945795695464449/rATRmt6E_normal.jpg</t>
  </si>
  <si>
    <t>http://pbs.twimg.com/profile_images/1070120811581882368/sb1qIjMj_normal.jpg</t>
  </si>
  <si>
    <t>http://pbs.twimg.com/profile_images/1037639538120843264/woNei-7B_normal.jpg</t>
  </si>
  <si>
    <t>http://pbs.twimg.com/profile_images/497914462884483072/yFC9fWeh_normal.jpeg</t>
  </si>
  <si>
    <t>http://pbs.twimg.com/profile_images/1080868937779347458/weulc4kb_normal.jpg</t>
  </si>
  <si>
    <t>http://pbs.twimg.com/profile_images/378800000509421879/cdf4e3bc8bb51a154d1726b30028b8e6_normal.jpeg</t>
  </si>
  <si>
    <t>http://pbs.twimg.com/profile_images/741886026961047553/9ZRhWjZR_normal.jpg</t>
  </si>
  <si>
    <t>http://pbs.twimg.com/profile_images/1065561564944760832/krZvuzFm_normal.jpg</t>
  </si>
  <si>
    <t>http://pbs.twimg.com/profile_images/1077989730317418497/Adq2ivTS_normal.jpg</t>
  </si>
  <si>
    <t>http://pbs.twimg.com/profile_images/736658979401682948/MhfySLx6_normal.jpg</t>
  </si>
  <si>
    <t>http://pbs.twimg.com/profile_images/919182522231218176/iB9F7MqE_normal.jpg</t>
  </si>
  <si>
    <t>http://pbs.twimg.com/profile_images/606209144228593664/7FTWDEVW_normal.png</t>
  </si>
  <si>
    <t>http://pbs.twimg.com/profile_images/847596703737950208/ymkOcl4-_normal.jpg</t>
  </si>
  <si>
    <t>http://pbs.twimg.com/profile_images/1039252257286639616/jPcqvr4r_normal.jpg</t>
  </si>
  <si>
    <t>http://pbs.twimg.com/profile_images/998606830338101249/98XfU67J_normal.jpg</t>
  </si>
  <si>
    <t>http://pbs.twimg.com/profile_images/914132236538204162/7ZFXDrP2_normal.jpg</t>
  </si>
  <si>
    <t>http://pbs.twimg.com/profile_images/1085569031841738752/ti3bxYWr_normal.jpg</t>
  </si>
  <si>
    <t>http://pbs.twimg.com/profile_images/995215044500598785/W4lD_Do4_normal.jpg</t>
  </si>
  <si>
    <t>http://pbs.twimg.com/profile_images/893837012008128512/F-lTru1i_normal.jpg</t>
  </si>
  <si>
    <t>http://pbs.twimg.com/profile_images/1029160690538475520/eC0HaIcL_normal.jpg</t>
  </si>
  <si>
    <t>http://pbs.twimg.com/profile_images/1084933324290867202/8f9J4e3R_normal.jpg</t>
  </si>
  <si>
    <t>http://pbs.twimg.com/profile_images/1135648056/100_0689_normal.JPG</t>
  </si>
  <si>
    <t>http://pbs.twimg.com/profile_images/987680316918829056/AhG4-rve_normal.jpg</t>
  </si>
  <si>
    <t>http://pbs.twimg.com/profile_images/623044724493025280/Z4UB6Oq3_normal.jpg</t>
  </si>
  <si>
    <t>http://pbs.twimg.com/profile_images/910925160776994816/l_jmrb4F_normal.jpg</t>
  </si>
  <si>
    <t>http://pbs.twimg.com/profile_images/501699733203607553/1VqrivQo_normal.jpeg</t>
  </si>
  <si>
    <t>http://pbs.twimg.com/profile_images/992649042411868160/O6ZC2B0-_normal.jpg</t>
  </si>
  <si>
    <t>http://pbs.twimg.com/profile_images/1048253361122959365/5tJCKzgk_normal.jpg</t>
  </si>
  <si>
    <t>http://pbs.twimg.com/profile_images/827234362475290624/AX6t6yiz_normal.jpg</t>
  </si>
  <si>
    <t>http://pbs.twimg.com/profile_images/872581604866224128/2miLcoLg_normal.jpg</t>
  </si>
  <si>
    <t>http://pbs.twimg.com/profile_images/998874418070749185/78-SB-ya_normal.jpg</t>
  </si>
  <si>
    <t>http://pbs.twimg.com/profile_images/1081064409366253568/UaBBiLSS_normal.jpg</t>
  </si>
  <si>
    <t>http://pbs.twimg.com/profile_images/817891643068129280/949U4d5u_normal.jpg</t>
  </si>
  <si>
    <t>http://pbs.twimg.com/profile_images/1006149622706917376/EnBdZoKW_normal.jpg</t>
  </si>
  <si>
    <t>http://pbs.twimg.com/profile_images/974338347840753664/i-drKY3F_normal.jpg</t>
  </si>
  <si>
    <t>http://pbs.twimg.com/profile_images/897192755285426176/o4Rhu0kj_normal.jpg</t>
  </si>
  <si>
    <t>http://pbs.twimg.com/profile_images/525590453253451776/6UDv2n_9_normal.png</t>
  </si>
  <si>
    <t>http://pbs.twimg.com/profile_images/1049995986305773568/AahevOi0_normal.jpg</t>
  </si>
  <si>
    <t>http://pbs.twimg.com/profile_images/837869863364407299/km6ruN8K_normal.jpg</t>
  </si>
  <si>
    <t>http://pbs.twimg.com/profile_images/1056231607395344385/ZdZqC3WS_normal.jpg</t>
  </si>
  <si>
    <t>http://pbs.twimg.com/profile_images/998229141295001601/0os0cv4V_normal.jpg</t>
  </si>
  <si>
    <t>http://pbs.twimg.com/profile_images/828195900140945408/ydrJQf2i_normal.jpg</t>
  </si>
  <si>
    <t>http://pbs.twimg.com/profile_images/496205809517219841/I1_3IJxD_normal.jpeg</t>
  </si>
  <si>
    <t>http://pbs.twimg.com/profile_images/565834072195211266/1WqBLIeb_normal.png</t>
  </si>
  <si>
    <t>http://pbs.twimg.com/profile_images/1048963387986722818/xb0fhttw_normal.jpg</t>
  </si>
  <si>
    <t>http://pbs.twimg.com/profile_images/618786202435481600/WYOBHUFC_normal.png</t>
  </si>
  <si>
    <t>http://pbs.twimg.com/profile_images/933740415861252096/qEXZnavW_normal.jpg</t>
  </si>
  <si>
    <t>http://pbs.twimg.com/profile_images/949012132766605312/ajoBfBTs_normal.jpg</t>
  </si>
  <si>
    <t>http://pbs.twimg.com/profile_images/678350134783049728/V5fay3Si_normal.png</t>
  </si>
  <si>
    <t>http://pbs.twimg.com/profile_images/1072225526201356288/CTQ0LJOx_normal.jpg</t>
  </si>
  <si>
    <t>http://pbs.twimg.com/profile_images/984162309391175680/lR8GSPeE_normal.jpg</t>
  </si>
  <si>
    <t>http://pbs.twimg.com/profile_images/1049617476496084992/JYdhXqw3_normal.jpg</t>
  </si>
  <si>
    <t>http://pbs.twimg.com/profile_images/955393113316560898/ocKey_K5_normal.jpg</t>
  </si>
  <si>
    <t>http://pbs.twimg.com/profile_images/1061024768193949696/xcXdUwYb_normal.jpg</t>
  </si>
  <si>
    <t>http://pbs.twimg.com/profile_images/768358522912382976/5i3zl6AG_normal.jpg</t>
  </si>
  <si>
    <t>http://pbs.twimg.com/profile_images/1034370720137195521/Q80I9DGq_normal.jpg</t>
  </si>
  <si>
    <t>http://pbs.twimg.com/profile_images/378800000815217511/bc21bea0ce49103fceccc871d29f51fa_normal.jpeg</t>
  </si>
  <si>
    <t>http://pbs.twimg.com/profile_images/1005577723132211201/q1yVPko7_normal.jpg</t>
  </si>
  <si>
    <t>http://pbs.twimg.com/profile_images/1037753328485187585/SEmFuTxR_normal.jpg</t>
  </si>
  <si>
    <t>http://pbs.twimg.com/profile_images/1072565379501879296/pi1GBlA__normal.jpg</t>
  </si>
  <si>
    <t>http://pbs.twimg.com/profile_images/1082264918496342016/RNq6j7if_normal.jpg</t>
  </si>
  <si>
    <t>http://pbs.twimg.com/profile_images/1057549951008493568/t7i_dYk2_normal.jpg</t>
  </si>
  <si>
    <t>http://pbs.twimg.com/profile_images/641232760204455936/K8EYkzMh_normal.png</t>
  </si>
  <si>
    <t>http://pbs.twimg.com/profile_images/730861742729859073/IRqj9sru_normal.jpg</t>
  </si>
  <si>
    <t>http://pbs.twimg.com/profile_images/1762727081/Skydiving_normal.jpg</t>
  </si>
  <si>
    <t>http://pbs.twimg.com/profile_images/1048638863458099201/etMWEPky_normal.jpg</t>
  </si>
  <si>
    <t>http://pbs.twimg.com/profile_images/1082680098938126336/BmCWPUCP_normal.jpg</t>
  </si>
  <si>
    <t>https://twitter.com/#!/whoischarlie_/status/1085561171330154496</t>
  </si>
  <si>
    <t>https://twitter.com/#!/carlevans450/status/1085561220080566272</t>
  </si>
  <si>
    <t>https://twitter.com/#!/casper10666/status/1085561802631643137</t>
  </si>
  <si>
    <t>https://twitter.com/#!/beth_porteous/status/1085561860101939200</t>
  </si>
  <si>
    <t>https://twitter.com/#!/mcgkelz/status/1085561891336998913</t>
  </si>
  <si>
    <t>https://twitter.com/#!/thoughtland/status/1085562156890968064</t>
  </si>
  <si>
    <t>https://twitter.com/#!/lamhfada/status/1085562452371230720</t>
  </si>
  <si>
    <t>https://twitter.com/#!/janehaston1/status/1085563102366711810</t>
  </si>
  <si>
    <t>https://twitter.com/#!/markdav37641150/status/1085563120561451009</t>
  </si>
  <si>
    <t>https://twitter.com/#!/elledeer88/status/1085563280737947649</t>
  </si>
  <si>
    <t>https://twitter.com/#!/jwashpot/status/1085563378934992902</t>
  </si>
  <si>
    <t>https://twitter.com/#!/kkilcoyne/status/1085563615011393536</t>
  </si>
  <si>
    <t>https://twitter.com/#!/snapdragon6469/status/1085563695479115776</t>
  </si>
  <si>
    <t>https://twitter.com/#!/linda8h/status/1085563703314038784</t>
  </si>
  <si>
    <t>https://twitter.com/#!/rotrujo/status/1085564080084172800</t>
  </si>
  <si>
    <t>https://twitter.com/#!/walesindy/status/1085564203287658496</t>
  </si>
  <si>
    <t>https://twitter.com/#!/jackiem08602754/status/1085564219930673163</t>
  </si>
  <si>
    <t>https://twitter.com/#!/imadscotland/status/1085564230282158080</t>
  </si>
  <si>
    <t>https://twitter.com/#!/starshaddow/status/1085564239346102272</t>
  </si>
  <si>
    <t>https://twitter.com/#!/awelshscot/status/1085564463980429314</t>
  </si>
  <si>
    <t>https://twitter.com/#!/kkaaazz14/status/1085564625914085377</t>
  </si>
  <si>
    <t>https://twitter.com/#!/andrewgolder3/status/1085564785352208387</t>
  </si>
  <si>
    <t>https://twitter.com/#!/jewishlass101/status/1085564837965500416</t>
  </si>
  <si>
    <t>https://twitter.com/#!/robertm64082174/status/1085564853174050816</t>
  </si>
  <si>
    <t>https://twitter.com/#!/leonardocarella/status/1085565219173216257</t>
  </si>
  <si>
    <t>https://twitter.com/#!/johnronaldhassa/status/1085565710619824128</t>
  </si>
  <si>
    <t>https://twitter.com/#!/calumscotbot/status/1085566091798171648</t>
  </si>
  <si>
    <t>https://twitter.com/#!/scottishzidane/status/1085566176476958721</t>
  </si>
  <si>
    <t>https://twitter.com/#!/mimiinternet/status/1085566308664647681</t>
  </si>
  <si>
    <t>https://twitter.com/#!/brusuth/status/1085566540479639553</t>
  </si>
  <si>
    <t>https://twitter.com/#!/dwselfe/status/1085566555650486274</t>
  </si>
  <si>
    <t>https://twitter.com/#!/garrythomson4/status/1085566688932839431</t>
  </si>
  <si>
    <t>https://twitter.com/#!/yvonneirving88/status/1085566873842970624</t>
  </si>
  <si>
    <t>https://twitter.com/#!/mrrwilkinson/status/1085566979673653249</t>
  </si>
  <si>
    <t>https://twitter.com/#!/dorothybruce14/status/1085567121147478018</t>
  </si>
  <si>
    <t>https://twitter.com/#!/highlandermsp/status/1085457790552952832</t>
  </si>
  <si>
    <t>https://twitter.com/#!/friesdorfer/status/1085567157499502592</t>
  </si>
  <si>
    <t>https://twitter.com/#!/flashhepburn/status/1085560364086018048</t>
  </si>
  <si>
    <t>https://twitter.com/#!/conn1312/status/1085567225329844226</t>
  </si>
  <si>
    <t>https://twitter.com/#!/elainefoster10/status/1085567285891338240</t>
  </si>
  <si>
    <t>https://twitter.com/#!/kennybrownptfc/status/1085567405542256641</t>
  </si>
  <si>
    <t>https://twitter.com/#!/ndscotland/status/1083658930029580288</t>
  </si>
  <si>
    <t>https://twitter.com/#!/robemmet1803/status/1085567654654627840</t>
  </si>
  <si>
    <t>https://twitter.com/#!/dec4el/status/1085567857566597120</t>
  </si>
  <si>
    <t>https://twitter.com/#!/leomiklasz/status/1085568000651087878</t>
  </si>
  <si>
    <t>https://twitter.com/#!/annemac33/status/1085568037921701888</t>
  </si>
  <si>
    <t>https://twitter.com/#!/45albannach/status/1085568138975105028</t>
  </si>
  <si>
    <t>https://twitter.com/#!/weealanb/status/1085568452910333955</t>
  </si>
  <si>
    <t>https://twitter.com/#!/isleofskyecats/status/1085568784247726080</t>
  </si>
  <si>
    <t>https://twitter.com/#!/kacidama/status/1085568833656705035</t>
  </si>
  <si>
    <t>https://twitter.com/#!/mhrmort/status/1085568852807876610</t>
  </si>
  <si>
    <t>https://twitter.com/#!/amacfergus/status/1085568901365354497</t>
  </si>
  <si>
    <t>https://twitter.com/#!/proctorlewis1/status/1085569276793311232</t>
  </si>
  <si>
    <t>https://twitter.com/#!/evolvingpeasant/status/1085569350021586946</t>
  </si>
  <si>
    <t>https://twitter.com/#!/jamesgarry7/status/1085569658630090755</t>
  </si>
  <si>
    <t>https://twitter.com/#!/stovies5/status/1085569661649985537</t>
  </si>
  <si>
    <t>https://twitter.com/#!/wattswilma/status/1085569737965359104</t>
  </si>
  <si>
    <t>https://twitter.com/#!/juliebertagna/status/1085569847419944961</t>
  </si>
  <si>
    <t>https://twitter.com/#!/icockburn/status/1085569986133983232</t>
  </si>
  <si>
    <t>https://twitter.com/#!/chrislundaysnp/status/1085570055826522113</t>
  </si>
  <si>
    <t>https://twitter.com/#!/airisaiia/status/1085570259216666624</t>
  </si>
  <si>
    <t>https://twitter.com/#!/mareetoddmsp/status/1085570263645908993</t>
  </si>
  <si>
    <t>https://twitter.com/#!/v_jamieson/status/352756964490625024</t>
  </si>
  <si>
    <t>https://twitter.com/#!/r_davidson1980/status/1085570135065276417</t>
  </si>
  <si>
    <t>https://twitter.com/#!/uk_together/status/355267907674058753</t>
  </si>
  <si>
    <t>https://twitter.com/#!/r_davidson1980/status/1085570458223808512</t>
  </si>
  <si>
    <t>https://twitter.com/#!/15jonrell/status/1085570596082192385</t>
  </si>
  <si>
    <t>https://twitter.com/#!/7anthea6/status/1085570774872801285</t>
  </si>
  <si>
    <t>https://twitter.com/#!/shufflepaw/status/1085570892871225344</t>
  </si>
  <si>
    <t>https://twitter.com/#!/edtech_stories/status/1085570922159976449</t>
  </si>
  <si>
    <t>https://twitter.com/#!/odettemacdonal3/status/1085571079060504576</t>
  </si>
  <si>
    <t>https://twitter.com/#!/dottyost/status/1085571095032487937</t>
  </si>
  <si>
    <t>https://twitter.com/#!/hoopswon/status/1085571200347242496</t>
  </si>
  <si>
    <t>https://twitter.com/#!/scotindydebate/status/1085568928556949504</t>
  </si>
  <si>
    <t>https://twitter.com/#!/scotindydebate/status/1085569126645620736</t>
  </si>
  <si>
    <t>https://twitter.com/#!/indyrefscot2now/status/1085571209381797889</t>
  </si>
  <si>
    <t>https://twitter.com/#!/irenehutchison/status/1085571495617851392</t>
  </si>
  <si>
    <t>https://twitter.com/#!/darrenjdouglas/status/1085571593986809857</t>
  </si>
  <si>
    <t>https://twitter.com/#!/eileen43eileen/status/1085498095478161410</t>
  </si>
  <si>
    <t>https://twitter.com/#!/martinc84779546/status/1085571617407885315</t>
  </si>
  <si>
    <t>https://twitter.com/#!/robertsonsmokey/status/1085571851844272133</t>
  </si>
  <si>
    <t>https://twitter.com/#!/mckinlay_liz/status/1085571934266580994</t>
  </si>
  <si>
    <t>https://twitter.com/#!/ruthj02029255/status/1085571947256254465</t>
  </si>
  <si>
    <t>https://twitter.com/#!/marc0vald0/status/1085572115221413888</t>
  </si>
  <si>
    <t>https://twitter.com/#!/katiesuze/status/1085572154626924544</t>
  </si>
  <si>
    <t>https://twitter.com/#!/racbiggar/status/1085572329126719489</t>
  </si>
  <si>
    <t>https://twitter.com/#!/darkblue1965/status/1085572354196099072</t>
  </si>
  <si>
    <t>https://twitter.com/#!/indyrefbot/status/1085572442595172352</t>
  </si>
  <si>
    <t>https://twitter.com/#!/itvborderrb/status/1085536826771804160</t>
  </si>
  <si>
    <t>https://twitter.com/#!/johncumming15/status/1085572637231902720</t>
  </si>
  <si>
    <t>https://twitter.com/#!/jim45cotland/status/1085363781155328004</t>
  </si>
  <si>
    <t>https://twitter.com/#!/mikedisbury/status/1085573032087875584</t>
  </si>
  <si>
    <t>https://twitter.com/#!/mikedisbury/status/1085564879984082944</t>
  </si>
  <si>
    <t>https://twitter.com/#!/patrickharvie/status/1085514466832330752</t>
  </si>
  <si>
    <t>https://twitter.com/#!/greengrass1875/status/1085573206663200778</t>
  </si>
  <si>
    <t>https://twitter.com/#!/addancd/status/1085573334144819201</t>
  </si>
  <si>
    <t>https://twitter.com/#!/getawaytaeindy/status/1085561863772012550</t>
  </si>
  <si>
    <t>https://twitter.com/#!/getawaytaeindy/status/1085571481873063936</t>
  </si>
  <si>
    <t>https://twitter.com/#!/isthisab0t/status/1085563347741884416</t>
  </si>
  <si>
    <t>https://twitter.com/#!/eggmsc/status/1085568313437097985</t>
  </si>
  <si>
    <t>https://twitter.com/#!/isthisab0t/status/1085568379942068225</t>
  </si>
  <si>
    <t>https://twitter.com/#!/wgsaraband/status/1085272890394796033</t>
  </si>
  <si>
    <t>https://twitter.com/#!/isthisab0t/status/1085572414715637760</t>
  </si>
  <si>
    <t>https://twitter.com/#!/amphetcymru/status/1085554740992401414</t>
  </si>
  <si>
    <t>https://twitter.com/#!/isthisab0t/status/1085573416172863488</t>
  </si>
  <si>
    <t>1085561171330154496</t>
  </si>
  <si>
    <t>1085561220080566272</t>
  </si>
  <si>
    <t>1085561802631643137</t>
  </si>
  <si>
    <t>1085561860101939200</t>
  </si>
  <si>
    <t>1085561891336998913</t>
  </si>
  <si>
    <t>1085562156890968064</t>
  </si>
  <si>
    <t>1085562452371230720</t>
  </si>
  <si>
    <t>1085563102366711810</t>
  </si>
  <si>
    <t>1085563120561451009</t>
  </si>
  <si>
    <t>1085563280737947649</t>
  </si>
  <si>
    <t>1085563378934992902</t>
  </si>
  <si>
    <t>1085563615011393536</t>
  </si>
  <si>
    <t>1085563695479115776</t>
  </si>
  <si>
    <t>1085563703314038784</t>
  </si>
  <si>
    <t>1085564080084172800</t>
  </si>
  <si>
    <t>1085564203287658496</t>
  </si>
  <si>
    <t>1085564219930673163</t>
  </si>
  <si>
    <t>1085564230282158080</t>
  </si>
  <si>
    <t>1085564239346102272</t>
  </si>
  <si>
    <t>1085564463980429314</t>
  </si>
  <si>
    <t>1085564625914085377</t>
  </si>
  <si>
    <t>1085564785352208387</t>
  </si>
  <si>
    <t>1085564837965500416</t>
  </si>
  <si>
    <t>1085564853174050816</t>
  </si>
  <si>
    <t>1085565219173216257</t>
  </si>
  <si>
    <t>1085565710619824128</t>
  </si>
  <si>
    <t>1085566091798171648</t>
  </si>
  <si>
    <t>1085566176476958721</t>
  </si>
  <si>
    <t>1085566308664647681</t>
  </si>
  <si>
    <t>1085566540479639553</t>
  </si>
  <si>
    <t>1085566555650486274</t>
  </si>
  <si>
    <t>1085566688932839431</t>
  </si>
  <si>
    <t>1085566873842970624</t>
  </si>
  <si>
    <t>1085566979673653249</t>
  </si>
  <si>
    <t>1085567121147478018</t>
  </si>
  <si>
    <t>1085457790552952832</t>
  </si>
  <si>
    <t>1085567157499502592</t>
  </si>
  <si>
    <t>1085560364086018048</t>
  </si>
  <si>
    <t>1085567225329844226</t>
  </si>
  <si>
    <t>1085567285891338240</t>
  </si>
  <si>
    <t>1085567405542256641</t>
  </si>
  <si>
    <t>1083658930029580288</t>
  </si>
  <si>
    <t>1085567654654627840</t>
  </si>
  <si>
    <t>1085567857566597120</t>
  </si>
  <si>
    <t>1085568000651087878</t>
  </si>
  <si>
    <t>1085568037921701888</t>
  </si>
  <si>
    <t>1085568138975105028</t>
  </si>
  <si>
    <t>1085568452910333955</t>
  </si>
  <si>
    <t>1085568784247726080</t>
  </si>
  <si>
    <t>1085568833656705035</t>
  </si>
  <si>
    <t>1085568852807876610</t>
  </si>
  <si>
    <t>1085568901365354497</t>
  </si>
  <si>
    <t>1085569276793311232</t>
  </si>
  <si>
    <t>1085569350021586946</t>
  </si>
  <si>
    <t>1085569658630090755</t>
  </si>
  <si>
    <t>1085569661649985537</t>
  </si>
  <si>
    <t>1085569737965359104</t>
  </si>
  <si>
    <t>1085569847419944961</t>
  </si>
  <si>
    <t>1085569986133983232</t>
  </si>
  <si>
    <t>1085570055826522113</t>
  </si>
  <si>
    <t>1085570259216666624</t>
  </si>
  <si>
    <t>1085570263645908993</t>
  </si>
  <si>
    <t>352756964490625024</t>
  </si>
  <si>
    <t>1085570135065276417</t>
  </si>
  <si>
    <t>355267907674058753</t>
  </si>
  <si>
    <t>1085570458223808512</t>
  </si>
  <si>
    <t>1085570596082192385</t>
  </si>
  <si>
    <t>1085570774872801285</t>
  </si>
  <si>
    <t>1085570892871225344</t>
  </si>
  <si>
    <t>1085570922159976449</t>
  </si>
  <si>
    <t>1085571079060504576</t>
  </si>
  <si>
    <t>1085571095032487937</t>
  </si>
  <si>
    <t>1085571200347242496</t>
  </si>
  <si>
    <t>1085568928556949504</t>
  </si>
  <si>
    <t>1085569126645620736</t>
  </si>
  <si>
    <t>1085571209381797889</t>
  </si>
  <si>
    <t>1085571495617851392</t>
  </si>
  <si>
    <t>1085571593986809857</t>
  </si>
  <si>
    <t>1085498095478161410</t>
  </si>
  <si>
    <t>1085571617407885315</t>
  </si>
  <si>
    <t>1085571851844272133</t>
  </si>
  <si>
    <t>1085571934266580994</t>
  </si>
  <si>
    <t>1085571947256254465</t>
  </si>
  <si>
    <t>1085572115221413888</t>
  </si>
  <si>
    <t>1085572154626924544</t>
  </si>
  <si>
    <t>1085572329126719489</t>
  </si>
  <si>
    <t>1085572354196099072</t>
  </si>
  <si>
    <t>1085572442595172352</t>
  </si>
  <si>
    <t>1085536826771804160</t>
  </si>
  <si>
    <t>1085572637231902720</t>
  </si>
  <si>
    <t>1085363781155328004</t>
  </si>
  <si>
    <t>1085573032087875584</t>
  </si>
  <si>
    <t>1085564879984082944</t>
  </si>
  <si>
    <t>1085514466832330752</t>
  </si>
  <si>
    <t>1085573206663200778</t>
  </si>
  <si>
    <t>1085573334144819201</t>
  </si>
  <si>
    <t>1085561863772012550</t>
  </si>
  <si>
    <t>1085571481873063936</t>
  </si>
  <si>
    <t>1085563347741884416</t>
  </si>
  <si>
    <t>1085568313437097985</t>
  </si>
  <si>
    <t>1085568379942068225</t>
  </si>
  <si>
    <t>1085272890394796033</t>
  </si>
  <si>
    <t>1085572414715637760</t>
  </si>
  <si>
    <t>1085554740992401414</t>
  </si>
  <si>
    <t>1085573416172863488</t>
  </si>
  <si>
    <t>1085560371845496833</t>
  </si>
  <si>
    <t>1085147102517313537</t>
  </si>
  <si>
    <t/>
  </si>
  <si>
    <t>938553671645892615</t>
  </si>
  <si>
    <t>225857392</t>
  </si>
  <si>
    <t>5967972</t>
  </si>
  <si>
    <t>en</t>
  </si>
  <si>
    <t>506899714923843584</t>
  </si>
  <si>
    <t>1085302626349142016</t>
  </si>
  <si>
    <t>1085565464510689280</t>
  </si>
  <si>
    <t>Twitter for iPhone</t>
  </si>
  <si>
    <t>Twitter Web Client</t>
  </si>
  <si>
    <t>Twitter for Android</t>
  </si>
  <si>
    <t>Twitter for iPad</t>
  </si>
  <si>
    <t>RetweetIndy</t>
  </si>
  <si>
    <t>Twitter Lite</t>
  </si>
  <si>
    <t>IndyRefBot</t>
  </si>
  <si>
    <t>BOGBOT</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</si>
  <si>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</si>
  <si>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</si>
  <si>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</si>
  <si>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</si>
  <si>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</si>
  <si>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</si>
  <si>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</si>
  <si>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</si>
  <si>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</si>
  <si>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</si>
  <si>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</si>
  <si>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</si>
  <si>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</si>
  <si>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</si>
  <si>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</si>
  <si>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</si>
  <si>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</si>
  <si>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</si>
  <si>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</si>
  <si>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</si>
  <si>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</si>
  <si>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</si>
  <si>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Whoischarlie</t>
  </si>
  <si>
    <t>Peter MacMahon</t>
  </si>
  <si>
    <t>Nicola Sturgeon</t>
  </si>
  <si>
    <t>Representing Border</t>
  </si>
  <si>
    <t>Carlevans450</t>
  </si>
  <si>
    <t>Casper #FOREVER INDY100%</t>
  </si>
  <si>
    <t>Beth Porteous _xD83C__xDDEA__xD83C__xDDFA_</t>
  </si>
  <si>
    <t>Patrick Harvie _xD83C__xDDEA__xD83C__xDDFA_</t>
  </si>
  <si>
    <t>Kelz McG</t>
  </si>
  <si>
    <t>Pat Kane</t>
  </si>
  <si>
    <t>Lamhfada</t>
  </si>
  <si>
    <t>jam2day</t>
  </si>
  <si>
    <t>Rebellious Scot</t>
  </si>
  <si>
    <t>Eileen _xD83C__xDFF4__xDB40__xDC67__xDB40__xDC62__xDB40__xDC73__xDB40__xDC63__xDB40__xDC74__xDB40__xDC7F_</t>
  </si>
  <si>
    <t>Ellen McMaster</t>
  </si>
  <si>
    <t>Brian Kelly</t>
  </si>
  <si>
    <t>Jeremy Forde</t>
  </si>
  <si>
    <t>Caoimhin</t>
  </si>
  <si>
    <t>100%Scotland _xD83C__xDFF4__xDB40__xDC67__xDB40__xDC62__xDB40__xDC73__xDB40__xDC63__xDB40__xDC74__xDB40__xDC7F_ _xD83C__xDDEA__xD83C__xDDFA__xD83C__xDFF4__xDB40__xDC67__xDB40__xDC62__xDB40__xDC73__xDB40__xDC63__xDB40__xDC74__xDB40__xDC7F_</t>
  </si>
  <si>
    <t>OorWeeTazTumbles _xD83C__xDFF4__xDB40__xDC67__xDB40__xDC62__xDB40__xDC73__xDB40__xDC63__xDB40__xDC74__xDB40__xDC7F__xD83C__xDFF4__xDB40__xDC67__xDB40__xDC62__xDB40__xDC73__xDB40__xDC63__xDB40__xDC74__xDB40__xDC7F__xD83C__xDFF4__xDB40__xDC67_</t>
  </si>
  <si>
    <t>_xD83D__xDE07_AJ/DD/B _xD83D__xDC3E__xD83D__xDC3E_ _xD83D__xDC94_ #RIPGwynne</t>
  </si>
  <si>
    <t>Aye must be a bot</t>
  </si>
  <si>
    <t>Welsh Independence</t>
  </si>
  <si>
    <t>RW</t>
  </si>
  <si>
    <t>Jackie McGregor</t>
  </si>
  <si>
    <t>IMAD SCOTLAND GROUP _xD83C__xDFF4__xDB40__xDC67__xDB40__xDC62__xDB40__xDC73__xDB40__xDC63__xDB40__xDC74__xDB40__xDC7F_</t>
  </si>
  <si>
    <t>Gordon Macpherson</t>
  </si>
  <si>
    <t>_xD83C__xDFF4__xDB40__xDC67__xDB40__xDC62__xDB40__xDC77__xDB40__xDC6C__xDB40__xDC73__xDB40__xDC7F_Leigh_xD83C__xDFF4__xDB40__xDC67__xDB40__xDC62__xDB40__xDC73__xDB40__xDC63__xDB40__xDC74__xDB40__xDC7F_</t>
  </si>
  <si>
    <t>Kaz_xD83C__xDFF4__xDB40__xDC67__xDB40__xDC62__xDB40__xDC73__xDB40__xDC63__xDB40__xDC74__xDB40__xDC7F_</t>
  </si>
  <si>
    <t>Andrew Golder _xD83C__xDDEA__xD83C__xDDFA__xD83C__xDFF4__xDB40__xDC67__xDB40__xDC62__xDB40__xDC73__xDB40__xDC63__xDB40__xDC74__xDB40__xDC7F_</t>
  </si>
  <si>
    <t>_xD83D__xDD2F_Cerys McLeod_xD83D__xDD2F_</t>
  </si>
  <si>
    <t>Robert Munro</t>
  </si>
  <si>
    <t>Leonardo Carella</t>
  </si>
  <si>
    <t>John Ronald Hassan</t>
  </si>
  <si>
    <t>Calum</t>
  </si>
  <si>
    <t>_xD83C__xDFF4__xDB40__xDC67__xDB40__xDC62__xDB40__xDC73__xDB40__xDC63__xDB40__xDC74__xDB40__xDC7F_ TheScottishZidane _xD83C__xDFF4__xDB40__xDC67__xDB40__xDC62__xDB40__xDC73__xDB40__xDC63__xDB40__xDC74__xDB40__xDC7F_</t>
  </si>
  <si>
    <t>Mimi Pinson</t>
  </si>
  <si>
    <t>New Direction</t>
  </si>
  <si>
    <t>Bruce Sutherland</t>
  </si>
  <si>
    <t>David Selfe</t>
  </si>
  <si>
    <t>Garry Thomson</t>
  </si>
  <si>
    <t>Yvonne Irving</t>
  </si>
  <si>
    <t>Richard Wilkinson</t>
  </si>
  <si>
    <t>Dorothy Bruce</t>
  </si>
  <si>
    <t>Highlander Patriot CyberNat _xD83C__xDFF4__xDB40__xDC67__xDB40__xDC62__xDB40__xDC73__xDB40__xDC63__xDB40__xDC74__xDB40__xDC7F__xD83C__xDDEE__xD83C__xDDEA_</t>
  </si>
  <si>
    <t>Friesdorfer</t>
  </si>
  <si>
    <t>Cllr Greg Hepburn</t>
  </si>
  <si>
    <t>Connie</t>
  </si>
  <si>
    <t>Elaine Foster</t>
  </si>
  <si>
    <t>Kenny  b</t>
  </si>
  <si>
    <t>Robert Emmett</t>
  </si>
  <si>
    <t>David Cavers</t>
  </si>
  <si>
    <t>Leo Mikłasz</t>
  </si>
  <si>
    <t>anne maciver</t>
  </si>
  <si>
    <t>oor bonnie blue flag bot#FBPE #FBSI</t>
  </si>
  <si>
    <t>Alan Baker</t>
  </si>
  <si>
    <t>Skye Cats MacBot</t>
  </si>
  <si>
    <t>Helen Grogan #FBPE #RevokeArt50 #FBSI #MVM #YNWA</t>
  </si>
  <si>
    <t>David Lidington</t>
  </si>
  <si>
    <t>Jillie  #FBPE #FinalSayForAll</t>
  </si>
  <si>
    <t>Tony Locksmiths #FBPE #RevokeA50</t>
  </si>
  <si>
    <t>Hana_xD83C__xDFF4__xDB40__xDC67__xDB40__xDC62__xDB40__xDC73__xDB40__xDC63__xDB40__xDC74__xDB40__xDC7F_</t>
  </si>
  <si>
    <t>Angus</t>
  </si>
  <si>
    <t>Proctor Lewis</t>
  </si>
  <si>
    <t>ScotsVsAusterity</t>
  </si>
  <si>
    <t>Dunuthin McKiddon</t>
  </si>
  <si>
    <t>James Garry #FBPE</t>
  </si>
  <si>
    <t>Iced Cooly</t>
  </si>
  <si>
    <t>Wilma Watts</t>
  </si>
  <si>
    <t>Julie Bertagna</t>
  </si>
  <si>
    <t>Ian Cockburn</t>
  </si>
  <si>
    <t>Chris Lunday _xD83C__xDFF4__xDB40__xDC67__xDB40__xDC62__xDB40__xDC73__xDB40__xDC63__xDB40__xDC74__xDB40__xDC7F_</t>
  </si>
  <si>
    <t>Allasan Sheòras Buc</t>
  </si>
  <si>
    <t>Maree Todd MSP</t>
  </si>
  <si>
    <t>Victoria Jamieson</t>
  </si>
  <si>
    <t>Better Together</t>
  </si>
  <si>
    <t>Robert Davidson</t>
  </si>
  <si>
    <t>John Lowe</t>
  </si>
  <si>
    <t>7ANTHEA6</t>
  </si>
  <si>
    <t>SHUFFLEPAW</t>
  </si>
  <si>
    <t>William Jenkins</t>
  </si>
  <si>
    <t>Michael Russell</t>
  </si>
  <si>
    <t>Ged Killen</t>
  </si>
  <si>
    <t>GetUp!</t>
  </si>
  <si>
    <t>PODEMOS</t>
  </si>
  <si>
    <t>Lisa Nandy</t>
  </si>
  <si>
    <t>Debbie Abrahams MP</t>
  </si>
  <si>
    <t>Odette MacDonald</t>
  </si>
  <si>
    <t>DottyOst</t>
  </si>
  <si>
    <t>Eileen McGee</t>
  </si>
  <si>
    <t>jane plain</t>
  </si>
  <si>
    <t>Lady o' the Hill</t>
  </si>
  <si>
    <t>W G Saraband _xD83C__xDFF4__xDB40__xDC67__xDB40__xDC62__xDB40__xDC73__xDB40__xDC63__xDB40__xDC74__xDB40__xDC7F__xD83C__xDDF5__xD83C__xDDF9_</t>
  </si>
  <si>
    <t>Three to go ..</t>
  </si>
  <si>
    <t>Martin Cam</t>
  </si>
  <si>
    <t>Smokey Robertson</t>
  </si>
  <si>
    <t>Baroness Mon-Tae-Bot</t>
  </si>
  <si>
    <t>Ruth Bowman</t>
  </si>
  <si>
    <t>Marcovaldo</t>
  </si>
  <si>
    <t>Katie B</t>
  </si>
  <si>
    <t>Robert Coyle</t>
  </si>
  <si>
    <t>DeepFriedMcBot _xD83C__xDFF4__xDB40__xDC67__xDB40__xDC62__xDB40__xDC73__xDB40__xDC63__xDB40__xDC74__xDB40__xDC7F_</t>
  </si>
  <si>
    <t>Matthew Schneider _xD83C__xDDEC__xD83C__xDDE7_</t>
  </si>
  <si>
    <t>Katie _xD83C__xDDEC__xD83C__xDDE7_</t>
  </si>
  <si>
    <t>EggmsC</t>
  </si>
  <si>
    <t>John Cumming</t>
  </si>
  <si>
    <t>Pict</t>
  </si>
  <si>
    <t>Scothelot</t>
  </si>
  <si>
    <t>AddancDdu  #FBPE</t>
  </si>
  <si>
    <t>McBOT</t>
  </si>
  <si>
    <t>Yes voter, FE lecturer, trade unionist and passionate supporter of independence.</t>
  </si>
  <si>
    <t>Political Editor, ITV Border. Presenter, Representing Border @ITVBorderRB. Blog a bit. Tweet a lot, RTs not...etc. Used to be disgusted, now try to be amused.</t>
  </si>
  <si>
    <t>First Minister of Scotland, @theSNP Leader and MSP for Glasgow Southside. Loves _xD83D__xDCDA_</t>
  </si>
  <si>
    <t>ITV Border's political programme, with all the stories from Holyrood and Westminster that matter to the South of Scotland. Tues, Wed &amp; Thurs at 10:35pm.</t>
  </si>
  <si>
    <t>My name is Carl Evans and I'm 22 years old and very into my music and especially my local community radio monfm</t>
  </si>
  <si>
    <t>Add me to a list without my agreement you will be automatically blocked.</t>
  </si>
  <si>
    <t>Human, atheist, vegetarian, liberal-greeny.</t>
  </si>
  <si>
    <t>Green MSP for Glasgow. Called in the Daily Mail 'voice of the irresponsible left-led anti-family anti-christian gay whales against the bomb coalition'</t>
  </si>
  <si>
    <t>Left-green #indy supporter. On boards of @Common_Weal, @upstartscot. Columnist for @scotnational Co-initiator of @alterUK21</t>
  </si>
  <si>
    <t>Nothing very interesting.
[He/Him]</t>
  </si>
  <si>
    <t>Scot in the USA. The future belongs to those who believe in the beauty of their dreams</t>
  </si>
  <si>
    <t>love the bones of Scotland and will always fight for our independence, if you dont agree with my views then dont follow me. #scotref_xD83C__xDFF4__xDB40__xDC67__xDB40__xDC62__xDB40__xDC73__xDB40__xDC63__xDB40__xDC74__xDB40__xDC7F_ #SNP #EU _xD83C__xDDEA__xD83C__xDDFA_</t>
  </si>
  <si>
    <t>@SNP Cllr for Arran and Ardrossan, NAC. Tweeting in a personal capacity.RTs are not endorsements.</t>
  </si>
  <si>
    <t>future anthropical faccilitator</t>
  </si>
  <si>
    <t>Not special, just me, Jazz double bass player and bandleader, Scottish, happily married, three wonderful grown up daughters, chartered civil/struct engineer!</t>
  </si>
  <si>
    <t>Love Scotland..
Want to take my last breath in a WESTMONSTER FREE_xD83C__xDFF4__xDB40__xDC67__xDB40__xDC62__xDB40__xDC73__xDB40__xDC63__xDB40__xDC74__xDB40__xDC7F_ Scotland_xD83C__xDFF4__xDB40__xDC67__xDB40__xDC62__xDB40__xDC73__xDB40__xDC63__xDB40__xDC74__xDB40__xDC7F_</t>
  </si>
  <si>
    <t>Scotland - Smart Enough, Bold Enough , Rich Enough &amp; Had Enough. Time To Leave This Toxic Union</t>
  </si>
  <si>
    <t>Sweary decent coffee addict, never instant p**h. Mostly nice.#ScotRef #SNP #PlaidCymru #European
https://t.co/eLQoLuCJLg
https://t.co/ofJF00pslA member</t>
  </si>
  <si>
    <t>AJ (OTRB 2016), DD &amp; B: Capts #TheAviators #PA #BBOT #theruffriderz #weetigang We Stand For Wolves #NoDM #NoPORN Will be blocked &amp; reported</t>
  </si>
  <si>
    <t>Injustice in the end produces independence [Voltaire]</t>
  </si>
  <si>
    <t>#WelshNotBritish #CymruRydd</t>
  </si>
  <si>
    <t>Cymro,Nationalist,Republican,Anti-Zionist,Supporter of Annibyniaeth i Gymru and Scottish Independence _xD83C__xDFF4__xDB40__xDC67__xDB40__xDC62__xDB40__xDC77__xDB40__xDC6C__xDB40__xDC73__xDB40__xDC7F__xD83C__xDFF4__xDB40__xDC67__xDB40__xDC62__xDB40__xDC73__xDB40__xDC63__xDB40__xDC74__xDB40__xDC7F_</t>
  </si>
  <si>
    <t>Travel Politics (Scotland’s Independence) Music General News Weather</t>
  </si>
  <si>
    <t>IMAD Scotland Group (Scottish Media Marketing Design) 20 websites 45 Social Media @EventsScot @SportScoToday @PlacesScotland @ScoPoliticsNews</t>
  </si>
  <si>
    <t>Married two grown up sons. Retweets are not endorsements.</t>
  </si>
  <si>
    <t>Always walk with purpose • Dare to be ambitious • Engaged _xD83C__xDFA9__xD83D__xDC8D__xD83C__xDFA9_to @Scotspozlad • Born in _xD83C__xDFF4__xDB40__xDC67__xDB40__xDC62__xDB40__xDC77__xDB40__xDC6C__xDB40__xDC73__xDB40__xDC7F_ • Home is _xD83C__xDFF4__xDB40__xDC67__xDB40__xDC62__xDB40__xDC73__xDB40__xDC63__xDB40__xDC74__xDB40__xDC7F_ • Wave this _xD83C__xDFF3_️‍_xD83C__xDF08_ • #ScotRef</t>
  </si>
  <si>
    <t>“If I can help somebody as I pass along then my living shall not be in vain!” It's a spiritual song from way back, but I want it to be My Mission Statement!</t>
  </si>
  <si>
    <t>_xD83D__xDC9B_19_xD83D__xDC9B__xD83D__xDD2F_Jewish_xD83D__xDD2F__xD83D__xDC9B_Scottish Nationalist_xD83D__xDC9B_Disabled_xD83D__xDC9B_Non-Binary Trans_xD83D__xDC9B_Intersex_xD83D__xDC9B_Panromantic Asexual_xD83D__xDC9B_Indy Ref 2_xD83D__xDC9B_Hufflepuff_xD83D__xDC9B_New Zealander by Birth_xD83D__xDC9B__xD83C__xDF31_Vegan_xD83C__xDF31__xD83D__xDC9B_</t>
  </si>
  <si>
    <t>MPhil candidate in European Politics at @UniofOxford. Grand Union scholar. Voters, elections and campaigns.</t>
  </si>
  <si>
    <t>Sounds like Independence</t>
  </si>
  <si>
    <t>Scotland, Independence, Whisky, Steak Pie, Red Wine,  Audi's, SNP Member, Weather, Scorpio.</t>
  </si>
  <si>
    <t>_xD83C__xDFC6__xD83C__xDFC6__xD83C__xDFC6__xD83C__xDFC6__xD83C__xDFC6__xD83C__xDFC6__xD83C__xDFC6_ #7inaRow
Ex Labour voter, now SNP. Indy _xD83C__xDFF4__xDB40__xDC67__xDB40__xDC62__xDB40__xDC73__xDB40__xDC63__xDB40__xDC74__xDB40__xDC7F_ supporter. Bring on #ScotRef #IndyRef2 #DissolveTheUnion
Retweets not an endorsement _xD83D__xDE42_</t>
  </si>
  <si>
    <t>Based in Paris, franco-british, loves history, culture and travel</t>
  </si>
  <si>
    <t>New Direction | From Forward as One | @ForwardasOneYes</t>
  </si>
  <si>
    <t>Commercial Photographer, Tinkerer of Electronics.</t>
  </si>
  <si>
    <t>Glasgow Uni PhD: English &amp; Scots philology - Apologetic Apostrophe Apologist.</t>
  </si>
  <si>
    <t>Inclusion and Diversity Champion; Rainbow Core Connect Lead; Best Bank Builder Colleague Lead. Still looking for a nice guy or girl to settle down with!!! x</t>
  </si>
  <si>
    <t>Mother to 2 beautiful boys, Wife to a incredible man, Gaelic Speaker and nationalist. #inderef2</t>
  </si>
  <si>
    <t>_xD83C__xDFF4__xDB40__xDC67__xDB40__xDC62__xDB40__xDC73__xDB40__xDC63__xDB40__xDC74__xDB40__xDC7F_ Ex Head of Music @virginradiouk Worked at @bbcr1 @BBC6Music @subcityradio Beat 106, @nova937 @forthone @aberdeenfc fan. Please follow @analbumperday</t>
  </si>
  <si>
    <t>Writes, travels, enjoys life. Finds politics.fascinating and endlessly frustrating.</t>
  </si>
  <si>
    <t>Run my own business, Scots born and raised, passionate Republican &amp; Nationalist.</t>
  </si>
  <si>
    <t>From Busby, East Renfrewshire (formerly Lanarkshire side of the River Cart)
Love Celtic,  Glasgow, Skiing,  Languages, Travel,  Good Food and Wine</t>
  </si>
  <si>
    <t>SNP Councillor for Calton Ward. Chair of Neighboirhoods, Housing and Public Realm Committee.</t>
  </si>
  <si>
    <t>||_xD83C__xDFF4__xDB40__xDC67__xDB40__xDC62__xDB40__xDC73__xDB40__xDC63__xDB40__xDC74__xDB40__xDC7F_Dual National_xD83C__xDDE8__xD83C__xDDE6_|| Sarcasm is welcomed || Est.13th Dec ||</t>
  </si>
  <si>
    <t>Remember your past and you will not forget to live your future</t>
  </si>
  <si>
    <t>pop singer, synthesizer enthusiast, adobe acrobat superuser. || creative officer @thesnp</t>
  </si>
  <si>
    <t>saor alba gu brath free scotland forever , voted yes in 79 /14 and always aye , humanist/atheist</t>
  </si>
  <si>
    <t>I have a great love for Scotland and hope to help in returning her to her rightful position in the world as a nation among nations.SAOR ALBA! RT's 0endorsements</t>
  </si>
  <si>
    <t>Believer in working for the common good.  Father, husband, ex-BBC media archivist, biologist at heart, Green Party activist, liberal Christian, lay minister.</t>
  </si>
  <si>
    <t>All cats are grey in the dark. In third of nine lives. #YouYesYet</t>
  </si>
  <si>
    <t>#follow5001 Sudoku addict, look after 1 cat masquerading as a bushbaby - @Freyja_kitty and 1 daughter - @KymberliJoanna. #RabidRemainer_xD83C__xDDEA__xD83C__xDDFA__xD83C__xDFF4__xDB40__xDC67__xDB40__xDC62__xDB40__xDC73__xDB40__xDC63__xDB40__xDC74__xDB40__xDC7F__xD83C__xDDEE__xD83C__xDDEA__xD83C__xDFF4__xDB40__xDC67__xDB40__xDC62__xDB40__xDC77__xDB40__xDC6C__xDB40__xDC73__xDB40__xDC7F__xD83C__xDFF4__xDB40__xDC67__xDB40__xDC62__xDB40__xDC65__xDB40__xDC6E__xDB40__xDC67__xDB40__xDC7F_</t>
  </si>
  <si>
    <t>Member of Parliament for Aylesbury. Chancellor of the  Duchy of Lancaster &amp; Minister for the Cabinet Office. RTs imply interest not necessarily agreement</t>
  </si>
  <si>
    <t>Living off my inherited wealth _xD83E__xDD11__xD83E__xDD11__xD83E__xDD11_. Ponies, dogs, cats, chickens, husband and UNICORNS #stopbrexit #The5Million #FinalSayForAll #WATON #PeoplesVote</t>
  </si>
  <si>
    <t>Artist, linguist, traveller, grandparent. Likes nature, reading, animals. Interested in current affairs. 
ABSOLUTELY NOT LEAVING EU!
Pseudo here 4 a reason</t>
  </si>
  <si>
    <t>Je Suis scot in Europe RTs might be of interest</t>
  </si>
  <si>
    <t>My heart's in the Highlands, my heart is not here. My heart's in the Highlands, chasing the deer.</t>
  </si>
  <si>
    <t>I hereby declare that I refuse to follow any instructions, rules, orders or laws laid down by the parliament in Westminster on any devolved areas.</t>
  </si>
  <si>
    <t>_xD83C__xDFF4__xDB40__xDC67__xDB40__xDC62__xDB40__xDC73__xDB40__xDC63__xDB40__xDC74__xDB40__xDC7F_Independentista #Indyref1 Veteran Waiting For #Indyref2 #ScotRef Amateur Genealogist</t>
  </si>
  <si>
    <t>Mind chew yer words before ye spit them oot. 
Never Forget this 'What is process for removing our EU citizenship? Voting Yes'
Dissolve the Union
MerYesthanever</t>
  </si>
  <si>
    <t>For an independent Scotland within  EU.  Heritage watchdog and Classics student. Retweets are not endorsements. CENV, MCIEEM, MRTPI  #FBPE is Follow Back Pro EU</t>
  </si>
  <si>
    <t>Purveyor of Scottish independence, Wannabe Globetrotter and Dyce Red.
_xD83C__xDFF4__xDB40__xDC67__xDB40__xDC62__xDB40__xDC73__xDB40__xDC63__xDB40__xDC74__xDB40__xDC7F__xD83C__xDDF5__xD83C__xDDEA_</t>
  </si>
  <si>
    <t>Retired restaurateur,strong opinions. OAP who voted YES, mad Yesser and now even madder.</t>
  </si>
  <si>
    <t>Award-winning YA and children's author, teen/adult writing mentor for Scottish Book Trust &amp; others. Scottish European.</t>
  </si>
  <si>
    <t>Cllr for Wester Ross, Strathpeffer and Lochalsh. Historian and Engineer. All views my own.</t>
  </si>
  <si>
    <t>20•Barrhead•Scotland• Politics student•@thesnp activist•@BNUSNP Branch Secretary and PEO</t>
  </si>
  <si>
    <t>Gin enthusiast. BFA, MSc, research interest: Scottish Gaelic Visual Art. Artist. Views are my own.</t>
  </si>
  <si>
    <t>SNP MSP, H&amp;I region, Minister for Children &amp; Young People. Tweets mostly fun, email for work. Pharmacist, foodie &amp; rugby fan. What’s the female for family man?</t>
  </si>
  <si>
    <t>Feminist, socialist. Easily and frequently outraged.  Often late, and always hungry.</t>
  </si>
  <si>
    <t>The patriotic all-party &amp; non-party campaign for Scotland in the UK. Promoted by Blair McDougall on behalf of Better Together, 5 Blythswood Sq, Glasgow, G2 4AD.</t>
  </si>
  <si>
    <t>56 single employed love goin to the picture house and whisky</t>
  </si>
  <si>
    <t>Retired from Education (under 65) Still  here, working on Plan B ( # indyref)Retweets are not necessarily endorsements.</t>
  </si>
  <si>
    <t>Community Architect interested in @Zeemaps @nodexl &amp; visual data. Exploring Jane Jacobs ideas online &amp; offline in Edu. @Skype &amp; @GiveandTakeInc Givitas fan</t>
  </si>
  <si>
    <t>MSP for Argyll &amp; Bute
Cabinet Secretary for Government Business &amp; Constitutional Relations</t>
  </si>
  <si>
    <t>Scottish Labour &amp; Co-op MP for Rutherglen &amp; Hamilton West. For constituent enquiries, please contact: ged.killen.mp@parliament.uk or 0141 641 0075</t>
  </si>
  <si>
    <t>Independent, not-for-profit, community action for Australia.
All content authorised by Paul Oosting, GetUp, Sydney.</t>
  </si>
  <si>
    <t>Un país feminista y donde nadie se quede fuera. La España que nació el 15M.
Construimos contigo una mayoría para recuperar la dignidad y los derechos #SíSePuede</t>
  </si>
  <si>
    <t>Labour &amp; Co-op MP for Walthamstow. Sitting on the sidelines is for Waldorf and Statler...RT does not mean I agree, just that I read it...</t>
  </si>
  <si>
    <t>Labour MP for Wigan. Constituent? Please email me on: lisa.nandy.mp@parliament.uk. Also @centrefortowns "currently being run out of a shed in Bolton"</t>
  </si>
  <si>
    <t>Member of Parliament for Oldham East &amp; Saddleworth. Tackling inequalities, fighting injustice.</t>
  </si>
  <si>
    <t>All my own thoughts , and if I RT it's because of interest, and not always in agreement</t>
  </si>
  <si>
    <t>Mon the hoops</t>
  </si>
  <si>
    <t>45 er. No more indyref, we use our sovereignty. #scotsagainstpeoplesvote #DissolvetheUnion Will block if added on list. My #Indythistle art and Lennon pic</t>
  </si>
  <si>
    <t>Retweets are not endorsements.</t>
  </si>
  <si>
    <t>Portuguese turned Scot. Writer. Supporter of an Indy Scottish Republic. LGBTQ+. Feminist. Book lover. Gamer. MA in Medieval Islamic History. Owned by two cats.</t>
  </si>
  <si>
    <t>fascism is capitalism plus murder ....   #ANTIFA  #ISupportGaza #solidaritywithcatalonia #freepalestine  #indyref2 RT not an endorsement all opinions are my own</t>
  </si>
  <si>
    <t>Easy going and new</t>
  </si>
  <si>
    <t>Professional beach bum / bag lady.Hobbies are swearing and falling over. Passions are Scottish  Independence, animal rights and Palestine. Nae tories, thanks.</t>
  </si>
  <si>
    <t>Independence + Politics mostly,  deep-fried Caledonian Antisyzygy on the side.[name &amp; pics from Italian literature, a hobby]</t>
  </si>
  <si>
    <t>_xD83C__xDFF4__xDB40__xDC67__xDB40__xDC62__xDB40__xDC73__xDB40__xDC63__xDB40__xDC74__xDB40__xDC7F_</t>
  </si>
  <si>
    <t>Supporter of Scottish Independence. Republican, Social Democrat.  Dundee tull eh deh.
A retweet should not be taken as an endorsement.</t>
  </si>
  <si>
    <t>Retweeting #IndyRef randomly, no more than once an hour, from people with less than 500 followers. Doesn't include URL links. #bot @PistachioRoux and @Jonbro</t>
  </si>
  <si>
    <t>Love Britain, love being British.</t>
  </si>
  <si>
    <t>Free thinker,logical,analytical,in search of truth...hoping to return to UK soon... Property, Interiors, Gardens. Won't retweet Tweets containing foul language.</t>
  </si>
  <si>
    <t>18 | Politics student @UofGlasgow | National Vice-Convener of @SNPStudents | Convener of @YSIGlasgow | Youth Officer for @SNPKelvin and @GlasgowSNP | Own views.</t>
  </si>
  <si>
    <t>Scotland, history, politics, Hibs and travel.</t>
  </si>
  <si>
    <t>Don't mind me, looking for friendlies, not foes. Independent Scotland and Hibs, says it all. _xD83D__xDC4D__xD83C__xDFF4__xDB40__xDC67__xDB40__xDC62__xDB40__xDC73__xDB40__xDC63__xDB40__xDC74__xDB40__xDC7F_</t>
  </si>
  <si>
    <t>Hiker, runner. Adventurer in potentia. Love the outdoors.</t>
  </si>
  <si>
    <t>Indyref2 highly likely...   This is a Retweet Bot - Retweets are obviously not endorsements.
_xD83D__xDC46__xD83D__xDC46__xD83D__xDC46__xD83D__xDC46__xD83D__xDC46_
A NATO linked think tank just worked out I'm a bot FFS</t>
  </si>
  <si>
    <t>Glasgow</t>
  </si>
  <si>
    <t>Edinburgh</t>
  </si>
  <si>
    <t>Glasgow, Scotland</t>
  </si>
  <si>
    <t>Gaerwen, Wales</t>
  </si>
  <si>
    <t>Scotland</t>
  </si>
  <si>
    <t>Scotland, United Kingdom</t>
  </si>
  <si>
    <t>Glasgow / London</t>
  </si>
  <si>
    <t>Galway, Ireland</t>
  </si>
  <si>
    <t>scotland</t>
  </si>
  <si>
    <t>glasgow</t>
  </si>
  <si>
    <t>Ayrshire</t>
  </si>
  <si>
    <t>The UNTIED Kingdom</t>
  </si>
  <si>
    <t>Mother Earth</t>
  </si>
  <si>
    <t>Glasgow, Caledonia/Ecosse</t>
  </si>
  <si>
    <t>Cymru</t>
  </si>
  <si>
    <t>Abertawe, Wales</t>
  </si>
  <si>
    <t>Renfrew, Scotland</t>
  </si>
  <si>
    <t>Airdrie Scotland</t>
  </si>
  <si>
    <t xml:space="preserve"> Scotland</t>
  </si>
  <si>
    <t>Aberdeen, Scotland. E.U.</t>
  </si>
  <si>
    <t>Inverness, Scotland</t>
  </si>
  <si>
    <t>Stirling, Scotland</t>
  </si>
  <si>
    <t>Banch</t>
  </si>
  <si>
    <t>Oxford - Rome - Warsaw</t>
  </si>
  <si>
    <t>Somewhere Along the Timecoast</t>
  </si>
  <si>
    <t>Maybole, Scotland</t>
  </si>
  <si>
    <t>Scotland, European Union</t>
  </si>
  <si>
    <t>Paisley, Scotland</t>
  </si>
  <si>
    <t>London, England</t>
  </si>
  <si>
    <t>Ireland</t>
  </si>
  <si>
    <t>Dundee, Scotland</t>
  </si>
  <si>
    <t>The Moon</t>
  </si>
  <si>
    <t>Argyll</t>
  </si>
  <si>
    <t>Bristol</t>
  </si>
  <si>
    <t>Potteries, England</t>
  </si>
  <si>
    <t xml:space="preserve">Aylesbury, London, Risborough </t>
  </si>
  <si>
    <t>Pays de la Loire _xD83C__xDDEB__xD83C__xDDF7_ _xD83C__xDDEA__xD83C__xDDFA_</t>
  </si>
  <si>
    <t>UK / EU</t>
  </si>
  <si>
    <t>The European Union</t>
  </si>
  <si>
    <t>Penicuik, Scotland</t>
  </si>
  <si>
    <t>Aberdeen, Scotland</t>
  </si>
  <si>
    <t>Tarbert, Argyll, Scotlandshire</t>
  </si>
  <si>
    <t>Highland</t>
  </si>
  <si>
    <t>Barrhead, Scotland</t>
  </si>
  <si>
    <t>Strathpeffer, Scotland</t>
  </si>
  <si>
    <t xml:space="preserve">Scotland </t>
  </si>
  <si>
    <t>Isle of Lewis,Scotland.</t>
  </si>
  <si>
    <t>Scotland - Unfortunately</t>
  </si>
  <si>
    <t>Rutherglen, Scotland</t>
  </si>
  <si>
    <t>Australia</t>
  </si>
  <si>
    <t>Facebook: http://ow.ly/ueEX9</t>
  </si>
  <si>
    <t>Wigan</t>
  </si>
  <si>
    <t>Glasgow Scotland</t>
  </si>
  <si>
    <t>Edinburgh / 
Dùn Èideann</t>
  </si>
  <si>
    <t xml:space="preserve">Ma Hoose </t>
  </si>
  <si>
    <t>Highlands, Scotland</t>
  </si>
  <si>
    <t>Scotland, disunited kingdom</t>
  </si>
  <si>
    <t xml:space="preserve">UK </t>
  </si>
  <si>
    <t>France ... but not French...... I rarely reply to DM's.</t>
  </si>
  <si>
    <t>Scotland, Europe</t>
  </si>
  <si>
    <t>based in Edinburgh</t>
  </si>
  <si>
    <t>Edinburgh, Scotland</t>
  </si>
  <si>
    <t>Wales, United Kingdom</t>
  </si>
  <si>
    <t>http://t.co/9cSFweGwLr</t>
  </si>
  <si>
    <t>https://t.co/viEKYxG7er</t>
  </si>
  <si>
    <t>https://t.co/l2TmcAvb13</t>
  </si>
  <si>
    <t>http://t.co/N9PeNyBDFs</t>
  </si>
  <si>
    <t>https://t.co/aIlby4DUcT</t>
  </si>
  <si>
    <t>https://t.co/ZPFtWaaSCP</t>
  </si>
  <si>
    <t>https://t.co/xuvrD8ezdg</t>
  </si>
  <si>
    <t>https://t.co/KycjPCU2Ri</t>
  </si>
  <si>
    <t>https://t.co/xFj4afXAon</t>
  </si>
  <si>
    <t>https://t.co/prCKErihOT</t>
  </si>
  <si>
    <t>https://t.co/IxzV1QyrvY</t>
  </si>
  <si>
    <t>https://t.co/3fD1PCqXgv</t>
  </si>
  <si>
    <t>https://t.co/BNWA76Upyw</t>
  </si>
  <si>
    <t>http://t.co/OVkSAWOgUK</t>
  </si>
  <si>
    <t>http://t.co/XPsmWSSNra</t>
  </si>
  <si>
    <t>https://t.co/b4qJn1xk9K</t>
  </si>
  <si>
    <t>https://t.co/NUurV3Ijbm</t>
  </si>
  <si>
    <t>https://t.co/aSd4tC3iDm</t>
  </si>
  <si>
    <t>http://t.co/rNUfRs74xf</t>
  </si>
  <si>
    <t>https://t.co/YeVlBl6Wsr</t>
  </si>
  <si>
    <t>http://t.co/dYJ5gZYH1B</t>
  </si>
  <si>
    <t>https://t.co/1fLzi9RUCq</t>
  </si>
  <si>
    <t>https://t.co/iwramorh0d</t>
  </si>
  <si>
    <t>https://t.co/bXcL8jfwuk</t>
  </si>
  <si>
    <t>https://t.co/cDSxau0fXR</t>
  </si>
  <si>
    <t>https://pbs.twimg.com/profile_banners/2937644783/1441297519</t>
  </si>
  <si>
    <t>https://pbs.twimg.com/profile_banners/293525474/1547573708</t>
  </si>
  <si>
    <t>https://pbs.twimg.com/profile_banners/160952087/1524558491</t>
  </si>
  <si>
    <t>https://pbs.twimg.com/profile_banners/2268970244/1389002042</t>
  </si>
  <si>
    <t>https://pbs.twimg.com/profile_banners/301127910/1473703897</t>
  </si>
  <si>
    <t>https://pbs.twimg.com/profile_banners/21125405/1401291387</t>
  </si>
  <si>
    <t>https://pbs.twimg.com/profile_banners/1027961504497319936/1535986527</t>
  </si>
  <si>
    <t>https://pbs.twimg.com/profile_banners/175736280/1517938802</t>
  </si>
  <si>
    <t>https://pbs.twimg.com/profile_banners/21563704/1541614028</t>
  </si>
  <si>
    <t>https://pbs.twimg.com/profile_banners/55795096/1404585368</t>
  </si>
  <si>
    <t>https://pbs.twimg.com/profile_banners/3283753844/1474174375</t>
  </si>
  <si>
    <t>https://pbs.twimg.com/profile_banners/490928558/1497032191</t>
  </si>
  <si>
    <t>https://pbs.twimg.com/profile_banners/2386740620/1467181709</t>
  </si>
  <si>
    <t>https://pbs.twimg.com/profile_banners/1289795336/1534193992</t>
  </si>
  <si>
    <t>https://pbs.twimg.com/profile_banners/570217691/1466982884</t>
  </si>
  <si>
    <t>https://pbs.twimg.com/profile_banners/28683603/1488378170</t>
  </si>
  <si>
    <t>https://pbs.twimg.com/profile_banners/3243556919/1463236575</t>
  </si>
  <si>
    <t>https://pbs.twimg.com/profile_banners/3102784563/1505861876</t>
  </si>
  <si>
    <t>https://pbs.twimg.com/profile_banners/926416909863718912/1546966243</t>
  </si>
  <si>
    <t>https://pbs.twimg.com/profile_banners/102983742/1504390743</t>
  </si>
  <si>
    <t>https://pbs.twimg.com/profile_banners/101841642/1402680277</t>
  </si>
  <si>
    <t>https://pbs.twimg.com/profile_banners/612101803/1535288596</t>
  </si>
  <si>
    <t>https://pbs.twimg.com/profile_banners/772420303075020801/1547424278</t>
  </si>
  <si>
    <t>https://pbs.twimg.com/profile_banners/871119005028945920/1546500760</t>
  </si>
  <si>
    <t>https://pbs.twimg.com/profile_banners/180834935/1541669508</t>
  </si>
  <si>
    <t>https://pbs.twimg.com/profile_banners/395339696/1428420330</t>
  </si>
  <si>
    <t>https://pbs.twimg.com/profile_banners/1906881654/1401010385</t>
  </si>
  <si>
    <t>https://pbs.twimg.com/profile_banners/1027773365271060480/1534205939</t>
  </si>
  <si>
    <t>https://pbs.twimg.com/profile_banners/121548363/1542757258</t>
  </si>
  <si>
    <t>https://pbs.twimg.com/profile_banners/3874021161/1531004393</t>
  </si>
  <si>
    <t>https://pbs.twimg.com/profile_banners/564799711/1464468160</t>
  </si>
  <si>
    <t>https://pbs.twimg.com/profile_banners/21557757/1502490110</t>
  </si>
  <si>
    <t>https://pbs.twimg.com/profile_banners/39457010/1519485890</t>
  </si>
  <si>
    <t>https://pbs.twimg.com/profile_banners/858206210/1491153023</t>
  </si>
  <si>
    <t>https://pbs.twimg.com/profile_banners/2882603139/1502116060</t>
  </si>
  <si>
    <t>https://pbs.twimg.com/profile_banners/2776186102/1526921273</t>
  </si>
  <si>
    <t>https://pbs.twimg.com/profile_banners/155399127/1507887667</t>
  </si>
  <si>
    <t>https://pbs.twimg.com/profile_banners/18220093/1520934452</t>
  </si>
  <si>
    <t>https://pbs.twimg.com/profile_banners/1514454121/1525612722</t>
  </si>
  <si>
    <t>https://pbs.twimg.com/profile_banners/899623723430535169/1547500405</t>
  </si>
  <si>
    <t>https://pbs.twimg.com/profile_banners/34937502/1524317242</t>
  </si>
  <si>
    <t>https://pbs.twimg.com/profile_banners/1407430058/1440274712</t>
  </si>
  <si>
    <t>https://pbs.twimg.com/profile_banners/2830600891/1411939882</t>
  </si>
  <si>
    <t>https://pbs.twimg.com/profile_banners/2733112118/1408449676</t>
  </si>
  <si>
    <t>https://pbs.twimg.com/profile_banners/1655430793/1411107443</t>
  </si>
  <si>
    <t>https://pbs.twimg.com/profile_banners/137816509/1511649213</t>
  </si>
  <si>
    <t>https://pbs.twimg.com/profile_banners/496278040/1475178246</t>
  </si>
  <si>
    <t>https://pbs.twimg.com/profile_banners/477719882/1540221409</t>
  </si>
  <si>
    <t>https://pbs.twimg.com/profile_banners/938553671645892615/1546380352</t>
  </si>
  <si>
    <t>https://pbs.twimg.com/profile_banners/2808136316/1411477467</t>
  </si>
  <si>
    <t>https://pbs.twimg.com/profile_banners/844968774264606720/1511441838</t>
  </si>
  <si>
    <t>https://pbs.twimg.com/profile_banners/1002174228/1515097775</t>
  </si>
  <si>
    <t>https://pbs.twimg.com/profile_banners/2271897385/1539010709</t>
  </si>
  <si>
    <t>https://pbs.twimg.com/profile_banners/374676445/1536722688</t>
  </si>
  <si>
    <t>https://pbs.twimg.com/profile_banners/382827985/1521119131</t>
  </si>
  <si>
    <t>https://pbs.twimg.com/profile_banners/110780095/1502742398</t>
  </si>
  <si>
    <t>https://pbs.twimg.com/profile_banners/1635947484/1410159481</t>
  </si>
  <si>
    <t>https://pbs.twimg.com/profile_banners/1049994708984979456/1539173561</t>
  </si>
  <si>
    <t>https://pbs.twimg.com/profile_banners/24092755/1410128829</t>
  </si>
  <si>
    <t>https://pbs.twimg.com/profile_banners/2817853242/1540660216</t>
  </si>
  <si>
    <t>https://pbs.twimg.com/profile_banners/117863380/1417988645</t>
  </si>
  <si>
    <t>https://pbs.twimg.com/profile_banners/580920374/1410973086</t>
  </si>
  <si>
    <t>https://pbs.twimg.com/profile_banners/932429773/1405203682</t>
  </si>
  <si>
    <t>https://pbs.twimg.com/profile_banners/950422244/1538927336</t>
  </si>
  <si>
    <t>https://pbs.twimg.com/profile_banners/2378534328/1505688995</t>
  </si>
  <si>
    <t>https://pbs.twimg.com/profile_banners/1280294108/1525718378</t>
  </si>
  <si>
    <t>https://pbs.twimg.com/profile_banners/207471475/1458822494</t>
  </si>
  <si>
    <t>https://pbs.twimg.com/profile_banners/20441118/1497396200</t>
  </si>
  <si>
    <t>https://pbs.twimg.com/profile_banners/26189696/1518395383</t>
  </si>
  <si>
    <t>https://pbs.twimg.com/profile_banners/2288138575/1537282952</t>
  </si>
  <si>
    <t>https://pbs.twimg.com/profile_banners/15580900/1408838966</t>
  </si>
  <si>
    <t>https://pbs.twimg.com/profile_banners/94701778/1529622022</t>
  </si>
  <si>
    <t>https://pbs.twimg.com/profile_banners/225857392/1384354701</t>
  </si>
  <si>
    <t>https://pbs.twimg.com/profile_banners/36894234/1528834647</t>
  </si>
  <si>
    <t>https://pbs.twimg.com/profile_banners/295119772/1544473459</t>
  </si>
  <si>
    <t>https://pbs.twimg.com/profile_banners/147265053/1545569428</t>
  </si>
  <si>
    <t>https://pbs.twimg.com/profile_banners/792446161/1472556786</t>
  </si>
  <si>
    <t>https://pbs.twimg.com/profile_banners/963462668114853888/1538228987</t>
  </si>
  <si>
    <t>https://pbs.twimg.com/profile_banners/873965907197952000/1497205736</t>
  </si>
  <si>
    <t>https://pbs.twimg.com/profile_banners/3222584008/1448585031</t>
  </si>
  <si>
    <t>https://pbs.twimg.com/profile_banners/922873831181692928/1534372502</t>
  </si>
  <si>
    <t>https://pbs.twimg.com/profile_banners/3037571675/1516613761</t>
  </si>
  <si>
    <t>https://pbs.twimg.com/profile_banners/603653654/1513467198</t>
  </si>
  <si>
    <t>https://pbs.twimg.com/profile_banners/431132315/1442000343</t>
  </si>
  <si>
    <t>https://pbs.twimg.com/profile_banners/5967972/1546381777</t>
  </si>
  <si>
    <t>https://pbs.twimg.com/profile_banners/325510519/1390341534</t>
  </si>
  <si>
    <t>https://pbs.twimg.com/profile_banners/4622769988/1507890698</t>
  </si>
  <si>
    <t>https://pbs.twimg.com/profile_banners/99717755/1536255177</t>
  </si>
  <si>
    <t>https://pbs.twimg.com/profile_banners/1082262671804764162/1546867729</t>
  </si>
  <si>
    <t>https://pbs.twimg.com/profile_banners/947063300097040385/1514632825</t>
  </si>
  <si>
    <t>https://pbs.twimg.com/profile_banners/4745204123/1466765428</t>
  </si>
  <si>
    <t>en-gb</t>
  </si>
  <si>
    <t>fr</t>
  </si>
  <si>
    <t>es</t>
  </si>
  <si>
    <t>http://abs.twimg.com/images/themes/theme1/bg.png</t>
  </si>
  <si>
    <t>http://abs.twimg.com/images/themes/theme19/bg.gif</t>
  </si>
  <si>
    <t>http://abs.twimg.com/images/themes/theme4/bg.gif</t>
  </si>
  <si>
    <t>http://abs.twimg.com/images/themes/theme5/bg.gif</t>
  </si>
  <si>
    <t>http://abs.twimg.com/images/themes/theme15/bg.png</t>
  </si>
  <si>
    <t>http://abs.twimg.com/images/themes/theme14/bg.gif</t>
  </si>
  <si>
    <t>http://abs.twimg.com/images/themes/theme2/bg.gif</t>
  </si>
  <si>
    <t>http://abs.twimg.com/images/themes/theme3/bg.gif</t>
  </si>
  <si>
    <t>http://abs.twimg.com/images/themes/theme18/bg.gif</t>
  </si>
  <si>
    <t>http://abs.twimg.com/images/themes/theme9/bg.gif</t>
  </si>
  <si>
    <t>http://abs.twimg.com/images/themes/theme10/bg.gif</t>
  </si>
  <si>
    <t>http://abs.twimg.com/images/themes/theme17/bg.gif</t>
  </si>
  <si>
    <t>http://abs.twimg.com/images/themes/theme16/bg.gif</t>
  </si>
  <si>
    <t>http://pbs.twimg.com/profile_images/1085288692250525698/CzjtDsSZ_normal.jpg</t>
  </si>
  <si>
    <t>http://pbs.twimg.com/profile_images/800447720305651720/sYpQtMYb_normal.jpg</t>
  </si>
  <si>
    <t>http://pbs.twimg.com/profile_images/417668126835105792/WuPKoJLI_normal.jpeg</t>
  </si>
  <si>
    <t>http://pbs.twimg.com/profile_images/778058348226752513/JaAPgPsw_normal.jpg</t>
  </si>
  <si>
    <t>http://pbs.twimg.com/profile_images/1025040172310622209/nLAd34Kg_normal.jpg</t>
  </si>
  <si>
    <t>http://pbs.twimg.com/profile_images/959574184098783232/nZ9dOkdo_normal.jpg</t>
  </si>
  <si>
    <t>http://pbs.twimg.com/profile_images/972153399465652224/UdTF5tId_normal.jpg</t>
  </si>
  <si>
    <t>http://pbs.twimg.com/profile_images/1054314819950706688/R70b2oA3_normal.jpg</t>
  </si>
  <si>
    <t>http://pbs.twimg.com/profile_images/940403273030397954/r0Lp73yg_normal.jpg</t>
  </si>
  <si>
    <t>http://pbs.twimg.com/profile_images/728697943377727488/UzMR_hiB_normal.jpg</t>
  </si>
  <si>
    <t>http://pbs.twimg.com/profile_images/1068132417217671168/euVeeg2D_normal.jpg</t>
  </si>
  <si>
    <t>http://pbs.twimg.com/profile_images/970808415890030592/fktqhPaz_normal.jpg</t>
  </si>
  <si>
    <t>http://pbs.twimg.com/profile_images/1070771346190295040/ZsGfGtLz_normal.jpg</t>
  </si>
  <si>
    <t>http://pbs.twimg.com/profile_images/642771255322611713/3tyHPNW6_normal.jpg</t>
  </si>
  <si>
    <t>http://pbs.twimg.com/profile_images/961367438532268035/7whPXlTT_normal.jpg</t>
  </si>
  <si>
    <t>http://pbs.twimg.com/profile_images/859152136134963201/2UzzxtRL_normal.jpg</t>
  </si>
  <si>
    <t>http://pbs.twimg.com/profile_images/858362231398051840/9taNUy_I_normal.jpg</t>
  </si>
  <si>
    <t>http://pbs.twimg.com/profile_images/884881869543792641/uhV3MHrI_normal.jpg</t>
  </si>
  <si>
    <t>http://pbs.twimg.com/profile_images/1046034302759243776/U0D3m89v_normal.jpg</t>
  </si>
  <si>
    <t>http://pbs.twimg.com/profile_images/979903054068764672/5eYyHyK6_normal.jpg</t>
  </si>
  <si>
    <t>http://pbs.twimg.com/profile_images/1062475713666826245/PEOGnfnE_normal.jpg</t>
  </si>
  <si>
    <t>Open Twitter Page for This Person</t>
  </si>
  <si>
    <t>https://twitter.com/whoischarlie_</t>
  </si>
  <si>
    <t>https://twitter.com/petermacmahon</t>
  </si>
  <si>
    <t>https://twitter.com/nicolasturgeon</t>
  </si>
  <si>
    <t>https://twitter.com/itvborderrb</t>
  </si>
  <si>
    <t>https://twitter.com/carlevans450</t>
  </si>
  <si>
    <t>https://twitter.com/casper10666</t>
  </si>
  <si>
    <t>https://twitter.com/beth_porteous</t>
  </si>
  <si>
    <t>https://twitter.com/patrickharvie</t>
  </si>
  <si>
    <t>https://twitter.com/mcgkelz</t>
  </si>
  <si>
    <t>https://twitter.com/thoughtland</t>
  </si>
  <si>
    <t>https://twitter.com/lamhfada</t>
  </si>
  <si>
    <t>https://twitter.com/janehaston1</t>
  </si>
  <si>
    <t>https://twitter.com/markdav37641150</t>
  </si>
  <si>
    <t>https://twitter.com/eileen43eileen</t>
  </si>
  <si>
    <t>https://twitter.com/elledeer88</t>
  </si>
  <si>
    <t>https://twitter.com/getawaytaeindy</t>
  </si>
  <si>
    <t>https://twitter.com/jwashpot</t>
  </si>
  <si>
    <t>https://twitter.com/kkilcoyne</t>
  </si>
  <si>
    <t>https://twitter.com/snapdragon6469</t>
  </si>
  <si>
    <t>https://twitter.com/linda8h</t>
  </si>
  <si>
    <t>https://twitter.com/rotrujo</t>
  </si>
  <si>
    <t>https://twitter.com/jim45cotland</t>
  </si>
  <si>
    <t>https://twitter.com/walesindy</t>
  </si>
  <si>
    <t>https://twitter.com/amphetcymru</t>
  </si>
  <si>
    <t>https://twitter.com/jackiem08602754</t>
  </si>
  <si>
    <t>https://twitter.com/imadscotland</t>
  </si>
  <si>
    <t>https://twitter.com/starshaddow</t>
  </si>
  <si>
    <t>https://twitter.com/awelshscot</t>
  </si>
  <si>
    <t>https://twitter.com/kkaaazz14</t>
  </si>
  <si>
    <t>https://twitter.com/andrewgolder3</t>
  </si>
  <si>
    <t>https://twitter.com/jewishlass101</t>
  </si>
  <si>
    <t>https://twitter.com/robertm64082174</t>
  </si>
  <si>
    <t>https://twitter.com/leonardocarella</t>
  </si>
  <si>
    <t>https://twitter.com/johnronaldhassa</t>
  </si>
  <si>
    <t>https://twitter.com/calumscotbot</t>
  </si>
  <si>
    <t>https://twitter.com/scottishzidane</t>
  </si>
  <si>
    <t>https://twitter.com/mimiinternet</t>
  </si>
  <si>
    <t>https://twitter.com/ndscotland</t>
  </si>
  <si>
    <t>https://twitter.com/brusuth</t>
  </si>
  <si>
    <t>https://twitter.com/dwselfe</t>
  </si>
  <si>
    <t>https://twitter.com/garrythomson4</t>
  </si>
  <si>
    <t>https://twitter.com/yvonneirving88</t>
  </si>
  <si>
    <t>https://twitter.com/mrrwilkinson</t>
  </si>
  <si>
    <t>https://twitter.com/dorothybruce14</t>
  </si>
  <si>
    <t>https://twitter.com/highlandermsp</t>
  </si>
  <si>
    <t>https://twitter.com/friesdorfer</t>
  </si>
  <si>
    <t>https://twitter.com/flashhepburn</t>
  </si>
  <si>
    <t>https://twitter.com/conn1312</t>
  </si>
  <si>
    <t>https://twitter.com/elainefoster10</t>
  </si>
  <si>
    <t>https://twitter.com/kennybrownptfc</t>
  </si>
  <si>
    <t>https://twitter.com/robemmet1803</t>
  </si>
  <si>
    <t>https://twitter.com/dec4el</t>
  </si>
  <si>
    <t>https://twitter.com/leomiklasz</t>
  </si>
  <si>
    <t>https://twitter.com/annemac33</t>
  </si>
  <si>
    <t>https://twitter.com/45albannach</t>
  </si>
  <si>
    <t>https://twitter.com/weealanb</t>
  </si>
  <si>
    <t>https://twitter.com/isleofskyecats</t>
  </si>
  <si>
    <t>https://twitter.com/kacidama</t>
  </si>
  <si>
    <t>https://twitter.com/dlidington</t>
  </si>
  <si>
    <t>https://twitter.com/jilliebinfrance</t>
  </si>
  <si>
    <t>https://twitter.com/tony_locksmiths</t>
  </si>
  <si>
    <t>https://twitter.com/mhrmort</t>
  </si>
  <si>
    <t>https://twitter.com/amacfergus</t>
  </si>
  <si>
    <t>https://twitter.com/proctorlewis1</t>
  </si>
  <si>
    <t>https://twitter.com/scotindydebate</t>
  </si>
  <si>
    <t>https://twitter.com/evolvingpeasant</t>
  </si>
  <si>
    <t>https://twitter.com/jamesgarry7</t>
  </si>
  <si>
    <t>https://twitter.com/stovies5</t>
  </si>
  <si>
    <t>https://twitter.com/wattswilma</t>
  </si>
  <si>
    <t>https://twitter.com/juliebertagna</t>
  </si>
  <si>
    <t>https://twitter.com/icockburn</t>
  </si>
  <si>
    <t>https://twitter.com/chrislundaysnp</t>
  </si>
  <si>
    <t>https://twitter.com/airisaiia</t>
  </si>
  <si>
    <t>https://twitter.com/mareetoddmsp</t>
  </si>
  <si>
    <t>https://twitter.com/v_jamieson</t>
  </si>
  <si>
    <t>https://twitter.com/uk_together</t>
  </si>
  <si>
    <t>https://twitter.com/r_davidson1980</t>
  </si>
  <si>
    <t>https://twitter.com/15jonrell</t>
  </si>
  <si>
    <t>https://twitter.com/7anthea6</t>
  </si>
  <si>
    <t>https://twitter.com/shufflepaw</t>
  </si>
  <si>
    <t>https://twitter.com/edtech_stories</t>
  </si>
  <si>
    <t>https://twitter.com/feorlean</t>
  </si>
  <si>
    <t>https://twitter.com/gedk</t>
  </si>
  <si>
    <t>https://twitter.com/getup</t>
  </si>
  <si>
    <t>https://twitter.com/ahorapodemos</t>
  </si>
  <si>
    <t>https://twitter.com/stellacreasy</t>
  </si>
  <si>
    <t>https://twitter.com/lisanandy</t>
  </si>
  <si>
    <t>https://twitter.com/debbie_abrahams</t>
  </si>
  <si>
    <t>https://twitter.com/odettemacdonal3</t>
  </si>
  <si>
    <t>https://twitter.com/dottyost</t>
  </si>
  <si>
    <t>https://twitter.com/hoopswon</t>
  </si>
  <si>
    <t>https://twitter.com/indyrefscot2now</t>
  </si>
  <si>
    <t>https://twitter.com/irenehutchison</t>
  </si>
  <si>
    <t>https://twitter.com/wgsaraband</t>
  </si>
  <si>
    <t>https://twitter.com/darrenjdouglas</t>
  </si>
  <si>
    <t>https://twitter.com/martinc84779546</t>
  </si>
  <si>
    <t>https://twitter.com/robertsonsmokey</t>
  </si>
  <si>
    <t>https://twitter.com/mckinlay_liz</t>
  </si>
  <si>
    <t>https://twitter.com/ruthj02029255</t>
  </si>
  <si>
    <t>https://twitter.com/marc0vald0</t>
  </si>
  <si>
    <t>https://twitter.com/katiesuze</t>
  </si>
  <si>
    <t>https://twitter.com/racbiggar</t>
  </si>
  <si>
    <t>https://twitter.com/darkblue1965</t>
  </si>
  <si>
    <t>https://twitter.com/indyrefbot</t>
  </si>
  <si>
    <t>https://twitter.com/piper1986uk</t>
  </si>
  <si>
    <t>https://twitter.com/k69atie</t>
  </si>
  <si>
    <t>https://twitter.com/eggmsc</t>
  </si>
  <si>
    <t>https://twitter.com/johncumming15</t>
  </si>
  <si>
    <t>https://twitter.com/mikedisbury</t>
  </si>
  <si>
    <t>https://twitter.com/greengrass1875</t>
  </si>
  <si>
    <t>https://twitter.com/addancd</t>
  </si>
  <si>
    <t>https://twitter.com/isthisab0t</t>
  </si>
  <si>
    <t>whoischarlie_
RT @ITVBorderRB: WATCH: @NicolaSturgeon
met SNP MPs in Westminster today.
She told @petermacmahon that she'll
say more about the timing of…</t>
  </si>
  <si>
    <t xml:space="preserve">petermacmahon
</t>
  </si>
  <si>
    <t xml:space="preserve">nicolasturgeon
</t>
  </si>
  <si>
    <t>itvborderrb
WATCH: @NicolaSturgeon met SNP
MPs in Westminster today. She told
@petermacmahon that she'll say
more about the timing of a second
#indyref in a "matter of weeks".
https://t.co/3yR7J2UyvF</t>
  </si>
  <si>
    <t>carlevans450
RT @ITVBorderRB: WATCH: @NicolaSturgeon
met SNP MPs in Westminster today.
She told @petermacmahon that she'll
say more about the timing of…</t>
  </si>
  <si>
    <t>casper10666
RT @ITVBorderRB: WATCH: @NicolaSturgeon
met SNP MPs in Westminster today.
She told @petermacmahon that she'll
say more about the timing of…</t>
  </si>
  <si>
    <t>beth_porteous
RT @patrickharvie: One more time,
just for the memory. #StopBrexit
#PeoplesVote #indyref https://t.co/NtlVZ3swXG</t>
  </si>
  <si>
    <t>patrickharvie
One more time, just for the memory.
#StopBrexit #PeoplesVote #indyref
https://t.co/NtlVZ3swXG</t>
  </si>
  <si>
    <t>mcgkelz
RT @patrickharvie: One more time,
just for the memory. #StopBrexit
#PeoplesVote #indyref https://t.co/NtlVZ3swXG</t>
  </si>
  <si>
    <t>thoughtland
RT @ITVBorderRB: WATCH: @NicolaSturgeon
met SNP MPs in Westminster today.
She told @petermacmahon that she'll
say more about the timing of…</t>
  </si>
  <si>
    <t>lamhfada
RT @ITVBorderRB: WATCH: @NicolaSturgeon
met SNP MPs in Westminster today.
She told @petermacmahon that she'll
say more about the timing of…</t>
  </si>
  <si>
    <t>janehaston1
RT @ITVBorderRB: WATCH: @NicolaSturgeon
met SNP MPs in Westminster today.
She told @petermacmahon that she'll
say more about the timing of…</t>
  </si>
  <si>
    <t>markdav37641150
RT @Eileen43Eileen: This IS our
best option #indyref https://t.co/lugm9aWr0B</t>
  </si>
  <si>
    <t>eileen43eileen
This IS our best option #indyref
https://t.co/lugm9aWr0B</t>
  </si>
  <si>
    <t>elledeer88
RT @getawaytaeindy: It's a bit
rich when a DUP MP, from part of
the island of Ireland, stands up
and bangs on about the importance
of leavi…</t>
  </si>
  <si>
    <t>getawaytaeindy
Getting sick of Tories banging
on about others playing politics
when their party has done little
else for near 3 years. May has
controlled every aspect of #Brexit.
#Indyref #ConfidenceVote #PeoplesVote</t>
  </si>
  <si>
    <t>jwashpot
RT @ITVBorderRB: WATCH: @NicolaSturgeon
met SNP MPs in Westminster today.
She told @petermacmahon that she'll
say more about the timing of…</t>
  </si>
  <si>
    <t>kkilcoyne
RT @getawaytaeindy: It's a bit
rich when a DUP MP, from part of
the island of Ireland, stands up
and bangs on about the importance
of leavi…</t>
  </si>
  <si>
    <t>snapdragon6469
RT @ITVBorderRB: WATCH: @NicolaSturgeon
met SNP MPs in Westminster today.
She told @petermacmahon that she'll
say more about the timing of…</t>
  </si>
  <si>
    <t>linda8h
RT @ITVBorderRB: WATCH: @NicolaSturgeon
met SNP MPs in Westminster today.
She told @petermacmahon that she'll
say more about the timing of…</t>
  </si>
  <si>
    <t>rotrujo
RT @jim45cotland: Scotland .. Do
you remember being told during
#indyref that your pension would
ONLY be safe by staying in UK?
"From 15 M…</t>
  </si>
  <si>
    <t>jim45cotland
Scotland .. Do you remember being
told during #indyref that your
pension would ONLY be safe by staying
in UK? "From 15 May, new PENSIONERS
with partners under 65 can no longer
claim pension credit" "UK PENSIONERS
who have partner of working age
could lose up to £7,000 a year"_xD83D__xDC47_
https://t.co/ED3mMmI6hO</t>
  </si>
  <si>
    <t>walesindy
RT @AmphetCymru: This nation deserves
international recognition and sovereignty.
No English Parliament, no English
politician,no English (i…</t>
  </si>
  <si>
    <t>amphetcymru
This nation deserves international
recognition and sovereignty. No
English Parliament, no English
politician,no English (in or out
of Cymru) can tell us, as a people
we can't have national freedom.
Our people and nations time is
coming. #Cymru #Wales #indywales
#Indyref</t>
  </si>
  <si>
    <t>jackiem08602754
RT @ITVBorderRB: WATCH: @NicolaSturgeon
met SNP MPs in Westminster today.
She told @petermacmahon that she'll
say more about the timing of…</t>
  </si>
  <si>
    <t>imadscotland
RT @ITVBorderRB: WATCH: @NicolaSturgeon
met SNP MPs in Westminster today.
She told @petermacmahon that she'll
say more about the timing of…</t>
  </si>
  <si>
    <t>starshaddow
RT @jim45cotland: Scotland .. Do
you remember being told during
#indyref that your pension would
ONLY be safe by staying in UK?
"From 15 M…</t>
  </si>
  <si>
    <t>awelshscot
RT @jim45cotland: Scotland .. Do
you remember being told during
#indyref that your pension would
ONLY be safe by staying in UK?
"From 15 M…</t>
  </si>
  <si>
    <t>kkaaazz14
RT @ITVBorderRB: WATCH: @NicolaSturgeon
met SNP MPs in Westminster today.
She told @petermacmahon that she'll
say more about the timing of…</t>
  </si>
  <si>
    <t>andrewgolder3
RT @ITVBorderRB: WATCH: @NicolaSturgeon
met SNP MPs in Westminster today.
She told @petermacmahon that she'll
say more about the timing of…</t>
  </si>
  <si>
    <t>jewishlass101
RT @ITVBorderRB: WATCH: @NicolaSturgeon
met SNP MPs in Westminster today.
She told @petermacmahon that she'll
say more about the timing of…</t>
  </si>
  <si>
    <t>robertm64082174
RT @patrickharvie: One more time,
just for the memory. #StopBrexit
#PeoplesVote #indyref https://t.co/NtlVZ3swXG</t>
  </si>
  <si>
    <t>leonardocarella
RT @ITVBorderRB: WATCH: @NicolaSturgeon
met SNP MPs in Westminster today.
She told @petermacmahon that she'll
say more about the timing of…</t>
  </si>
  <si>
    <t>johnronaldhassa
RT @ITVBorderRB: WATCH: @NicolaSturgeon
met SNP MPs in Westminster today.
She told @petermacmahon that she'll
say more about the timing of…</t>
  </si>
  <si>
    <t>calumscotbot
RT @ITVBorderRB: WATCH: @NicolaSturgeon
met SNP MPs in Westminster today.
She told @petermacmahon that she'll
say more about the timing of…</t>
  </si>
  <si>
    <t>scottishzidane
RT @jim45cotland: Scotland .. Do
you remember being told during
#indyref that your pension would
ONLY be safe by staying in UK?
"From 15 M…</t>
  </si>
  <si>
    <t>mimiinternet
RT @NDScotland: Do you believe
Scotland should be an independent
nation? Retweet = Yes Like = No
#SCOTREF #INDYREF #BREXIT #POLL</t>
  </si>
  <si>
    <t>ndscotland
Do you believe Scotland should
be an independent nation? Retweet
= Yes Like = No #SCOTREF #INDYREF
#BREXIT #POLL</t>
  </si>
  <si>
    <t>brusuth
RT @patrickharvie: One more time,
just for the memory. #StopBrexit
#PeoplesVote #indyref https://t.co/NtlVZ3swXG</t>
  </si>
  <si>
    <t>dwselfe
RT @patrickharvie: One more time,
just for the memory. #StopBrexit
#PeoplesVote #indyref https://t.co/NtlVZ3swXG</t>
  </si>
  <si>
    <t>garrythomson4
RT @ITVBorderRB: WATCH: @NicolaSturgeon
met SNP MPs in Westminster today.
She told @petermacmahon that she'll
say more about the timing of…</t>
  </si>
  <si>
    <t>yvonneirving88
RT @ITVBorderRB: WATCH: @NicolaSturgeon
met SNP MPs in Westminster today.
She told @petermacmahon that she'll
say more about the timing of…</t>
  </si>
  <si>
    <t>mrrwilkinson
I wonder if Scotland would have
a points system for all the English
immigrants that appear to want
to come and live here if we get
our independence. Answer: No it
wouldn’t... but we might ask if
you’re a Tory... #dealbreaker #voteofnoconfidence
#brexitchaos #pmqs #indyref</t>
  </si>
  <si>
    <t>dorothybruce14
RT @ITVBorderRB: WATCH: @NicolaSturgeon
met SNP MPs in Westminster today.
She told @petermacmahon that she'll
say more about the timing of…</t>
  </si>
  <si>
    <t>highlandermsp
So yes, the LibDems would get in
to the coalition bed with the Tories
again, Bedroom Tax just the warm-up
event. Labour will loose the next
election, it’s going to be a Tory-LibDem
love fest all over again. Scotland
you have been warned #DissolveTheUnion
#IndyRef https://t.co/5PFr9WfmkV</t>
  </si>
  <si>
    <t>friesdorfer
RT @HighlanderMSP: So yes, the
LibDems would get in to the coalition
bed with the Tories again, Bedroom
Tax just the warm-up event. Labour…</t>
  </si>
  <si>
    <t>flashhepburn
To fellow Independence supporters
- keep the heid. It’s coming, but
patience is a virtue. #indy #indyref
#scotref #brexit</t>
  </si>
  <si>
    <t>conn1312
RT @FlashHepburn: To fellow Independence
supporters - keep the heid. It’s
coming, but patience is a virtue.
#indy #indyref #scotref #brexit</t>
  </si>
  <si>
    <t>elainefoster10
RT @ITVBorderRB: WATCH: @NicolaSturgeon
met SNP MPs in Westminster today.
She told @petermacmahon that she'll
say more about the timing of…</t>
  </si>
  <si>
    <t>kennybrownptfc
RT @ITVBorderRB: WATCH: @NicolaSturgeon
met SNP MPs in Westminster today.
She told @petermacmahon that she'll
say more about the timing of…</t>
  </si>
  <si>
    <t>robemmet1803
RT @NDScotland: Do you believe
Scotland should be an independent
nation? Retweet = Yes Like = No
#SCOTREF #INDYREF #BREXIT #POLL</t>
  </si>
  <si>
    <t>dec4el
RT @ITVBorderRB: WATCH: @NicolaSturgeon
met SNP MPs in Westminster today.
She told @petermacmahon that she'll
say more about the timing of…</t>
  </si>
  <si>
    <t>leomiklasz
RT @ITVBorderRB: WATCH: @NicolaSturgeon
met SNP MPs in Westminster today.
She told @petermacmahon that she'll
say more about the timing of…</t>
  </si>
  <si>
    <t>annemac33
RT @ITVBorderRB: WATCH: @NicolaSturgeon
met SNP MPs in Westminster today.
She told @petermacmahon that she'll
say more about the timing of…</t>
  </si>
  <si>
    <t>45albannach
RT @ITVBorderRB: WATCH: @NicolaSturgeon
met SNP MPs in Westminster today.
She told @petermacmahon that she'll
say more about the timing of…</t>
  </si>
  <si>
    <t>weealanb
RT @patrickharvie: One more time,
just for the memory. #StopBrexit
#PeoplesVote #indyref https://t.co/NtlVZ3swXG</t>
  </si>
  <si>
    <t>isleofskyecats
RT @ITVBorderRB: WATCH: @NicolaSturgeon
met SNP MPs in Westminster today.
She told @petermacmahon that she'll
say more about the timing of…</t>
  </si>
  <si>
    <t>kacidama
@Tony_Locksmiths @jilliebinfrance
Legally even a binding ref result
can be ignored because of the sovereignty
of Parl. Parl makes the decision
to be bound or not by the result.
In '75 it was, in 2011 it was and
in 2014 (#IndyRef) it was. 2016
was advisory because @DLidington
told the house no supermajority
req</t>
  </si>
  <si>
    <t xml:space="preserve">dlidington
</t>
  </si>
  <si>
    <t xml:space="preserve">jilliebinfrance
</t>
  </si>
  <si>
    <t xml:space="preserve">tony_locksmiths
</t>
  </si>
  <si>
    <t>mhrmort
RT @jim45cotland: Scotland .. Do
you remember being told during
#indyref that your pension would
ONLY be safe by staying in UK?
"From 15 M…</t>
  </si>
  <si>
    <t>amacfergus
RT @ITVBorderRB: WATCH: @NicolaSturgeon
met SNP MPs in Westminster today.
She told @petermacmahon that she'll
say more about the timing of…</t>
  </si>
  <si>
    <t>proctorlewis1
RT @ScotIndyDebate: WATCH: @NicolaSturgeon
will discuss about the timing of
a second #indyref in a "matter
of weeks". https://t.co/Zy8XIPpJ…</t>
  </si>
  <si>
    <t>scotindydebate
WATCH: @NicolaSturgeon will discuss
about the timing of a second #indyref
in a "matter of weeks". https://t.co/Zy8XIPpJXg</t>
  </si>
  <si>
    <t>evolvingpeasant
RT @ITVBorderRB: WATCH: @NicolaSturgeon
met SNP MPs in Westminster today.
She told @petermacmahon that she'll
say more about the timing of…</t>
  </si>
  <si>
    <t>jamesgarry7
RT @ITVBorderRB: WATCH: @NicolaSturgeon
met SNP MPs in Westminster today.
She told @petermacmahon that she'll
say more about the timing of…</t>
  </si>
  <si>
    <t>stovies5
RT @ScotIndyDebate: WATCH: @NicolaSturgeon
will discuss about the timing of
a second #indyref in a "matter
of weeks". https://t.co/Zy8XIPpJ…</t>
  </si>
  <si>
    <t>wattswilma
RT @ScotIndyDebate: WATCH: @NicolaSturgeon
will discuss about the timing of
a second #indyref in a "matter
of weeks". https://t.co/Zy8XIPpJ…</t>
  </si>
  <si>
    <t>juliebertagna
RT @patrickharvie: One more time,
just for the memory. #StopBrexit
#PeoplesVote #indyref https://t.co/NtlVZ3swXG</t>
  </si>
  <si>
    <t>icockburn
RT @ITVBorderRB: WATCH: @NicolaSturgeon
met SNP MPs in Westminster today.
She told @petermacmahon that she'll
say more about the timing of…</t>
  </si>
  <si>
    <t>chrislundaysnp
RT @ITVBorderRB: WATCH: @NicolaSturgeon
met SNP MPs in Westminster today.
She told @petermacmahon that she'll
say more about the timing of…</t>
  </si>
  <si>
    <t>airisaiia
RT @ITVBorderRB: WATCH: @NicolaSturgeon
met SNP MPs in Westminster today.
She told @petermacmahon that she'll
say more about the timing of…</t>
  </si>
  <si>
    <t>mareetoddmsp
RT @ITVBorderRB: WATCH: @NicolaSturgeon
met SNP MPs in Westminster today.
She told @petermacmahon that she'll
say more about the timing of…</t>
  </si>
  <si>
    <t>v_jamieson
Fancy joining the @UK_Together
team? We're recruiting a Research
and Engagement Officer. Find out
more here: http://t.co/BJsOnleee3
#indyref</t>
  </si>
  <si>
    <t>uk_together
AD “We have a voice in the debates
that impact on our well-being in
a way which no other small nation
has." #bettertogether #IndyRef</t>
  </si>
  <si>
    <t>r_davidson1980
RT @UK_Together: AD “We have a
voice in the debates that impact
on our well-being in a way which
no other small nation has." #bettertogethe…</t>
  </si>
  <si>
    <t>15jonrell
RT @jim45cotland: Scotland .. Do
you remember being told during
#indyref that your pension would
ONLY be safe by staying in UK?
"From 15 M…</t>
  </si>
  <si>
    <t>7anthea6
RT @ITVBorderRB: WATCH: @NicolaSturgeon
met SNP MPs in Westminster today.
She told @petermacmahon that she'll
say more about the timing of…</t>
  </si>
  <si>
    <t>shufflepaw
RT @ScotIndyDebate: WATCH: @NicolaSturgeon
will discuss about the timing of
a second #indyref in a "matter
of weeks". https://t.co/Zy8XIPpJ…</t>
  </si>
  <si>
    <t>edtech_stories
@Debbie_abrahams shares @lisanandy
&amp;amp; @stellacreasy's ideas that
remind me of @ahorapodemos and
#NewPower values (And @GetUp too)
#Brexit #IndyRef what ppl were
looking for was to be heard and
have a say... Participate, not
spectate! https://t.co/zmaPrwLLru
Cc @GedK @Feorlean</t>
  </si>
  <si>
    <t xml:space="preserve">feorlean
</t>
  </si>
  <si>
    <t xml:space="preserve">gedk
</t>
  </si>
  <si>
    <t xml:space="preserve">getup
</t>
  </si>
  <si>
    <t xml:space="preserve">ahorapodemos
</t>
  </si>
  <si>
    <t xml:space="preserve">stellacreasy
</t>
  </si>
  <si>
    <t xml:space="preserve">lisanandy
</t>
  </si>
  <si>
    <t xml:space="preserve">debbie_abrahams
</t>
  </si>
  <si>
    <t>odettemacdonal3
RT @ITVBorderRB: WATCH: @NicolaSturgeon
met SNP MPs in Westminster today.
She told @petermacmahon that she'll
say more about the timing of…</t>
  </si>
  <si>
    <t>dottyost
RT @ScotIndyDebate: WATCH: @NicolaSturgeon
will discuss about the timing of
a second #indyref in a "matter
of weeks". https://t.co/Zy8XIPpJ…</t>
  </si>
  <si>
    <t>hoopswon
RT @Eileen43Eileen: This IS our
best option #indyref https://t.co/lugm9aWr0B</t>
  </si>
  <si>
    <t>indyrefscot2now
RT @ScotIndyDebate: WATCH: @NicolaSturgeon
will discuss about the timing of
a second #indyref in a "matter
of weeks". https://t.co/Zy8XIPpJ…</t>
  </si>
  <si>
    <t>irenehutchison
RT @wgsaraband: I don't know if
it was possible, but if anything,
this night has made me even more
of a Yesser. Scottish Independence
is th…</t>
  </si>
  <si>
    <t>wgsaraband
I don't know if it was possible,
but if anything, this night has
made me even more of a Yesser.
Scottish Independence is the only
rational path out of the madness
gripping this union. _xD83C__xDFF4__xDB40__xDC67__xDB40__xDC62__xDB40__xDC73__xDB40__xDC63__xDB40__xDC74__xDB40__xDC7F__xD83C__xDFF4__xDB40__xDC67__xDB40__xDC62__xDB40__xDC73__xDB40__xDC63__xDB40__xDC74__xDB40__xDC7F__xD83C__xDFF4__xDB40__xDC67__xDB40__xDC62__xDB40__xDC73__xDB40__xDC63__xDB40__xDC74__xDB40__xDC7F_
#indyref #yes #YouYesYet #indyref2
#BrexitVote #brexitdeal</t>
  </si>
  <si>
    <t>darrenjdouglas
RT @Eileen43Eileen: This IS our
best option #indyref https://t.co/lugm9aWr0B</t>
  </si>
  <si>
    <t>martinc84779546
RT @Eileen43Eileen: This IS our
best option #indyref https://t.co/lugm9aWr0B</t>
  </si>
  <si>
    <t>robertsonsmokey
RT @patrickharvie: One more time,
just for the memory. #StopBrexit
#PeoplesVote #indyref https://t.co/NtlVZ3swXG</t>
  </si>
  <si>
    <t>mckinlay_liz
RT @ITVBorderRB: WATCH: @NicolaSturgeon
met SNP MPs in Westminster today.
She told @petermacmahon that she'll
say more about the timing of…</t>
  </si>
  <si>
    <t>ruthj02029255
RT @ITVBorderRB: WATCH: @NicolaSturgeon
met SNP MPs in Westminster today.
She told @petermacmahon that she'll
say more about the timing of…</t>
  </si>
  <si>
    <t>marc0vald0
RT @ITVBorderRB: WATCH: @NicolaSturgeon
met SNP MPs in Westminster today.
She told @petermacmahon that she'll
say more about the timing of…</t>
  </si>
  <si>
    <t>katiesuze
RT @ITVBorderRB: WATCH: @NicolaSturgeon
met SNP MPs in Westminster today.
She told @petermacmahon that she'll
say more about the timing of…</t>
  </si>
  <si>
    <t>racbiggar
RT @wgsaraband: I don't know if
it was possible, but if anything,
this night has made me even more
of a Yesser. Scottish Independence
is th…</t>
  </si>
  <si>
    <t>darkblue1965
RT @patrickharvie: One more time,
just for the memory. #StopBrexit
#PeoplesVote #indyref https://t.co/NtlVZ3swXG</t>
  </si>
  <si>
    <t>indyrefbot
RT @eggmsc: @K69atie @piper1986uk
UK anyone? (View from Scotland.)
#IndyRef #Indyref2</t>
  </si>
  <si>
    <t xml:space="preserve">piper1986uk
</t>
  </si>
  <si>
    <t xml:space="preserve">k69atie
</t>
  </si>
  <si>
    <t>eggmsc
@K69atie @piper1986uk UK anyone?
(View from Scotland.) #IndyRef
#Indyref2</t>
  </si>
  <si>
    <t>johncumming15
RT @ITVBorderRB: WATCH: @NicolaSturgeon
met SNP MPs in Westminster today.
She told @petermacmahon that she'll
say more about the timing of…</t>
  </si>
  <si>
    <t>mikedisbury
RT @jim45cotland: Scotland .. Do
you remember being told during
#indyref that your pension would
ONLY be safe by staying in UK?
"From 15 M…</t>
  </si>
  <si>
    <t>greengrass1875
RT @patrickharvie: One more time,
just for the memory. #StopBrexit
#PeoplesVote #indyref https://t.co/NtlVZ3swXG</t>
  </si>
  <si>
    <t>addancd
RT @AmphetCymru: This nation deserves
international recognition and sovereignty.
No English Parliament, no English
politician,no English (i…</t>
  </si>
  <si>
    <t>isthisab0t
RT @AmphetCymru: This nation deserves
international recognition and sovereignty.
No English Parliament, no English
politician,no English (i…</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</si>
  <si>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</si>
  <si>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</si>
  <si>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</si>
  <si>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</si>
  <si>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</si>
  <si>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</si>
  <si>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</si>
  <si>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</si>
  <si>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</si>
  <si>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</si>
  <si>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</si>
  <si>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</si>
  <si>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</si>
  <si>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</si>
  <si>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</si>
  <si>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</si>
  <si>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</si>
  <si>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</si>
  <si>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</si>
  <si>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</si>
  <si>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</si>
  <si>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</si>
  <si>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</si>
  <si>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</si>
  <si>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</si>
  <si>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</si>
  <si>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</si>
  <si>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</si>
  <si>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</si>
  <si>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</si>
  <si>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</si>
  <si>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</si>
  <si>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</si>
  <si>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</si>
  <si>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</si>
  <si>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</si>
  <si>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</si>
  <si>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</si>
  <si>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</si>
  <si>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</si>
  <si>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</si>
  <si>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</si>
  <si>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</si>
  <si>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</si>
  <si>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</si>
  <si>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</si>
  <si>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</si>
  <si>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</si>
  <si>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</si>
  <si>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</si>
  <si>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</si>
  <si>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</si>
  <si>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</si>
  <si>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</si>
  <si>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</si>
  <si>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</si>
  <si>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</si>
  <si>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</si>
  <si>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</si>
  <si>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</si>
  <si>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</si>
  <si>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</si>
  <si>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</si>
  <si>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</si>
  <si>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Group 1</t>
  </si>
  <si>
    <t>Group 2</t>
  </si>
  <si>
    <t>Edges</t>
  </si>
  <si>
    <t>Graph Type</t>
  </si>
  <si>
    <t>Modularity</t>
  </si>
  <si>
    <t>NodeXL Version</t>
  </si>
  <si>
    <t>1.0.1.408</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</si>
  <si>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</si>
  <si>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</si>
  <si>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</si>
  <si>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</si>
  <si>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</si>
  <si>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</si>
  <si>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</si>
  <si>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</si>
  <si>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</si>
  <si>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</si>
  <si>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</si>
  <si>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</si>
  <si>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</si>
  <si>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</si>
  <si>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</si>
  <si>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</si>
  <si>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</si>
  <si>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</si>
  <si>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</si>
  <si>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</si>
  <si>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</si>
  <si>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</si>
  <si>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</si>
  <si>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</si>
  <si>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</si>
  <si>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</si>
  <si>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</si>
  <si>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</si>
  <si>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</si>
  <si>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</si>
  <si>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</si>
  <si>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</si>
  <si>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</si>
  <si>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</si>
  <si>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</si>
  <si>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Top Hashtags in Tweet in Entire Graph</t>
  </si>
  <si>
    <t>peoplesvote</t>
  </si>
  <si>
    <t>stopbrexit</t>
  </si>
  <si>
    <t>brexit</t>
  </si>
  <si>
    <t>scotref</t>
  </si>
  <si>
    <t>indyref2</t>
  </si>
  <si>
    <t>poll</t>
  </si>
  <si>
    <t>indy</t>
  </si>
  <si>
    <t>confidencevote</t>
  </si>
  <si>
    <t>yes</t>
  </si>
  <si>
    <t>Top Hashtags in Tweet in G1</t>
  </si>
  <si>
    <t>Top Hashtags in Tweet in G2</t>
  </si>
  <si>
    <t>Top Hashtags in Tweet in G3</t>
  </si>
  <si>
    <t>cymru</t>
  </si>
  <si>
    <t>wales</t>
  </si>
  <si>
    <t>indywales</t>
  </si>
  <si>
    <t>youyesyet</t>
  </si>
  <si>
    <t>brexitvote</t>
  </si>
  <si>
    <t>Top Hashtags in Tweet in G4</t>
  </si>
  <si>
    <t>newpower</t>
  </si>
  <si>
    <t>Top Hashtags in Tweet in G5</t>
  </si>
  <si>
    <t>Top Hashtags in Tweet in G6</t>
  </si>
  <si>
    <t>Top Hashtags in Tweet in G7</t>
  </si>
  <si>
    <t>bettertogether</t>
  </si>
  <si>
    <t>Top Hashtags in Tweet in G8</t>
  </si>
  <si>
    <t>Top Hashtags in Tweet in G9</t>
  </si>
  <si>
    <t>Top Hashtags in Tweet in G10</t>
  </si>
  <si>
    <t>dissolvetheunion</t>
  </si>
  <si>
    <t>Top Hashtags in Tweet</t>
  </si>
  <si>
    <t>indyref stopbrexit peoplesvote</t>
  </si>
  <si>
    <t>indyref indyref2 confidencevote peoplesvote cymru wales indywales yes youyesyet brexitvote</t>
  </si>
  <si>
    <t>indyref bettertogether</t>
  </si>
  <si>
    <t>Top Words in Tweet in Entire Graph</t>
  </si>
  <si>
    <t>Words in Sentiment List#1: Positive</t>
  </si>
  <si>
    <t>Words in Sentiment List#2: Negative</t>
  </si>
  <si>
    <t>Words in Sentiment List#3: Angry/Violent</t>
  </si>
  <si>
    <t>Non-categorized Words</t>
  </si>
  <si>
    <t>Total Words</t>
  </si>
  <si>
    <t>more</t>
  </si>
  <si>
    <t>told</t>
  </si>
  <si>
    <t>watch</t>
  </si>
  <si>
    <t>Top Words in Tweet in G1</t>
  </si>
  <si>
    <t>timing</t>
  </si>
  <si>
    <t>met</t>
  </si>
  <si>
    <t>snp</t>
  </si>
  <si>
    <t>mps</t>
  </si>
  <si>
    <t>westminster</t>
  </si>
  <si>
    <t>today</t>
  </si>
  <si>
    <t>Top Words in Tweet in G2</t>
  </si>
  <si>
    <t>one</t>
  </si>
  <si>
    <t>time</t>
  </si>
  <si>
    <t>memory</t>
  </si>
  <si>
    <t>pension</t>
  </si>
  <si>
    <t>uk</t>
  </si>
  <si>
    <t>Top Words in Tweet in G3</t>
  </si>
  <si>
    <t>english</t>
  </si>
  <si>
    <t>nation</t>
  </si>
  <si>
    <t>deserves</t>
  </si>
  <si>
    <t>international</t>
  </si>
  <si>
    <t>recognition</t>
  </si>
  <si>
    <t>sovereignty</t>
  </si>
  <si>
    <t>parliament</t>
  </si>
  <si>
    <t>politician</t>
  </si>
  <si>
    <t>bit</t>
  </si>
  <si>
    <t>Top Words in Tweet in G4</t>
  </si>
  <si>
    <t>Top Words in Tweet in G5</t>
  </si>
  <si>
    <t>best</t>
  </si>
  <si>
    <t>option</t>
  </si>
  <si>
    <t>Top Words in Tweet in G6</t>
  </si>
  <si>
    <t>result</t>
  </si>
  <si>
    <t>parl</t>
  </si>
  <si>
    <t>Top Words in Tweet in G7</t>
  </si>
  <si>
    <t>ad</t>
  </si>
  <si>
    <t>voice</t>
  </si>
  <si>
    <t>debates</t>
  </si>
  <si>
    <t>impact</t>
  </si>
  <si>
    <t>well</t>
  </si>
  <si>
    <t>being</t>
  </si>
  <si>
    <t>way</t>
  </si>
  <si>
    <t>small</t>
  </si>
  <si>
    <t>Top Words in Tweet in G8</t>
  </si>
  <si>
    <t>believe</t>
  </si>
  <si>
    <t>independent</t>
  </si>
  <si>
    <t>retweet</t>
  </si>
  <si>
    <t>Top Words in Tweet in G9</t>
  </si>
  <si>
    <t>fellow</t>
  </si>
  <si>
    <t>independence</t>
  </si>
  <si>
    <t>supporters</t>
  </si>
  <si>
    <t>keep</t>
  </si>
  <si>
    <t>heid</t>
  </si>
  <si>
    <t>s</t>
  </si>
  <si>
    <t>coming</t>
  </si>
  <si>
    <t>patience</t>
  </si>
  <si>
    <t>virtue</t>
  </si>
  <si>
    <t>Top Words in Tweet in G10</t>
  </si>
  <si>
    <t>again</t>
  </si>
  <si>
    <t>libdems</t>
  </si>
  <si>
    <t>coalition</t>
  </si>
  <si>
    <t>bed</t>
  </si>
  <si>
    <t>tories</t>
  </si>
  <si>
    <t>bedroom</t>
  </si>
  <si>
    <t>tax</t>
  </si>
  <si>
    <t>warm</t>
  </si>
  <si>
    <t>up</t>
  </si>
  <si>
    <t>Top Words in Tweet</t>
  </si>
  <si>
    <t>watch nicolasturgeon timing met snp mps westminster today told petermacmahon</t>
  </si>
  <si>
    <t>indyref one more time memory stopbrexit peoplesvote patrickharvie pension uk</t>
  </si>
  <si>
    <t>english indyref nation deserves international recognition sovereignty parliament politician bit</t>
  </si>
  <si>
    <t>best option indyref eileen43eileen</t>
  </si>
  <si>
    <t>result parl</t>
  </si>
  <si>
    <t>uk_together ad voice debates impact well being way small nation</t>
  </si>
  <si>
    <t>believe scotland independent nation retweet yes scotref indyref brexit poll</t>
  </si>
  <si>
    <t>fellow independence supporters keep heid s coming patience virtue indy</t>
  </si>
  <si>
    <t>again yes libdems coalition bed tories bedroom tax warm up</t>
  </si>
  <si>
    <t>Top Word Pairs in Tweet in Entire Graph</t>
  </si>
  <si>
    <t>watch,nicolasturgeon</t>
  </si>
  <si>
    <t>nicolasturgeon,met</t>
  </si>
  <si>
    <t>met,snp</t>
  </si>
  <si>
    <t>snp,mps</t>
  </si>
  <si>
    <t>mps,westminster</t>
  </si>
  <si>
    <t>westminster,today</t>
  </si>
  <si>
    <t>today,told</t>
  </si>
  <si>
    <t>told,petermacmahon</t>
  </si>
  <si>
    <t>petermacmahon,more</t>
  </si>
  <si>
    <t>more,timing</t>
  </si>
  <si>
    <t>Top Word Pairs in Tweet in G1</t>
  </si>
  <si>
    <t>Top Word Pairs in Tweet in G2</t>
  </si>
  <si>
    <t>one,more</t>
  </si>
  <si>
    <t>more,time</t>
  </si>
  <si>
    <t>time,memory</t>
  </si>
  <si>
    <t>memory,stopbrexit</t>
  </si>
  <si>
    <t>stopbrexit,peoplesvote</t>
  </si>
  <si>
    <t>peoplesvote,indyref</t>
  </si>
  <si>
    <t>patrickharvie,one</t>
  </si>
  <si>
    <t>scotland,remember</t>
  </si>
  <si>
    <t>remember,being</t>
  </si>
  <si>
    <t>being,told</t>
  </si>
  <si>
    <t>Top Word Pairs in Tweet in G3</t>
  </si>
  <si>
    <t>nation,deserves</t>
  </si>
  <si>
    <t>deserves,international</t>
  </si>
  <si>
    <t>international,recognition</t>
  </si>
  <si>
    <t>recognition,sovereignty</t>
  </si>
  <si>
    <t>sovereignty,english</t>
  </si>
  <si>
    <t>english,parliament</t>
  </si>
  <si>
    <t>parliament,english</t>
  </si>
  <si>
    <t>english,politician</t>
  </si>
  <si>
    <t>politician,english</t>
  </si>
  <si>
    <t>bit,rich</t>
  </si>
  <si>
    <t>Top Word Pairs in Tweet in G4</t>
  </si>
  <si>
    <t>Top Word Pairs in Tweet in G5</t>
  </si>
  <si>
    <t>best,option</t>
  </si>
  <si>
    <t>option,indyref</t>
  </si>
  <si>
    <t>eileen43eileen,best</t>
  </si>
  <si>
    <t>Top Word Pairs in Tweet in G6</t>
  </si>
  <si>
    <t>Top Word Pairs in Tweet in G7</t>
  </si>
  <si>
    <t>ad,voice</t>
  </si>
  <si>
    <t>voice,debates</t>
  </si>
  <si>
    <t>debates,impact</t>
  </si>
  <si>
    <t>impact,well</t>
  </si>
  <si>
    <t>well,being</t>
  </si>
  <si>
    <t>being,way</t>
  </si>
  <si>
    <t>way,small</t>
  </si>
  <si>
    <t>small,nation</t>
  </si>
  <si>
    <t>fancy,joining</t>
  </si>
  <si>
    <t>joining,uk_together</t>
  </si>
  <si>
    <t>Top Word Pairs in Tweet in G8</t>
  </si>
  <si>
    <t>believe,scotland</t>
  </si>
  <si>
    <t>scotland,independent</t>
  </si>
  <si>
    <t>independent,nation</t>
  </si>
  <si>
    <t>nation,retweet</t>
  </si>
  <si>
    <t>retweet,yes</t>
  </si>
  <si>
    <t>yes,scotref</t>
  </si>
  <si>
    <t>scotref,indyref</t>
  </si>
  <si>
    <t>indyref,brexit</t>
  </si>
  <si>
    <t>brexit,poll</t>
  </si>
  <si>
    <t>ndscotland,believe</t>
  </si>
  <si>
    <t>Top Word Pairs in Tweet in G9</t>
  </si>
  <si>
    <t>fellow,independence</t>
  </si>
  <si>
    <t>independence,supporters</t>
  </si>
  <si>
    <t>supporters,keep</t>
  </si>
  <si>
    <t>keep,heid</t>
  </si>
  <si>
    <t>heid,s</t>
  </si>
  <si>
    <t>s,coming</t>
  </si>
  <si>
    <t>coming,patience</t>
  </si>
  <si>
    <t>patience,virtue</t>
  </si>
  <si>
    <t>virtue,indy</t>
  </si>
  <si>
    <t>indy,indyref</t>
  </si>
  <si>
    <t>Top Word Pairs in Tweet in G10</t>
  </si>
  <si>
    <t>yes,libdems</t>
  </si>
  <si>
    <t>libdems,coalition</t>
  </si>
  <si>
    <t>coalition,bed</t>
  </si>
  <si>
    <t>bed,tories</t>
  </si>
  <si>
    <t>tories,again</t>
  </si>
  <si>
    <t>again,bedroom</t>
  </si>
  <si>
    <t>bedroom,tax</t>
  </si>
  <si>
    <t>tax,warm</t>
  </si>
  <si>
    <t>warm,up</t>
  </si>
  <si>
    <t>up,event</t>
  </si>
  <si>
    <t>Top Word Pairs in Tweet</t>
  </si>
  <si>
    <t>watch,nicolasturgeon  nicolasturgeon,met  met,snp  snp,mps  mps,westminster  westminster,today  today,told  told,petermacmahon  petermacmahon,more  more,timing</t>
  </si>
  <si>
    <t>one,more  more,time  time,memory  memory,stopbrexit  stopbrexit,peoplesvote  peoplesvote,indyref  patrickharvie,one  scotland,remember  remember,being  being,told</t>
  </si>
  <si>
    <t>nation,deserves  deserves,international  international,recognition  recognition,sovereignty  sovereignty,english  english,parliament  parliament,english  english,politician  politician,english  bit,rich</t>
  </si>
  <si>
    <t>best,option  option,indyref  eileen43eileen,best</t>
  </si>
  <si>
    <t>ad,voice  voice,debates  debates,impact  impact,well  well,being  being,way  way,small  small,nation  fancy,joining  joining,uk_together</t>
  </si>
  <si>
    <t>believe,scotland  scotland,independent  independent,nation  nation,retweet  retweet,yes  yes,scotref  scotref,indyref  indyref,brexit  brexit,poll  ndscotland,believe</t>
  </si>
  <si>
    <t>fellow,independence  independence,supporters  supporters,keep  keep,heid  heid,s  s,coming  coming,patience  patience,virtue  virtue,indy  indy,indyref</t>
  </si>
  <si>
    <t>yes,libdems  libdems,coalition  coalition,bed  bed,tories  tories,again  again,bedroom  bedroom,tax  tax,warm  warm,up  up,event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</si>
  <si>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</si>
  <si>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</si>
  <si>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</si>
  <si>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</si>
  <si>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</si>
  <si>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</si>
  <si>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</si>
  <si>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</si>
  <si>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</si>
  <si>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</si>
  <si>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</si>
  <si>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</si>
  <si>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</si>
  <si>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</si>
  <si>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</si>
  <si>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</si>
  <si>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</si>
  <si>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</si>
  <si>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</si>
  <si>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</si>
  <si>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</si>
  <si>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</si>
  <si>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</si>
  <si>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</si>
  <si>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nicolasturgeon petermacmahon itvborderrb scotindydebate</t>
  </si>
  <si>
    <t>patrickharvie jim45cotland</t>
  </si>
  <si>
    <t>amphetcymru getawaytaeindy piper1986uk wgsaraband eggmsc k69atie</t>
  </si>
  <si>
    <t>lisanandy stellacreasy ahorapodemos getup gedk feorlean</t>
  </si>
  <si>
    <t>jilliebinfrance dlidington</t>
  </si>
  <si>
    <t>uk_together v_jamieson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</si>
  <si>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</si>
  <si>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</si>
  <si>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</si>
  <si>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</si>
  <si>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</si>
  <si>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</si>
  <si>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</si>
  <si>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</si>
  <si>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</si>
  <si>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</si>
  <si>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</si>
  <si>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</si>
  <si>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casper10666 mckinlay_liz lamhfada evolvingpeasant scotindydebate 45albannach elainefoster10 snapdragon6469 carlevans450 wattswilma</t>
  </si>
  <si>
    <t>rotrujo mhrmort starshaddow 15jonrell mikedisbury patrickharvie juliebertagna scottishzidane brusuth awelshscot</t>
  </si>
  <si>
    <t>isthisab0t irenehutchison k69atie kkilcoyne elledeer88 indyrefbot getawaytaeindy walesindy wgsaraband racbiggar</t>
  </si>
  <si>
    <t>ahorapodemos stellacreasy edtech_stories debbie_abrahams feorlean getup gedk lisanandy</t>
  </si>
  <si>
    <t>eileen43eileen darrenjdouglas markdav37641150 hoopswon martinc84779546</t>
  </si>
  <si>
    <t>kacidama jilliebinfrance tony_locksmiths dlidington</t>
  </si>
  <si>
    <t>r_davidson1980 v_jamieson uk_together</t>
  </si>
  <si>
    <t>mimiinternet robemmet1803 ndscotland</t>
  </si>
  <si>
    <t>flashhepburn conn1312</t>
  </si>
  <si>
    <t>highlandermsp friesdorfer</t>
  </si>
  <si>
    <t>Top URLs in Tweet by Count</t>
  </si>
  <si>
    <t>Top URLs in Tweet by Salience</t>
  </si>
  <si>
    <t>Top Domains in Tweet by Count</t>
  </si>
  <si>
    <t>Top Domains in Tweet by Salience</t>
  </si>
  <si>
    <t>Top Hashtags in Tweet by Count</t>
  </si>
  <si>
    <t>indyref confidencevote peoplesvote brexit</t>
  </si>
  <si>
    <t>Top Hashtags in Tweet by Salience</t>
  </si>
  <si>
    <t>Top Words in Tweet by Count</t>
  </si>
  <si>
    <t>itvborderrb watch nicolasturgeon met snp mps westminster today told petermacmahon</t>
  </si>
  <si>
    <t>watch nicolasturgeon met snp mps westminster today told petermacmahon more</t>
  </si>
  <si>
    <t>patrickharvie one more time memory stopbrexit peoplesvote indyref</t>
  </si>
  <si>
    <t>one more time memory stopbrexit peoplesvote indyref</t>
  </si>
  <si>
    <t>eileen43eileen best option indyref</t>
  </si>
  <si>
    <t>best option indyref</t>
  </si>
  <si>
    <t>getawaytaeindy bit rich dup mp part island ireland stands up</t>
  </si>
  <si>
    <t>indyref confidencevote peoplesvote getting sick tories banging others playing politics</t>
  </si>
  <si>
    <t>jim45cotland scotland remember being told during indyref pension safe staying</t>
  </si>
  <si>
    <t>pension uk pensioners scotland remember being told during indyref safe</t>
  </si>
  <si>
    <t>english amphetcymru nation deserves international recognition sovereignty parliament politician</t>
  </si>
  <si>
    <t>english cymru people nation deserves international recognition sovereignty parliament politician</t>
  </si>
  <si>
    <t>ndscotland believe scotland independent nation retweet yes scotref indyref brexit</t>
  </si>
  <si>
    <t>wonder scotland points system english immigrants appear want come live</t>
  </si>
  <si>
    <t>highlandermsp yes libdems coalition bed tories again bedroom tax warm</t>
  </si>
  <si>
    <t>flashhepburn fellow independence supporters keep heid s coming patience virtue</t>
  </si>
  <si>
    <t>result parl tony_locksmiths jilliebinfrance legally even binding ref ignored sovereignty</t>
  </si>
  <si>
    <t>scotindydebate watch nicolasturgeon discuss timing second indyref matter weeks</t>
  </si>
  <si>
    <t>watch nicolasturgeon timing discuss second indyref matter weeks itvborderrb met</t>
  </si>
  <si>
    <t>fancy joining uk_together team recruiting research engagement officer find out</t>
  </si>
  <si>
    <t>ad voice debates impact well being way small nation bettertogether</t>
  </si>
  <si>
    <t>debbie_abrahams shares lisanandy stellacreasy's ideas remind ahorapodemos newpower values getup</t>
  </si>
  <si>
    <t>wgsaraband know possible anything night made even more yesser scottish</t>
  </si>
  <si>
    <t>know possible anything night made even more yesser scottish independence</t>
  </si>
  <si>
    <t>eggmsc k69atie piper1986uk uk anyone view scotland indyref indyref2</t>
  </si>
  <si>
    <t>k69atie piper1986uk uk anyone view scotland indyref indyref2</t>
  </si>
  <si>
    <t>indyref patrickharvie one more time memory stopbrexit peoplesvote jim45cotland scotland</t>
  </si>
  <si>
    <t>english amphetcymru nation deserves international recognition sovereignty parliament politician wgsaraband</t>
  </si>
  <si>
    <t>Top Words in Tweet by Salience</t>
  </si>
  <si>
    <t>getting sick tories banging others playing politics party done little</t>
  </si>
  <si>
    <t>discuss second indyref matter weeks itvborderrb met snp mps westminster</t>
  </si>
  <si>
    <t>ad voice debates impact well being way small nation bettertogethe</t>
  </si>
  <si>
    <t>patrickharvie one more time memory stopbrexit peoplesvote jim45cotland scotland remember</t>
  </si>
  <si>
    <t>Top Word Pairs in Tweet by Count</t>
  </si>
  <si>
    <t>itvborderrb,watch  watch,nicolasturgeon  nicolasturgeon,met  met,snp  snp,mps  mps,westminster  westminster,today  today,told  told,petermacmahon  petermacmahon,more</t>
  </si>
  <si>
    <t>patrickharvie,one  one,more  more,time  time,memory  memory,stopbrexit  stopbrexit,peoplesvote  peoplesvote,indyref</t>
  </si>
  <si>
    <t>one,more  more,time  time,memory  memory,stopbrexit  stopbrexit,peoplesvote  peoplesvote,indyref</t>
  </si>
  <si>
    <t>eileen43eileen,best  best,option  option,indyref</t>
  </si>
  <si>
    <t>best,option  option,indyref</t>
  </si>
  <si>
    <t>getawaytaeindy,bit  bit,rich  rich,dup  dup,mp  mp,part  part,island  island,ireland  ireland,stands  stands,up  up,bangs</t>
  </si>
  <si>
    <t>indyref,confidencevote  confidencevote,peoplesvote  getting,sick  sick,tories  tories,banging  banging,others  others,playing  playing,politics  politics,party  party,done</t>
  </si>
  <si>
    <t>jim45cotland,scotland  scotland,remember  remember,being  being,told  told,during  during,indyref  indyref,pension  pension,safe  safe,staying  staying,uk</t>
  </si>
  <si>
    <t>scotland,remember  remember,being  being,told  told,during  during,indyref  indyref,pension  pension,safe  safe,staying  staying,uk  uk,15</t>
  </si>
  <si>
    <t>amphetcymru,nation  nation,deserves  deserves,international  international,recognition  recognition,sovereignty  sovereignty,english  english,parliament  parliament,english  english,politician  politician,english</t>
  </si>
  <si>
    <t>nation,deserves  deserves,international  international,recognition  recognition,sovereignty  sovereignty,english  english,parliament  parliament,english  english,politician  politician,english  english,out</t>
  </si>
  <si>
    <t>ndscotland,believe  believe,scotland  scotland,independent  independent,nation  nation,retweet  retweet,yes  yes,scotref  scotref,indyref  indyref,brexit  brexit,poll</t>
  </si>
  <si>
    <t>believe,scotland  scotland,independent  independent,nation  nation,retweet  retweet,yes  yes,scotref  scotref,indyref  indyref,brexit  brexit,poll</t>
  </si>
  <si>
    <t>wonder,scotland  scotland,points  points,system  system,english  english,immigrants  immigrants,appear  appear,want  want,come  come,live  live,here</t>
  </si>
  <si>
    <t>highlandermsp,yes  yes,libdems  libdems,coalition  coalition,bed  bed,tories  tories,again  again,bedroom  bedroom,tax  tax,warm  warm,up</t>
  </si>
  <si>
    <t>flashhepburn,fellow  fellow,independence  independence,supporters  supporters,keep  keep,heid  heid,s  s,coming  coming,patience  patience,virtue  virtue,indy</t>
  </si>
  <si>
    <t>tony_locksmiths,jilliebinfrance  jilliebinfrance,legally  legally,even  even,binding  binding,ref  ref,result  result,ignored  ignored,sovereignty  sovereignty,parl  parl,parl</t>
  </si>
  <si>
    <t>scotindydebate,watch  watch,nicolasturgeon  nicolasturgeon,discuss  discuss,timing  timing,second  second,indyref  indyref,matter  matter,weeks</t>
  </si>
  <si>
    <t>watch,nicolasturgeon  nicolasturgeon,discuss  discuss,timing  timing,second  second,indyref  indyref,matter  matter,weeks  itvborderrb,watch  nicolasturgeon,met  met,snp</t>
  </si>
  <si>
    <t>fancy,joining  joining,uk_together  uk_together,team  team,recruiting  recruiting,research  research,engagement  engagement,officer  officer,find  find,out  out,more</t>
  </si>
  <si>
    <t>ad,voice  voice,debates  debates,impact  impact,well  well,being  being,way  way,small  small,nation  nation,bettertogether  bettertogether,indyref</t>
  </si>
  <si>
    <t>uk_together,ad  ad,voice  voice,debates  debates,impact  impact,well  well,being  being,way  way,small  small,nation  nation,bettertogethe</t>
  </si>
  <si>
    <t>debbie_abrahams,shares  shares,lisanandy  lisanandy,stellacreasy's  stellacreasy's,ideas  ideas,remind  remind,ahorapodemos  ahorapodemos,newpower  newpower,values  values,getup  getup,brexit</t>
  </si>
  <si>
    <t>wgsaraband,know  know,possible  possible,anything  anything,night  night,made  made,even  even,more  more,yesser  yesser,scottish  scottish,independence</t>
  </si>
  <si>
    <t>know,possible  possible,anything  anything,night  night,made  made,even  even,more  more,yesser  yesser,scottish  scottish,independence  independence,rational</t>
  </si>
  <si>
    <t>eggmsc,k69atie  k69atie,piper1986uk  piper1986uk,uk  uk,anyone  anyone,view  view,scotland  scotland,indyref  indyref,indyref2</t>
  </si>
  <si>
    <t>k69atie,piper1986uk  piper1986uk,uk  uk,anyone  anyone,view  view,scotland  scotland,indyref  indyref,indyref2</t>
  </si>
  <si>
    <t>patrickharvie,one  one,more  more,time  time,memory  memory,stopbrexit  stopbrexit,peoplesvote  peoplesvote,indyref  jim45cotland,scotland  scotland,remember  remember,being</t>
  </si>
  <si>
    <t>Top Word Pairs in Tweet by Salience</t>
  </si>
  <si>
    <t>getting,sick  sick,tories  tories,banging  banging,others  others,playing  playing,politics  politics,party  party,done  done,little  little,near</t>
  </si>
  <si>
    <t>nicolasturgeon,discuss  discuss,timing  timing,second  second,indyref  indyref,matter  matter,weeks  itvborderrb,watch  nicolasturgeon,met  met,snp  snp,mps</t>
  </si>
  <si>
    <t>Word</t>
  </si>
  <si>
    <t>remember</t>
  </si>
  <si>
    <t>during</t>
  </si>
  <si>
    <t>safe</t>
  </si>
  <si>
    <t>staying</t>
  </si>
  <si>
    <t>15</t>
  </si>
  <si>
    <t>second</t>
  </si>
  <si>
    <t>matter</t>
  </si>
  <si>
    <t>weeks</t>
  </si>
  <si>
    <t>m</t>
  </si>
  <si>
    <t>discuss</t>
  </si>
  <si>
    <t>even</t>
  </si>
  <si>
    <t>know</t>
  </si>
  <si>
    <t>possible</t>
  </si>
  <si>
    <t>anything</t>
  </si>
  <si>
    <t>night</t>
  </si>
  <si>
    <t>made</t>
  </si>
  <si>
    <t>yesser</t>
  </si>
  <si>
    <t>scottish</t>
  </si>
  <si>
    <t>rich</t>
  </si>
  <si>
    <t>dup</t>
  </si>
  <si>
    <t>mp</t>
  </si>
  <si>
    <t>part</t>
  </si>
  <si>
    <t>island</t>
  </si>
  <si>
    <t>ireland</t>
  </si>
  <si>
    <t>stands</t>
  </si>
  <si>
    <t>bangs</t>
  </si>
  <si>
    <t>importance</t>
  </si>
  <si>
    <t>out</t>
  </si>
  <si>
    <t>th</t>
  </si>
  <si>
    <t>anyone</t>
  </si>
  <si>
    <t>view</t>
  </si>
  <si>
    <t>leavi</t>
  </si>
  <si>
    <t>here</t>
  </si>
  <si>
    <t>fancy</t>
  </si>
  <si>
    <t>joining</t>
  </si>
  <si>
    <t>team</t>
  </si>
  <si>
    <t>recruiting</t>
  </si>
  <si>
    <t>research</t>
  </si>
  <si>
    <t>engagement</t>
  </si>
  <si>
    <t>officer</t>
  </si>
  <si>
    <t>find</t>
  </si>
  <si>
    <t>event</t>
  </si>
  <si>
    <t>labour</t>
  </si>
  <si>
    <t>tory</t>
  </si>
  <si>
    <t>people</t>
  </si>
  <si>
    <t>pensioners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</si>
  <si>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</si>
  <si>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</si>
  <si>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</si>
  <si>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</si>
  <si>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</si>
  <si>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</si>
  <si>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</si>
  <si>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</si>
  <si>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</si>
  <si>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</si>
  <si>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</si>
  <si>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</si>
  <si>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</si>
  <si>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</si>
  <si>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</si>
  <si>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</si>
  <si>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</si>
  <si>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</si>
  <si>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</si>
  <si>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</si>
  <si>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</si>
  <si>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</si>
  <si>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</si>
  <si>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</si>
  <si>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</si>
  <si>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</si>
  <si>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</si>
  <si>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</si>
  <si>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Green</t>
  </si>
  <si>
    <t>Red</t>
  </si>
  <si>
    <t>G1: watch nicolasturgeon timing met snp mps westminster today told petermacmahon</t>
  </si>
  <si>
    <t>G2: indyref one more time memory stopbrexit peoplesvote patrickharvie pension uk</t>
  </si>
  <si>
    <t>G3: english indyref nation deserves international recognition sovereignty parliament politician bit</t>
  </si>
  <si>
    <t>G5: best option indyref eileen43eileen</t>
  </si>
  <si>
    <t>G6: result parl</t>
  </si>
  <si>
    <t>G7: uk_together ad voice debates impact well being way small nation</t>
  </si>
  <si>
    <t>G8: believe scotland independent nation retweet yes scotref indyref brexit poll</t>
  </si>
  <si>
    <t>G9: fellow independence supporters keep heid s coming patience virtue indy</t>
  </si>
  <si>
    <t>G10: again yes libdems coalition bed tories bedroom tax warm up</t>
  </si>
  <si>
    <t>Autofill Workbook Results</t>
  </si>
  <si>
    <t>Edge Weight▓1▓2▓0▓True▓Green▓Red▓▓Edge Weight▓1▓1▓0▓3▓10▓False▓Edge Weight▓1▓2▓0▓32▓6▓False▓▓0▓0▓0▓True▓Black▓Black▓▓Followers▓0▓137637▓0▓162▓1000▓False▓Followers▓0▓1347988▓0▓100▓70▓False▓▓0▓0▓0▓0▓0▓False▓▓0▓0▓0▓0▓0▓False</t>
  </si>
  <si>
    <t>Subgraph</t>
  </si>
  <si>
    <t>GraphSource░TwitterSearch▓GraphTerm░#IndyRef▓ImportDescription░The graph represents a network of 112 Twitter users whose recent tweets contained "#IndyRef", or who were replied to or mentioned in those tweets, taken from a data set limited to a maximum of 18,000 tweets.  The network was obtained from Twitter on Wednesday, 16 January 2019 at 16:24 UTC.
The tweets in the network were tweeted over the 48-minute period from Wednesday, 16 January 2019 at 15:35 UTC to Wednesday, 16 January 2019 at 16:24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</si>
</sst>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1">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0"/>
      <tableStyleElement type="headerRow" dxfId="429"/>
    </tableStyle>
    <tableStyle name="NodeXL Table" pivot="0" count="1">
      <tableStyleElement type="headerRow" dxfId="42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7408515"/>
        <c:axId val="22458908"/>
      </c:barChart>
      <c:catAx>
        <c:axId val="1740851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2458908"/>
        <c:crosses val="autoZero"/>
        <c:auto val="1"/>
        <c:lblOffset val="100"/>
        <c:noMultiLvlLbl val="0"/>
      </c:catAx>
      <c:valAx>
        <c:axId val="224589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4085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803581"/>
        <c:axId val="7232230"/>
      </c:barChart>
      <c:catAx>
        <c:axId val="80358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7232230"/>
        <c:crosses val="autoZero"/>
        <c:auto val="1"/>
        <c:lblOffset val="100"/>
        <c:noMultiLvlLbl val="0"/>
      </c:catAx>
      <c:valAx>
        <c:axId val="72322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035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5090071"/>
        <c:axId val="48939728"/>
      </c:barChart>
      <c:catAx>
        <c:axId val="6509007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8939728"/>
        <c:crosses val="autoZero"/>
        <c:auto val="1"/>
        <c:lblOffset val="100"/>
        <c:noMultiLvlLbl val="0"/>
      </c:catAx>
      <c:valAx>
        <c:axId val="489397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0900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7804369"/>
        <c:axId val="4695002"/>
      </c:barChart>
      <c:catAx>
        <c:axId val="3780436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695002"/>
        <c:crosses val="autoZero"/>
        <c:auto val="1"/>
        <c:lblOffset val="100"/>
        <c:noMultiLvlLbl val="0"/>
      </c:catAx>
      <c:valAx>
        <c:axId val="46950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8043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2255019"/>
        <c:axId val="44750852"/>
      </c:barChart>
      <c:catAx>
        <c:axId val="4225501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4750852"/>
        <c:crosses val="autoZero"/>
        <c:auto val="1"/>
        <c:lblOffset val="100"/>
        <c:noMultiLvlLbl val="0"/>
      </c:catAx>
      <c:valAx>
        <c:axId val="447508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2550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04485"/>
        <c:axId val="940366"/>
      </c:barChart>
      <c:catAx>
        <c:axId val="10448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940366"/>
        <c:crosses val="autoZero"/>
        <c:auto val="1"/>
        <c:lblOffset val="100"/>
        <c:noMultiLvlLbl val="0"/>
      </c:catAx>
      <c:valAx>
        <c:axId val="9403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44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8463295"/>
        <c:axId val="9060792"/>
      </c:barChart>
      <c:catAx>
        <c:axId val="846329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9060792"/>
        <c:crosses val="autoZero"/>
        <c:auto val="1"/>
        <c:lblOffset val="100"/>
        <c:noMultiLvlLbl val="0"/>
      </c:catAx>
      <c:valAx>
        <c:axId val="90607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4632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4438265"/>
        <c:axId val="62835522"/>
      </c:barChart>
      <c:catAx>
        <c:axId val="1443826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2835522"/>
        <c:crosses val="autoZero"/>
        <c:auto val="1"/>
        <c:lblOffset val="100"/>
        <c:noMultiLvlLbl val="0"/>
      </c:catAx>
      <c:valAx>
        <c:axId val="628355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4382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8648787"/>
        <c:axId val="56512492"/>
      </c:barChart>
      <c:catAx>
        <c:axId val="28648787"/>
        <c:scaling>
          <c:orientation val="minMax"/>
        </c:scaling>
        <c:axPos val="b"/>
        <c:delete val="1"/>
        <c:majorTickMark val="out"/>
        <c:minorTickMark val="none"/>
        <c:tickLblPos val="none"/>
        <c:crossAx val="56512492"/>
        <c:crosses val="autoZero"/>
        <c:auto val="1"/>
        <c:lblOffset val="100"/>
        <c:noMultiLvlLbl val="0"/>
      </c:catAx>
      <c:valAx>
        <c:axId val="56512492"/>
        <c:scaling>
          <c:orientation val="minMax"/>
        </c:scaling>
        <c:axPos val="l"/>
        <c:delete val="1"/>
        <c:majorTickMark val="out"/>
        <c:minorTickMark val="none"/>
        <c:tickLblPos val="none"/>
        <c:crossAx val="2864878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whoischarlie_"/>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petermacmaho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nicolasturgeo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itvborderrb"/>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carlevans450"/>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casper10666"/>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beth_porteou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patrickharvie"/>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mcgkelz"/>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thoughtland"/>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lamhfad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janehaston1"/>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markdav37641150"/>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eileen43eileen"/>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elledeer88"/>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getawaytaeindy"/>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jwashpot"/>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kkilcoyne"/>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snapdragon6469"/>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linda8h"/>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rotrujo"/>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jim45cotland"/>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walesindy"/>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amphetcymru"/>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jackiem08602754"/>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imadscotland"/>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starshaddow"/>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awelshscot"/>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kkaaazz14"/>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andrewgolder3"/>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jewishlass101"/>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robertm64082174"/>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leonardocarella"/>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johnronaldhassa"/>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calumscotbot"/>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scottishzidane"/>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mimiinternet"/>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ndscotland"/>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brusuth"/>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dwselfe"/>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garrythomson4"/>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yvonneirving88"/>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mrrwilkinson"/>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dorothybruce14"/>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highlandermsp"/>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friesdorfer"/>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flashhepburn"/>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conn1312"/>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elainefoster10"/>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kennybrownptfc"/>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robemmet1803"/>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dec4el"/>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leomiklasz"/>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annemac33"/>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45albannach"/>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weealanb"/>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isleofskyecats"/>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kacidama"/>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dlidington"/>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jilliebinfrance"/>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tony_locksmiths"/>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mhrmort"/>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amacfergus"/>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proctorlewis1"/>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scotindydebate"/>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evolvingpeasant"/>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jamesgarry7"/>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stovies5"/>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wattswilma"/>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1" name="Subgraph-juliebertagna"/>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icockburn"/>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chrislundaysnp"/>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airisaiia"/>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mareetoddmsp"/>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v_jamieson"/>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uk_together"/>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r_davidson1980"/>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9" name="Subgraph-15jonrell"/>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80" name="Subgraph-7anthea6"/>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81" name="Subgraph-shufflepaw"/>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82" name="Subgraph-edtech_stories"/>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83" name="Subgraph-feorlean"/>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84" name="Subgraph-gedk"/>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85" name="Subgraph-getup"/>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86" name="Subgraph-ahorapodemos"/>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87" name="Subgraph-stellacreasy"/>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88" name="Subgraph-lisanandy"/>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89" name="Subgraph-debbie_abrahams"/>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90" name="Subgraph-odettemacdonal3"/>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91" name="Subgraph-dottyost"/>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92" name="Subgraph-hoopswon"/>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93" name="Subgraph-indyrefscot2now"/>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94" name="Subgraph-irenehutchison"/>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95" name="Subgraph-wgsaraband"/>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96" name="Subgraph-darrenjdougla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97" name="Subgraph-martinc84779546"/>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98" name="Subgraph-robertsonsmokey"/>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99" name="Subgraph-mckinlay_liz"/>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00" name="Subgraph-ruthj02029255"/>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101" name="Subgraph-marc0vald0"/>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102" name="Subgraph-katiesuze"/>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103" name="Subgraph-racbigga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104" name="Subgraph-darkblue1965"/>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105" name="Subgraph-indyrefbot"/>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54559200"/>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106" name="Subgraph-piper1986uk"/>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107" name="Subgraph-k69atie"/>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108" name="Subgraph-eggmsc"/>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56130825"/>
          <a:ext cx="723900" cy="476250"/>
        </a:xfrm>
        <a:prstGeom prst="rect">
          <a:avLst/>
        </a:prstGeom>
        <a:ln>
          <a:noFill/>
        </a:ln>
      </xdr:spPr>
    </xdr:pic>
    <xdr:clientData/>
  </xdr:twoCellAnchor>
  <xdr:twoCellAnchor editAs="oneCell">
    <xdr:from>
      <xdr:col>1</xdr:col>
      <xdr:colOff>28575</xdr:colOff>
      <xdr:row>109</xdr:row>
      <xdr:rowOff>28575</xdr:rowOff>
    </xdr:from>
    <xdr:to>
      <xdr:col>1</xdr:col>
      <xdr:colOff>752475</xdr:colOff>
      <xdr:row>109</xdr:row>
      <xdr:rowOff>504825</xdr:rowOff>
    </xdr:to>
    <xdr:pic>
      <xdr:nvPicPr>
        <xdr:cNvPr id="109" name="Subgraph-johncumming15"/>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56654700"/>
          <a:ext cx="723900" cy="476250"/>
        </a:xfrm>
        <a:prstGeom prst="rect">
          <a:avLst/>
        </a:prstGeom>
        <a:ln>
          <a:noFill/>
        </a:ln>
      </xdr:spPr>
    </xdr:pic>
    <xdr:clientData/>
  </xdr:twoCellAnchor>
  <xdr:twoCellAnchor editAs="oneCell">
    <xdr:from>
      <xdr:col>1</xdr:col>
      <xdr:colOff>28575</xdr:colOff>
      <xdr:row>110</xdr:row>
      <xdr:rowOff>28575</xdr:rowOff>
    </xdr:from>
    <xdr:to>
      <xdr:col>1</xdr:col>
      <xdr:colOff>752475</xdr:colOff>
      <xdr:row>110</xdr:row>
      <xdr:rowOff>504825</xdr:rowOff>
    </xdr:to>
    <xdr:pic>
      <xdr:nvPicPr>
        <xdr:cNvPr id="110" name="Subgraph-mikedisbury"/>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57178575"/>
          <a:ext cx="723900" cy="476250"/>
        </a:xfrm>
        <a:prstGeom prst="rect">
          <a:avLst/>
        </a:prstGeom>
        <a:ln>
          <a:noFill/>
        </a:ln>
      </xdr:spPr>
    </xdr:pic>
    <xdr:clientData/>
  </xdr:twoCellAnchor>
  <xdr:twoCellAnchor editAs="oneCell">
    <xdr:from>
      <xdr:col>1</xdr:col>
      <xdr:colOff>28575</xdr:colOff>
      <xdr:row>111</xdr:row>
      <xdr:rowOff>28575</xdr:rowOff>
    </xdr:from>
    <xdr:to>
      <xdr:col>1</xdr:col>
      <xdr:colOff>752475</xdr:colOff>
      <xdr:row>111</xdr:row>
      <xdr:rowOff>504825</xdr:rowOff>
    </xdr:to>
    <xdr:pic>
      <xdr:nvPicPr>
        <xdr:cNvPr id="111" name="Subgraph-greengrass1875"/>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57702450"/>
          <a:ext cx="723900" cy="476250"/>
        </a:xfrm>
        <a:prstGeom prst="rect">
          <a:avLst/>
        </a:prstGeom>
        <a:ln>
          <a:noFill/>
        </a:ln>
      </xdr:spPr>
    </xdr:pic>
    <xdr:clientData/>
  </xdr:twoCellAnchor>
  <xdr:twoCellAnchor editAs="oneCell">
    <xdr:from>
      <xdr:col>1</xdr:col>
      <xdr:colOff>28575</xdr:colOff>
      <xdr:row>112</xdr:row>
      <xdr:rowOff>28575</xdr:rowOff>
    </xdr:from>
    <xdr:to>
      <xdr:col>1</xdr:col>
      <xdr:colOff>752475</xdr:colOff>
      <xdr:row>112</xdr:row>
      <xdr:rowOff>504825</xdr:rowOff>
    </xdr:to>
    <xdr:pic>
      <xdr:nvPicPr>
        <xdr:cNvPr id="112" name="Subgraph-addancd"/>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58226325"/>
          <a:ext cx="723900" cy="476250"/>
        </a:xfrm>
        <a:prstGeom prst="rect">
          <a:avLst/>
        </a:prstGeom>
        <a:ln>
          <a:noFill/>
        </a:ln>
      </xdr:spPr>
    </xdr:pic>
    <xdr:clientData/>
  </xdr:twoCellAnchor>
  <xdr:twoCellAnchor editAs="oneCell">
    <xdr:from>
      <xdr:col>1</xdr:col>
      <xdr:colOff>28575</xdr:colOff>
      <xdr:row>113</xdr:row>
      <xdr:rowOff>28575</xdr:rowOff>
    </xdr:from>
    <xdr:to>
      <xdr:col>1</xdr:col>
      <xdr:colOff>752475</xdr:colOff>
      <xdr:row>113</xdr:row>
      <xdr:rowOff>504825</xdr:rowOff>
    </xdr:to>
    <xdr:pic>
      <xdr:nvPicPr>
        <xdr:cNvPr id="113" name="Subgraph-isthisab0t"/>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587502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212" totalsRowShown="0" headerRowDxfId="427" dataDxfId="426">
  <autoFilter ref="A2:BL212"/>
  <tableColumns count="64">
    <tableColumn id="1" name="Vertex 1" dataDxfId="425"/>
    <tableColumn id="2" name="Vertex 2" dataDxfId="424"/>
    <tableColumn id="3" name="Color" dataDxfId="423"/>
    <tableColumn id="4" name="Width" dataDxfId="422"/>
    <tableColumn id="11" name="Style" dataDxfId="421"/>
    <tableColumn id="5" name="Opacity" dataDxfId="420"/>
    <tableColumn id="6" name="Visibility" dataDxfId="419"/>
    <tableColumn id="10" name="Label" dataDxfId="418"/>
    <tableColumn id="12" name="Label Text Color" dataDxfId="417"/>
    <tableColumn id="13" name="Label Font Size" dataDxfId="416"/>
    <tableColumn id="14" name="Reciprocated?" dataDxfId="29"/>
    <tableColumn id="7" name="ID" dataDxfId="415"/>
    <tableColumn id="9" name="Dynamic Filter" dataDxfId="414"/>
    <tableColumn id="8" name="Add Your Own Columns Here" dataDxfId="413"/>
    <tableColumn id="15" name="Relationship" dataDxfId="412"/>
    <tableColumn id="16" name="Relationship Date (UTC)" dataDxfId="411"/>
    <tableColumn id="17" name="Tweet" dataDxfId="410"/>
    <tableColumn id="18" name="URLs in Tweet" dataDxfId="409"/>
    <tableColumn id="19" name="Domains in Tweet" dataDxfId="408"/>
    <tableColumn id="20" name="Hashtags in Tweet" dataDxfId="407"/>
    <tableColumn id="21" name="Media in Tweet" dataDxfId="406"/>
    <tableColumn id="22" name="Tweet Image File" dataDxfId="405"/>
    <tableColumn id="23" name="Tweet Date (UTC)" dataDxfId="404"/>
    <tableColumn id="24" name="Twitter Page for Tweet" dataDxfId="403"/>
    <tableColumn id="25" name="Latitude" dataDxfId="402"/>
    <tableColumn id="26" name="Longitude" dataDxfId="401"/>
    <tableColumn id="27" name="Imported ID" dataDxfId="400"/>
    <tableColumn id="28" name="In-Reply-To Tweet ID" dataDxfId="399"/>
    <tableColumn id="29" name="Favorited" dataDxfId="398"/>
    <tableColumn id="30" name="Favorite Count" dataDxfId="397"/>
    <tableColumn id="31" name="In-Reply-To User ID" dataDxfId="396"/>
    <tableColumn id="32" name="Is Quote Status" dataDxfId="395"/>
    <tableColumn id="33" name="Language" dataDxfId="394"/>
    <tableColumn id="34" name="Possibly Sensitive" dataDxfId="393"/>
    <tableColumn id="35" name="Quoted Status ID" dataDxfId="392"/>
    <tableColumn id="36" name="Retweeted" dataDxfId="391"/>
    <tableColumn id="37" name="Retweet Count" dataDxfId="390"/>
    <tableColumn id="38" name="Retweet ID" dataDxfId="389"/>
    <tableColumn id="39" name="Source" dataDxfId="388"/>
    <tableColumn id="40" name="Truncated" dataDxfId="387"/>
    <tableColumn id="41" name="Unified Twitter ID" dataDxfId="386"/>
    <tableColumn id="42" name="Imported Tweet Type" dataDxfId="385"/>
    <tableColumn id="43" name="Added By Extended Analysis" dataDxfId="384"/>
    <tableColumn id="44" name="Corrected By Extended Analysis" dataDxfId="383"/>
    <tableColumn id="45" name="Place Bounding Box" dataDxfId="382"/>
    <tableColumn id="46" name="Place Country" dataDxfId="381"/>
    <tableColumn id="47" name="Place Country Code" dataDxfId="380"/>
    <tableColumn id="48" name="Place Full Name" dataDxfId="379"/>
    <tableColumn id="49" name="Place ID" dataDxfId="378"/>
    <tableColumn id="50" name="Place Name" dataDxfId="377"/>
    <tableColumn id="51" name="Place Type" dataDxfId="376"/>
    <tableColumn id="52" name="Place URL" dataDxfId="375"/>
    <tableColumn id="53" name="Edge Weight"/>
    <tableColumn id="54" name="Vertex 1 Group" dataDxfId="298">
      <calculatedColumnFormula>REPLACE(INDEX(GroupVertices[Group], MATCH(Edges[[#This Row],[Vertex 1]],GroupVertices[Vertex],0)),1,1,"")</calculatedColumnFormula>
    </tableColumn>
    <tableColumn id="55" name="Vertex 2 Group" dataDxfId="59">
      <calculatedColumnFormula>REPLACE(INDEX(GroupVertices[Group], MATCH(Edges[[#This Row],[Vertex 2]],GroupVertices[Vertex],0)),1,1,"")</calculatedColumnFormula>
    </tableColumn>
    <tableColumn id="56" name="Sentiment List #1: Positive Word Count" dataDxfId="58"/>
    <tableColumn id="57" name="Sentiment List #1: Positive Word Percentage (%)" dataDxfId="57"/>
    <tableColumn id="58" name="Sentiment List #2: Negative Word Count" dataDxfId="56"/>
    <tableColumn id="59" name="Sentiment List #2: Negative Word Percentage (%)" dataDxfId="55"/>
    <tableColumn id="60" name="Sentiment List #3: Angry/Violent Word Count" dataDxfId="54"/>
    <tableColumn id="61" name="Sentiment List #3: Angry/Violent Word Percentage (%)" dataDxfId="53"/>
    <tableColumn id="62" name="Non-categorized Word Count" dataDxfId="52"/>
    <tableColumn id="63" name="Non-categorized Word Percentage (%)" dataDxfId="51"/>
    <tableColumn id="64" name="Edge Content Word Count" dataDxfId="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3" totalsRowShown="0" headerRowDxfId="297" dataDxfId="296">
  <autoFilter ref="A2:C13"/>
  <tableColumns count="3">
    <tableColumn id="1" name="Group 1" dataDxfId="295"/>
    <tableColumn id="2" name="Group 2" dataDxfId="294"/>
    <tableColumn id="3" name="Edges" dataDxfId="293"/>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5" totalsRowShown="0" headerRowDxfId="290" dataDxfId="289">
  <autoFilter ref="A1:V5"/>
  <tableColumns count="22">
    <tableColumn id="1" name="Top URLs in Tweet in Entire Graph" dataDxfId="288"/>
    <tableColumn id="2" name="Entire Graph Count" dataDxfId="287"/>
    <tableColumn id="3" name="Top URLs in Tweet in G1" dataDxfId="286"/>
    <tableColumn id="4" name="G1 Count" dataDxfId="285"/>
    <tableColumn id="5" name="Top URLs in Tweet in G2" dataDxfId="284"/>
    <tableColumn id="6" name="G2 Count" dataDxfId="283"/>
    <tableColumn id="7" name="Top URLs in Tweet in G3" dataDxfId="282"/>
    <tableColumn id="8" name="G3 Count" dataDxfId="281"/>
    <tableColumn id="9" name="Top URLs in Tweet in G4" dataDxfId="280"/>
    <tableColumn id="10" name="G4 Count" dataDxfId="279"/>
    <tableColumn id="11" name="Top URLs in Tweet in G5" dataDxfId="278"/>
    <tableColumn id="12" name="G5 Count" dataDxfId="277"/>
    <tableColumn id="13" name="Top URLs in Tweet in G6" dataDxfId="276"/>
    <tableColumn id="14" name="G6 Count" dataDxfId="275"/>
    <tableColumn id="15" name="Top URLs in Tweet in G7" dataDxfId="274"/>
    <tableColumn id="16" name="G7 Count" dataDxfId="273"/>
    <tableColumn id="17" name="Top URLs in Tweet in G8" dataDxfId="272"/>
    <tableColumn id="18" name="G8 Count" dataDxfId="271"/>
    <tableColumn id="19" name="Top URLs in Tweet in G9" dataDxfId="270"/>
    <tableColumn id="20" name="G9 Count" dataDxfId="269"/>
    <tableColumn id="21" name="Top URLs in Tweet in G10" dataDxfId="268"/>
    <tableColumn id="22" name="G10 Count" dataDxfId="267"/>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8:V10" totalsRowShown="0" headerRowDxfId="266" dataDxfId="265">
  <autoFilter ref="A8:V10"/>
  <tableColumns count="22">
    <tableColumn id="1" name="Top Domains in Tweet in Entire Graph" dataDxfId="264"/>
    <tableColumn id="2" name="Entire Graph Count" dataDxfId="263"/>
    <tableColumn id="3" name="Top Domains in Tweet in G1" dataDxfId="262"/>
    <tableColumn id="4" name="G1 Count" dataDxfId="261"/>
    <tableColumn id="5" name="Top Domains in Tweet in G2" dataDxfId="260"/>
    <tableColumn id="6" name="G2 Count" dataDxfId="259"/>
    <tableColumn id="7" name="Top Domains in Tweet in G3" dataDxfId="258"/>
    <tableColumn id="8" name="G3 Count" dataDxfId="257"/>
    <tableColumn id="9" name="Top Domains in Tweet in G4" dataDxfId="256"/>
    <tableColumn id="10" name="G4 Count" dataDxfId="255"/>
    <tableColumn id="11" name="Top Domains in Tweet in G5" dataDxfId="254"/>
    <tableColumn id="12" name="G5 Count" dataDxfId="253"/>
    <tableColumn id="13" name="Top Domains in Tweet in G6" dataDxfId="252"/>
    <tableColumn id="14" name="G6 Count" dataDxfId="251"/>
    <tableColumn id="15" name="Top Domains in Tweet in G7" dataDxfId="250"/>
    <tableColumn id="16" name="G7 Count" dataDxfId="249"/>
    <tableColumn id="17" name="Top Domains in Tweet in G8" dataDxfId="248"/>
    <tableColumn id="18" name="G8 Count" dataDxfId="247"/>
    <tableColumn id="19" name="Top Domains in Tweet in G9" dataDxfId="246"/>
    <tableColumn id="20" name="G9 Count" dataDxfId="245"/>
    <tableColumn id="21" name="Top Domains in Tweet in G10" dataDxfId="244"/>
    <tableColumn id="22" name="G10 Count" dataDxfId="243"/>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13:V23" totalsRowShown="0" headerRowDxfId="242" dataDxfId="241">
  <autoFilter ref="A13:V23"/>
  <tableColumns count="22">
    <tableColumn id="1" name="Top Hashtags in Tweet in Entire Graph" dataDxfId="240"/>
    <tableColumn id="2" name="Entire Graph Count" dataDxfId="239"/>
    <tableColumn id="3" name="Top Hashtags in Tweet in G1" dataDxfId="238"/>
    <tableColumn id="4" name="G1 Count" dataDxfId="237"/>
    <tableColumn id="5" name="Top Hashtags in Tweet in G2" dataDxfId="236"/>
    <tableColumn id="6" name="G2 Count" dataDxfId="235"/>
    <tableColumn id="7" name="Top Hashtags in Tweet in G3" dataDxfId="234"/>
    <tableColumn id="8" name="G3 Count" dataDxfId="233"/>
    <tableColumn id="9" name="Top Hashtags in Tweet in G4" dataDxfId="232"/>
    <tableColumn id="10" name="G4 Count" dataDxfId="231"/>
    <tableColumn id="11" name="Top Hashtags in Tweet in G5" dataDxfId="230"/>
    <tableColumn id="12" name="G5 Count" dataDxfId="229"/>
    <tableColumn id="13" name="Top Hashtags in Tweet in G6" dataDxfId="228"/>
    <tableColumn id="14" name="G6 Count" dataDxfId="227"/>
    <tableColumn id="15" name="Top Hashtags in Tweet in G7" dataDxfId="226"/>
    <tableColumn id="16" name="G7 Count" dataDxfId="225"/>
    <tableColumn id="17" name="Top Hashtags in Tweet in G8" dataDxfId="224"/>
    <tableColumn id="18" name="G8 Count" dataDxfId="223"/>
    <tableColumn id="19" name="Top Hashtags in Tweet in G9" dataDxfId="222"/>
    <tableColumn id="20" name="G9 Count" dataDxfId="221"/>
    <tableColumn id="21" name="Top Hashtags in Tweet in G10" dataDxfId="220"/>
    <tableColumn id="22" name="G10 Count" dataDxfId="219"/>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26:V36" totalsRowShown="0" headerRowDxfId="217" dataDxfId="216">
  <autoFilter ref="A26:V36"/>
  <tableColumns count="22">
    <tableColumn id="1" name="Top Words in Tweet in Entire Graph" dataDxfId="215"/>
    <tableColumn id="2" name="Entire Graph Count" dataDxfId="214"/>
    <tableColumn id="3" name="Top Words in Tweet in G1" dataDxfId="213"/>
    <tableColumn id="4" name="G1 Count" dataDxfId="212"/>
    <tableColumn id="5" name="Top Words in Tweet in G2" dataDxfId="211"/>
    <tableColumn id="6" name="G2 Count" dataDxfId="210"/>
    <tableColumn id="7" name="Top Words in Tweet in G3" dataDxfId="209"/>
    <tableColumn id="8" name="G3 Count" dataDxfId="208"/>
    <tableColumn id="9" name="Top Words in Tweet in G4" dataDxfId="207"/>
    <tableColumn id="10" name="G4 Count" dataDxfId="206"/>
    <tableColumn id="11" name="Top Words in Tweet in G5" dataDxfId="205"/>
    <tableColumn id="12" name="G5 Count" dataDxfId="204"/>
    <tableColumn id="13" name="Top Words in Tweet in G6" dataDxfId="203"/>
    <tableColumn id="14" name="G6 Count" dataDxfId="202"/>
    <tableColumn id="15" name="Top Words in Tweet in G7" dataDxfId="201"/>
    <tableColumn id="16" name="G7 Count" dataDxfId="200"/>
    <tableColumn id="17" name="Top Words in Tweet in G8" dataDxfId="199"/>
    <tableColumn id="18" name="G8 Count" dataDxfId="198"/>
    <tableColumn id="19" name="Top Words in Tweet in G9" dataDxfId="197"/>
    <tableColumn id="20" name="G9 Count" dataDxfId="196"/>
    <tableColumn id="21" name="Top Words in Tweet in G10" dataDxfId="195"/>
    <tableColumn id="22" name="G10 Count" dataDxfId="194"/>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39:V49" totalsRowShown="0" headerRowDxfId="192" dataDxfId="191">
  <autoFilter ref="A39:V49"/>
  <tableColumns count="22">
    <tableColumn id="1" name="Top Word Pairs in Tweet in Entire Graph" dataDxfId="190"/>
    <tableColumn id="2" name="Entire Graph Count" dataDxfId="189"/>
    <tableColumn id="3" name="Top Word Pairs in Tweet in G1" dataDxfId="188"/>
    <tableColumn id="4" name="G1 Count" dataDxfId="187"/>
    <tableColumn id="5" name="Top Word Pairs in Tweet in G2" dataDxfId="186"/>
    <tableColumn id="6" name="G2 Count" dataDxfId="185"/>
    <tableColumn id="7" name="Top Word Pairs in Tweet in G3" dataDxfId="184"/>
    <tableColumn id="8" name="G3 Count" dataDxfId="183"/>
    <tableColumn id="9" name="Top Word Pairs in Tweet in G4" dataDxfId="182"/>
    <tableColumn id="10" name="G4 Count" dataDxfId="181"/>
    <tableColumn id="11" name="Top Word Pairs in Tweet in G5" dataDxfId="180"/>
    <tableColumn id="12" name="G5 Count" dataDxfId="179"/>
    <tableColumn id="13" name="Top Word Pairs in Tweet in G6" dataDxfId="178"/>
    <tableColumn id="14" name="G6 Count" dataDxfId="177"/>
    <tableColumn id="15" name="Top Word Pairs in Tweet in G7" dataDxfId="176"/>
    <tableColumn id="16" name="G7 Count" dataDxfId="175"/>
    <tableColumn id="17" name="Top Word Pairs in Tweet in G8" dataDxfId="174"/>
    <tableColumn id="18" name="G8 Count" dataDxfId="173"/>
    <tableColumn id="19" name="Top Word Pairs in Tweet in G9" dataDxfId="172"/>
    <tableColumn id="20" name="G9 Count" dataDxfId="171"/>
    <tableColumn id="21" name="Top Word Pairs in Tweet in G10" dataDxfId="170"/>
    <tableColumn id="22" name="G10 Count" dataDxfId="169"/>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52:V55" totalsRowShown="0" headerRowDxfId="167" dataDxfId="166">
  <autoFilter ref="A52:V55"/>
  <tableColumns count="22">
    <tableColumn id="1" name="Top Replied-To in Entire Graph" dataDxfId="165"/>
    <tableColumn id="2" name="Entire Graph Count" dataDxfId="161"/>
    <tableColumn id="3" name="Top Replied-To in G1" dataDxfId="160"/>
    <tableColumn id="4" name="G1 Count" dataDxfId="157"/>
    <tableColumn id="5" name="Top Replied-To in G2" dataDxfId="156"/>
    <tableColumn id="6" name="G2 Count" dataDxfId="153"/>
    <tableColumn id="7" name="Top Replied-To in G3" dataDxfId="152"/>
    <tableColumn id="8" name="G3 Count" dataDxfId="149"/>
    <tableColumn id="9" name="Top Replied-To in G4" dataDxfId="148"/>
    <tableColumn id="10" name="G4 Count" dataDxfId="145"/>
    <tableColumn id="11" name="Top Replied-To in G5" dataDxfId="144"/>
    <tableColumn id="12" name="G5 Count" dataDxfId="141"/>
    <tableColumn id="13" name="Top Replied-To in G6" dataDxfId="140"/>
    <tableColumn id="14" name="G6 Count" dataDxfId="137"/>
    <tableColumn id="15" name="Top Replied-To in G7" dataDxfId="136"/>
    <tableColumn id="16" name="G7 Count" dataDxfId="133"/>
    <tableColumn id="17" name="Top Replied-To in G8" dataDxfId="132"/>
    <tableColumn id="18" name="G8 Count" dataDxfId="129"/>
    <tableColumn id="19" name="Top Replied-To in G9" dataDxfId="128"/>
    <tableColumn id="20" name="G9 Count" dataDxfId="125"/>
    <tableColumn id="21" name="Top Replied-To in G10" dataDxfId="124"/>
    <tableColumn id="22" name="G10 Count" dataDxfId="123"/>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58:V68" totalsRowShown="0" headerRowDxfId="164" dataDxfId="163">
  <autoFilter ref="A58:V68"/>
  <tableColumns count="22">
    <tableColumn id="1" name="Top Mentioned in Entire Graph" dataDxfId="162"/>
    <tableColumn id="2" name="Entire Graph Count" dataDxfId="159"/>
    <tableColumn id="3" name="Top Mentioned in G1" dataDxfId="158"/>
    <tableColumn id="4" name="G1 Count" dataDxfId="155"/>
    <tableColumn id="5" name="Top Mentioned in G2" dataDxfId="154"/>
    <tableColumn id="6" name="G2 Count" dataDxfId="151"/>
    <tableColumn id="7" name="Top Mentioned in G3" dataDxfId="150"/>
    <tableColumn id="8" name="G3 Count" dataDxfId="147"/>
    <tableColumn id="9" name="Top Mentioned in G4" dataDxfId="146"/>
    <tableColumn id="10" name="G4 Count" dataDxfId="143"/>
    <tableColumn id="11" name="Top Mentioned in G5" dataDxfId="142"/>
    <tableColumn id="12" name="G5 Count" dataDxfId="139"/>
    <tableColumn id="13" name="Top Mentioned in G6" dataDxfId="138"/>
    <tableColumn id="14" name="G6 Count" dataDxfId="135"/>
    <tableColumn id="15" name="Top Mentioned in G7" dataDxfId="134"/>
    <tableColumn id="16" name="G7 Count" dataDxfId="131"/>
    <tableColumn id="17" name="Top Mentioned in G8" dataDxfId="130"/>
    <tableColumn id="18" name="G8 Count" dataDxfId="127"/>
    <tableColumn id="19" name="Top Mentioned in G9" dataDxfId="126"/>
    <tableColumn id="20" name="G9 Count" dataDxfId="122"/>
    <tableColumn id="21" name="Top Mentioned in G10" dataDxfId="121"/>
    <tableColumn id="22" name="G10 Count" dataDxfId="120"/>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71:V81" totalsRowShown="0" headerRowDxfId="117" dataDxfId="116">
  <autoFilter ref="A71:V81"/>
  <tableColumns count="22">
    <tableColumn id="1" name="Top Tweeters in Entire Graph" dataDxfId="115"/>
    <tableColumn id="2" name="Entire Graph Count" dataDxfId="114"/>
    <tableColumn id="3" name="Top Tweeters in G1" dataDxfId="113"/>
    <tableColumn id="4" name="G1 Count" dataDxfId="112"/>
    <tableColumn id="5" name="Top Tweeters in G2" dataDxfId="111"/>
    <tableColumn id="6" name="G2 Count" dataDxfId="110"/>
    <tableColumn id="7" name="Top Tweeters in G3" dataDxfId="109"/>
    <tableColumn id="8" name="G3 Count" dataDxfId="108"/>
    <tableColumn id="9" name="Top Tweeters in G4" dataDxfId="107"/>
    <tableColumn id="10" name="G4 Count" dataDxfId="106"/>
    <tableColumn id="11" name="Top Tweeters in G5" dataDxfId="105"/>
    <tableColumn id="12" name="G5 Count" dataDxfId="104"/>
    <tableColumn id="13" name="Top Tweeters in G6" dataDxfId="103"/>
    <tableColumn id="14" name="G6 Count" dataDxfId="102"/>
    <tableColumn id="15" name="Top Tweeters in G7" dataDxfId="101"/>
    <tableColumn id="16" name="G7 Count" dataDxfId="100"/>
    <tableColumn id="17" name="Top Tweeters in G8" dataDxfId="99"/>
    <tableColumn id="18" name="G8 Count" dataDxfId="98"/>
    <tableColumn id="19" name="Top Tweeters in G9" dataDxfId="97"/>
    <tableColumn id="20" name="G9 Count" dataDxfId="96"/>
    <tableColumn id="21" name="Top Tweeters in G10" dataDxfId="95"/>
    <tableColumn id="22" name="G10 Count" dataDxfId="9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4" totalsRowShown="0" headerRowDxfId="374" dataDxfId="373">
  <autoFilter ref="A2:BT114"/>
  <tableColumns count="72">
    <tableColumn id="1" name="Vertex" dataDxfId="372"/>
    <tableColumn id="72" name="Subgraph"/>
    <tableColumn id="2" name="Color" dataDxfId="371"/>
    <tableColumn id="5" name="Shape" dataDxfId="370"/>
    <tableColumn id="6" name="Size" dataDxfId="369"/>
    <tableColumn id="4" name="Opacity" dataDxfId="368"/>
    <tableColumn id="7" name="Image File" dataDxfId="367"/>
    <tableColumn id="3" name="Visibility" dataDxfId="366"/>
    <tableColumn id="10" name="Label" dataDxfId="365"/>
    <tableColumn id="16" name="Label Fill Color" dataDxfId="364"/>
    <tableColumn id="9" name="Label Position" dataDxfId="363"/>
    <tableColumn id="8" name="Tooltip" dataDxfId="362"/>
    <tableColumn id="18" name="Layout Order" dataDxfId="361"/>
    <tableColumn id="13" name="X" dataDxfId="360"/>
    <tableColumn id="14" name="Y" dataDxfId="359"/>
    <tableColumn id="12" name="Locked?" dataDxfId="358"/>
    <tableColumn id="19" name="Polar R" dataDxfId="357"/>
    <tableColumn id="20" name="Polar Angle" dataDxfId="356"/>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355"/>
    <tableColumn id="28" name="Dynamic Filter" dataDxfId="354"/>
    <tableColumn id="17" name="Add Your Own Columns Here" dataDxfId="353"/>
    <tableColumn id="30" name="Name" dataDxfId="352"/>
    <tableColumn id="31" name="Followed" dataDxfId="351"/>
    <tableColumn id="32" name="Followers" dataDxfId="350"/>
    <tableColumn id="33" name="Tweets" dataDxfId="349"/>
    <tableColumn id="34" name="Favorites" dataDxfId="348"/>
    <tableColumn id="35" name="Time Zone UTC Offset (Seconds)" dataDxfId="347"/>
    <tableColumn id="36" name="Description" dataDxfId="346"/>
    <tableColumn id="37" name="Location" dataDxfId="345"/>
    <tableColumn id="38" name="Web" dataDxfId="344"/>
    <tableColumn id="39" name="Time Zone" dataDxfId="343"/>
    <tableColumn id="40" name="Joined Twitter Date (UTC)" dataDxfId="342"/>
    <tableColumn id="41" name="Profile Banner Url" dataDxfId="341"/>
    <tableColumn id="42" name="Default Profile" dataDxfId="340"/>
    <tableColumn id="43" name="Default Profile Image" dataDxfId="339"/>
    <tableColumn id="44" name="Geo Enabled" dataDxfId="338"/>
    <tableColumn id="45" name="Language" dataDxfId="337"/>
    <tableColumn id="46" name="Listed Count" dataDxfId="336"/>
    <tableColumn id="47" name="Profile Background Image Url" dataDxfId="335"/>
    <tableColumn id="48" name="Verified" dataDxfId="334"/>
    <tableColumn id="49" name="Custom Menu Item Text" dataDxfId="333"/>
    <tableColumn id="50" name="Custom Menu Item Action" dataDxfId="332"/>
    <tableColumn id="51" name="Tweeted Search Term?" dataDxfId="299"/>
    <tableColumn id="52" name="Vertex Group" dataDxfId="92">
      <calculatedColumnFormula>REPLACE(INDEX(GroupVertices[Group], MATCH(Vertices[[#This Row],[Vertex]],GroupVertices[Vertex],0)),1,1,"")</calculatedColumnFormula>
    </tableColumn>
    <tableColumn id="53" name="Top URLs in Tweet by Count" dataDxfId="91"/>
    <tableColumn id="54" name="Top URLs in Tweet by Salience" dataDxfId="90"/>
    <tableColumn id="55" name="Top Domains in Tweet by Count" dataDxfId="89"/>
    <tableColumn id="56" name="Top Domains in Tweet by Salience" dataDxfId="88"/>
    <tableColumn id="57" name="Top Hashtags in Tweet by Count" dataDxfId="87"/>
    <tableColumn id="58" name="Top Hashtags in Tweet by Salience" dataDxfId="86"/>
    <tableColumn id="59" name="Top Words in Tweet by Count" dataDxfId="85"/>
    <tableColumn id="60" name="Top Words in Tweet by Salience" dataDxfId="84"/>
    <tableColumn id="61" name="Top Word Pairs in Tweet by Count" dataDxfId="83"/>
    <tableColumn id="62" name="Top Word Pairs in Tweet by Salience" dataDxfId="49"/>
    <tableColumn id="63" name="Sentiment List #1: Positive Word Count" dataDxfId="48"/>
    <tableColumn id="64" name="Sentiment List #1: Positive Word Percentage (%)" dataDxfId="47"/>
    <tableColumn id="65" name="Sentiment List #2: Negative Word Count" dataDxfId="46"/>
    <tableColumn id="66" name="Sentiment List #2: Negative Word Percentage (%)" dataDxfId="45"/>
    <tableColumn id="67" name="Sentiment List #3: Angry/Violent Word Count" dataDxfId="44"/>
    <tableColumn id="68" name="Sentiment List #3: Angry/Violent Word Percentage (%)" dataDxfId="43"/>
    <tableColumn id="69" name="Non-categorized Word Count" dataDxfId="42"/>
    <tableColumn id="70" name="Non-categorized Word Percentage (%)" dataDxfId="41"/>
    <tableColumn id="71" name="Vertex Content Word Count" dataDxfId="40"/>
  </tableColumns>
  <tableStyleInfo name="NodeXL Table" showFirstColumn="0" showLastColumn="0" showRowStripes="0" showColumnStripes="0"/>
</table>
</file>

<file path=xl/tables/table20.xml><?xml version="1.0" encoding="utf-8"?>
<table xmlns="http://schemas.openxmlformats.org/spreadsheetml/2006/main" id="20" name="Words" displayName="Words" ref="A1:G286" totalsRowShown="0" headerRowDxfId="82" dataDxfId="81">
  <autoFilter ref="A1:G286"/>
  <tableColumns count="7">
    <tableColumn id="1" name="Word" dataDxfId="80"/>
    <tableColumn id="2" name="Count" dataDxfId="79"/>
    <tableColumn id="3" name="Salience" dataDxfId="78"/>
    <tableColumn id="4" name="Group" dataDxfId="77"/>
    <tableColumn id="5" name="Word on Sentiment List #1: Positive" dataDxfId="76"/>
    <tableColumn id="6" name="Word on Sentiment List #2: Negative" dataDxfId="75"/>
    <tableColumn id="7" name="Word on Sentiment List #3: Angry/Violent" dataDxfId="74"/>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272" totalsRowShown="0" headerRowDxfId="73" dataDxfId="72">
  <autoFilter ref="A1:L272"/>
  <tableColumns count="12">
    <tableColumn id="1" name="Word 1" dataDxfId="71"/>
    <tableColumn id="2" name="Word 2" dataDxfId="70"/>
    <tableColumn id="3" name="Count" dataDxfId="69"/>
    <tableColumn id="4" name="Salience" dataDxfId="68"/>
    <tableColumn id="5" name="Mutual Information" dataDxfId="67"/>
    <tableColumn id="6" name="Group" dataDxfId="66"/>
    <tableColumn id="7" name="Word1 on Sentiment List #1: Positive" dataDxfId="65"/>
    <tableColumn id="8" name="Word1 on Sentiment List #2: Negative" dataDxfId="64"/>
    <tableColumn id="9" name="Word1 on Sentiment List #3: Angry/Violent" dataDxfId="63"/>
    <tableColumn id="10" name="Word2 on Sentiment List #1: Positive" dataDxfId="62"/>
    <tableColumn id="11" name="Word2 on Sentiment List #2: Negative" dataDxfId="61"/>
    <tableColumn id="12" name="Word2 on Sentiment List #3: Angry/Violent" dataDxfId="60"/>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331">
  <autoFilter ref="A2:AO13"/>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218"/>
    <tableColumn id="27" name="Top Hashtags in Tweet" dataDxfId="193"/>
    <tableColumn id="28" name="Top Words in Tweet" dataDxfId="168"/>
    <tableColumn id="29" name="Top Word Pairs in Tweet" dataDxfId="119"/>
    <tableColumn id="30" name="Top Replied-To in Tweet" dataDxfId="118"/>
    <tableColumn id="31" name="Top Mentioned in Tweet" dataDxfId="93"/>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ngry/Violent Word Count" dataDxfId="34"/>
    <tableColumn id="38" name="Sentiment List #3: Angry/Violen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3" totalsRowShown="0" headerRowDxfId="328" dataDxfId="327">
  <autoFilter ref="A1:C113"/>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92"/>
    <tableColumn id="2" name="Value" dataDxfId="2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UK_Together/status/506899714923843584" TargetMode="External" /><Relationship Id="rId2" Type="http://schemas.openxmlformats.org/officeDocument/2006/relationships/hyperlink" Target="https://twitter.com/UK_Together/status/506899714923843584" TargetMode="External" /><Relationship Id="rId3" Type="http://schemas.openxmlformats.org/officeDocument/2006/relationships/hyperlink" Target="https://twitter.com/UK_Together/status/506899714923843584" TargetMode="External" /><Relationship Id="rId4" Type="http://schemas.openxmlformats.org/officeDocument/2006/relationships/hyperlink" Target="https://twitter.com/UK_Together/status/506899714923843584" TargetMode="External" /><Relationship Id="rId5" Type="http://schemas.openxmlformats.org/officeDocument/2006/relationships/hyperlink" Target="https://twitter.com/UK_Together/status/506899714923843584" TargetMode="External" /><Relationship Id="rId6" Type="http://schemas.openxmlformats.org/officeDocument/2006/relationships/hyperlink" Target="https://twitter.com/channel4news/status/1085302626349142016" TargetMode="External" /><Relationship Id="rId7" Type="http://schemas.openxmlformats.org/officeDocument/2006/relationships/hyperlink" Target="https://twitter.com/UK_Together/status/506899714923843584" TargetMode="External" /><Relationship Id="rId8" Type="http://schemas.openxmlformats.org/officeDocument/2006/relationships/hyperlink" Target="https://twitter.com/UK_Together/status/506899714923843584" TargetMode="External" /><Relationship Id="rId9" Type="http://schemas.openxmlformats.org/officeDocument/2006/relationships/hyperlink" Target="http://better.tg/1cRgy0K" TargetMode="External" /><Relationship Id="rId10" Type="http://schemas.openxmlformats.org/officeDocument/2006/relationships/hyperlink" Target="https://mobile.twitter.com/Debbie_abrahams/status/1085565464510689280" TargetMode="External" /><Relationship Id="rId11" Type="http://schemas.openxmlformats.org/officeDocument/2006/relationships/hyperlink" Target="https://mobile.twitter.com/Debbie_abrahams/status/1085565464510689280" TargetMode="External" /><Relationship Id="rId12" Type="http://schemas.openxmlformats.org/officeDocument/2006/relationships/hyperlink" Target="https://mobile.twitter.com/Debbie_abrahams/status/1085565464510689280" TargetMode="External" /><Relationship Id="rId13" Type="http://schemas.openxmlformats.org/officeDocument/2006/relationships/hyperlink" Target="https://mobile.twitter.com/Debbie_abrahams/status/1085565464510689280" TargetMode="External" /><Relationship Id="rId14" Type="http://schemas.openxmlformats.org/officeDocument/2006/relationships/hyperlink" Target="https://mobile.twitter.com/Debbie_abrahams/status/1085565464510689280" TargetMode="External" /><Relationship Id="rId15" Type="http://schemas.openxmlformats.org/officeDocument/2006/relationships/hyperlink" Target="https://mobile.twitter.com/Debbie_abrahams/status/1085565464510689280" TargetMode="External" /><Relationship Id="rId16" Type="http://schemas.openxmlformats.org/officeDocument/2006/relationships/hyperlink" Target="https://mobile.twitter.com/Debbie_abrahams/status/1085565464510689280" TargetMode="External" /><Relationship Id="rId17" Type="http://schemas.openxmlformats.org/officeDocument/2006/relationships/hyperlink" Target="https://twitter.com/UK_Together/status/506899714923843584" TargetMode="External" /><Relationship Id="rId18" Type="http://schemas.openxmlformats.org/officeDocument/2006/relationships/hyperlink" Target="https://twitter.com/UK_Together/status/506899714923843584" TargetMode="External" /><Relationship Id="rId19" Type="http://schemas.openxmlformats.org/officeDocument/2006/relationships/hyperlink" Target="https://twitter.com/UK_Together/status/506899714923843584" TargetMode="External" /><Relationship Id="rId20" Type="http://schemas.openxmlformats.org/officeDocument/2006/relationships/hyperlink" Target="https://twitter.com/UK_Together/status/506899714923843584" TargetMode="External" /><Relationship Id="rId21" Type="http://schemas.openxmlformats.org/officeDocument/2006/relationships/hyperlink" Target="https://twitter.com/UK_Together/status/506899714923843584" TargetMode="External" /><Relationship Id="rId22" Type="http://schemas.openxmlformats.org/officeDocument/2006/relationships/hyperlink" Target="https://pbs.twimg.com/ext_tw_video_thumb/1085498032353918976/pu/img/QkEe-wZLRgPeb-pO.jpg" TargetMode="External" /><Relationship Id="rId23" Type="http://schemas.openxmlformats.org/officeDocument/2006/relationships/hyperlink" Target="https://pbs.twimg.com/ext_tw_video_thumb/1085498032353918976/pu/img/QkEe-wZLRgPeb-pO.jpg" TargetMode="External" /><Relationship Id="rId24" Type="http://schemas.openxmlformats.org/officeDocument/2006/relationships/hyperlink" Target="https://pbs.twimg.com/ext_tw_video_thumb/1085536170891767808/pu/img/GX7b7W6cZsA7kD6g.jpg" TargetMode="External" /><Relationship Id="rId25" Type="http://schemas.openxmlformats.org/officeDocument/2006/relationships/hyperlink" Target="https://pbs.twimg.com/ext_tw_video_thumb/1085498032353918976/pu/img/QkEe-wZLRgPeb-pO.jpg" TargetMode="External" /><Relationship Id="rId26" Type="http://schemas.openxmlformats.org/officeDocument/2006/relationships/hyperlink" Target="https://pbs.twimg.com/ext_tw_video_thumb/1085498032353918976/pu/img/QkEe-wZLRgPeb-pO.jpg" TargetMode="External" /><Relationship Id="rId27" Type="http://schemas.openxmlformats.org/officeDocument/2006/relationships/hyperlink" Target="https://pbs.twimg.com/ext_tw_video_thumb/1085498032353918976/pu/img/QkEe-wZLRgPeb-pO.jpg" TargetMode="External" /><Relationship Id="rId28" Type="http://schemas.openxmlformats.org/officeDocument/2006/relationships/hyperlink" Target="https://pbs.twimg.com/ext_tw_video_thumb/1085536170891767808/pu/img/GX7b7W6cZsA7kD6g.jpg" TargetMode="External" /><Relationship Id="rId29" Type="http://schemas.openxmlformats.org/officeDocument/2006/relationships/hyperlink" Target="https://pbs.twimg.com/ext_tw_video_thumb/1085536170891767808/pu/img/GX7b7W6cZsA7kD6g.jpg" TargetMode="External" /><Relationship Id="rId30" Type="http://schemas.openxmlformats.org/officeDocument/2006/relationships/hyperlink" Target="https://pbs.twimg.com/media/Dw_8leEX0AAo-6r.jpg" TargetMode="External" /><Relationship Id="rId31" Type="http://schemas.openxmlformats.org/officeDocument/2006/relationships/hyperlink" Target="http://pbs.twimg.com/profile_images/919591063576301568/lmHgFYZB_normal.jpg" TargetMode="External" /><Relationship Id="rId32" Type="http://schemas.openxmlformats.org/officeDocument/2006/relationships/hyperlink" Target="http://pbs.twimg.com/profile_images/919591063576301568/lmHgFYZB_normal.jpg" TargetMode="External" /><Relationship Id="rId33" Type="http://schemas.openxmlformats.org/officeDocument/2006/relationships/hyperlink" Target="http://pbs.twimg.com/profile_images/919591063576301568/lmHgFYZB_normal.jpg" TargetMode="External" /><Relationship Id="rId34" Type="http://schemas.openxmlformats.org/officeDocument/2006/relationships/hyperlink" Target="http://abs.twimg.com/sticky/default_profile_images/default_profile_normal.png" TargetMode="External" /><Relationship Id="rId35" Type="http://schemas.openxmlformats.org/officeDocument/2006/relationships/hyperlink" Target="http://abs.twimg.com/sticky/default_profile_images/default_profile_normal.png" TargetMode="External" /><Relationship Id="rId36" Type="http://schemas.openxmlformats.org/officeDocument/2006/relationships/hyperlink" Target="http://abs.twimg.com/sticky/default_profile_images/default_profile_normal.png" TargetMode="External" /><Relationship Id="rId37" Type="http://schemas.openxmlformats.org/officeDocument/2006/relationships/hyperlink" Target="http://pbs.twimg.com/profile_images/944987996994056192/fyGIQx_D_normal.jpg" TargetMode="External" /><Relationship Id="rId38" Type="http://schemas.openxmlformats.org/officeDocument/2006/relationships/hyperlink" Target="http://pbs.twimg.com/profile_images/944987996994056192/fyGIQx_D_normal.jpg" TargetMode="External" /><Relationship Id="rId39" Type="http://schemas.openxmlformats.org/officeDocument/2006/relationships/hyperlink" Target="http://pbs.twimg.com/profile_images/944987996994056192/fyGIQx_D_normal.jpg" TargetMode="External" /><Relationship Id="rId40" Type="http://schemas.openxmlformats.org/officeDocument/2006/relationships/hyperlink" Target="http://pbs.twimg.com/profile_images/986256395317272576/-6msOk3d_normal.jpg" TargetMode="External" /><Relationship Id="rId41" Type="http://schemas.openxmlformats.org/officeDocument/2006/relationships/hyperlink" Target="http://pbs.twimg.com/profile_images/1036628738857943040/b_EB3Kq2_normal.jpg" TargetMode="External" /><Relationship Id="rId42" Type="http://schemas.openxmlformats.org/officeDocument/2006/relationships/hyperlink" Target="http://pbs.twimg.com/profile_images/841579742855909376/hUtQ7s0o_normal.jpg" TargetMode="External" /><Relationship Id="rId43" Type="http://schemas.openxmlformats.org/officeDocument/2006/relationships/hyperlink" Target="http://pbs.twimg.com/profile_images/841579742855909376/hUtQ7s0o_normal.jpg" TargetMode="External" /><Relationship Id="rId44" Type="http://schemas.openxmlformats.org/officeDocument/2006/relationships/hyperlink" Target="http://pbs.twimg.com/profile_images/841579742855909376/hUtQ7s0o_normal.jpg" TargetMode="External" /><Relationship Id="rId45" Type="http://schemas.openxmlformats.org/officeDocument/2006/relationships/hyperlink" Target="http://pbs.twimg.com/profile_images/1083748786030034944/khg1wHrX_normal.jpg" TargetMode="External" /><Relationship Id="rId46" Type="http://schemas.openxmlformats.org/officeDocument/2006/relationships/hyperlink" Target="http://pbs.twimg.com/profile_images/1083748786030034944/khg1wHrX_normal.jpg" TargetMode="External" /><Relationship Id="rId47" Type="http://schemas.openxmlformats.org/officeDocument/2006/relationships/hyperlink" Target="http://pbs.twimg.com/profile_images/1083748786030034944/khg1wHrX_normal.jpg" TargetMode="External" /><Relationship Id="rId48" Type="http://schemas.openxmlformats.org/officeDocument/2006/relationships/hyperlink" Target="http://pbs.twimg.com/profile_images/791367087004459008/eJwstQVE_normal.jpg" TargetMode="External" /><Relationship Id="rId49" Type="http://schemas.openxmlformats.org/officeDocument/2006/relationships/hyperlink" Target="http://pbs.twimg.com/profile_images/791367087004459008/eJwstQVE_normal.jpg" TargetMode="External" /><Relationship Id="rId50" Type="http://schemas.openxmlformats.org/officeDocument/2006/relationships/hyperlink" Target="http://pbs.twimg.com/profile_images/791367087004459008/eJwstQVE_normal.jpg" TargetMode="External" /><Relationship Id="rId51" Type="http://schemas.openxmlformats.org/officeDocument/2006/relationships/hyperlink" Target="https://pbs.twimg.com/ext_tw_video_thumb/1085498032353918976/pu/img/QkEe-wZLRgPeb-pO.jpg" TargetMode="External" /><Relationship Id="rId52" Type="http://schemas.openxmlformats.org/officeDocument/2006/relationships/hyperlink" Target="http://pbs.twimg.com/profile_images/1007544811019120640/7bSsJRhP_normal.jpg" TargetMode="External" /><Relationship Id="rId53" Type="http://schemas.openxmlformats.org/officeDocument/2006/relationships/hyperlink" Target="http://pbs.twimg.com/profile_images/1063474829993615360/VsuGKyps_normal.jpg" TargetMode="External" /><Relationship Id="rId54" Type="http://schemas.openxmlformats.org/officeDocument/2006/relationships/hyperlink" Target="http://pbs.twimg.com/profile_images/1063474829993615360/VsuGKyps_normal.jpg" TargetMode="External" /><Relationship Id="rId55" Type="http://schemas.openxmlformats.org/officeDocument/2006/relationships/hyperlink" Target="http://pbs.twimg.com/profile_images/1063474829993615360/VsuGKyps_normal.jpg" TargetMode="External" /><Relationship Id="rId56" Type="http://schemas.openxmlformats.org/officeDocument/2006/relationships/hyperlink" Target="http://pbs.twimg.com/profile_images/1055470658073837568/6r5eosuq_normal.jpg" TargetMode="External" /><Relationship Id="rId57" Type="http://schemas.openxmlformats.org/officeDocument/2006/relationships/hyperlink" Target="http://pbs.twimg.com/profile_images/748025230875045893/IuWHoBOR_normal.jpg" TargetMode="External" /><Relationship Id="rId58" Type="http://schemas.openxmlformats.org/officeDocument/2006/relationships/hyperlink" Target="http://pbs.twimg.com/profile_images/748025230875045893/IuWHoBOR_normal.jpg" TargetMode="External" /><Relationship Id="rId59" Type="http://schemas.openxmlformats.org/officeDocument/2006/relationships/hyperlink" Target="http://pbs.twimg.com/profile_images/748025230875045893/IuWHoBOR_normal.jpg" TargetMode="External" /><Relationship Id="rId60" Type="http://schemas.openxmlformats.org/officeDocument/2006/relationships/hyperlink" Target="http://pbs.twimg.com/profile_images/985543726524137474/pvmhzy2P_normal.jpg" TargetMode="External" /><Relationship Id="rId61" Type="http://schemas.openxmlformats.org/officeDocument/2006/relationships/hyperlink" Target="http://pbs.twimg.com/profile_images/985543726524137474/pvmhzy2P_normal.jpg" TargetMode="External" /><Relationship Id="rId62" Type="http://schemas.openxmlformats.org/officeDocument/2006/relationships/hyperlink" Target="http://pbs.twimg.com/profile_images/985543726524137474/pvmhzy2P_normal.jpg" TargetMode="External" /><Relationship Id="rId63" Type="http://schemas.openxmlformats.org/officeDocument/2006/relationships/hyperlink" Target="http://pbs.twimg.com/profile_images/1080831376339935233/9UoVwIwP_normal.jpg" TargetMode="External" /><Relationship Id="rId64" Type="http://schemas.openxmlformats.org/officeDocument/2006/relationships/hyperlink" Target="http://pbs.twimg.com/profile_images/577528197614448640/oksB7Ij9_normal.jpeg" TargetMode="External" /><Relationship Id="rId65" Type="http://schemas.openxmlformats.org/officeDocument/2006/relationships/hyperlink" Target="http://pbs.twimg.com/profile_images/1006995021181210626/xAvxvQeh_normal.jpg" TargetMode="External" /><Relationship Id="rId66" Type="http://schemas.openxmlformats.org/officeDocument/2006/relationships/hyperlink" Target="http://pbs.twimg.com/profile_images/1006995021181210626/xAvxvQeh_normal.jpg" TargetMode="External" /><Relationship Id="rId67" Type="http://schemas.openxmlformats.org/officeDocument/2006/relationships/hyperlink" Target="http://pbs.twimg.com/profile_images/1006995021181210626/xAvxvQeh_normal.jpg" TargetMode="External" /><Relationship Id="rId68" Type="http://schemas.openxmlformats.org/officeDocument/2006/relationships/hyperlink" Target="http://pbs.twimg.com/profile_images/877947426958692353/kNbUqhyR_normal.jpg" TargetMode="External" /><Relationship Id="rId69" Type="http://schemas.openxmlformats.org/officeDocument/2006/relationships/hyperlink" Target="http://pbs.twimg.com/profile_images/877947426958692353/kNbUqhyR_normal.jpg" TargetMode="External" /><Relationship Id="rId70" Type="http://schemas.openxmlformats.org/officeDocument/2006/relationships/hyperlink" Target="http://pbs.twimg.com/profile_images/877947426958692353/kNbUqhyR_normal.jpg" TargetMode="External" /><Relationship Id="rId71" Type="http://schemas.openxmlformats.org/officeDocument/2006/relationships/hyperlink" Target="http://pbs.twimg.com/profile_images/513387083570765824/Hk0ytSQe_normal.png" TargetMode="External" /><Relationship Id="rId72" Type="http://schemas.openxmlformats.org/officeDocument/2006/relationships/hyperlink" Target="http://pbs.twimg.com/profile_images/1072179358268317697/V60yceMO_normal.jpg" TargetMode="External" /><Relationship Id="rId73" Type="http://schemas.openxmlformats.org/officeDocument/2006/relationships/hyperlink" Target="http://pbs.twimg.com/profile_images/599641619290320896/mXZrO2If_normal.jpg" TargetMode="External" /><Relationship Id="rId74" Type="http://schemas.openxmlformats.org/officeDocument/2006/relationships/hyperlink" Target="http://pbs.twimg.com/profile_images/599641619290320896/mXZrO2If_normal.jpg" TargetMode="External" /><Relationship Id="rId75" Type="http://schemas.openxmlformats.org/officeDocument/2006/relationships/hyperlink" Target="http://pbs.twimg.com/profile_images/599641619290320896/mXZrO2If_normal.jpg" TargetMode="External" /><Relationship Id="rId76" Type="http://schemas.openxmlformats.org/officeDocument/2006/relationships/hyperlink" Target="http://pbs.twimg.com/profile_images/1039945795695464449/rATRmt6E_normal.jpg" TargetMode="External" /><Relationship Id="rId77" Type="http://schemas.openxmlformats.org/officeDocument/2006/relationships/hyperlink" Target="http://pbs.twimg.com/profile_images/1039945795695464449/rATRmt6E_normal.jpg" TargetMode="External" /><Relationship Id="rId78" Type="http://schemas.openxmlformats.org/officeDocument/2006/relationships/hyperlink" Target="http://pbs.twimg.com/profile_images/1039945795695464449/rATRmt6E_normal.jpg" TargetMode="External" /><Relationship Id="rId79" Type="http://schemas.openxmlformats.org/officeDocument/2006/relationships/hyperlink" Target="http://pbs.twimg.com/profile_images/1070120811581882368/sb1qIjMj_normal.jpg" TargetMode="External" /><Relationship Id="rId80" Type="http://schemas.openxmlformats.org/officeDocument/2006/relationships/hyperlink" Target="http://pbs.twimg.com/profile_images/1070120811581882368/sb1qIjMj_normal.jpg" TargetMode="External" /><Relationship Id="rId81" Type="http://schemas.openxmlformats.org/officeDocument/2006/relationships/hyperlink" Target="http://pbs.twimg.com/profile_images/1070120811581882368/sb1qIjMj_normal.jpg" TargetMode="External" /><Relationship Id="rId82" Type="http://schemas.openxmlformats.org/officeDocument/2006/relationships/hyperlink" Target="http://abs.twimg.com/sticky/default_profile_images/default_profile_normal.png" TargetMode="External" /><Relationship Id="rId83" Type="http://schemas.openxmlformats.org/officeDocument/2006/relationships/hyperlink" Target="http://pbs.twimg.com/profile_images/1037639538120843264/woNei-7B_normal.jpg" TargetMode="External" /><Relationship Id="rId84" Type="http://schemas.openxmlformats.org/officeDocument/2006/relationships/hyperlink" Target="http://pbs.twimg.com/profile_images/1037639538120843264/woNei-7B_normal.jpg" TargetMode="External" /><Relationship Id="rId85" Type="http://schemas.openxmlformats.org/officeDocument/2006/relationships/hyperlink" Target="http://pbs.twimg.com/profile_images/1037639538120843264/woNei-7B_normal.jpg" TargetMode="External" /><Relationship Id="rId86" Type="http://schemas.openxmlformats.org/officeDocument/2006/relationships/hyperlink" Target="http://pbs.twimg.com/profile_images/497914462884483072/yFC9fWeh_normal.jpeg" TargetMode="External" /><Relationship Id="rId87" Type="http://schemas.openxmlformats.org/officeDocument/2006/relationships/hyperlink" Target="http://pbs.twimg.com/profile_images/497914462884483072/yFC9fWeh_normal.jpeg" TargetMode="External" /><Relationship Id="rId88" Type="http://schemas.openxmlformats.org/officeDocument/2006/relationships/hyperlink" Target="http://pbs.twimg.com/profile_images/497914462884483072/yFC9fWeh_normal.jpeg" TargetMode="External" /><Relationship Id="rId89" Type="http://schemas.openxmlformats.org/officeDocument/2006/relationships/hyperlink" Target="http://pbs.twimg.com/profile_images/1080868937779347458/weulc4kb_normal.jpg" TargetMode="External" /><Relationship Id="rId90" Type="http://schemas.openxmlformats.org/officeDocument/2006/relationships/hyperlink" Target="http://pbs.twimg.com/profile_images/1080868937779347458/weulc4kb_normal.jpg" TargetMode="External" /><Relationship Id="rId91" Type="http://schemas.openxmlformats.org/officeDocument/2006/relationships/hyperlink" Target="http://pbs.twimg.com/profile_images/1080868937779347458/weulc4kb_normal.jpg" TargetMode="External" /><Relationship Id="rId92" Type="http://schemas.openxmlformats.org/officeDocument/2006/relationships/hyperlink" Target="http://pbs.twimg.com/profile_images/378800000509421879/cdf4e3bc8bb51a154d1726b30028b8e6_normal.jpeg" TargetMode="External" /><Relationship Id="rId93" Type="http://schemas.openxmlformats.org/officeDocument/2006/relationships/hyperlink" Target="http://pbs.twimg.com/profile_images/741886026961047553/9ZRhWjZR_normal.jpg" TargetMode="External" /><Relationship Id="rId94" Type="http://schemas.openxmlformats.org/officeDocument/2006/relationships/hyperlink" Target="http://pbs.twimg.com/profile_images/1065561564944760832/krZvuzFm_normal.jpg" TargetMode="External" /><Relationship Id="rId95" Type="http://schemas.openxmlformats.org/officeDocument/2006/relationships/hyperlink" Target="http://pbs.twimg.com/profile_images/1077989730317418497/Adq2ivTS_normal.jpg" TargetMode="External" /><Relationship Id="rId96" Type="http://schemas.openxmlformats.org/officeDocument/2006/relationships/hyperlink" Target="http://pbs.twimg.com/profile_images/736658979401682948/MhfySLx6_normal.jpg" TargetMode="External" /><Relationship Id="rId97" Type="http://schemas.openxmlformats.org/officeDocument/2006/relationships/hyperlink" Target="http://pbs.twimg.com/profile_images/736658979401682948/MhfySLx6_normal.jpg" TargetMode="External" /><Relationship Id="rId98" Type="http://schemas.openxmlformats.org/officeDocument/2006/relationships/hyperlink" Target="http://pbs.twimg.com/profile_images/736658979401682948/MhfySLx6_normal.jpg" TargetMode="External" /><Relationship Id="rId99" Type="http://schemas.openxmlformats.org/officeDocument/2006/relationships/hyperlink" Target="http://pbs.twimg.com/profile_images/919182522231218176/iB9F7MqE_normal.jpg" TargetMode="External" /><Relationship Id="rId100" Type="http://schemas.openxmlformats.org/officeDocument/2006/relationships/hyperlink" Target="http://pbs.twimg.com/profile_images/919182522231218176/iB9F7MqE_normal.jpg" TargetMode="External" /><Relationship Id="rId101" Type="http://schemas.openxmlformats.org/officeDocument/2006/relationships/hyperlink" Target="http://pbs.twimg.com/profile_images/919182522231218176/iB9F7MqE_normal.jpg" TargetMode="External" /><Relationship Id="rId102" Type="http://schemas.openxmlformats.org/officeDocument/2006/relationships/hyperlink" Target="http://pbs.twimg.com/profile_images/606209144228593664/7FTWDEVW_normal.png" TargetMode="External" /><Relationship Id="rId103" Type="http://schemas.openxmlformats.org/officeDocument/2006/relationships/hyperlink" Target="http://pbs.twimg.com/profile_images/847596703737950208/ymkOcl4-_normal.jpg" TargetMode="External" /><Relationship Id="rId104" Type="http://schemas.openxmlformats.org/officeDocument/2006/relationships/hyperlink" Target="http://pbs.twimg.com/profile_images/847596703737950208/ymkOcl4-_normal.jpg" TargetMode="External" /><Relationship Id="rId105" Type="http://schemas.openxmlformats.org/officeDocument/2006/relationships/hyperlink" Target="http://pbs.twimg.com/profile_images/847596703737950208/ymkOcl4-_normal.jpg" TargetMode="External" /><Relationship Id="rId106" Type="http://schemas.openxmlformats.org/officeDocument/2006/relationships/hyperlink" Target="http://pbs.twimg.com/profile_images/1039252257286639616/jPcqvr4r_normal.jpg" TargetMode="External" /><Relationship Id="rId107" Type="http://schemas.openxmlformats.org/officeDocument/2006/relationships/hyperlink" Target="http://pbs.twimg.com/profile_images/998606830338101249/98XfU67J_normal.jpg" TargetMode="External" /><Relationship Id="rId108" Type="http://schemas.openxmlformats.org/officeDocument/2006/relationships/hyperlink" Target="http://pbs.twimg.com/profile_images/914132236538204162/7ZFXDrP2_normal.jpg" TargetMode="External" /><Relationship Id="rId109" Type="http://schemas.openxmlformats.org/officeDocument/2006/relationships/hyperlink" Target="http://pbs.twimg.com/profile_images/1085569031841738752/ti3bxYWr_normal.jpg" TargetMode="External" /><Relationship Id="rId110" Type="http://schemas.openxmlformats.org/officeDocument/2006/relationships/hyperlink" Target="http://pbs.twimg.com/profile_images/995215044500598785/W4lD_Do4_normal.jpg" TargetMode="External" /><Relationship Id="rId111" Type="http://schemas.openxmlformats.org/officeDocument/2006/relationships/hyperlink" Target="http://pbs.twimg.com/profile_images/995215044500598785/W4lD_Do4_normal.jpg" TargetMode="External" /><Relationship Id="rId112" Type="http://schemas.openxmlformats.org/officeDocument/2006/relationships/hyperlink" Target="http://pbs.twimg.com/profile_images/995215044500598785/W4lD_Do4_normal.jpg" TargetMode="External" /><Relationship Id="rId113" Type="http://schemas.openxmlformats.org/officeDocument/2006/relationships/hyperlink" Target="http://pbs.twimg.com/profile_images/893837012008128512/F-lTru1i_normal.jpg" TargetMode="External" /><Relationship Id="rId114" Type="http://schemas.openxmlformats.org/officeDocument/2006/relationships/hyperlink" Target="http://pbs.twimg.com/profile_images/893837012008128512/F-lTru1i_normal.jpg" TargetMode="External" /><Relationship Id="rId115" Type="http://schemas.openxmlformats.org/officeDocument/2006/relationships/hyperlink" Target="http://pbs.twimg.com/profile_images/893837012008128512/F-lTru1i_normal.jpg" TargetMode="External" /><Relationship Id="rId116" Type="http://schemas.openxmlformats.org/officeDocument/2006/relationships/hyperlink" Target="http://pbs.twimg.com/profile_images/1029160690538475520/eC0HaIcL_normal.jpg" TargetMode="External" /><Relationship Id="rId117" Type="http://schemas.openxmlformats.org/officeDocument/2006/relationships/hyperlink" Target="http://pbs.twimg.com/profile_images/1084933324290867202/8f9J4e3R_normal.jpg" TargetMode="External" /><Relationship Id="rId118" Type="http://schemas.openxmlformats.org/officeDocument/2006/relationships/hyperlink" Target="http://pbs.twimg.com/profile_images/1135648056/100_0689_normal.JPG" TargetMode="External" /><Relationship Id="rId119" Type="http://schemas.openxmlformats.org/officeDocument/2006/relationships/hyperlink" Target="http://pbs.twimg.com/profile_images/1135648056/100_0689_normal.JPG" TargetMode="External" /><Relationship Id="rId120" Type="http://schemas.openxmlformats.org/officeDocument/2006/relationships/hyperlink" Target="http://pbs.twimg.com/profile_images/1135648056/100_0689_normal.JPG" TargetMode="External" /><Relationship Id="rId121" Type="http://schemas.openxmlformats.org/officeDocument/2006/relationships/hyperlink" Target="http://pbs.twimg.com/profile_images/987680316918829056/AhG4-rve_normal.jpg" TargetMode="External" /><Relationship Id="rId122" Type="http://schemas.openxmlformats.org/officeDocument/2006/relationships/hyperlink" Target="http://pbs.twimg.com/profile_images/987680316918829056/AhG4-rve_normal.jpg" TargetMode="External" /><Relationship Id="rId123" Type="http://schemas.openxmlformats.org/officeDocument/2006/relationships/hyperlink" Target="http://pbs.twimg.com/profile_images/987680316918829056/AhG4-rve_normal.jpg" TargetMode="External" /><Relationship Id="rId124" Type="http://schemas.openxmlformats.org/officeDocument/2006/relationships/hyperlink" Target="http://pbs.twimg.com/profile_images/623044724493025280/Z4UB6Oq3_normal.jpg" TargetMode="External" /><Relationship Id="rId125" Type="http://schemas.openxmlformats.org/officeDocument/2006/relationships/hyperlink" Target="http://pbs.twimg.com/profile_images/623044724493025280/Z4UB6Oq3_normal.jpg" TargetMode="External" /><Relationship Id="rId126" Type="http://schemas.openxmlformats.org/officeDocument/2006/relationships/hyperlink" Target="http://pbs.twimg.com/profile_images/623044724493025280/Z4UB6Oq3_normal.jpg" TargetMode="External" /><Relationship Id="rId127" Type="http://schemas.openxmlformats.org/officeDocument/2006/relationships/hyperlink" Target="http://pbs.twimg.com/profile_images/910925160776994816/l_jmrb4F_normal.jpg" TargetMode="External" /><Relationship Id="rId128" Type="http://schemas.openxmlformats.org/officeDocument/2006/relationships/hyperlink" Target="http://pbs.twimg.com/profile_images/910925160776994816/l_jmrb4F_normal.jpg" TargetMode="External" /><Relationship Id="rId129" Type="http://schemas.openxmlformats.org/officeDocument/2006/relationships/hyperlink" Target="http://pbs.twimg.com/profile_images/910925160776994816/l_jmrb4F_normal.jpg" TargetMode="External" /><Relationship Id="rId130" Type="http://schemas.openxmlformats.org/officeDocument/2006/relationships/hyperlink" Target="http://pbs.twimg.com/profile_images/501699733203607553/1VqrivQo_normal.jpeg" TargetMode="External" /><Relationship Id="rId131" Type="http://schemas.openxmlformats.org/officeDocument/2006/relationships/hyperlink" Target="http://pbs.twimg.com/profile_images/992649042411868160/O6ZC2B0-_normal.jpg" TargetMode="External" /><Relationship Id="rId132" Type="http://schemas.openxmlformats.org/officeDocument/2006/relationships/hyperlink" Target="http://pbs.twimg.com/profile_images/992649042411868160/O6ZC2B0-_normal.jpg" TargetMode="External" /><Relationship Id="rId133" Type="http://schemas.openxmlformats.org/officeDocument/2006/relationships/hyperlink" Target="http://pbs.twimg.com/profile_images/992649042411868160/O6ZC2B0-_normal.jpg" TargetMode="External" /><Relationship Id="rId134" Type="http://schemas.openxmlformats.org/officeDocument/2006/relationships/hyperlink" Target="http://pbs.twimg.com/profile_images/1048253361122959365/5tJCKzgk_normal.jpg" TargetMode="External" /><Relationship Id="rId135" Type="http://schemas.openxmlformats.org/officeDocument/2006/relationships/hyperlink" Target="http://pbs.twimg.com/profile_images/1048253361122959365/5tJCKzgk_normal.jpg" TargetMode="External" /><Relationship Id="rId136" Type="http://schemas.openxmlformats.org/officeDocument/2006/relationships/hyperlink" Target="http://pbs.twimg.com/profile_images/1048253361122959365/5tJCKzgk_normal.jpg" TargetMode="External" /><Relationship Id="rId137" Type="http://schemas.openxmlformats.org/officeDocument/2006/relationships/hyperlink" Target="http://pbs.twimg.com/profile_images/827234362475290624/AX6t6yiz_normal.jpg" TargetMode="External" /><Relationship Id="rId138" Type="http://schemas.openxmlformats.org/officeDocument/2006/relationships/hyperlink" Target="http://pbs.twimg.com/profile_images/872581604866224128/2miLcoLg_normal.jpg" TargetMode="External" /><Relationship Id="rId139" Type="http://schemas.openxmlformats.org/officeDocument/2006/relationships/hyperlink" Target="http://pbs.twimg.com/profile_images/872581604866224128/2miLcoLg_normal.jpg" TargetMode="External" /><Relationship Id="rId140" Type="http://schemas.openxmlformats.org/officeDocument/2006/relationships/hyperlink" Target="http://pbs.twimg.com/profile_images/872581604866224128/2miLcoLg_normal.jpg" TargetMode="External" /><Relationship Id="rId141" Type="http://schemas.openxmlformats.org/officeDocument/2006/relationships/hyperlink" Target="http://pbs.twimg.com/profile_images/998874418070749185/78-SB-ya_normal.jpg" TargetMode="External" /><Relationship Id="rId142" Type="http://schemas.openxmlformats.org/officeDocument/2006/relationships/hyperlink" Target="http://pbs.twimg.com/profile_images/998874418070749185/78-SB-ya_normal.jpg" TargetMode="External" /><Relationship Id="rId143" Type="http://schemas.openxmlformats.org/officeDocument/2006/relationships/hyperlink" Target="http://pbs.twimg.com/profile_images/1081064409366253568/UaBBiLSS_normal.jpg" TargetMode="External" /><Relationship Id="rId144" Type="http://schemas.openxmlformats.org/officeDocument/2006/relationships/hyperlink" Target="http://pbs.twimg.com/profile_images/1081064409366253568/UaBBiLSS_normal.jpg" TargetMode="External" /><Relationship Id="rId145" Type="http://schemas.openxmlformats.org/officeDocument/2006/relationships/hyperlink" Target="http://pbs.twimg.com/profile_images/1081064409366253568/UaBBiLSS_normal.jpg" TargetMode="External" /><Relationship Id="rId146" Type="http://schemas.openxmlformats.org/officeDocument/2006/relationships/hyperlink" Target="http://pbs.twimg.com/profile_images/817891643068129280/949U4d5u_normal.jpg" TargetMode="External" /><Relationship Id="rId147" Type="http://schemas.openxmlformats.org/officeDocument/2006/relationships/hyperlink" Target="http://pbs.twimg.com/profile_images/817891643068129280/949U4d5u_normal.jpg" TargetMode="External" /><Relationship Id="rId148" Type="http://schemas.openxmlformats.org/officeDocument/2006/relationships/hyperlink" Target="http://pbs.twimg.com/profile_images/817891643068129280/949U4d5u_normal.jpg" TargetMode="External" /><Relationship Id="rId149" Type="http://schemas.openxmlformats.org/officeDocument/2006/relationships/hyperlink" Target="http://pbs.twimg.com/profile_images/1006149622706917376/EnBdZoKW_normal.jpg" TargetMode="External" /><Relationship Id="rId150" Type="http://schemas.openxmlformats.org/officeDocument/2006/relationships/hyperlink" Target="http://pbs.twimg.com/profile_images/1006149622706917376/EnBdZoKW_normal.jpg" TargetMode="External" /><Relationship Id="rId151" Type="http://schemas.openxmlformats.org/officeDocument/2006/relationships/hyperlink" Target="http://pbs.twimg.com/profile_images/974338347840753664/i-drKY3F_normal.jpg" TargetMode="External" /><Relationship Id="rId152" Type="http://schemas.openxmlformats.org/officeDocument/2006/relationships/hyperlink" Target="http://pbs.twimg.com/profile_images/974338347840753664/i-drKY3F_normal.jpg" TargetMode="External" /><Relationship Id="rId153" Type="http://schemas.openxmlformats.org/officeDocument/2006/relationships/hyperlink" Target="http://pbs.twimg.com/profile_images/897192755285426176/o4Rhu0kj_normal.jpg" TargetMode="External" /><Relationship Id="rId154" Type="http://schemas.openxmlformats.org/officeDocument/2006/relationships/hyperlink" Target="http://pbs.twimg.com/profile_images/525590453253451776/6UDv2n_9_normal.png" TargetMode="External" /><Relationship Id="rId155" Type="http://schemas.openxmlformats.org/officeDocument/2006/relationships/hyperlink" Target="http://pbs.twimg.com/profile_images/525590453253451776/6UDv2n_9_normal.png" TargetMode="External" /><Relationship Id="rId156" Type="http://schemas.openxmlformats.org/officeDocument/2006/relationships/hyperlink" Target="http://pbs.twimg.com/profile_images/525590453253451776/6UDv2n_9_normal.png" TargetMode="External" /><Relationship Id="rId157" Type="http://schemas.openxmlformats.org/officeDocument/2006/relationships/hyperlink" Target="http://pbs.twimg.com/profile_images/1049995986305773568/AahevOi0_normal.jpg" TargetMode="External" /><Relationship Id="rId158" Type="http://schemas.openxmlformats.org/officeDocument/2006/relationships/hyperlink" Target="http://pbs.twimg.com/profile_images/1049995986305773568/AahevOi0_normal.jpg" TargetMode="External" /><Relationship Id="rId159" Type="http://schemas.openxmlformats.org/officeDocument/2006/relationships/hyperlink" Target="http://pbs.twimg.com/profile_images/1049995986305773568/AahevOi0_normal.jpg" TargetMode="External" /><Relationship Id="rId160" Type="http://schemas.openxmlformats.org/officeDocument/2006/relationships/hyperlink" Target="http://pbs.twimg.com/profile_images/837869863364407299/km6ruN8K_normal.jpg" TargetMode="External" /><Relationship Id="rId161" Type="http://schemas.openxmlformats.org/officeDocument/2006/relationships/hyperlink" Target="http://pbs.twimg.com/profile_images/837869863364407299/km6ruN8K_normal.jpg" TargetMode="External" /><Relationship Id="rId162" Type="http://schemas.openxmlformats.org/officeDocument/2006/relationships/hyperlink" Target="http://pbs.twimg.com/profile_images/837869863364407299/km6ruN8K_normal.jpg" TargetMode="External" /><Relationship Id="rId163" Type="http://schemas.openxmlformats.org/officeDocument/2006/relationships/hyperlink" Target="http://pbs.twimg.com/profile_images/1056231607395344385/ZdZqC3WS_normal.jpg" TargetMode="External" /><Relationship Id="rId164" Type="http://schemas.openxmlformats.org/officeDocument/2006/relationships/hyperlink" Target="http://pbs.twimg.com/profile_images/1056231607395344385/ZdZqC3WS_normal.jpg" TargetMode="External" /><Relationship Id="rId165" Type="http://schemas.openxmlformats.org/officeDocument/2006/relationships/hyperlink" Target="http://pbs.twimg.com/profile_images/1056231607395344385/ZdZqC3WS_normal.jpg" TargetMode="External" /><Relationship Id="rId166" Type="http://schemas.openxmlformats.org/officeDocument/2006/relationships/hyperlink" Target="http://pbs.twimg.com/profile_images/998229141295001601/0os0cv4V_normal.jpg" TargetMode="External" /><Relationship Id="rId167" Type="http://schemas.openxmlformats.org/officeDocument/2006/relationships/hyperlink" Target="http://pbs.twimg.com/profile_images/828195900140945408/ydrJQf2i_normal.jpg" TargetMode="External" /><Relationship Id="rId168" Type="http://schemas.openxmlformats.org/officeDocument/2006/relationships/hyperlink" Target="http://pbs.twimg.com/profile_images/496205809517219841/I1_3IJxD_normal.jpeg" TargetMode="External" /><Relationship Id="rId169" Type="http://schemas.openxmlformats.org/officeDocument/2006/relationships/hyperlink" Target="http://pbs.twimg.com/profile_images/828195900140945408/ydrJQf2i_normal.jpg" TargetMode="External" /><Relationship Id="rId170" Type="http://schemas.openxmlformats.org/officeDocument/2006/relationships/hyperlink" Target="http://pbs.twimg.com/profile_images/828195900140945408/ydrJQf2i_normal.jpg" TargetMode="External" /><Relationship Id="rId171" Type="http://schemas.openxmlformats.org/officeDocument/2006/relationships/hyperlink" Target="http://pbs.twimg.com/profile_images/565834072195211266/1WqBLIeb_normal.png" TargetMode="External" /><Relationship Id="rId172" Type="http://schemas.openxmlformats.org/officeDocument/2006/relationships/hyperlink" Target="http://pbs.twimg.com/profile_images/1048963387986722818/xb0fhttw_normal.jpg" TargetMode="External" /><Relationship Id="rId173" Type="http://schemas.openxmlformats.org/officeDocument/2006/relationships/hyperlink" Target="http://pbs.twimg.com/profile_images/1048963387986722818/xb0fhttw_normal.jpg" TargetMode="External" /><Relationship Id="rId174" Type="http://schemas.openxmlformats.org/officeDocument/2006/relationships/hyperlink" Target="http://pbs.twimg.com/profile_images/1048963387986722818/xb0fhttw_normal.jpg" TargetMode="External" /><Relationship Id="rId175" Type="http://schemas.openxmlformats.org/officeDocument/2006/relationships/hyperlink" Target="http://pbs.twimg.com/profile_images/618786202435481600/WYOBHUFC_normal.png" TargetMode="External" /><Relationship Id="rId176" Type="http://schemas.openxmlformats.org/officeDocument/2006/relationships/hyperlink" Target="http://pbs.twimg.com/profile_images/618786202435481600/WYOBHUFC_normal.png" TargetMode="External" /><Relationship Id="rId177" Type="http://schemas.openxmlformats.org/officeDocument/2006/relationships/hyperlink" Target="http://pbs.twimg.com/profile_images/933740415861252096/qEXZnavW_normal.jpg" TargetMode="External" /><Relationship Id="rId178" Type="http://schemas.openxmlformats.org/officeDocument/2006/relationships/hyperlink" Target="http://pbs.twimg.com/profile_images/933740415861252096/qEXZnavW_normal.jpg" TargetMode="External" /><Relationship Id="rId179" Type="http://schemas.openxmlformats.org/officeDocument/2006/relationships/hyperlink" Target="http://pbs.twimg.com/profile_images/933740415861252096/qEXZnavW_normal.jpg" TargetMode="External" /><Relationship Id="rId180" Type="http://schemas.openxmlformats.org/officeDocument/2006/relationships/hyperlink" Target="http://pbs.twimg.com/profile_images/933740415861252096/qEXZnavW_normal.jpg" TargetMode="External" /><Relationship Id="rId181" Type="http://schemas.openxmlformats.org/officeDocument/2006/relationships/hyperlink" Target="http://pbs.twimg.com/profile_images/933740415861252096/qEXZnavW_normal.jpg" TargetMode="External" /><Relationship Id="rId182" Type="http://schemas.openxmlformats.org/officeDocument/2006/relationships/hyperlink" Target="http://pbs.twimg.com/profile_images/933740415861252096/qEXZnavW_normal.jpg" TargetMode="External" /><Relationship Id="rId183" Type="http://schemas.openxmlformats.org/officeDocument/2006/relationships/hyperlink" Target="http://pbs.twimg.com/profile_images/933740415861252096/qEXZnavW_normal.jpg" TargetMode="External" /><Relationship Id="rId184" Type="http://schemas.openxmlformats.org/officeDocument/2006/relationships/hyperlink" Target="http://abs.twimg.com/sticky/default_profile_images/default_profile_normal.png" TargetMode="External" /><Relationship Id="rId185" Type="http://schemas.openxmlformats.org/officeDocument/2006/relationships/hyperlink" Target="http://abs.twimg.com/sticky/default_profile_images/default_profile_normal.png" TargetMode="External" /><Relationship Id="rId186" Type="http://schemas.openxmlformats.org/officeDocument/2006/relationships/hyperlink" Target="http://abs.twimg.com/sticky/default_profile_images/default_profile_normal.png" TargetMode="External" /><Relationship Id="rId187" Type="http://schemas.openxmlformats.org/officeDocument/2006/relationships/hyperlink" Target="http://abs.twimg.com/sticky/default_profile_images/default_profile_normal.png" TargetMode="External" /><Relationship Id="rId188" Type="http://schemas.openxmlformats.org/officeDocument/2006/relationships/hyperlink" Target="http://abs.twimg.com/sticky/default_profile_images/default_profile_normal.png" TargetMode="External" /><Relationship Id="rId189" Type="http://schemas.openxmlformats.org/officeDocument/2006/relationships/hyperlink" Target="https://pbs.twimg.com/ext_tw_video_thumb/1085498032353918976/pu/img/QkEe-wZLRgPeb-pO.jpg" TargetMode="External" /><Relationship Id="rId190" Type="http://schemas.openxmlformats.org/officeDocument/2006/relationships/hyperlink" Target="http://pbs.twimg.com/profile_images/949012132766605312/ajoBfBTs_normal.jpg" TargetMode="External" /><Relationship Id="rId191" Type="http://schemas.openxmlformats.org/officeDocument/2006/relationships/hyperlink" Target="http://pbs.twimg.com/profile_images/949012132766605312/ajoBfBTs_normal.jpg" TargetMode="External" /><Relationship Id="rId192" Type="http://schemas.openxmlformats.org/officeDocument/2006/relationships/hyperlink" Target="http://pbs.twimg.com/profile_images/949012132766605312/ajoBfBTs_normal.jpg" TargetMode="External" /><Relationship Id="rId193" Type="http://schemas.openxmlformats.org/officeDocument/2006/relationships/hyperlink" Target="https://pbs.twimg.com/ext_tw_video_thumb/1085536170891767808/pu/img/GX7b7W6cZsA7kD6g.jpg" TargetMode="External" /><Relationship Id="rId194" Type="http://schemas.openxmlformats.org/officeDocument/2006/relationships/hyperlink" Target="http://pbs.twimg.com/profile_images/678350134783049728/V5fay3Si_normal.png" TargetMode="External" /><Relationship Id="rId195" Type="http://schemas.openxmlformats.org/officeDocument/2006/relationships/hyperlink" Target="http://pbs.twimg.com/profile_images/678350134783049728/V5fay3Si_normal.png" TargetMode="External" /><Relationship Id="rId196" Type="http://schemas.openxmlformats.org/officeDocument/2006/relationships/hyperlink" Target="http://pbs.twimg.com/profile_images/1072225526201356288/CTQ0LJOx_normal.jpg" TargetMode="External" /><Relationship Id="rId197" Type="http://schemas.openxmlformats.org/officeDocument/2006/relationships/hyperlink" Target="https://pbs.twimg.com/ext_tw_video_thumb/1085498032353918976/pu/img/QkEe-wZLRgPeb-pO.jpg" TargetMode="External" /><Relationship Id="rId198" Type="http://schemas.openxmlformats.org/officeDocument/2006/relationships/hyperlink" Target="https://pbs.twimg.com/ext_tw_video_thumb/1085498032353918976/pu/img/QkEe-wZLRgPeb-pO.jpg" TargetMode="External" /><Relationship Id="rId199" Type="http://schemas.openxmlformats.org/officeDocument/2006/relationships/hyperlink" Target="https://pbs.twimg.com/ext_tw_video_thumb/1085498032353918976/pu/img/QkEe-wZLRgPeb-pO.jpg" TargetMode="External" /><Relationship Id="rId200" Type="http://schemas.openxmlformats.org/officeDocument/2006/relationships/hyperlink" Target="http://pbs.twimg.com/profile_images/984162309391175680/lR8GSPeE_normal.jpg" TargetMode="External" /><Relationship Id="rId201" Type="http://schemas.openxmlformats.org/officeDocument/2006/relationships/hyperlink" Target="http://pbs.twimg.com/profile_images/1049617476496084992/JYdhXqw3_normal.jpg" TargetMode="External" /><Relationship Id="rId202" Type="http://schemas.openxmlformats.org/officeDocument/2006/relationships/hyperlink" Target="http://pbs.twimg.com/profile_images/1049617476496084992/JYdhXqw3_normal.jpg" TargetMode="External" /><Relationship Id="rId203" Type="http://schemas.openxmlformats.org/officeDocument/2006/relationships/hyperlink" Target="http://pbs.twimg.com/profile_images/1049617476496084992/JYdhXqw3_normal.jpg" TargetMode="External" /><Relationship Id="rId204" Type="http://schemas.openxmlformats.org/officeDocument/2006/relationships/hyperlink" Target="http://abs.twimg.com/sticky/default_profile_images/default_profile_normal.png" TargetMode="External" /><Relationship Id="rId205" Type="http://schemas.openxmlformats.org/officeDocument/2006/relationships/hyperlink" Target="http://abs.twimg.com/sticky/default_profile_images/default_profile_normal.png" TargetMode="External" /><Relationship Id="rId206" Type="http://schemas.openxmlformats.org/officeDocument/2006/relationships/hyperlink" Target="http://abs.twimg.com/sticky/default_profile_images/default_profile_normal.png" TargetMode="External" /><Relationship Id="rId207" Type="http://schemas.openxmlformats.org/officeDocument/2006/relationships/hyperlink" Target="http://pbs.twimg.com/profile_images/955393113316560898/ocKey_K5_normal.jpg" TargetMode="External" /><Relationship Id="rId208" Type="http://schemas.openxmlformats.org/officeDocument/2006/relationships/hyperlink" Target="http://pbs.twimg.com/profile_images/955393113316560898/ocKey_K5_normal.jpg" TargetMode="External" /><Relationship Id="rId209" Type="http://schemas.openxmlformats.org/officeDocument/2006/relationships/hyperlink" Target="http://pbs.twimg.com/profile_images/955393113316560898/ocKey_K5_normal.jpg" TargetMode="External" /><Relationship Id="rId210" Type="http://schemas.openxmlformats.org/officeDocument/2006/relationships/hyperlink" Target="http://pbs.twimg.com/profile_images/1061024768193949696/xcXdUwYb_normal.jpg" TargetMode="External" /><Relationship Id="rId211" Type="http://schemas.openxmlformats.org/officeDocument/2006/relationships/hyperlink" Target="http://pbs.twimg.com/profile_images/1061024768193949696/xcXdUwYb_normal.jpg" TargetMode="External" /><Relationship Id="rId212" Type="http://schemas.openxmlformats.org/officeDocument/2006/relationships/hyperlink" Target="http://pbs.twimg.com/profile_images/1061024768193949696/xcXdUwYb_normal.jpg" TargetMode="External" /><Relationship Id="rId213" Type="http://schemas.openxmlformats.org/officeDocument/2006/relationships/hyperlink" Target="http://pbs.twimg.com/profile_images/768358522912382976/5i3zl6AG_normal.jpg" TargetMode="External" /><Relationship Id="rId214" Type="http://schemas.openxmlformats.org/officeDocument/2006/relationships/hyperlink" Target="http://pbs.twimg.com/profile_images/1034370720137195521/Q80I9DGq_normal.jpg" TargetMode="External" /><Relationship Id="rId215" Type="http://schemas.openxmlformats.org/officeDocument/2006/relationships/hyperlink" Target="http://pbs.twimg.com/profile_images/378800000815217511/bc21bea0ce49103fceccc871d29f51fa_normal.jpeg" TargetMode="External" /><Relationship Id="rId216" Type="http://schemas.openxmlformats.org/officeDocument/2006/relationships/hyperlink" Target="http://pbs.twimg.com/profile_images/378800000815217511/bc21bea0ce49103fceccc871d29f51fa_normal.jpeg" TargetMode="External" /><Relationship Id="rId217" Type="http://schemas.openxmlformats.org/officeDocument/2006/relationships/hyperlink" Target="http://pbs.twimg.com/profile_images/378800000815217511/bc21bea0ce49103fceccc871d29f51fa_normal.jpeg" TargetMode="External" /><Relationship Id="rId218" Type="http://schemas.openxmlformats.org/officeDocument/2006/relationships/hyperlink" Target="https://pbs.twimg.com/ext_tw_video_thumb/1085536170891767808/pu/img/GX7b7W6cZsA7kD6g.jpg" TargetMode="External" /><Relationship Id="rId219" Type="http://schemas.openxmlformats.org/officeDocument/2006/relationships/hyperlink" Target="http://pbs.twimg.com/profile_images/1005577723132211201/q1yVPko7_normal.jpg" TargetMode="External" /><Relationship Id="rId220" Type="http://schemas.openxmlformats.org/officeDocument/2006/relationships/hyperlink" Target="https://pbs.twimg.com/ext_tw_video_thumb/1085536170891767808/pu/img/GX7b7W6cZsA7kD6g.jpg" TargetMode="External" /><Relationship Id="rId221" Type="http://schemas.openxmlformats.org/officeDocument/2006/relationships/hyperlink" Target="http://pbs.twimg.com/profile_images/1005577723132211201/q1yVPko7_normal.jpg" TargetMode="External" /><Relationship Id="rId222" Type="http://schemas.openxmlformats.org/officeDocument/2006/relationships/hyperlink" Target="http://pbs.twimg.com/profile_images/1005577723132211201/q1yVPko7_normal.jpg" TargetMode="External" /><Relationship Id="rId223" Type="http://schemas.openxmlformats.org/officeDocument/2006/relationships/hyperlink" Target="https://pbs.twimg.com/media/Dw_8leEX0AAo-6r.jpg" TargetMode="External" /><Relationship Id="rId224" Type="http://schemas.openxmlformats.org/officeDocument/2006/relationships/hyperlink" Target="http://pbs.twimg.com/profile_images/1037753328485187585/SEmFuTxR_normal.jpg" TargetMode="External" /><Relationship Id="rId225" Type="http://schemas.openxmlformats.org/officeDocument/2006/relationships/hyperlink" Target="http://pbs.twimg.com/profile_images/1037753328485187585/SEmFuTxR_normal.jpg" TargetMode="External" /><Relationship Id="rId226" Type="http://schemas.openxmlformats.org/officeDocument/2006/relationships/hyperlink" Target="http://pbs.twimg.com/profile_images/1072565379501879296/pi1GBlA__normal.jpg" TargetMode="External" /><Relationship Id="rId227" Type="http://schemas.openxmlformats.org/officeDocument/2006/relationships/hyperlink" Target="http://pbs.twimg.com/profile_images/1082264918496342016/RNq6j7if_normal.jpg" TargetMode="External" /><Relationship Id="rId228" Type="http://schemas.openxmlformats.org/officeDocument/2006/relationships/hyperlink" Target="http://pbs.twimg.com/profile_images/1057549951008493568/t7i_dYk2_normal.jpg" TargetMode="External" /><Relationship Id="rId229" Type="http://schemas.openxmlformats.org/officeDocument/2006/relationships/hyperlink" Target="http://pbs.twimg.com/profile_images/641232760204455936/K8EYkzMh_normal.png" TargetMode="External" /><Relationship Id="rId230" Type="http://schemas.openxmlformats.org/officeDocument/2006/relationships/hyperlink" Target="http://pbs.twimg.com/profile_images/641232760204455936/K8EYkzMh_normal.png" TargetMode="External" /><Relationship Id="rId231" Type="http://schemas.openxmlformats.org/officeDocument/2006/relationships/hyperlink" Target="http://pbs.twimg.com/profile_images/730861742729859073/IRqj9sru_normal.jpg" TargetMode="External" /><Relationship Id="rId232" Type="http://schemas.openxmlformats.org/officeDocument/2006/relationships/hyperlink" Target="http://pbs.twimg.com/profile_images/1762727081/Skydiving_normal.jpg" TargetMode="External" /><Relationship Id="rId233" Type="http://schemas.openxmlformats.org/officeDocument/2006/relationships/hyperlink" Target="http://pbs.twimg.com/profile_images/730861742729859073/IRqj9sru_normal.jpg" TargetMode="External" /><Relationship Id="rId234" Type="http://schemas.openxmlformats.org/officeDocument/2006/relationships/hyperlink" Target="http://pbs.twimg.com/profile_images/1762727081/Skydiving_normal.jpg" TargetMode="External" /><Relationship Id="rId235" Type="http://schemas.openxmlformats.org/officeDocument/2006/relationships/hyperlink" Target="http://pbs.twimg.com/profile_images/730861742729859073/IRqj9sru_normal.jpg" TargetMode="External" /><Relationship Id="rId236" Type="http://schemas.openxmlformats.org/officeDocument/2006/relationships/hyperlink" Target="http://pbs.twimg.com/profile_images/730861742729859073/IRqj9sru_normal.jpg" TargetMode="External" /><Relationship Id="rId237" Type="http://schemas.openxmlformats.org/officeDocument/2006/relationships/hyperlink" Target="http://pbs.twimg.com/profile_images/1048638863458099201/etMWEPky_normal.jpg" TargetMode="External" /><Relationship Id="rId238" Type="http://schemas.openxmlformats.org/officeDocument/2006/relationships/hyperlink" Target="http://pbs.twimg.com/profile_images/730861742729859073/IRqj9sru_normal.jpg" TargetMode="External" /><Relationship Id="rId239" Type="http://schemas.openxmlformats.org/officeDocument/2006/relationships/hyperlink" Target="http://pbs.twimg.com/profile_images/1082680098938126336/BmCWPUCP_normal.jpg" TargetMode="External" /><Relationship Id="rId240" Type="http://schemas.openxmlformats.org/officeDocument/2006/relationships/hyperlink" Target="http://pbs.twimg.com/profile_images/730861742729859073/IRqj9sru_normal.jpg" TargetMode="External" /><Relationship Id="rId241" Type="http://schemas.openxmlformats.org/officeDocument/2006/relationships/hyperlink" Target="https://twitter.com/#!/whoischarlie_/status/1085561171330154496" TargetMode="External" /><Relationship Id="rId242" Type="http://schemas.openxmlformats.org/officeDocument/2006/relationships/hyperlink" Target="https://twitter.com/#!/whoischarlie_/status/1085561171330154496" TargetMode="External" /><Relationship Id="rId243" Type="http://schemas.openxmlformats.org/officeDocument/2006/relationships/hyperlink" Target="https://twitter.com/#!/whoischarlie_/status/1085561171330154496" TargetMode="External" /><Relationship Id="rId244" Type="http://schemas.openxmlformats.org/officeDocument/2006/relationships/hyperlink" Target="https://twitter.com/#!/carlevans450/status/1085561220080566272" TargetMode="External" /><Relationship Id="rId245" Type="http://schemas.openxmlformats.org/officeDocument/2006/relationships/hyperlink" Target="https://twitter.com/#!/carlevans450/status/1085561220080566272" TargetMode="External" /><Relationship Id="rId246" Type="http://schemas.openxmlformats.org/officeDocument/2006/relationships/hyperlink" Target="https://twitter.com/#!/carlevans450/status/1085561220080566272" TargetMode="External" /><Relationship Id="rId247" Type="http://schemas.openxmlformats.org/officeDocument/2006/relationships/hyperlink" Target="https://twitter.com/#!/casper10666/status/1085561802631643137" TargetMode="External" /><Relationship Id="rId248" Type="http://schemas.openxmlformats.org/officeDocument/2006/relationships/hyperlink" Target="https://twitter.com/#!/casper10666/status/1085561802631643137" TargetMode="External" /><Relationship Id="rId249" Type="http://schemas.openxmlformats.org/officeDocument/2006/relationships/hyperlink" Target="https://twitter.com/#!/casper10666/status/1085561802631643137" TargetMode="External" /><Relationship Id="rId250" Type="http://schemas.openxmlformats.org/officeDocument/2006/relationships/hyperlink" Target="https://twitter.com/#!/beth_porteous/status/1085561860101939200" TargetMode="External" /><Relationship Id="rId251" Type="http://schemas.openxmlformats.org/officeDocument/2006/relationships/hyperlink" Target="https://twitter.com/#!/mcgkelz/status/1085561891336998913" TargetMode="External" /><Relationship Id="rId252" Type="http://schemas.openxmlformats.org/officeDocument/2006/relationships/hyperlink" Target="https://twitter.com/#!/thoughtland/status/1085562156890968064" TargetMode="External" /><Relationship Id="rId253" Type="http://schemas.openxmlformats.org/officeDocument/2006/relationships/hyperlink" Target="https://twitter.com/#!/thoughtland/status/1085562156890968064" TargetMode="External" /><Relationship Id="rId254" Type="http://schemas.openxmlformats.org/officeDocument/2006/relationships/hyperlink" Target="https://twitter.com/#!/thoughtland/status/1085562156890968064" TargetMode="External" /><Relationship Id="rId255" Type="http://schemas.openxmlformats.org/officeDocument/2006/relationships/hyperlink" Target="https://twitter.com/#!/lamhfada/status/1085562452371230720" TargetMode="External" /><Relationship Id="rId256" Type="http://schemas.openxmlformats.org/officeDocument/2006/relationships/hyperlink" Target="https://twitter.com/#!/lamhfada/status/1085562452371230720" TargetMode="External" /><Relationship Id="rId257" Type="http://schemas.openxmlformats.org/officeDocument/2006/relationships/hyperlink" Target="https://twitter.com/#!/lamhfada/status/1085562452371230720" TargetMode="External" /><Relationship Id="rId258" Type="http://schemas.openxmlformats.org/officeDocument/2006/relationships/hyperlink" Target="https://twitter.com/#!/janehaston1/status/1085563102366711810" TargetMode="External" /><Relationship Id="rId259" Type="http://schemas.openxmlformats.org/officeDocument/2006/relationships/hyperlink" Target="https://twitter.com/#!/janehaston1/status/1085563102366711810" TargetMode="External" /><Relationship Id="rId260" Type="http://schemas.openxmlformats.org/officeDocument/2006/relationships/hyperlink" Target="https://twitter.com/#!/janehaston1/status/1085563102366711810" TargetMode="External" /><Relationship Id="rId261" Type="http://schemas.openxmlformats.org/officeDocument/2006/relationships/hyperlink" Target="https://twitter.com/#!/markdav37641150/status/1085563120561451009" TargetMode="External" /><Relationship Id="rId262" Type="http://schemas.openxmlformats.org/officeDocument/2006/relationships/hyperlink" Target="https://twitter.com/#!/elledeer88/status/1085563280737947649" TargetMode="External" /><Relationship Id="rId263" Type="http://schemas.openxmlformats.org/officeDocument/2006/relationships/hyperlink" Target="https://twitter.com/#!/jwashpot/status/1085563378934992902" TargetMode="External" /><Relationship Id="rId264" Type="http://schemas.openxmlformats.org/officeDocument/2006/relationships/hyperlink" Target="https://twitter.com/#!/jwashpot/status/1085563378934992902" TargetMode="External" /><Relationship Id="rId265" Type="http://schemas.openxmlformats.org/officeDocument/2006/relationships/hyperlink" Target="https://twitter.com/#!/jwashpot/status/1085563378934992902" TargetMode="External" /><Relationship Id="rId266" Type="http://schemas.openxmlformats.org/officeDocument/2006/relationships/hyperlink" Target="https://twitter.com/#!/kkilcoyne/status/1085563615011393536" TargetMode="External" /><Relationship Id="rId267" Type="http://schemas.openxmlformats.org/officeDocument/2006/relationships/hyperlink" Target="https://twitter.com/#!/snapdragon6469/status/1085563695479115776" TargetMode="External" /><Relationship Id="rId268" Type="http://schemas.openxmlformats.org/officeDocument/2006/relationships/hyperlink" Target="https://twitter.com/#!/snapdragon6469/status/1085563695479115776" TargetMode="External" /><Relationship Id="rId269" Type="http://schemas.openxmlformats.org/officeDocument/2006/relationships/hyperlink" Target="https://twitter.com/#!/snapdragon6469/status/1085563695479115776" TargetMode="External" /><Relationship Id="rId270" Type="http://schemas.openxmlformats.org/officeDocument/2006/relationships/hyperlink" Target="https://twitter.com/#!/linda8h/status/1085563703314038784" TargetMode="External" /><Relationship Id="rId271" Type="http://schemas.openxmlformats.org/officeDocument/2006/relationships/hyperlink" Target="https://twitter.com/#!/linda8h/status/1085563703314038784" TargetMode="External" /><Relationship Id="rId272" Type="http://schemas.openxmlformats.org/officeDocument/2006/relationships/hyperlink" Target="https://twitter.com/#!/linda8h/status/1085563703314038784" TargetMode="External" /><Relationship Id="rId273" Type="http://schemas.openxmlformats.org/officeDocument/2006/relationships/hyperlink" Target="https://twitter.com/#!/rotrujo/status/1085564080084172800" TargetMode="External" /><Relationship Id="rId274" Type="http://schemas.openxmlformats.org/officeDocument/2006/relationships/hyperlink" Target="https://twitter.com/#!/walesindy/status/1085564203287658496" TargetMode="External" /><Relationship Id="rId275" Type="http://schemas.openxmlformats.org/officeDocument/2006/relationships/hyperlink" Target="https://twitter.com/#!/jackiem08602754/status/1085564219930673163" TargetMode="External" /><Relationship Id="rId276" Type="http://schemas.openxmlformats.org/officeDocument/2006/relationships/hyperlink" Target="https://twitter.com/#!/jackiem08602754/status/1085564219930673163" TargetMode="External" /><Relationship Id="rId277" Type="http://schemas.openxmlformats.org/officeDocument/2006/relationships/hyperlink" Target="https://twitter.com/#!/jackiem08602754/status/1085564219930673163" TargetMode="External" /><Relationship Id="rId278" Type="http://schemas.openxmlformats.org/officeDocument/2006/relationships/hyperlink" Target="https://twitter.com/#!/imadscotland/status/1085564230282158080" TargetMode="External" /><Relationship Id="rId279" Type="http://schemas.openxmlformats.org/officeDocument/2006/relationships/hyperlink" Target="https://twitter.com/#!/imadscotland/status/1085564230282158080" TargetMode="External" /><Relationship Id="rId280" Type="http://schemas.openxmlformats.org/officeDocument/2006/relationships/hyperlink" Target="https://twitter.com/#!/imadscotland/status/1085564230282158080" TargetMode="External" /><Relationship Id="rId281" Type="http://schemas.openxmlformats.org/officeDocument/2006/relationships/hyperlink" Target="https://twitter.com/#!/starshaddow/status/1085564239346102272" TargetMode="External" /><Relationship Id="rId282" Type="http://schemas.openxmlformats.org/officeDocument/2006/relationships/hyperlink" Target="https://twitter.com/#!/awelshscot/status/1085564463980429314" TargetMode="External" /><Relationship Id="rId283" Type="http://schemas.openxmlformats.org/officeDocument/2006/relationships/hyperlink" Target="https://twitter.com/#!/kkaaazz14/status/1085564625914085377" TargetMode="External" /><Relationship Id="rId284" Type="http://schemas.openxmlformats.org/officeDocument/2006/relationships/hyperlink" Target="https://twitter.com/#!/kkaaazz14/status/1085564625914085377" TargetMode="External" /><Relationship Id="rId285" Type="http://schemas.openxmlformats.org/officeDocument/2006/relationships/hyperlink" Target="https://twitter.com/#!/kkaaazz14/status/1085564625914085377" TargetMode="External" /><Relationship Id="rId286" Type="http://schemas.openxmlformats.org/officeDocument/2006/relationships/hyperlink" Target="https://twitter.com/#!/andrewgolder3/status/1085564785352208387" TargetMode="External" /><Relationship Id="rId287" Type="http://schemas.openxmlformats.org/officeDocument/2006/relationships/hyperlink" Target="https://twitter.com/#!/andrewgolder3/status/1085564785352208387" TargetMode="External" /><Relationship Id="rId288" Type="http://schemas.openxmlformats.org/officeDocument/2006/relationships/hyperlink" Target="https://twitter.com/#!/andrewgolder3/status/1085564785352208387" TargetMode="External" /><Relationship Id="rId289" Type="http://schemas.openxmlformats.org/officeDocument/2006/relationships/hyperlink" Target="https://twitter.com/#!/jewishlass101/status/1085564837965500416" TargetMode="External" /><Relationship Id="rId290" Type="http://schemas.openxmlformats.org/officeDocument/2006/relationships/hyperlink" Target="https://twitter.com/#!/jewishlass101/status/1085564837965500416" TargetMode="External" /><Relationship Id="rId291" Type="http://schemas.openxmlformats.org/officeDocument/2006/relationships/hyperlink" Target="https://twitter.com/#!/jewishlass101/status/1085564837965500416" TargetMode="External" /><Relationship Id="rId292" Type="http://schemas.openxmlformats.org/officeDocument/2006/relationships/hyperlink" Target="https://twitter.com/#!/robertm64082174/status/1085564853174050816" TargetMode="External" /><Relationship Id="rId293" Type="http://schemas.openxmlformats.org/officeDocument/2006/relationships/hyperlink" Target="https://twitter.com/#!/leonardocarella/status/1085565219173216257" TargetMode="External" /><Relationship Id="rId294" Type="http://schemas.openxmlformats.org/officeDocument/2006/relationships/hyperlink" Target="https://twitter.com/#!/leonardocarella/status/1085565219173216257" TargetMode="External" /><Relationship Id="rId295" Type="http://schemas.openxmlformats.org/officeDocument/2006/relationships/hyperlink" Target="https://twitter.com/#!/leonardocarella/status/1085565219173216257" TargetMode="External" /><Relationship Id="rId296" Type="http://schemas.openxmlformats.org/officeDocument/2006/relationships/hyperlink" Target="https://twitter.com/#!/johnronaldhassa/status/1085565710619824128" TargetMode="External" /><Relationship Id="rId297" Type="http://schemas.openxmlformats.org/officeDocument/2006/relationships/hyperlink" Target="https://twitter.com/#!/johnronaldhassa/status/1085565710619824128" TargetMode="External" /><Relationship Id="rId298" Type="http://schemas.openxmlformats.org/officeDocument/2006/relationships/hyperlink" Target="https://twitter.com/#!/johnronaldhassa/status/1085565710619824128" TargetMode="External" /><Relationship Id="rId299" Type="http://schemas.openxmlformats.org/officeDocument/2006/relationships/hyperlink" Target="https://twitter.com/#!/calumscotbot/status/1085566091798171648" TargetMode="External" /><Relationship Id="rId300" Type="http://schemas.openxmlformats.org/officeDocument/2006/relationships/hyperlink" Target="https://twitter.com/#!/calumscotbot/status/1085566091798171648" TargetMode="External" /><Relationship Id="rId301" Type="http://schemas.openxmlformats.org/officeDocument/2006/relationships/hyperlink" Target="https://twitter.com/#!/calumscotbot/status/1085566091798171648" TargetMode="External" /><Relationship Id="rId302" Type="http://schemas.openxmlformats.org/officeDocument/2006/relationships/hyperlink" Target="https://twitter.com/#!/scottishzidane/status/1085566176476958721" TargetMode="External" /><Relationship Id="rId303" Type="http://schemas.openxmlformats.org/officeDocument/2006/relationships/hyperlink" Target="https://twitter.com/#!/mimiinternet/status/1085566308664647681" TargetMode="External" /><Relationship Id="rId304" Type="http://schemas.openxmlformats.org/officeDocument/2006/relationships/hyperlink" Target="https://twitter.com/#!/brusuth/status/1085566540479639553" TargetMode="External" /><Relationship Id="rId305" Type="http://schemas.openxmlformats.org/officeDocument/2006/relationships/hyperlink" Target="https://twitter.com/#!/dwselfe/status/1085566555650486274" TargetMode="External" /><Relationship Id="rId306" Type="http://schemas.openxmlformats.org/officeDocument/2006/relationships/hyperlink" Target="https://twitter.com/#!/garrythomson4/status/1085566688932839431" TargetMode="External" /><Relationship Id="rId307" Type="http://schemas.openxmlformats.org/officeDocument/2006/relationships/hyperlink" Target="https://twitter.com/#!/garrythomson4/status/1085566688932839431" TargetMode="External" /><Relationship Id="rId308" Type="http://schemas.openxmlformats.org/officeDocument/2006/relationships/hyperlink" Target="https://twitter.com/#!/garrythomson4/status/1085566688932839431" TargetMode="External" /><Relationship Id="rId309" Type="http://schemas.openxmlformats.org/officeDocument/2006/relationships/hyperlink" Target="https://twitter.com/#!/yvonneirving88/status/1085566873842970624" TargetMode="External" /><Relationship Id="rId310" Type="http://schemas.openxmlformats.org/officeDocument/2006/relationships/hyperlink" Target="https://twitter.com/#!/yvonneirving88/status/1085566873842970624" TargetMode="External" /><Relationship Id="rId311" Type="http://schemas.openxmlformats.org/officeDocument/2006/relationships/hyperlink" Target="https://twitter.com/#!/yvonneirving88/status/1085566873842970624" TargetMode="External" /><Relationship Id="rId312" Type="http://schemas.openxmlformats.org/officeDocument/2006/relationships/hyperlink" Target="https://twitter.com/#!/mrrwilkinson/status/1085566979673653249" TargetMode="External" /><Relationship Id="rId313" Type="http://schemas.openxmlformats.org/officeDocument/2006/relationships/hyperlink" Target="https://twitter.com/#!/dorothybruce14/status/1085567121147478018" TargetMode="External" /><Relationship Id="rId314" Type="http://schemas.openxmlformats.org/officeDocument/2006/relationships/hyperlink" Target="https://twitter.com/#!/dorothybruce14/status/1085567121147478018" TargetMode="External" /><Relationship Id="rId315" Type="http://schemas.openxmlformats.org/officeDocument/2006/relationships/hyperlink" Target="https://twitter.com/#!/dorothybruce14/status/1085567121147478018" TargetMode="External" /><Relationship Id="rId316" Type="http://schemas.openxmlformats.org/officeDocument/2006/relationships/hyperlink" Target="https://twitter.com/#!/highlandermsp/status/1085457790552952832" TargetMode="External" /><Relationship Id="rId317" Type="http://schemas.openxmlformats.org/officeDocument/2006/relationships/hyperlink" Target="https://twitter.com/#!/friesdorfer/status/1085567157499502592" TargetMode="External" /><Relationship Id="rId318" Type="http://schemas.openxmlformats.org/officeDocument/2006/relationships/hyperlink" Target="https://twitter.com/#!/flashhepburn/status/1085560364086018048" TargetMode="External" /><Relationship Id="rId319" Type="http://schemas.openxmlformats.org/officeDocument/2006/relationships/hyperlink" Target="https://twitter.com/#!/conn1312/status/1085567225329844226" TargetMode="External" /><Relationship Id="rId320" Type="http://schemas.openxmlformats.org/officeDocument/2006/relationships/hyperlink" Target="https://twitter.com/#!/elainefoster10/status/1085567285891338240" TargetMode="External" /><Relationship Id="rId321" Type="http://schemas.openxmlformats.org/officeDocument/2006/relationships/hyperlink" Target="https://twitter.com/#!/elainefoster10/status/1085567285891338240" TargetMode="External" /><Relationship Id="rId322" Type="http://schemas.openxmlformats.org/officeDocument/2006/relationships/hyperlink" Target="https://twitter.com/#!/elainefoster10/status/1085567285891338240" TargetMode="External" /><Relationship Id="rId323" Type="http://schemas.openxmlformats.org/officeDocument/2006/relationships/hyperlink" Target="https://twitter.com/#!/kennybrownptfc/status/1085567405542256641" TargetMode="External" /><Relationship Id="rId324" Type="http://schemas.openxmlformats.org/officeDocument/2006/relationships/hyperlink" Target="https://twitter.com/#!/kennybrownptfc/status/1085567405542256641" TargetMode="External" /><Relationship Id="rId325" Type="http://schemas.openxmlformats.org/officeDocument/2006/relationships/hyperlink" Target="https://twitter.com/#!/kennybrownptfc/status/1085567405542256641" TargetMode="External" /><Relationship Id="rId326" Type="http://schemas.openxmlformats.org/officeDocument/2006/relationships/hyperlink" Target="https://twitter.com/#!/ndscotland/status/1083658930029580288" TargetMode="External" /><Relationship Id="rId327" Type="http://schemas.openxmlformats.org/officeDocument/2006/relationships/hyperlink" Target="https://twitter.com/#!/robemmet1803/status/1085567654654627840" TargetMode="External" /><Relationship Id="rId328" Type="http://schemas.openxmlformats.org/officeDocument/2006/relationships/hyperlink" Target="https://twitter.com/#!/dec4el/status/1085567857566597120" TargetMode="External" /><Relationship Id="rId329" Type="http://schemas.openxmlformats.org/officeDocument/2006/relationships/hyperlink" Target="https://twitter.com/#!/dec4el/status/1085567857566597120" TargetMode="External" /><Relationship Id="rId330" Type="http://schemas.openxmlformats.org/officeDocument/2006/relationships/hyperlink" Target="https://twitter.com/#!/dec4el/status/1085567857566597120" TargetMode="External" /><Relationship Id="rId331" Type="http://schemas.openxmlformats.org/officeDocument/2006/relationships/hyperlink" Target="https://twitter.com/#!/leomiklasz/status/1085568000651087878" TargetMode="External" /><Relationship Id="rId332" Type="http://schemas.openxmlformats.org/officeDocument/2006/relationships/hyperlink" Target="https://twitter.com/#!/leomiklasz/status/1085568000651087878" TargetMode="External" /><Relationship Id="rId333" Type="http://schemas.openxmlformats.org/officeDocument/2006/relationships/hyperlink" Target="https://twitter.com/#!/leomiklasz/status/1085568000651087878" TargetMode="External" /><Relationship Id="rId334" Type="http://schemas.openxmlformats.org/officeDocument/2006/relationships/hyperlink" Target="https://twitter.com/#!/annemac33/status/1085568037921701888" TargetMode="External" /><Relationship Id="rId335" Type="http://schemas.openxmlformats.org/officeDocument/2006/relationships/hyperlink" Target="https://twitter.com/#!/annemac33/status/1085568037921701888" TargetMode="External" /><Relationship Id="rId336" Type="http://schemas.openxmlformats.org/officeDocument/2006/relationships/hyperlink" Target="https://twitter.com/#!/annemac33/status/1085568037921701888" TargetMode="External" /><Relationship Id="rId337" Type="http://schemas.openxmlformats.org/officeDocument/2006/relationships/hyperlink" Target="https://twitter.com/#!/45albannach/status/1085568138975105028" TargetMode="External" /><Relationship Id="rId338" Type="http://schemas.openxmlformats.org/officeDocument/2006/relationships/hyperlink" Target="https://twitter.com/#!/45albannach/status/1085568138975105028" TargetMode="External" /><Relationship Id="rId339" Type="http://schemas.openxmlformats.org/officeDocument/2006/relationships/hyperlink" Target="https://twitter.com/#!/45albannach/status/1085568138975105028" TargetMode="External" /><Relationship Id="rId340" Type="http://schemas.openxmlformats.org/officeDocument/2006/relationships/hyperlink" Target="https://twitter.com/#!/weealanb/status/1085568452910333955" TargetMode="External" /><Relationship Id="rId341" Type="http://schemas.openxmlformats.org/officeDocument/2006/relationships/hyperlink" Target="https://twitter.com/#!/isleofskyecats/status/1085568784247726080" TargetMode="External" /><Relationship Id="rId342" Type="http://schemas.openxmlformats.org/officeDocument/2006/relationships/hyperlink" Target="https://twitter.com/#!/isleofskyecats/status/1085568784247726080" TargetMode="External" /><Relationship Id="rId343" Type="http://schemas.openxmlformats.org/officeDocument/2006/relationships/hyperlink" Target="https://twitter.com/#!/isleofskyecats/status/1085568784247726080" TargetMode="External" /><Relationship Id="rId344" Type="http://schemas.openxmlformats.org/officeDocument/2006/relationships/hyperlink" Target="https://twitter.com/#!/kacidama/status/1085568833656705035" TargetMode="External" /><Relationship Id="rId345" Type="http://schemas.openxmlformats.org/officeDocument/2006/relationships/hyperlink" Target="https://twitter.com/#!/kacidama/status/1085568833656705035" TargetMode="External" /><Relationship Id="rId346" Type="http://schemas.openxmlformats.org/officeDocument/2006/relationships/hyperlink" Target="https://twitter.com/#!/kacidama/status/1085568833656705035" TargetMode="External" /><Relationship Id="rId347" Type="http://schemas.openxmlformats.org/officeDocument/2006/relationships/hyperlink" Target="https://twitter.com/#!/mhrmort/status/1085568852807876610" TargetMode="External" /><Relationship Id="rId348" Type="http://schemas.openxmlformats.org/officeDocument/2006/relationships/hyperlink" Target="https://twitter.com/#!/amacfergus/status/1085568901365354497" TargetMode="External" /><Relationship Id="rId349" Type="http://schemas.openxmlformats.org/officeDocument/2006/relationships/hyperlink" Target="https://twitter.com/#!/amacfergus/status/1085568901365354497" TargetMode="External" /><Relationship Id="rId350" Type="http://schemas.openxmlformats.org/officeDocument/2006/relationships/hyperlink" Target="https://twitter.com/#!/amacfergus/status/1085568901365354497" TargetMode="External" /><Relationship Id="rId351" Type="http://schemas.openxmlformats.org/officeDocument/2006/relationships/hyperlink" Target="https://twitter.com/#!/proctorlewis1/status/1085569276793311232" TargetMode="External" /><Relationship Id="rId352" Type="http://schemas.openxmlformats.org/officeDocument/2006/relationships/hyperlink" Target="https://twitter.com/#!/proctorlewis1/status/1085569276793311232" TargetMode="External" /><Relationship Id="rId353" Type="http://schemas.openxmlformats.org/officeDocument/2006/relationships/hyperlink" Target="https://twitter.com/#!/evolvingpeasant/status/1085569350021586946" TargetMode="External" /><Relationship Id="rId354" Type="http://schemas.openxmlformats.org/officeDocument/2006/relationships/hyperlink" Target="https://twitter.com/#!/evolvingpeasant/status/1085569350021586946" TargetMode="External" /><Relationship Id="rId355" Type="http://schemas.openxmlformats.org/officeDocument/2006/relationships/hyperlink" Target="https://twitter.com/#!/evolvingpeasant/status/1085569350021586946" TargetMode="External" /><Relationship Id="rId356" Type="http://schemas.openxmlformats.org/officeDocument/2006/relationships/hyperlink" Target="https://twitter.com/#!/jamesgarry7/status/1085569658630090755" TargetMode="External" /><Relationship Id="rId357" Type="http://schemas.openxmlformats.org/officeDocument/2006/relationships/hyperlink" Target="https://twitter.com/#!/jamesgarry7/status/1085569658630090755" TargetMode="External" /><Relationship Id="rId358" Type="http://schemas.openxmlformats.org/officeDocument/2006/relationships/hyperlink" Target="https://twitter.com/#!/jamesgarry7/status/1085569658630090755" TargetMode="External" /><Relationship Id="rId359" Type="http://schemas.openxmlformats.org/officeDocument/2006/relationships/hyperlink" Target="https://twitter.com/#!/stovies5/status/1085569661649985537" TargetMode="External" /><Relationship Id="rId360" Type="http://schemas.openxmlformats.org/officeDocument/2006/relationships/hyperlink" Target="https://twitter.com/#!/stovies5/status/1085569661649985537" TargetMode="External" /><Relationship Id="rId361" Type="http://schemas.openxmlformats.org/officeDocument/2006/relationships/hyperlink" Target="https://twitter.com/#!/wattswilma/status/1085569737965359104" TargetMode="External" /><Relationship Id="rId362" Type="http://schemas.openxmlformats.org/officeDocument/2006/relationships/hyperlink" Target="https://twitter.com/#!/wattswilma/status/1085569737965359104" TargetMode="External" /><Relationship Id="rId363" Type="http://schemas.openxmlformats.org/officeDocument/2006/relationships/hyperlink" Target="https://twitter.com/#!/juliebertagna/status/1085569847419944961" TargetMode="External" /><Relationship Id="rId364" Type="http://schemas.openxmlformats.org/officeDocument/2006/relationships/hyperlink" Target="https://twitter.com/#!/icockburn/status/1085569986133983232" TargetMode="External" /><Relationship Id="rId365" Type="http://schemas.openxmlformats.org/officeDocument/2006/relationships/hyperlink" Target="https://twitter.com/#!/icockburn/status/1085569986133983232" TargetMode="External" /><Relationship Id="rId366" Type="http://schemas.openxmlformats.org/officeDocument/2006/relationships/hyperlink" Target="https://twitter.com/#!/icockburn/status/1085569986133983232" TargetMode="External" /><Relationship Id="rId367" Type="http://schemas.openxmlformats.org/officeDocument/2006/relationships/hyperlink" Target="https://twitter.com/#!/chrislundaysnp/status/1085570055826522113" TargetMode="External" /><Relationship Id="rId368" Type="http://schemas.openxmlformats.org/officeDocument/2006/relationships/hyperlink" Target="https://twitter.com/#!/chrislundaysnp/status/1085570055826522113" TargetMode="External" /><Relationship Id="rId369" Type="http://schemas.openxmlformats.org/officeDocument/2006/relationships/hyperlink" Target="https://twitter.com/#!/chrislundaysnp/status/1085570055826522113" TargetMode="External" /><Relationship Id="rId370" Type="http://schemas.openxmlformats.org/officeDocument/2006/relationships/hyperlink" Target="https://twitter.com/#!/airisaiia/status/1085570259216666624" TargetMode="External" /><Relationship Id="rId371" Type="http://schemas.openxmlformats.org/officeDocument/2006/relationships/hyperlink" Target="https://twitter.com/#!/airisaiia/status/1085570259216666624" TargetMode="External" /><Relationship Id="rId372" Type="http://schemas.openxmlformats.org/officeDocument/2006/relationships/hyperlink" Target="https://twitter.com/#!/airisaiia/status/1085570259216666624" TargetMode="External" /><Relationship Id="rId373" Type="http://schemas.openxmlformats.org/officeDocument/2006/relationships/hyperlink" Target="https://twitter.com/#!/mareetoddmsp/status/1085570263645908993" TargetMode="External" /><Relationship Id="rId374" Type="http://schemas.openxmlformats.org/officeDocument/2006/relationships/hyperlink" Target="https://twitter.com/#!/mareetoddmsp/status/1085570263645908993" TargetMode="External" /><Relationship Id="rId375" Type="http://schemas.openxmlformats.org/officeDocument/2006/relationships/hyperlink" Target="https://twitter.com/#!/mareetoddmsp/status/1085570263645908993" TargetMode="External" /><Relationship Id="rId376" Type="http://schemas.openxmlformats.org/officeDocument/2006/relationships/hyperlink" Target="https://twitter.com/#!/v_jamieson/status/352756964490625024" TargetMode="External" /><Relationship Id="rId377" Type="http://schemas.openxmlformats.org/officeDocument/2006/relationships/hyperlink" Target="https://twitter.com/#!/r_davidson1980/status/1085570135065276417" TargetMode="External" /><Relationship Id="rId378" Type="http://schemas.openxmlformats.org/officeDocument/2006/relationships/hyperlink" Target="https://twitter.com/#!/uk_together/status/355267907674058753" TargetMode="External" /><Relationship Id="rId379" Type="http://schemas.openxmlformats.org/officeDocument/2006/relationships/hyperlink" Target="https://twitter.com/#!/r_davidson1980/status/1085570135065276417" TargetMode="External" /><Relationship Id="rId380" Type="http://schemas.openxmlformats.org/officeDocument/2006/relationships/hyperlink" Target="https://twitter.com/#!/r_davidson1980/status/1085570458223808512" TargetMode="External" /><Relationship Id="rId381" Type="http://schemas.openxmlformats.org/officeDocument/2006/relationships/hyperlink" Target="https://twitter.com/#!/15jonrell/status/1085570596082192385" TargetMode="External" /><Relationship Id="rId382" Type="http://schemas.openxmlformats.org/officeDocument/2006/relationships/hyperlink" Target="https://twitter.com/#!/7anthea6/status/1085570774872801285" TargetMode="External" /><Relationship Id="rId383" Type="http://schemas.openxmlformats.org/officeDocument/2006/relationships/hyperlink" Target="https://twitter.com/#!/7anthea6/status/1085570774872801285" TargetMode="External" /><Relationship Id="rId384" Type="http://schemas.openxmlformats.org/officeDocument/2006/relationships/hyperlink" Target="https://twitter.com/#!/7anthea6/status/1085570774872801285" TargetMode="External" /><Relationship Id="rId385" Type="http://schemas.openxmlformats.org/officeDocument/2006/relationships/hyperlink" Target="https://twitter.com/#!/shufflepaw/status/1085570892871225344" TargetMode="External" /><Relationship Id="rId386" Type="http://schemas.openxmlformats.org/officeDocument/2006/relationships/hyperlink" Target="https://twitter.com/#!/shufflepaw/status/1085570892871225344" TargetMode="External" /><Relationship Id="rId387" Type="http://schemas.openxmlformats.org/officeDocument/2006/relationships/hyperlink" Target="https://twitter.com/#!/edtech_stories/status/1085570922159976449" TargetMode="External" /><Relationship Id="rId388" Type="http://schemas.openxmlformats.org/officeDocument/2006/relationships/hyperlink" Target="https://twitter.com/#!/edtech_stories/status/1085570922159976449" TargetMode="External" /><Relationship Id="rId389" Type="http://schemas.openxmlformats.org/officeDocument/2006/relationships/hyperlink" Target="https://twitter.com/#!/edtech_stories/status/1085570922159976449" TargetMode="External" /><Relationship Id="rId390" Type="http://schemas.openxmlformats.org/officeDocument/2006/relationships/hyperlink" Target="https://twitter.com/#!/edtech_stories/status/1085570922159976449" TargetMode="External" /><Relationship Id="rId391" Type="http://schemas.openxmlformats.org/officeDocument/2006/relationships/hyperlink" Target="https://twitter.com/#!/edtech_stories/status/1085570922159976449" TargetMode="External" /><Relationship Id="rId392" Type="http://schemas.openxmlformats.org/officeDocument/2006/relationships/hyperlink" Target="https://twitter.com/#!/edtech_stories/status/1085570922159976449" TargetMode="External" /><Relationship Id="rId393" Type="http://schemas.openxmlformats.org/officeDocument/2006/relationships/hyperlink" Target="https://twitter.com/#!/edtech_stories/status/1085570922159976449" TargetMode="External" /><Relationship Id="rId394" Type="http://schemas.openxmlformats.org/officeDocument/2006/relationships/hyperlink" Target="https://twitter.com/#!/odettemacdonal3/status/1085571079060504576" TargetMode="External" /><Relationship Id="rId395" Type="http://schemas.openxmlformats.org/officeDocument/2006/relationships/hyperlink" Target="https://twitter.com/#!/odettemacdonal3/status/1085571079060504576" TargetMode="External" /><Relationship Id="rId396" Type="http://schemas.openxmlformats.org/officeDocument/2006/relationships/hyperlink" Target="https://twitter.com/#!/odettemacdonal3/status/1085571079060504576" TargetMode="External" /><Relationship Id="rId397" Type="http://schemas.openxmlformats.org/officeDocument/2006/relationships/hyperlink" Target="https://twitter.com/#!/dottyost/status/1085571095032487937" TargetMode="External" /><Relationship Id="rId398" Type="http://schemas.openxmlformats.org/officeDocument/2006/relationships/hyperlink" Target="https://twitter.com/#!/dottyost/status/1085571095032487937" TargetMode="External" /><Relationship Id="rId399" Type="http://schemas.openxmlformats.org/officeDocument/2006/relationships/hyperlink" Target="https://twitter.com/#!/hoopswon/status/1085571200347242496" TargetMode="External" /><Relationship Id="rId400" Type="http://schemas.openxmlformats.org/officeDocument/2006/relationships/hyperlink" Target="https://twitter.com/#!/scotindydebate/status/1085568928556949504" TargetMode="External" /><Relationship Id="rId401" Type="http://schemas.openxmlformats.org/officeDocument/2006/relationships/hyperlink" Target="https://twitter.com/#!/scotindydebate/status/1085568928556949504" TargetMode="External" /><Relationship Id="rId402" Type="http://schemas.openxmlformats.org/officeDocument/2006/relationships/hyperlink" Target="https://twitter.com/#!/scotindydebate/status/1085568928556949504" TargetMode="External" /><Relationship Id="rId403" Type="http://schemas.openxmlformats.org/officeDocument/2006/relationships/hyperlink" Target="https://twitter.com/#!/scotindydebate/status/1085569126645620736" TargetMode="External" /><Relationship Id="rId404" Type="http://schemas.openxmlformats.org/officeDocument/2006/relationships/hyperlink" Target="https://twitter.com/#!/indyrefscot2now/status/1085571209381797889" TargetMode="External" /><Relationship Id="rId405" Type="http://schemas.openxmlformats.org/officeDocument/2006/relationships/hyperlink" Target="https://twitter.com/#!/indyrefscot2now/status/1085571209381797889" TargetMode="External" /><Relationship Id="rId406" Type="http://schemas.openxmlformats.org/officeDocument/2006/relationships/hyperlink" Target="https://twitter.com/#!/irenehutchison/status/1085571495617851392" TargetMode="External" /><Relationship Id="rId407" Type="http://schemas.openxmlformats.org/officeDocument/2006/relationships/hyperlink" Target="https://twitter.com/#!/darrenjdouglas/status/1085571593986809857" TargetMode="External" /><Relationship Id="rId408" Type="http://schemas.openxmlformats.org/officeDocument/2006/relationships/hyperlink" Target="https://twitter.com/#!/eileen43eileen/status/1085498095478161410" TargetMode="External" /><Relationship Id="rId409" Type="http://schemas.openxmlformats.org/officeDocument/2006/relationships/hyperlink" Target="https://twitter.com/#!/martinc84779546/status/1085571617407885315" TargetMode="External" /><Relationship Id="rId410" Type="http://schemas.openxmlformats.org/officeDocument/2006/relationships/hyperlink" Target="https://twitter.com/#!/robertsonsmokey/status/1085571851844272133" TargetMode="External" /><Relationship Id="rId411" Type="http://schemas.openxmlformats.org/officeDocument/2006/relationships/hyperlink" Target="https://twitter.com/#!/mckinlay_liz/status/1085571934266580994" TargetMode="External" /><Relationship Id="rId412" Type="http://schemas.openxmlformats.org/officeDocument/2006/relationships/hyperlink" Target="https://twitter.com/#!/mckinlay_liz/status/1085571934266580994" TargetMode="External" /><Relationship Id="rId413" Type="http://schemas.openxmlformats.org/officeDocument/2006/relationships/hyperlink" Target="https://twitter.com/#!/mckinlay_liz/status/1085571934266580994" TargetMode="External" /><Relationship Id="rId414" Type="http://schemas.openxmlformats.org/officeDocument/2006/relationships/hyperlink" Target="https://twitter.com/#!/ruthj02029255/status/1085571947256254465" TargetMode="External" /><Relationship Id="rId415" Type="http://schemas.openxmlformats.org/officeDocument/2006/relationships/hyperlink" Target="https://twitter.com/#!/ruthj02029255/status/1085571947256254465" TargetMode="External" /><Relationship Id="rId416" Type="http://schemas.openxmlformats.org/officeDocument/2006/relationships/hyperlink" Target="https://twitter.com/#!/ruthj02029255/status/1085571947256254465" TargetMode="External" /><Relationship Id="rId417" Type="http://schemas.openxmlformats.org/officeDocument/2006/relationships/hyperlink" Target="https://twitter.com/#!/marc0vald0/status/1085572115221413888" TargetMode="External" /><Relationship Id="rId418" Type="http://schemas.openxmlformats.org/officeDocument/2006/relationships/hyperlink" Target="https://twitter.com/#!/marc0vald0/status/1085572115221413888" TargetMode="External" /><Relationship Id="rId419" Type="http://schemas.openxmlformats.org/officeDocument/2006/relationships/hyperlink" Target="https://twitter.com/#!/marc0vald0/status/1085572115221413888" TargetMode="External" /><Relationship Id="rId420" Type="http://schemas.openxmlformats.org/officeDocument/2006/relationships/hyperlink" Target="https://twitter.com/#!/katiesuze/status/1085572154626924544" TargetMode="External" /><Relationship Id="rId421" Type="http://schemas.openxmlformats.org/officeDocument/2006/relationships/hyperlink" Target="https://twitter.com/#!/katiesuze/status/1085572154626924544" TargetMode="External" /><Relationship Id="rId422" Type="http://schemas.openxmlformats.org/officeDocument/2006/relationships/hyperlink" Target="https://twitter.com/#!/katiesuze/status/1085572154626924544" TargetMode="External" /><Relationship Id="rId423" Type="http://schemas.openxmlformats.org/officeDocument/2006/relationships/hyperlink" Target="https://twitter.com/#!/racbiggar/status/1085572329126719489" TargetMode="External" /><Relationship Id="rId424" Type="http://schemas.openxmlformats.org/officeDocument/2006/relationships/hyperlink" Target="https://twitter.com/#!/darkblue1965/status/1085572354196099072" TargetMode="External" /><Relationship Id="rId425" Type="http://schemas.openxmlformats.org/officeDocument/2006/relationships/hyperlink" Target="https://twitter.com/#!/indyrefbot/status/1085572442595172352" TargetMode="External" /><Relationship Id="rId426" Type="http://schemas.openxmlformats.org/officeDocument/2006/relationships/hyperlink" Target="https://twitter.com/#!/indyrefbot/status/1085572442595172352" TargetMode="External" /><Relationship Id="rId427" Type="http://schemas.openxmlformats.org/officeDocument/2006/relationships/hyperlink" Target="https://twitter.com/#!/indyrefbot/status/1085572442595172352" TargetMode="External" /><Relationship Id="rId428" Type="http://schemas.openxmlformats.org/officeDocument/2006/relationships/hyperlink" Target="https://twitter.com/#!/itvborderrb/status/1085536826771804160" TargetMode="External" /><Relationship Id="rId429" Type="http://schemas.openxmlformats.org/officeDocument/2006/relationships/hyperlink" Target="https://twitter.com/#!/johncumming15/status/1085572637231902720" TargetMode="External" /><Relationship Id="rId430" Type="http://schemas.openxmlformats.org/officeDocument/2006/relationships/hyperlink" Target="https://twitter.com/#!/itvborderrb/status/1085536826771804160" TargetMode="External" /><Relationship Id="rId431" Type="http://schemas.openxmlformats.org/officeDocument/2006/relationships/hyperlink" Target="https://twitter.com/#!/johncumming15/status/1085572637231902720" TargetMode="External" /><Relationship Id="rId432" Type="http://schemas.openxmlformats.org/officeDocument/2006/relationships/hyperlink" Target="https://twitter.com/#!/johncumming15/status/1085572637231902720" TargetMode="External" /><Relationship Id="rId433" Type="http://schemas.openxmlformats.org/officeDocument/2006/relationships/hyperlink" Target="https://twitter.com/#!/jim45cotland/status/1085363781155328004" TargetMode="External" /><Relationship Id="rId434" Type="http://schemas.openxmlformats.org/officeDocument/2006/relationships/hyperlink" Target="https://twitter.com/#!/mikedisbury/status/1085573032087875584" TargetMode="External" /><Relationship Id="rId435" Type="http://schemas.openxmlformats.org/officeDocument/2006/relationships/hyperlink" Target="https://twitter.com/#!/mikedisbury/status/1085564879984082944" TargetMode="External" /><Relationship Id="rId436" Type="http://schemas.openxmlformats.org/officeDocument/2006/relationships/hyperlink" Target="https://twitter.com/#!/patrickharvie/status/1085514466832330752" TargetMode="External" /><Relationship Id="rId437" Type="http://schemas.openxmlformats.org/officeDocument/2006/relationships/hyperlink" Target="https://twitter.com/#!/greengrass1875/status/1085573206663200778" TargetMode="External" /><Relationship Id="rId438" Type="http://schemas.openxmlformats.org/officeDocument/2006/relationships/hyperlink" Target="https://twitter.com/#!/addancd/status/1085573334144819201" TargetMode="External" /><Relationship Id="rId439" Type="http://schemas.openxmlformats.org/officeDocument/2006/relationships/hyperlink" Target="https://twitter.com/#!/getawaytaeindy/status/1085561863772012550" TargetMode="External" /><Relationship Id="rId440" Type="http://schemas.openxmlformats.org/officeDocument/2006/relationships/hyperlink" Target="https://twitter.com/#!/getawaytaeindy/status/1085571481873063936" TargetMode="External" /><Relationship Id="rId441" Type="http://schemas.openxmlformats.org/officeDocument/2006/relationships/hyperlink" Target="https://twitter.com/#!/isthisab0t/status/1085563347741884416" TargetMode="External" /><Relationship Id="rId442" Type="http://schemas.openxmlformats.org/officeDocument/2006/relationships/hyperlink" Target="https://twitter.com/#!/eggmsc/status/1085568313437097985" TargetMode="External" /><Relationship Id="rId443" Type="http://schemas.openxmlformats.org/officeDocument/2006/relationships/hyperlink" Target="https://twitter.com/#!/isthisab0t/status/1085568379942068225" TargetMode="External" /><Relationship Id="rId444" Type="http://schemas.openxmlformats.org/officeDocument/2006/relationships/hyperlink" Target="https://twitter.com/#!/eggmsc/status/1085568313437097985" TargetMode="External" /><Relationship Id="rId445" Type="http://schemas.openxmlformats.org/officeDocument/2006/relationships/hyperlink" Target="https://twitter.com/#!/isthisab0t/status/1085568379942068225" TargetMode="External" /><Relationship Id="rId446" Type="http://schemas.openxmlformats.org/officeDocument/2006/relationships/hyperlink" Target="https://twitter.com/#!/isthisab0t/status/1085568379942068225" TargetMode="External" /><Relationship Id="rId447" Type="http://schemas.openxmlformats.org/officeDocument/2006/relationships/hyperlink" Target="https://twitter.com/#!/wgsaraband/status/1085272890394796033" TargetMode="External" /><Relationship Id="rId448" Type="http://schemas.openxmlformats.org/officeDocument/2006/relationships/hyperlink" Target="https://twitter.com/#!/isthisab0t/status/1085572414715637760" TargetMode="External" /><Relationship Id="rId449" Type="http://schemas.openxmlformats.org/officeDocument/2006/relationships/hyperlink" Target="https://twitter.com/#!/amphetcymru/status/1085554740992401414" TargetMode="External" /><Relationship Id="rId450" Type="http://schemas.openxmlformats.org/officeDocument/2006/relationships/hyperlink" Target="https://twitter.com/#!/isthisab0t/status/1085573416172863488" TargetMode="External" /><Relationship Id="rId451" Type="http://schemas.openxmlformats.org/officeDocument/2006/relationships/comments" Target="../comments1.xml" /><Relationship Id="rId452" Type="http://schemas.openxmlformats.org/officeDocument/2006/relationships/vmlDrawing" Target="../drawings/vmlDrawing1.vml" /><Relationship Id="rId453" Type="http://schemas.openxmlformats.org/officeDocument/2006/relationships/table" Target="../tables/table1.xml" /><Relationship Id="rId45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t.co/9cSFweGwLr" TargetMode="External" /><Relationship Id="rId2" Type="http://schemas.openxmlformats.org/officeDocument/2006/relationships/hyperlink" Target="https://t.co/viEKYxG7er" TargetMode="External" /><Relationship Id="rId3" Type="http://schemas.openxmlformats.org/officeDocument/2006/relationships/hyperlink" Target="https://t.co/l2TmcAvb13" TargetMode="External" /><Relationship Id="rId4" Type="http://schemas.openxmlformats.org/officeDocument/2006/relationships/hyperlink" Target="http://t.co/N9PeNyBDFs" TargetMode="External" /><Relationship Id="rId5" Type="http://schemas.openxmlformats.org/officeDocument/2006/relationships/hyperlink" Target="https://t.co/aIlby4DUcT" TargetMode="External" /><Relationship Id="rId6" Type="http://schemas.openxmlformats.org/officeDocument/2006/relationships/hyperlink" Target="https://t.co/ZPFtWaaSCP" TargetMode="External" /><Relationship Id="rId7" Type="http://schemas.openxmlformats.org/officeDocument/2006/relationships/hyperlink" Target="https://t.co/xuvrD8ezdg" TargetMode="External" /><Relationship Id="rId8" Type="http://schemas.openxmlformats.org/officeDocument/2006/relationships/hyperlink" Target="https://t.co/KycjPCU2Ri" TargetMode="External" /><Relationship Id="rId9" Type="http://schemas.openxmlformats.org/officeDocument/2006/relationships/hyperlink" Target="https://t.co/xFj4afXAon" TargetMode="External" /><Relationship Id="rId10" Type="http://schemas.openxmlformats.org/officeDocument/2006/relationships/hyperlink" Target="https://t.co/prCKErihOT" TargetMode="External" /><Relationship Id="rId11" Type="http://schemas.openxmlformats.org/officeDocument/2006/relationships/hyperlink" Target="https://t.co/IxzV1QyrvY" TargetMode="External" /><Relationship Id="rId12" Type="http://schemas.openxmlformats.org/officeDocument/2006/relationships/hyperlink" Target="https://t.co/3fD1PCqXgv" TargetMode="External" /><Relationship Id="rId13" Type="http://schemas.openxmlformats.org/officeDocument/2006/relationships/hyperlink" Target="https://t.co/BNWA76Upyw" TargetMode="External" /><Relationship Id="rId14" Type="http://schemas.openxmlformats.org/officeDocument/2006/relationships/hyperlink" Target="http://t.co/OVkSAWOgUK" TargetMode="External" /><Relationship Id="rId15" Type="http://schemas.openxmlformats.org/officeDocument/2006/relationships/hyperlink" Target="http://t.co/XPsmWSSNra" TargetMode="External" /><Relationship Id="rId16" Type="http://schemas.openxmlformats.org/officeDocument/2006/relationships/hyperlink" Target="https://t.co/b4qJn1xk9K" TargetMode="External" /><Relationship Id="rId17" Type="http://schemas.openxmlformats.org/officeDocument/2006/relationships/hyperlink" Target="https://t.co/NUurV3Ijbm" TargetMode="External" /><Relationship Id="rId18" Type="http://schemas.openxmlformats.org/officeDocument/2006/relationships/hyperlink" Target="https://t.co/aSd4tC3iDm" TargetMode="External" /><Relationship Id="rId19" Type="http://schemas.openxmlformats.org/officeDocument/2006/relationships/hyperlink" Target="http://t.co/rNUfRs74xf" TargetMode="External" /><Relationship Id="rId20" Type="http://schemas.openxmlformats.org/officeDocument/2006/relationships/hyperlink" Target="https://t.co/YeVlBl6Wsr" TargetMode="External" /><Relationship Id="rId21" Type="http://schemas.openxmlformats.org/officeDocument/2006/relationships/hyperlink" Target="http://t.co/dYJ5gZYH1B" TargetMode="External" /><Relationship Id="rId22" Type="http://schemas.openxmlformats.org/officeDocument/2006/relationships/hyperlink" Target="https://t.co/1fLzi9RUCq" TargetMode="External" /><Relationship Id="rId23" Type="http://schemas.openxmlformats.org/officeDocument/2006/relationships/hyperlink" Target="https://t.co/iwramorh0d" TargetMode="External" /><Relationship Id="rId24" Type="http://schemas.openxmlformats.org/officeDocument/2006/relationships/hyperlink" Target="https://t.co/bXcL8jfwuk" TargetMode="External" /><Relationship Id="rId25" Type="http://schemas.openxmlformats.org/officeDocument/2006/relationships/hyperlink" Target="https://t.co/cDSxau0fXR" TargetMode="External" /><Relationship Id="rId26" Type="http://schemas.openxmlformats.org/officeDocument/2006/relationships/hyperlink" Target="https://pbs.twimg.com/profile_banners/2937644783/1441297519" TargetMode="External" /><Relationship Id="rId27" Type="http://schemas.openxmlformats.org/officeDocument/2006/relationships/hyperlink" Target="https://pbs.twimg.com/profile_banners/293525474/1547573708" TargetMode="External" /><Relationship Id="rId28" Type="http://schemas.openxmlformats.org/officeDocument/2006/relationships/hyperlink" Target="https://pbs.twimg.com/profile_banners/160952087/1524558491" TargetMode="External" /><Relationship Id="rId29" Type="http://schemas.openxmlformats.org/officeDocument/2006/relationships/hyperlink" Target="https://pbs.twimg.com/profile_banners/2268970244/1389002042" TargetMode="External" /><Relationship Id="rId30" Type="http://schemas.openxmlformats.org/officeDocument/2006/relationships/hyperlink" Target="https://pbs.twimg.com/profile_banners/301127910/1473703897" TargetMode="External" /><Relationship Id="rId31" Type="http://schemas.openxmlformats.org/officeDocument/2006/relationships/hyperlink" Target="https://pbs.twimg.com/profile_banners/21125405/1401291387" TargetMode="External" /><Relationship Id="rId32" Type="http://schemas.openxmlformats.org/officeDocument/2006/relationships/hyperlink" Target="https://pbs.twimg.com/profile_banners/1027961504497319936/1535986527" TargetMode="External" /><Relationship Id="rId33" Type="http://schemas.openxmlformats.org/officeDocument/2006/relationships/hyperlink" Target="https://pbs.twimg.com/profile_banners/175736280/1517938802" TargetMode="External" /><Relationship Id="rId34" Type="http://schemas.openxmlformats.org/officeDocument/2006/relationships/hyperlink" Target="https://pbs.twimg.com/profile_banners/21563704/1541614028" TargetMode="External" /><Relationship Id="rId35" Type="http://schemas.openxmlformats.org/officeDocument/2006/relationships/hyperlink" Target="https://pbs.twimg.com/profile_banners/55795096/1404585368" TargetMode="External" /><Relationship Id="rId36" Type="http://schemas.openxmlformats.org/officeDocument/2006/relationships/hyperlink" Target="https://pbs.twimg.com/profile_banners/3283753844/1474174375" TargetMode="External" /><Relationship Id="rId37" Type="http://schemas.openxmlformats.org/officeDocument/2006/relationships/hyperlink" Target="https://pbs.twimg.com/profile_banners/490928558/1497032191" TargetMode="External" /><Relationship Id="rId38" Type="http://schemas.openxmlformats.org/officeDocument/2006/relationships/hyperlink" Target="https://pbs.twimg.com/profile_banners/2386740620/1467181709" TargetMode="External" /><Relationship Id="rId39" Type="http://schemas.openxmlformats.org/officeDocument/2006/relationships/hyperlink" Target="https://pbs.twimg.com/profile_banners/1289795336/1534193992" TargetMode="External" /><Relationship Id="rId40" Type="http://schemas.openxmlformats.org/officeDocument/2006/relationships/hyperlink" Target="https://pbs.twimg.com/profile_banners/570217691/1466982884" TargetMode="External" /><Relationship Id="rId41" Type="http://schemas.openxmlformats.org/officeDocument/2006/relationships/hyperlink" Target="https://pbs.twimg.com/profile_banners/28683603/1488378170" TargetMode="External" /><Relationship Id="rId42" Type="http://schemas.openxmlformats.org/officeDocument/2006/relationships/hyperlink" Target="https://pbs.twimg.com/profile_banners/3243556919/1463236575" TargetMode="External" /><Relationship Id="rId43" Type="http://schemas.openxmlformats.org/officeDocument/2006/relationships/hyperlink" Target="https://pbs.twimg.com/profile_banners/3102784563/1505861876" TargetMode="External" /><Relationship Id="rId44" Type="http://schemas.openxmlformats.org/officeDocument/2006/relationships/hyperlink" Target="https://pbs.twimg.com/profile_banners/926416909863718912/1546966243" TargetMode="External" /><Relationship Id="rId45" Type="http://schemas.openxmlformats.org/officeDocument/2006/relationships/hyperlink" Target="https://pbs.twimg.com/profile_banners/102983742/1504390743" TargetMode="External" /><Relationship Id="rId46" Type="http://schemas.openxmlformats.org/officeDocument/2006/relationships/hyperlink" Target="https://pbs.twimg.com/profile_banners/101841642/1402680277" TargetMode="External" /><Relationship Id="rId47" Type="http://schemas.openxmlformats.org/officeDocument/2006/relationships/hyperlink" Target="https://pbs.twimg.com/profile_banners/612101803/1535288596" TargetMode="External" /><Relationship Id="rId48" Type="http://schemas.openxmlformats.org/officeDocument/2006/relationships/hyperlink" Target="https://pbs.twimg.com/profile_banners/772420303075020801/1547424278" TargetMode="External" /><Relationship Id="rId49" Type="http://schemas.openxmlformats.org/officeDocument/2006/relationships/hyperlink" Target="https://pbs.twimg.com/profile_banners/871119005028945920/1546500760" TargetMode="External" /><Relationship Id="rId50" Type="http://schemas.openxmlformats.org/officeDocument/2006/relationships/hyperlink" Target="https://pbs.twimg.com/profile_banners/180834935/1541669508" TargetMode="External" /><Relationship Id="rId51" Type="http://schemas.openxmlformats.org/officeDocument/2006/relationships/hyperlink" Target="https://pbs.twimg.com/profile_banners/395339696/1428420330" TargetMode="External" /><Relationship Id="rId52" Type="http://schemas.openxmlformats.org/officeDocument/2006/relationships/hyperlink" Target="https://pbs.twimg.com/profile_banners/1906881654/1401010385" TargetMode="External" /><Relationship Id="rId53" Type="http://schemas.openxmlformats.org/officeDocument/2006/relationships/hyperlink" Target="https://pbs.twimg.com/profile_banners/1027773365271060480/1534205939" TargetMode="External" /><Relationship Id="rId54" Type="http://schemas.openxmlformats.org/officeDocument/2006/relationships/hyperlink" Target="https://pbs.twimg.com/profile_banners/121548363/1542757258" TargetMode="External" /><Relationship Id="rId55" Type="http://schemas.openxmlformats.org/officeDocument/2006/relationships/hyperlink" Target="https://pbs.twimg.com/profile_banners/3874021161/1531004393" TargetMode="External" /><Relationship Id="rId56" Type="http://schemas.openxmlformats.org/officeDocument/2006/relationships/hyperlink" Target="https://pbs.twimg.com/profile_banners/564799711/1464468160" TargetMode="External" /><Relationship Id="rId57" Type="http://schemas.openxmlformats.org/officeDocument/2006/relationships/hyperlink" Target="https://pbs.twimg.com/profile_banners/21557757/1502490110" TargetMode="External" /><Relationship Id="rId58" Type="http://schemas.openxmlformats.org/officeDocument/2006/relationships/hyperlink" Target="https://pbs.twimg.com/profile_banners/39457010/1519485890" TargetMode="External" /><Relationship Id="rId59" Type="http://schemas.openxmlformats.org/officeDocument/2006/relationships/hyperlink" Target="https://pbs.twimg.com/profile_banners/858206210/1491153023" TargetMode="External" /><Relationship Id="rId60" Type="http://schemas.openxmlformats.org/officeDocument/2006/relationships/hyperlink" Target="https://pbs.twimg.com/profile_banners/2882603139/1502116060" TargetMode="External" /><Relationship Id="rId61" Type="http://schemas.openxmlformats.org/officeDocument/2006/relationships/hyperlink" Target="https://pbs.twimg.com/profile_banners/2776186102/1526921273" TargetMode="External" /><Relationship Id="rId62" Type="http://schemas.openxmlformats.org/officeDocument/2006/relationships/hyperlink" Target="https://pbs.twimg.com/profile_banners/155399127/1507887667" TargetMode="External" /><Relationship Id="rId63" Type="http://schemas.openxmlformats.org/officeDocument/2006/relationships/hyperlink" Target="https://pbs.twimg.com/profile_banners/18220093/1520934452" TargetMode="External" /><Relationship Id="rId64" Type="http://schemas.openxmlformats.org/officeDocument/2006/relationships/hyperlink" Target="https://pbs.twimg.com/profile_banners/1514454121/1525612722" TargetMode="External" /><Relationship Id="rId65" Type="http://schemas.openxmlformats.org/officeDocument/2006/relationships/hyperlink" Target="https://pbs.twimg.com/profile_banners/899623723430535169/1547500405" TargetMode="External" /><Relationship Id="rId66" Type="http://schemas.openxmlformats.org/officeDocument/2006/relationships/hyperlink" Target="https://pbs.twimg.com/profile_banners/34937502/1524317242" TargetMode="External" /><Relationship Id="rId67" Type="http://schemas.openxmlformats.org/officeDocument/2006/relationships/hyperlink" Target="https://pbs.twimg.com/profile_banners/1407430058/1440274712" TargetMode="External" /><Relationship Id="rId68" Type="http://schemas.openxmlformats.org/officeDocument/2006/relationships/hyperlink" Target="https://pbs.twimg.com/profile_banners/2830600891/1411939882" TargetMode="External" /><Relationship Id="rId69" Type="http://schemas.openxmlformats.org/officeDocument/2006/relationships/hyperlink" Target="https://pbs.twimg.com/profile_banners/2733112118/1408449676" TargetMode="External" /><Relationship Id="rId70" Type="http://schemas.openxmlformats.org/officeDocument/2006/relationships/hyperlink" Target="https://pbs.twimg.com/profile_banners/1655430793/1411107443" TargetMode="External" /><Relationship Id="rId71" Type="http://schemas.openxmlformats.org/officeDocument/2006/relationships/hyperlink" Target="https://pbs.twimg.com/profile_banners/137816509/1511649213" TargetMode="External" /><Relationship Id="rId72" Type="http://schemas.openxmlformats.org/officeDocument/2006/relationships/hyperlink" Target="https://pbs.twimg.com/profile_banners/496278040/1475178246" TargetMode="External" /><Relationship Id="rId73" Type="http://schemas.openxmlformats.org/officeDocument/2006/relationships/hyperlink" Target="https://pbs.twimg.com/profile_banners/477719882/1540221409" TargetMode="External" /><Relationship Id="rId74" Type="http://schemas.openxmlformats.org/officeDocument/2006/relationships/hyperlink" Target="https://pbs.twimg.com/profile_banners/938553671645892615/1546380352" TargetMode="External" /><Relationship Id="rId75" Type="http://schemas.openxmlformats.org/officeDocument/2006/relationships/hyperlink" Target="https://pbs.twimg.com/profile_banners/2808136316/1411477467" TargetMode="External" /><Relationship Id="rId76" Type="http://schemas.openxmlformats.org/officeDocument/2006/relationships/hyperlink" Target="https://pbs.twimg.com/profile_banners/844968774264606720/1511441838" TargetMode="External" /><Relationship Id="rId77" Type="http://schemas.openxmlformats.org/officeDocument/2006/relationships/hyperlink" Target="https://pbs.twimg.com/profile_banners/1002174228/1515097775" TargetMode="External" /><Relationship Id="rId78" Type="http://schemas.openxmlformats.org/officeDocument/2006/relationships/hyperlink" Target="https://pbs.twimg.com/profile_banners/2271897385/1539010709" TargetMode="External" /><Relationship Id="rId79" Type="http://schemas.openxmlformats.org/officeDocument/2006/relationships/hyperlink" Target="https://pbs.twimg.com/profile_banners/374676445/1536722688" TargetMode="External" /><Relationship Id="rId80" Type="http://schemas.openxmlformats.org/officeDocument/2006/relationships/hyperlink" Target="https://pbs.twimg.com/profile_banners/382827985/1521119131" TargetMode="External" /><Relationship Id="rId81" Type="http://schemas.openxmlformats.org/officeDocument/2006/relationships/hyperlink" Target="https://pbs.twimg.com/profile_banners/110780095/1502742398" TargetMode="External" /><Relationship Id="rId82" Type="http://schemas.openxmlformats.org/officeDocument/2006/relationships/hyperlink" Target="https://pbs.twimg.com/profile_banners/1635947484/1410159481" TargetMode="External" /><Relationship Id="rId83" Type="http://schemas.openxmlformats.org/officeDocument/2006/relationships/hyperlink" Target="https://pbs.twimg.com/profile_banners/1049994708984979456/1539173561" TargetMode="External" /><Relationship Id="rId84" Type="http://schemas.openxmlformats.org/officeDocument/2006/relationships/hyperlink" Target="https://pbs.twimg.com/profile_banners/24092755/1410128829" TargetMode="External" /><Relationship Id="rId85" Type="http://schemas.openxmlformats.org/officeDocument/2006/relationships/hyperlink" Target="https://pbs.twimg.com/profile_banners/2817853242/1540660216" TargetMode="External" /><Relationship Id="rId86" Type="http://schemas.openxmlformats.org/officeDocument/2006/relationships/hyperlink" Target="https://pbs.twimg.com/profile_banners/117863380/1417988645" TargetMode="External" /><Relationship Id="rId87" Type="http://schemas.openxmlformats.org/officeDocument/2006/relationships/hyperlink" Target="https://pbs.twimg.com/profile_banners/580920374/1410973086" TargetMode="External" /><Relationship Id="rId88" Type="http://schemas.openxmlformats.org/officeDocument/2006/relationships/hyperlink" Target="https://pbs.twimg.com/profile_banners/932429773/1405203682" TargetMode="External" /><Relationship Id="rId89" Type="http://schemas.openxmlformats.org/officeDocument/2006/relationships/hyperlink" Target="https://pbs.twimg.com/profile_banners/950422244/1538927336" TargetMode="External" /><Relationship Id="rId90" Type="http://schemas.openxmlformats.org/officeDocument/2006/relationships/hyperlink" Target="https://pbs.twimg.com/profile_banners/2378534328/1505688995" TargetMode="External" /><Relationship Id="rId91" Type="http://schemas.openxmlformats.org/officeDocument/2006/relationships/hyperlink" Target="https://pbs.twimg.com/profile_banners/1280294108/1525718378" TargetMode="External" /><Relationship Id="rId92" Type="http://schemas.openxmlformats.org/officeDocument/2006/relationships/hyperlink" Target="https://pbs.twimg.com/profile_banners/207471475/1458822494" TargetMode="External" /><Relationship Id="rId93" Type="http://schemas.openxmlformats.org/officeDocument/2006/relationships/hyperlink" Target="https://pbs.twimg.com/profile_banners/20441118/1497396200" TargetMode="External" /><Relationship Id="rId94" Type="http://schemas.openxmlformats.org/officeDocument/2006/relationships/hyperlink" Target="https://pbs.twimg.com/profile_banners/26189696/1518395383" TargetMode="External" /><Relationship Id="rId95" Type="http://schemas.openxmlformats.org/officeDocument/2006/relationships/hyperlink" Target="https://pbs.twimg.com/profile_banners/2288138575/1537282952" TargetMode="External" /><Relationship Id="rId96" Type="http://schemas.openxmlformats.org/officeDocument/2006/relationships/hyperlink" Target="https://pbs.twimg.com/profile_banners/15580900/1408838966" TargetMode="External" /><Relationship Id="rId97" Type="http://schemas.openxmlformats.org/officeDocument/2006/relationships/hyperlink" Target="https://pbs.twimg.com/profile_banners/94701778/1529622022" TargetMode="External" /><Relationship Id="rId98" Type="http://schemas.openxmlformats.org/officeDocument/2006/relationships/hyperlink" Target="https://pbs.twimg.com/profile_banners/225857392/1384354701" TargetMode="External" /><Relationship Id="rId99" Type="http://schemas.openxmlformats.org/officeDocument/2006/relationships/hyperlink" Target="https://pbs.twimg.com/profile_banners/36894234/1528834647" TargetMode="External" /><Relationship Id="rId100" Type="http://schemas.openxmlformats.org/officeDocument/2006/relationships/hyperlink" Target="https://pbs.twimg.com/profile_banners/295119772/1544473459" TargetMode="External" /><Relationship Id="rId101" Type="http://schemas.openxmlformats.org/officeDocument/2006/relationships/hyperlink" Target="https://pbs.twimg.com/profile_banners/147265053/1545569428" TargetMode="External" /><Relationship Id="rId102" Type="http://schemas.openxmlformats.org/officeDocument/2006/relationships/hyperlink" Target="https://pbs.twimg.com/profile_banners/792446161/1472556786" TargetMode="External" /><Relationship Id="rId103" Type="http://schemas.openxmlformats.org/officeDocument/2006/relationships/hyperlink" Target="https://pbs.twimg.com/profile_banners/963462668114853888/1538228987" TargetMode="External" /><Relationship Id="rId104" Type="http://schemas.openxmlformats.org/officeDocument/2006/relationships/hyperlink" Target="https://pbs.twimg.com/profile_banners/873965907197952000/1497205736" TargetMode="External" /><Relationship Id="rId105" Type="http://schemas.openxmlformats.org/officeDocument/2006/relationships/hyperlink" Target="https://pbs.twimg.com/profile_banners/3222584008/1448585031" TargetMode="External" /><Relationship Id="rId106" Type="http://schemas.openxmlformats.org/officeDocument/2006/relationships/hyperlink" Target="https://pbs.twimg.com/profile_banners/922873831181692928/1534372502" TargetMode="External" /><Relationship Id="rId107" Type="http://schemas.openxmlformats.org/officeDocument/2006/relationships/hyperlink" Target="https://pbs.twimg.com/profile_banners/3037571675/1516613761" TargetMode="External" /><Relationship Id="rId108" Type="http://schemas.openxmlformats.org/officeDocument/2006/relationships/hyperlink" Target="https://pbs.twimg.com/profile_banners/603653654/1513467198" TargetMode="External" /><Relationship Id="rId109" Type="http://schemas.openxmlformats.org/officeDocument/2006/relationships/hyperlink" Target="https://pbs.twimg.com/profile_banners/431132315/1442000343" TargetMode="External" /><Relationship Id="rId110" Type="http://schemas.openxmlformats.org/officeDocument/2006/relationships/hyperlink" Target="https://pbs.twimg.com/profile_banners/5967972/1546381777" TargetMode="External" /><Relationship Id="rId111" Type="http://schemas.openxmlformats.org/officeDocument/2006/relationships/hyperlink" Target="https://pbs.twimg.com/profile_banners/325510519/1390341534" TargetMode="External" /><Relationship Id="rId112" Type="http://schemas.openxmlformats.org/officeDocument/2006/relationships/hyperlink" Target="https://pbs.twimg.com/profile_banners/4622769988/1507890698" TargetMode="External" /><Relationship Id="rId113" Type="http://schemas.openxmlformats.org/officeDocument/2006/relationships/hyperlink" Target="https://pbs.twimg.com/profile_banners/99717755/1536255177" TargetMode="External" /><Relationship Id="rId114" Type="http://schemas.openxmlformats.org/officeDocument/2006/relationships/hyperlink" Target="https://pbs.twimg.com/profile_banners/1082262671804764162/1546867729" TargetMode="External" /><Relationship Id="rId115" Type="http://schemas.openxmlformats.org/officeDocument/2006/relationships/hyperlink" Target="https://pbs.twimg.com/profile_banners/947063300097040385/1514632825" TargetMode="External" /><Relationship Id="rId116" Type="http://schemas.openxmlformats.org/officeDocument/2006/relationships/hyperlink" Target="https://pbs.twimg.com/profile_banners/4745204123/1466765428" TargetMode="External" /><Relationship Id="rId117" Type="http://schemas.openxmlformats.org/officeDocument/2006/relationships/hyperlink" Target="http://abs.twimg.com/images/themes/theme1/bg.png"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abs.twimg.com/images/themes/theme19/bg.gif" TargetMode="External" /><Relationship Id="rId120" Type="http://schemas.openxmlformats.org/officeDocument/2006/relationships/hyperlink" Target="http://abs.twimg.com/images/themes/theme1/bg.png" TargetMode="External" /><Relationship Id="rId121" Type="http://schemas.openxmlformats.org/officeDocument/2006/relationships/hyperlink" Target="http://abs.twimg.com/images/themes/theme1/bg.png" TargetMode="External" /><Relationship Id="rId122" Type="http://schemas.openxmlformats.org/officeDocument/2006/relationships/hyperlink" Target="http://abs.twimg.com/images/themes/theme4/bg.gif"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5/bg.gif"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5/bg.png"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4/bg.gif"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2/bg.gif"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4/bg.gif"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3/bg.gif"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5/bg.png"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8/bg.gif" TargetMode="External" /><Relationship Id="rId166" Type="http://schemas.openxmlformats.org/officeDocument/2006/relationships/hyperlink" Target="http://abs.twimg.com/images/themes/theme9/bg.gif"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4/bg.gif"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0/bg.gif"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7/bg.gif"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0/bg.gif"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5/bg.gif"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9/bg.gif"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9/bg.gif"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4/bg.gif"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6/bg.gif"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pbs.twimg.com/profile_images/919591063576301568/lmHgFYZB_normal.jpg" TargetMode="External" /><Relationship Id="rId213" Type="http://schemas.openxmlformats.org/officeDocument/2006/relationships/hyperlink" Target="http://pbs.twimg.com/profile_images/1085288692250525698/CzjtDsSZ_normal.jpg" TargetMode="External" /><Relationship Id="rId214" Type="http://schemas.openxmlformats.org/officeDocument/2006/relationships/hyperlink" Target="http://pbs.twimg.com/profile_images/800447720305651720/sYpQtMYb_normal.jpg" TargetMode="External" /><Relationship Id="rId215" Type="http://schemas.openxmlformats.org/officeDocument/2006/relationships/hyperlink" Target="http://pbs.twimg.com/profile_images/417668126835105792/WuPKoJLI_normal.jpeg" TargetMode="External" /><Relationship Id="rId216" Type="http://schemas.openxmlformats.org/officeDocument/2006/relationships/hyperlink" Target="http://abs.twimg.com/sticky/default_profile_images/default_profile_normal.png" TargetMode="External" /><Relationship Id="rId217" Type="http://schemas.openxmlformats.org/officeDocument/2006/relationships/hyperlink" Target="http://pbs.twimg.com/profile_images/944987996994056192/fyGIQx_D_normal.jpg" TargetMode="External" /><Relationship Id="rId218" Type="http://schemas.openxmlformats.org/officeDocument/2006/relationships/hyperlink" Target="http://pbs.twimg.com/profile_images/986256395317272576/-6msOk3d_normal.jpg" TargetMode="External" /><Relationship Id="rId219" Type="http://schemas.openxmlformats.org/officeDocument/2006/relationships/hyperlink" Target="http://pbs.twimg.com/profile_images/1072565379501879296/pi1GBlA__normal.jpg" TargetMode="External" /><Relationship Id="rId220" Type="http://schemas.openxmlformats.org/officeDocument/2006/relationships/hyperlink" Target="http://pbs.twimg.com/profile_images/1036628738857943040/b_EB3Kq2_normal.jpg" TargetMode="External" /><Relationship Id="rId221" Type="http://schemas.openxmlformats.org/officeDocument/2006/relationships/hyperlink" Target="http://pbs.twimg.com/profile_images/841579742855909376/hUtQ7s0o_normal.jpg" TargetMode="External" /><Relationship Id="rId222" Type="http://schemas.openxmlformats.org/officeDocument/2006/relationships/hyperlink" Target="http://pbs.twimg.com/profile_images/1083748786030034944/khg1wHrX_normal.jpg" TargetMode="External" /><Relationship Id="rId223" Type="http://schemas.openxmlformats.org/officeDocument/2006/relationships/hyperlink" Target="http://pbs.twimg.com/profile_images/791367087004459008/eJwstQVE_normal.jpg" TargetMode="External" /><Relationship Id="rId224" Type="http://schemas.openxmlformats.org/officeDocument/2006/relationships/hyperlink" Target="http://pbs.twimg.com/profile_images/778058348226752513/JaAPgPsw_normal.jpg" TargetMode="External" /><Relationship Id="rId225" Type="http://schemas.openxmlformats.org/officeDocument/2006/relationships/hyperlink" Target="http://pbs.twimg.com/profile_images/1025040172310622209/nLAd34Kg_normal.jpg" TargetMode="External" /><Relationship Id="rId226" Type="http://schemas.openxmlformats.org/officeDocument/2006/relationships/hyperlink" Target="http://pbs.twimg.com/profile_images/1007544811019120640/7bSsJRhP_normal.jpg" TargetMode="External" /><Relationship Id="rId227" Type="http://schemas.openxmlformats.org/officeDocument/2006/relationships/hyperlink" Target="http://pbs.twimg.com/profile_images/641232760204455936/K8EYkzMh_normal.png" TargetMode="External" /><Relationship Id="rId228" Type="http://schemas.openxmlformats.org/officeDocument/2006/relationships/hyperlink" Target="http://pbs.twimg.com/profile_images/1063474829993615360/VsuGKyps_normal.jpg" TargetMode="External" /><Relationship Id="rId229" Type="http://schemas.openxmlformats.org/officeDocument/2006/relationships/hyperlink" Target="http://pbs.twimg.com/profile_images/1055470658073837568/6r5eosuq_normal.jpg" TargetMode="External" /><Relationship Id="rId230" Type="http://schemas.openxmlformats.org/officeDocument/2006/relationships/hyperlink" Target="http://pbs.twimg.com/profile_images/748025230875045893/IuWHoBOR_normal.jpg" TargetMode="External" /><Relationship Id="rId231" Type="http://schemas.openxmlformats.org/officeDocument/2006/relationships/hyperlink" Target="http://pbs.twimg.com/profile_images/985543726524137474/pvmhzy2P_normal.jpg" TargetMode="External" /><Relationship Id="rId232" Type="http://schemas.openxmlformats.org/officeDocument/2006/relationships/hyperlink" Target="http://pbs.twimg.com/profile_images/1080831376339935233/9UoVwIwP_normal.jpg" TargetMode="External" /><Relationship Id="rId233" Type="http://schemas.openxmlformats.org/officeDocument/2006/relationships/hyperlink" Target="http://pbs.twimg.com/profile_images/959574184098783232/nZ9dOkdo_normal.jpg" TargetMode="External" /><Relationship Id="rId234" Type="http://schemas.openxmlformats.org/officeDocument/2006/relationships/hyperlink" Target="http://pbs.twimg.com/profile_images/577528197614448640/oksB7Ij9_normal.jpeg" TargetMode="External" /><Relationship Id="rId235" Type="http://schemas.openxmlformats.org/officeDocument/2006/relationships/hyperlink" Target="http://pbs.twimg.com/profile_images/1082680098938126336/BmCWPUCP_normal.jpg" TargetMode="External" /><Relationship Id="rId236" Type="http://schemas.openxmlformats.org/officeDocument/2006/relationships/hyperlink" Target="http://pbs.twimg.com/profile_images/1006995021181210626/xAvxvQeh_normal.jpg" TargetMode="External" /><Relationship Id="rId237" Type="http://schemas.openxmlformats.org/officeDocument/2006/relationships/hyperlink" Target="http://pbs.twimg.com/profile_images/877947426958692353/kNbUqhyR_normal.jpg" TargetMode="External" /><Relationship Id="rId238" Type="http://schemas.openxmlformats.org/officeDocument/2006/relationships/hyperlink" Target="http://pbs.twimg.com/profile_images/513387083570765824/Hk0ytSQe_normal.png" TargetMode="External" /><Relationship Id="rId239" Type="http://schemas.openxmlformats.org/officeDocument/2006/relationships/hyperlink" Target="http://pbs.twimg.com/profile_images/1072179358268317697/V60yceMO_normal.jpg" TargetMode="External" /><Relationship Id="rId240" Type="http://schemas.openxmlformats.org/officeDocument/2006/relationships/hyperlink" Target="http://pbs.twimg.com/profile_images/599641619290320896/mXZrO2If_normal.jpg" TargetMode="External" /><Relationship Id="rId241" Type="http://schemas.openxmlformats.org/officeDocument/2006/relationships/hyperlink" Target="http://pbs.twimg.com/profile_images/1039945795695464449/rATRmt6E_normal.jpg" TargetMode="External" /><Relationship Id="rId242" Type="http://schemas.openxmlformats.org/officeDocument/2006/relationships/hyperlink" Target="http://pbs.twimg.com/profile_images/1070120811581882368/sb1qIjMj_normal.jpg" TargetMode="External" /><Relationship Id="rId243" Type="http://schemas.openxmlformats.org/officeDocument/2006/relationships/hyperlink" Target="http://abs.twimg.com/sticky/default_profile_images/default_profile_normal.png" TargetMode="External" /><Relationship Id="rId244" Type="http://schemas.openxmlformats.org/officeDocument/2006/relationships/hyperlink" Target="http://pbs.twimg.com/profile_images/1037639538120843264/woNei-7B_normal.jpg" TargetMode="External" /><Relationship Id="rId245" Type="http://schemas.openxmlformats.org/officeDocument/2006/relationships/hyperlink" Target="http://pbs.twimg.com/profile_images/497914462884483072/yFC9fWeh_normal.jpeg" TargetMode="External" /><Relationship Id="rId246" Type="http://schemas.openxmlformats.org/officeDocument/2006/relationships/hyperlink" Target="http://pbs.twimg.com/profile_images/1080868937779347458/weulc4kb_normal.jpg" TargetMode="External" /><Relationship Id="rId247" Type="http://schemas.openxmlformats.org/officeDocument/2006/relationships/hyperlink" Target="http://pbs.twimg.com/profile_images/378800000509421879/cdf4e3bc8bb51a154d1726b30028b8e6_normal.jpeg" TargetMode="External" /><Relationship Id="rId248" Type="http://schemas.openxmlformats.org/officeDocument/2006/relationships/hyperlink" Target="http://pbs.twimg.com/profile_images/741886026961047553/9ZRhWjZR_normal.jpg" TargetMode="External" /><Relationship Id="rId249" Type="http://schemas.openxmlformats.org/officeDocument/2006/relationships/hyperlink" Target="http://pbs.twimg.com/profile_images/1029160690538475520/eC0HaIcL_normal.jpg" TargetMode="External" /><Relationship Id="rId250" Type="http://schemas.openxmlformats.org/officeDocument/2006/relationships/hyperlink" Target="http://pbs.twimg.com/profile_images/1065561564944760832/krZvuzFm_normal.jpg" TargetMode="External" /><Relationship Id="rId251" Type="http://schemas.openxmlformats.org/officeDocument/2006/relationships/hyperlink" Target="http://pbs.twimg.com/profile_images/1077989730317418497/Adq2ivTS_normal.jpg" TargetMode="External" /><Relationship Id="rId252" Type="http://schemas.openxmlformats.org/officeDocument/2006/relationships/hyperlink" Target="http://pbs.twimg.com/profile_images/736658979401682948/MhfySLx6_normal.jpg" TargetMode="External" /><Relationship Id="rId253" Type="http://schemas.openxmlformats.org/officeDocument/2006/relationships/hyperlink" Target="http://pbs.twimg.com/profile_images/919182522231218176/iB9F7MqE_normal.jpg" TargetMode="External" /><Relationship Id="rId254" Type="http://schemas.openxmlformats.org/officeDocument/2006/relationships/hyperlink" Target="http://pbs.twimg.com/profile_images/606209144228593664/7FTWDEVW_normal.png" TargetMode="External" /><Relationship Id="rId255" Type="http://schemas.openxmlformats.org/officeDocument/2006/relationships/hyperlink" Target="http://pbs.twimg.com/profile_images/847596703737950208/ymkOcl4-_normal.jpg" TargetMode="External" /><Relationship Id="rId256" Type="http://schemas.openxmlformats.org/officeDocument/2006/relationships/hyperlink" Target="http://pbs.twimg.com/profile_images/1039252257286639616/jPcqvr4r_normal.jpg" TargetMode="External" /><Relationship Id="rId257" Type="http://schemas.openxmlformats.org/officeDocument/2006/relationships/hyperlink" Target="http://pbs.twimg.com/profile_images/998606830338101249/98XfU67J_normal.jpg" TargetMode="External" /><Relationship Id="rId258" Type="http://schemas.openxmlformats.org/officeDocument/2006/relationships/hyperlink" Target="http://pbs.twimg.com/profile_images/914132236538204162/7ZFXDrP2_normal.jpg" TargetMode="External" /><Relationship Id="rId259" Type="http://schemas.openxmlformats.org/officeDocument/2006/relationships/hyperlink" Target="http://pbs.twimg.com/profile_images/1085569031841738752/ti3bxYWr_normal.jpg" TargetMode="External" /><Relationship Id="rId260" Type="http://schemas.openxmlformats.org/officeDocument/2006/relationships/hyperlink" Target="http://pbs.twimg.com/profile_images/995215044500598785/W4lD_Do4_normal.jpg" TargetMode="External" /><Relationship Id="rId261" Type="http://schemas.openxmlformats.org/officeDocument/2006/relationships/hyperlink" Target="http://pbs.twimg.com/profile_images/893837012008128512/F-lTru1i_normal.jpg" TargetMode="External" /><Relationship Id="rId262" Type="http://schemas.openxmlformats.org/officeDocument/2006/relationships/hyperlink" Target="http://pbs.twimg.com/profile_images/1084933324290867202/8f9J4e3R_normal.jpg" TargetMode="External" /><Relationship Id="rId263" Type="http://schemas.openxmlformats.org/officeDocument/2006/relationships/hyperlink" Target="http://pbs.twimg.com/profile_images/1135648056/100_0689_normal.JPG" TargetMode="External" /><Relationship Id="rId264" Type="http://schemas.openxmlformats.org/officeDocument/2006/relationships/hyperlink" Target="http://pbs.twimg.com/profile_images/987680316918829056/AhG4-rve_normal.jpg" TargetMode="External" /><Relationship Id="rId265" Type="http://schemas.openxmlformats.org/officeDocument/2006/relationships/hyperlink" Target="http://pbs.twimg.com/profile_images/623044724493025280/Z4UB6Oq3_normal.jpg" TargetMode="External" /><Relationship Id="rId266" Type="http://schemas.openxmlformats.org/officeDocument/2006/relationships/hyperlink" Target="http://pbs.twimg.com/profile_images/910925160776994816/l_jmrb4F_normal.jpg" TargetMode="External" /><Relationship Id="rId267" Type="http://schemas.openxmlformats.org/officeDocument/2006/relationships/hyperlink" Target="http://pbs.twimg.com/profile_images/501699733203607553/1VqrivQo_normal.jpeg" TargetMode="External" /><Relationship Id="rId268" Type="http://schemas.openxmlformats.org/officeDocument/2006/relationships/hyperlink" Target="http://pbs.twimg.com/profile_images/992649042411868160/O6ZC2B0-_normal.jpg" TargetMode="External" /><Relationship Id="rId269" Type="http://schemas.openxmlformats.org/officeDocument/2006/relationships/hyperlink" Target="http://pbs.twimg.com/profile_images/1048253361122959365/5tJCKzgk_normal.jpg" TargetMode="External" /><Relationship Id="rId270" Type="http://schemas.openxmlformats.org/officeDocument/2006/relationships/hyperlink" Target="http://pbs.twimg.com/profile_images/972153399465652224/UdTF5tId_normal.jpg" TargetMode="External" /><Relationship Id="rId271" Type="http://schemas.openxmlformats.org/officeDocument/2006/relationships/hyperlink" Target="http://pbs.twimg.com/profile_images/1054314819950706688/R70b2oA3_normal.jpg" TargetMode="External" /><Relationship Id="rId272" Type="http://schemas.openxmlformats.org/officeDocument/2006/relationships/hyperlink" Target="http://pbs.twimg.com/profile_images/940403273030397954/r0Lp73yg_normal.jpg" TargetMode="External" /><Relationship Id="rId273" Type="http://schemas.openxmlformats.org/officeDocument/2006/relationships/hyperlink" Target="http://pbs.twimg.com/profile_images/827234362475290624/AX6t6yiz_normal.jpg" TargetMode="External" /><Relationship Id="rId274" Type="http://schemas.openxmlformats.org/officeDocument/2006/relationships/hyperlink" Target="http://pbs.twimg.com/profile_images/872581604866224128/2miLcoLg_normal.jpg" TargetMode="External" /><Relationship Id="rId275" Type="http://schemas.openxmlformats.org/officeDocument/2006/relationships/hyperlink" Target="http://pbs.twimg.com/profile_images/998874418070749185/78-SB-ya_normal.jpg" TargetMode="External" /><Relationship Id="rId276" Type="http://schemas.openxmlformats.org/officeDocument/2006/relationships/hyperlink" Target="http://pbs.twimg.com/profile_images/949012132766605312/ajoBfBTs_normal.jpg" TargetMode="External" /><Relationship Id="rId277" Type="http://schemas.openxmlformats.org/officeDocument/2006/relationships/hyperlink" Target="http://pbs.twimg.com/profile_images/1081064409366253568/UaBBiLSS_normal.jpg" TargetMode="External" /><Relationship Id="rId278" Type="http://schemas.openxmlformats.org/officeDocument/2006/relationships/hyperlink" Target="http://pbs.twimg.com/profile_images/817891643068129280/949U4d5u_normal.jpg" TargetMode="External" /><Relationship Id="rId279" Type="http://schemas.openxmlformats.org/officeDocument/2006/relationships/hyperlink" Target="http://pbs.twimg.com/profile_images/1006149622706917376/EnBdZoKW_normal.jpg" TargetMode="External" /><Relationship Id="rId280" Type="http://schemas.openxmlformats.org/officeDocument/2006/relationships/hyperlink" Target="http://pbs.twimg.com/profile_images/974338347840753664/i-drKY3F_normal.jpg" TargetMode="External" /><Relationship Id="rId281" Type="http://schemas.openxmlformats.org/officeDocument/2006/relationships/hyperlink" Target="http://pbs.twimg.com/profile_images/897192755285426176/o4Rhu0kj_normal.jpg" TargetMode="External" /><Relationship Id="rId282" Type="http://schemas.openxmlformats.org/officeDocument/2006/relationships/hyperlink" Target="http://pbs.twimg.com/profile_images/525590453253451776/6UDv2n_9_normal.png" TargetMode="External" /><Relationship Id="rId283" Type="http://schemas.openxmlformats.org/officeDocument/2006/relationships/hyperlink" Target="http://pbs.twimg.com/profile_images/1049995986305773568/AahevOi0_normal.jpg" TargetMode="External" /><Relationship Id="rId284" Type="http://schemas.openxmlformats.org/officeDocument/2006/relationships/hyperlink" Target="http://pbs.twimg.com/profile_images/837869863364407299/km6ruN8K_normal.jpg" TargetMode="External" /><Relationship Id="rId285" Type="http://schemas.openxmlformats.org/officeDocument/2006/relationships/hyperlink" Target="http://pbs.twimg.com/profile_images/1056231607395344385/ZdZqC3WS_normal.jpg" TargetMode="External" /><Relationship Id="rId286" Type="http://schemas.openxmlformats.org/officeDocument/2006/relationships/hyperlink" Target="http://pbs.twimg.com/profile_images/998229141295001601/0os0cv4V_normal.jpg" TargetMode="External" /><Relationship Id="rId287" Type="http://schemas.openxmlformats.org/officeDocument/2006/relationships/hyperlink" Target="http://pbs.twimg.com/profile_images/496205809517219841/I1_3IJxD_normal.jpeg" TargetMode="External" /><Relationship Id="rId288" Type="http://schemas.openxmlformats.org/officeDocument/2006/relationships/hyperlink" Target="http://pbs.twimg.com/profile_images/828195900140945408/ydrJQf2i_normal.jpg" TargetMode="External" /><Relationship Id="rId289" Type="http://schemas.openxmlformats.org/officeDocument/2006/relationships/hyperlink" Target="http://pbs.twimg.com/profile_images/565834072195211266/1WqBLIeb_normal.png" TargetMode="External" /><Relationship Id="rId290" Type="http://schemas.openxmlformats.org/officeDocument/2006/relationships/hyperlink" Target="http://pbs.twimg.com/profile_images/1048963387986722818/xb0fhttw_normal.jpg" TargetMode="External" /><Relationship Id="rId291" Type="http://schemas.openxmlformats.org/officeDocument/2006/relationships/hyperlink" Target="http://pbs.twimg.com/profile_images/618786202435481600/WYOBHUFC_normal.png" TargetMode="External" /><Relationship Id="rId292" Type="http://schemas.openxmlformats.org/officeDocument/2006/relationships/hyperlink" Target="http://pbs.twimg.com/profile_images/933740415861252096/qEXZnavW_normal.jpg" TargetMode="External" /><Relationship Id="rId293" Type="http://schemas.openxmlformats.org/officeDocument/2006/relationships/hyperlink" Target="http://pbs.twimg.com/profile_images/728697943377727488/UzMR_hiB_normal.jpg" TargetMode="External" /><Relationship Id="rId294" Type="http://schemas.openxmlformats.org/officeDocument/2006/relationships/hyperlink" Target="http://pbs.twimg.com/profile_images/1068132417217671168/euVeeg2D_normal.jpg" TargetMode="External" /><Relationship Id="rId295" Type="http://schemas.openxmlformats.org/officeDocument/2006/relationships/hyperlink" Target="http://pbs.twimg.com/profile_images/970808415890030592/fktqhPaz_normal.jpg" TargetMode="External" /><Relationship Id="rId296" Type="http://schemas.openxmlformats.org/officeDocument/2006/relationships/hyperlink" Target="http://pbs.twimg.com/profile_images/1070771346190295040/ZsGfGtLz_normal.jpg" TargetMode="External" /><Relationship Id="rId297" Type="http://schemas.openxmlformats.org/officeDocument/2006/relationships/hyperlink" Target="http://pbs.twimg.com/profile_images/642771255322611713/3tyHPNW6_normal.jpg" TargetMode="External" /><Relationship Id="rId298" Type="http://schemas.openxmlformats.org/officeDocument/2006/relationships/hyperlink" Target="http://pbs.twimg.com/profile_images/961367438532268035/7whPXlTT_normal.jpg" TargetMode="External" /><Relationship Id="rId299" Type="http://schemas.openxmlformats.org/officeDocument/2006/relationships/hyperlink" Target="http://pbs.twimg.com/profile_images/859152136134963201/2UzzxtRL_normal.jpg" TargetMode="External" /><Relationship Id="rId300" Type="http://schemas.openxmlformats.org/officeDocument/2006/relationships/hyperlink" Target="http://abs.twimg.com/sticky/default_profile_images/default_profile_normal.png" TargetMode="External" /><Relationship Id="rId301" Type="http://schemas.openxmlformats.org/officeDocument/2006/relationships/hyperlink" Target="http://abs.twimg.com/sticky/default_profile_images/default_profile_normal.png" TargetMode="External" /><Relationship Id="rId302" Type="http://schemas.openxmlformats.org/officeDocument/2006/relationships/hyperlink" Target="http://pbs.twimg.com/profile_images/858362231398051840/9taNUy_I_normal.jpg" TargetMode="External" /><Relationship Id="rId303" Type="http://schemas.openxmlformats.org/officeDocument/2006/relationships/hyperlink" Target="http://pbs.twimg.com/profile_images/678350134783049728/V5fay3Si_normal.png" TargetMode="External" /><Relationship Id="rId304" Type="http://schemas.openxmlformats.org/officeDocument/2006/relationships/hyperlink" Target="http://pbs.twimg.com/profile_images/1072225526201356288/CTQ0LJOx_normal.jpg" TargetMode="External" /><Relationship Id="rId305" Type="http://schemas.openxmlformats.org/officeDocument/2006/relationships/hyperlink" Target="http://pbs.twimg.com/profile_images/1048638863458099201/etMWEPky_normal.jpg" TargetMode="External" /><Relationship Id="rId306" Type="http://schemas.openxmlformats.org/officeDocument/2006/relationships/hyperlink" Target="http://pbs.twimg.com/profile_images/884881869543792641/uhV3MHrI_normal.jpg" TargetMode="External" /><Relationship Id="rId307" Type="http://schemas.openxmlformats.org/officeDocument/2006/relationships/hyperlink" Target="http://pbs.twimg.com/profile_images/1046034302759243776/U0D3m89v_normal.jpg" TargetMode="External" /><Relationship Id="rId308" Type="http://schemas.openxmlformats.org/officeDocument/2006/relationships/hyperlink" Target="http://pbs.twimg.com/profile_images/984162309391175680/lR8GSPeE_normal.jpg" TargetMode="External" /><Relationship Id="rId309" Type="http://schemas.openxmlformats.org/officeDocument/2006/relationships/hyperlink" Target="http://pbs.twimg.com/profile_images/1049617476496084992/JYdhXqw3_normal.jpg" TargetMode="External" /><Relationship Id="rId310" Type="http://schemas.openxmlformats.org/officeDocument/2006/relationships/hyperlink" Target="http://abs.twimg.com/sticky/default_profile_images/default_profile_normal.png" TargetMode="External" /><Relationship Id="rId311" Type="http://schemas.openxmlformats.org/officeDocument/2006/relationships/hyperlink" Target="http://pbs.twimg.com/profile_images/955393113316560898/ocKey_K5_normal.jpg" TargetMode="External" /><Relationship Id="rId312" Type="http://schemas.openxmlformats.org/officeDocument/2006/relationships/hyperlink" Target="http://pbs.twimg.com/profile_images/1061024768193949696/xcXdUwYb_normal.jpg" TargetMode="External" /><Relationship Id="rId313" Type="http://schemas.openxmlformats.org/officeDocument/2006/relationships/hyperlink" Target="http://pbs.twimg.com/profile_images/768358522912382976/5i3zl6AG_normal.jpg" TargetMode="External" /><Relationship Id="rId314" Type="http://schemas.openxmlformats.org/officeDocument/2006/relationships/hyperlink" Target="http://pbs.twimg.com/profile_images/1034370720137195521/Q80I9DGq_normal.jpg" TargetMode="External" /><Relationship Id="rId315" Type="http://schemas.openxmlformats.org/officeDocument/2006/relationships/hyperlink" Target="http://pbs.twimg.com/profile_images/378800000815217511/bc21bea0ce49103fceccc871d29f51fa_normal.jpeg" TargetMode="External" /><Relationship Id="rId316" Type="http://schemas.openxmlformats.org/officeDocument/2006/relationships/hyperlink" Target="http://pbs.twimg.com/profile_images/979903054068764672/5eYyHyK6_normal.jpg" TargetMode="External" /><Relationship Id="rId317" Type="http://schemas.openxmlformats.org/officeDocument/2006/relationships/hyperlink" Target="http://pbs.twimg.com/profile_images/1062475713666826245/PEOGnfnE_normal.jpg" TargetMode="External" /><Relationship Id="rId318" Type="http://schemas.openxmlformats.org/officeDocument/2006/relationships/hyperlink" Target="http://pbs.twimg.com/profile_images/1762727081/Skydiving_normal.jpg" TargetMode="External" /><Relationship Id="rId319" Type="http://schemas.openxmlformats.org/officeDocument/2006/relationships/hyperlink" Target="http://pbs.twimg.com/profile_images/1005577723132211201/q1yVPko7_normal.jpg" TargetMode="External" /><Relationship Id="rId320" Type="http://schemas.openxmlformats.org/officeDocument/2006/relationships/hyperlink" Target="http://pbs.twimg.com/profile_images/1037753328485187585/SEmFuTxR_normal.jpg" TargetMode="External" /><Relationship Id="rId321" Type="http://schemas.openxmlformats.org/officeDocument/2006/relationships/hyperlink" Target="http://pbs.twimg.com/profile_images/1082264918496342016/RNq6j7if_normal.jpg" TargetMode="External" /><Relationship Id="rId322" Type="http://schemas.openxmlformats.org/officeDocument/2006/relationships/hyperlink" Target="http://pbs.twimg.com/profile_images/1057549951008493568/t7i_dYk2_normal.jpg" TargetMode="External" /><Relationship Id="rId323" Type="http://schemas.openxmlformats.org/officeDocument/2006/relationships/hyperlink" Target="http://pbs.twimg.com/profile_images/730861742729859073/IRqj9sru_normal.jpg" TargetMode="External" /><Relationship Id="rId324" Type="http://schemas.openxmlformats.org/officeDocument/2006/relationships/hyperlink" Target="https://twitter.com/whoischarlie_" TargetMode="External" /><Relationship Id="rId325" Type="http://schemas.openxmlformats.org/officeDocument/2006/relationships/hyperlink" Target="https://twitter.com/petermacmahon" TargetMode="External" /><Relationship Id="rId326" Type="http://schemas.openxmlformats.org/officeDocument/2006/relationships/hyperlink" Target="https://twitter.com/nicolasturgeon" TargetMode="External" /><Relationship Id="rId327" Type="http://schemas.openxmlformats.org/officeDocument/2006/relationships/hyperlink" Target="https://twitter.com/itvborderrb" TargetMode="External" /><Relationship Id="rId328" Type="http://schemas.openxmlformats.org/officeDocument/2006/relationships/hyperlink" Target="https://twitter.com/carlevans450" TargetMode="External" /><Relationship Id="rId329" Type="http://schemas.openxmlformats.org/officeDocument/2006/relationships/hyperlink" Target="https://twitter.com/casper10666" TargetMode="External" /><Relationship Id="rId330" Type="http://schemas.openxmlformats.org/officeDocument/2006/relationships/hyperlink" Target="https://twitter.com/beth_porteous" TargetMode="External" /><Relationship Id="rId331" Type="http://schemas.openxmlformats.org/officeDocument/2006/relationships/hyperlink" Target="https://twitter.com/patrickharvie" TargetMode="External" /><Relationship Id="rId332" Type="http://schemas.openxmlformats.org/officeDocument/2006/relationships/hyperlink" Target="https://twitter.com/mcgkelz" TargetMode="External" /><Relationship Id="rId333" Type="http://schemas.openxmlformats.org/officeDocument/2006/relationships/hyperlink" Target="https://twitter.com/thoughtland" TargetMode="External" /><Relationship Id="rId334" Type="http://schemas.openxmlformats.org/officeDocument/2006/relationships/hyperlink" Target="https://twitter.com/lamhfada" TargetMode="External" /><Relationship Id="rId335" Type="http://schemas.openxmlformats.org/officeDocument/2006/relationships/hyperlink" Target="https://twitter.com/janehaston1" TargetMode="External" /><Relationship Id="rId336" Type="http://schemas.openxmlformats.org/officeDocument/2006/relationships/hyperlink" Target="https://twitter.com/markdav37641150" TargetMode="External" /><Relationship Id="rId337" Type="http://schemas.openxmlformats.org/officeDocument/2006/relationships/hyperlink" Target="https://twitter.com/eileen43eileen" TargetMode="External" /><Relationship Id="rId338" Type="http://schemas.openxmlformats.org/officeDocument/2006/relationships/hyperlink" Target="https://twitter.com/elledeer88" TargetMode="External" /><Relationship Id="rId339" Type="http://schemas.openxmlformats.org/officeDocument/2006/relationships/hyperlink" Target="https://twitter.com/getawaytaeindy" TargetMode="External" /><Relationship Id="rId340" Type="http://schemas.openxmlformats.org/officeDocument/2006/relationships/hyperlink" Target="https://twitter.com/jwashpot" TargetMode="External" /><Relationship Id="rId341" Type="http://schemas.openxmlformats.org/officeDocument/2006/relationships/hyperlink" Target="https://twitter.com/kkilcoyne" TargetMode="External" /><Relationship Id="rId342" Type="http://schemas.openxmlformats.org/officeDocument/2006/relationships/hyperlink" Target="https://twitter.com/snapdragon6469" TargetMode="External" /><Relationship Id="rId343" Type="http://schemas.openxmlformats.org/officeDocument/2006/relationships/hyperlink" Target="https://twitter.com/linda8h" TargetMode="External" /><Relationship Id="rId344" Type="http://schemas.openxmlformats.org/officeDocument/2006/relationships/hyperlink" Target="https://twitter.com/rotrujo" TargetMode="External" /><Relationship Id="rId345" Type="http://schemas.openxmlformats.org/officeDocument/2006/relationships/hyperlink" Target="https://twitter.com/jim45cotland" TargetMode="External" /><Relationship Id="rId346" Type="http://schemas.openxmlformats.org/officeDocument/2006/relationships/hyperlink" Target="https://twitter.com/walesindy" TargetMode="External" /><Relationship Id="rId347" Type="http://schemas.openxmlformats.org/officeDocument/2006/relationships/hyperlink" Target="https://twitter.com/amphetcymru" TargetMode="External" /><Relationship Id="rId348" Type="http://schemas.openxmlformats.org/officeDocument/2006/relationships/hyperlink" Target="https://twitter.com/jackiem08602754" TargetMode="External" /><Relationship Id="rId349" Type="http://schemas.openxmlformats.org/officeDocument/2006/relationships/hyperlink" Target="https://twitter.com/imadscotland" TargetMode="External" /><Relationship Id="rId350" Type="http://schemas.openxmlformats.org/officeDocument/2006/relationships/hyperlink" Target="https://twitter.com/starshaddow" TargetMode="External" /><Relationship Id="rId351" Type="http://schemas.openxmlformats.org/officeDocument/2006/relationships/hyperlink" Target="https://twitter.com/awelshscot" TargetMode="External" /><Relationship Id="rId352" Type="http://schemas.openxmlformats.org/officeDocument/2006/relationships/hyperlink" Target="https://twitter.com/kkaaazz14" TargetMode="External" /><Relationship Id="rId353" Type="http://schemas.openxmlformats.org/officeDocument/2006/relationships/hyperlink" Target="https://twitter.com/andrewgolder3" TargetMode="External" /><Relationship Id="rId354" Type="http://schemas.openxmlformats.org/officeDocument/2006/relationships/hyperlink" Target="https://twitter.com/jewishlass101" TargetMode="External" /><Relationship Id="rId355" Type="http://schemas.openxmlformats.org/officeDocument/2006/relationships/hyperlink" Target="https://twitter.com/robertm64082174" TargetMode="External" /><Relationship Id="rId356" Type="http://schemas.openxmlformats.org/officeDocument/2006/relationships/hyperlink" Target="https://twitter.com/leonardocarella" TargetMode="External" /><Relationship Id="rId357" Type="http://schemas.openxmlformats.org/officeDocument/2006/relationships/hyperlink" Target="https://twitter.com/johnronaldhassa" TargetMode="External" /><Relationship Id="rId358" Type="http://schemas.openxmlformats.org/officeDocument/2006/relationships/hyperlink" Target="https://twitter.com/calumscotbot" TargetMode="External" /><Relationship Id="rId359" Type="http://schemas.openxmlformats.org/officeDocument/2006/relationships/hyperlink" Target="https://twitter.com/scottishzidane" TargetMode="External" /><Relationship Id="rId360" Type="http://schemas.openxmlformats.org/officeDocument/2006/relationships/hyperlink" Target="https://twitter.com/mimiinternet" TargetMode="External" /><Relationship Id="rId361" Type="http://schemas.openxmlformats.org/officeDocument/2006/relationships/hyperlink" Target="https://twitter.com/ndscotland" TargetMode="External" /><Relationship Id="rId362" Type="http://schemas.openxmlformats.org/officeDocument/2006/relationships/hyperlink" Target="https://twitter.com/brusuth" TargetMode="External" /><Relationship Id="rId363" Type="http://schemas.openxmlformats.org/officeDocument/2006/relationships/hyperlink" Target="https://twitter.com/dwselfe" TargetMode="External" /><Relationship Id="rId364" Type="http://schemas.openxmlformats.org/officeDocument/2006/relationships/hyperlink" Target="https://twitter.com/garrythomson4" TargetMode="External" /><Relationship Id="rId365" Type="http://schemas.openxmlformats.org/officeDocument/2006/relationships/hyperlink" Target="https://twitter.com/yvonneirving88" TargetMode="External" /><Relationship Id="rId366" Type="http://schemas.openxmlformats.org/officeDocument/2006/relationships/hyperlink" Target="https://twitter.com/mrrwilkinson" TargetMode="External" /><Relationship Id="rId367" Type="http://schemas.openxmlformats.org/officeDocument/2006/relationships/hyperlink" Target="https://twitter.com/dorothybruce14" TargetMode="External" /><Relationship Id="rId368" Type="http://schemas.openxmlformats.org/officeDocument/2006/relationships/hyperlink" Target="https://twitter.com/highlandermsp" TargetMode="External" /><Relationship Id="rId369" Type="http://schemas.openxmlformats.org/officeDocument/2006/relationships/hyperlink" Target="https://twitter.com/friesdorfer" TargetMode="External" /><Relationship Id="rId370" Type="http://schemas.openxmlformats.org/officeDocument/2006/relationships/hyperlink" Target="https://twitter.com/flashhepburn" TargetMode="External" /><Relationship Id="rId371" Type="http://schemas.openxmlformats.org/officeDocument/2006/relationships/hyperlink" Target="https://twitter.com/conn1312" TargetMode="External" /><Relationship Id="rId372" Type="http://schemas.openxmlformats.org/officeDocument/2006/relationships/hyperlink" Target="https://twitter.com/elainefoster10" TargetMode="External" /><Relationship Id="rId373" Type="http://schemas.openxmlformats.org/officeDocument/2006/relationships/hyperlink" Target="https://twitter.com/kennybrownptfc" TargetMode="External" /><Relationship Id="rId374" Type="http://schemas.openxmlformats.org/officeDocument/2006/relationships/hyperlink" Target="https://twitter.com/robemmet1803" TargetMode="External" /><Relationship Id="rId375" Type="http://schemas.openxmlformats.org/officeDocument/2006/relationships/hyperlink" Target="https://twitter.com/dec4el" TargetMode="External" /><Relationship Id="rId376" Type="http://schemas.openxmlformats.org/officeDocument/2006/relationships/hyperlink" Target="https://twitter.com/leomiklasz" TargetMode="External" /><Relationship Id="rId377" Type="http://schemas.openxmlformats.org/officeDocument/2006/relationships/hyperlink" Target="https://twitter.com/annemac33" TargetMode="External" /><Relationship Id="rId378" Type="http://schemas.openxmlformats.org/officeDocument/2006/relationships/hyperlink" Target="https://twitter.com/45albannach" TargetMode="External" /><Relationship Id="rId379" Type="http://schemas.openxmlformats.org/officeDocument/2006/relationships/hyperlink" Target="https://twitter.com/weealanb" TargetMode="External" /><Relationship Id="rId380" Type="http://schemas.openxmlformats.org/officeDocument/2006/relationships/hyperlink" Target="https://twitter.com/isleofskyecats" TargetMode="External" /><Relationship Id="rId381" Type="http://schemas.openxmlformats.org/officeDocument/2006/relationships/hyperlink" Target="https://twitter.com/kacidama" TargetMode="External" /><Relationship Id="rId382" Type="http://schemas.openxmlformats.org/officeDocument/2006/relationships/hyperlink" Target="https://twitter.com/dlidington" TargetMode="External" /><Relationship Id="rId383" Type="http://schemas.openxmlformats.org/officeDocument/2006/relationships/hyperlink" Target="https://twitter.com/jilliebinfrance" TargetMode="External" /><Relationship Id="rId384" Type="http://schemas.openxmlformats.org/officeDocument/2006/relationships/hyperlink" Target="https://twitter.com/tony_locksmiths" TargetMode="External" /><Relationship Id="rId385" Type="http://schemas.openxmlformats.org/officeDocument/2006/relationships/hyperlink" Target="https://twitter.com/mhrmort" TargetMode="External" /><Relationship Id="rId386" Type="http://schemas.openxmlformats.org/officeDocument/2006/relationships/hyperlink" Target="https://twitter.com/amacfergus" TargetMode="External" /><Relationship Id="rId387" Type="http://schemas.openxmlformats.org/officeDocument/2006/relationships/hyperlink" Target="https://twitter.com/proctorlewis1" TargetMode="External" /><Relationship Id="rId388" Type="http://schemas.openxmlformats.org/officeDocument/2006/relationships/hyperlink" Target="https://twitter.com/scotindydebate" TargetMode="External" /><Relationship Id="rId389" Type="http://schemas.openxmlformats.org/officeDocument/2006/relationships/hyperlink" Target="https://twitter.com/evolvingpeasant" TargetMode="External" /><Relationship Id="rId390" Type="http://schemas.openxmlformats.org/officeDocument/2006/relationships/hyperlink" Target="https://twitter.com/jamesgarry7" TargetMode="External" /><Relationship Id="rId391" Type="http://schemas.openxmlformats.org/officeDocument/2006/relationships/hyperlink" Target="https://twitter.com/stovies5" TargetMode="External" /><Relationship Id="rId392" Type="http://schemas.openxmlformats.org/officeDocument/2006/relationships/hyperlink" Target="https://twitter.com/wattswilma" TargetMode="External" /><Relationship Id="rId393" Type="http://schemas.openxmlformats.org/officeDocument/2006/relationships/hyperlink" Target="https://twitter.com/juliebertagna" TargetMode="External" /><Relationship Id="rId394" Type="http://schemas.openxmlformats.org/officeDocument/2006/relationships/hyperlink" Target="https://twitter.com/icockburn" TargetMode="External" /><Relationship Id="rId395" Type="http://schemas.openxmlformats.org/officeDocument/2006/relationships/hyperlink" Target="https://twitter.com/chrislundaysnp" TargetMode="External" /><Relationship Id="rId396" Type="http://schemas.openxmlformats.org/officeDocument/2006/relationships/hyperlink" Target="https://twitter.com/airisaiia" TargetMode="External" /><Relationship Id="rId397" Type="http://schemas.openxmlformats.org/officeDocument/2006/relationships/hyperlink" Target="https://twitter.com/mareetoddmsp" TargetMode="External" /><Relationship Id="rId398" Type="http://schemas.openxmlformats.org/officeDocument/2006/relationships/hyperlink" Target="https://twitter.com/v_jamieson" TargetMode="External" /><Relationship Id="rId399" Type="http://schemas.openxmlformats.org/officeDocument/2006/relationships/hyperlink" Target="https://twitter.com/uk_together" TargetMode="External" /><Relationship Id="rId400" Type="http://schemas.openxmlformats.org/officeDocument/2006/relationships/hyperlink" Target="https://twitter.com/r_davidson1980" TargetMode="External" /><Relationship Id="rId401" Type="http://schemas.openxmlformats.org/officeDocument/2006/relationships/hyperlink" Target="https://twitter.com/15jonrell" TargetMode="External" /><Relationship Id="rId402" Type="http://schemas.openxmlformats.org/officeDocument/2006/relationships/hyperlink" Target="https://twitter.com/7anthea6" TargetMode="External" /><Relationship Id="rId403" Type="http://schemas.openxmlformats.org/officeDocument/2006/relationships/hyperlink" Target="https://twitter.com/shufflepaw" TargetMode="External" /><Relationship Id="rId404" Type="http://schemas.openxmlformats.org/officeDocument/2006/relationships/hyperlink" Target="https://twitter.com/edtech_stories" TargetMode="External" /><Relationship Id="rId405" Type="http://schemas.openxmlformats.org/officeDocument/2006/relationships/hyperlink" Target="https://twitter.com/feorlean" TargetMode="External" /><Relationship Id="rId406" Type="http://schemas.openxmlformats.org/officeDocument/2006/relationships/hyperlink" Target="https://twitter.com/gedk" TargetMode="External" /><Relationship Id="rId407" Type="http://schemas.openxmlformats.org/officeDocument/2006/relationships/hyperlink" Target="https://twitter.com/getup" TargetMode="External" /><Relationship Id="rId408" Type="http://schemas.openxmlformats.org/officeDocument/2006/relationships/hyperlink" Target="https://twitter.com/ahorapodemos" TargetMode="External" /><Relationship Id="rId409" Type="http://schemas.openxmlformats.org/officeDocument/2006/relationships/hyperlink" Target="https://twitter.com/stellacreasy" TargetMode="External" /><Relationship Id="rId410" Type="http://schemas.openxmlformats.org/officeDocument/2006/relationships/hyperlink" Target="https://twitter.com/lisanandy" TargetMode="External" /><Relationship Id="rId411" Type="http://schemas.openxmlformats.org/officeDocument/2006/relationships/hyperlink" Target="https://twitter.com/debbie_abrahams" TargetMode="External" /><Relationship Id="rId412" Type="http://schemas.openxmlformats.org/officeDocument/2006/relationships/hyperlink" Target="https://twitter.com/odettemacdonal3" TargetMode="External" /><Relationship Id="rId413" Type="http://schemas.openxmlformats.org/officeDocument/2006/relationships/hyperlink" Target="https://twitter.com/dottyost" TargetMode="External" /><Relationship Id="rId414" Type="http://schemas.openxmlformats.org/officeDocument/2006/relationships/hyperlink" Target="https://twitter.com/hoopswon" TargetMode="External" /><Relationship Id="rId415" Type="http://schemas.openxmlformats.org/officeDocument/2006/relationships/hyperlink" Target="https://twitter.com/indyrefscot2now" TargetMode="External" /><Relationship Id="rId416" Type="http://schemas.openxmlformats.org/officeDocument/2006/relationships/hyperlink" Target="https://twitter.com/irenehutchison" TargetMode="External" /><Relationship Id="rId417" Type="http://schemas.openxmlformats.org/officeDocument/2006/relationships/hyperlink" Target="https://twitter.com/wgsaraband" TargetMode="External" /><Relationship Id="rId418" Type="http://schemas.openxmlformats.org/officeDocument/2006/relationships/hyperlink" Target="https://twitter.com/darrenjdouglas" TargetMode="External" /><Relationship Id="rId419" Type="http://schemas.openxmlformats.org/officeDocument/2006/relationships/hyperlink" Target="https://twitter.com/martinc84779546" TargetMode="External" /><Relationship Id="rId420" Type="http://schemas.openxmlformats.org/officeDocument/2006/relationships/hyperlink" Target="https://twitter.com/robertsonsmokey" TargetMode="External" /><Relationship Id="rId421" Type="http://schemas.openxmlformats.org/officeDocument/2006/relationships/hyperlink" Target="https://twitter.com/mckinlay_liz" TargetMode="External" /><Relationship Id="rId422" Type="http://schemas.openxmlformats.org/officeDocument/2006/relationships/hyperlink" Target="https://twitter.com/ruthj02029255" TargetMode="External" /><Relationship Id="rId423" Type="http://schemas.openxmlformats.org/officeDocument/2006/relationships/hyperlink" Target="https://twitter.com/marc0vald0" TargetMode="External" /><Relationship Id="rId424" Type="http://schemas.openxmlformats.org/officeDocument/2006/relationships/hyperlink" Target="https://twitter.com/katiesuze" TargetMode="External" /><Relationship Id="rId425" Type="http://schemas.openxmlformats.org/officeDocument/2006/relationships/hyperlink" Target="https://twitter.com/racbiggar" TargetMode="External" /><Relationship Id="rId426" Type="http://schemas.openxmlformats.org/officeDocument/2006/relationships/hyperlink" Target="https://twitter.com/darkblue1965" TargetMode="External" /><Relationship Id="rId427" Type="http://schemas.openxmlformats.org/officeDocument/2006/relationships/hyperlink" Target="https://twitter.com/indyrefbot" TargetMode="External" /><Relationship Id="rId428" Type="http://schemas.openxmlformats.org/officeDocument/2006/relationships/hyperlink" Target="https://twitter.com/piper1986uk" TargetMode="External" /><Relationship Id="rId429" Type="http://schemas.openxmlformats.org/officeDocument/2006/relationships/hyperlink" Target="https://twitter.com/k69atie" TargetMode="External" /><Relationship Id="rId430" Type="http://schemas.openxmlformats.org/officeDocument/2006/relationships/hyperlink" Target="https://twitter.com/eggmsc" TargetMode="External" /><Relationship Id="rId431" Type="http://schemas.openxmlformats.org/officeDocument/2006/relationships/hyperlink" Target="https://twitter.com/johncumming15" TargetMode="External" /><Relationship Id="rId432" Type="http://schemas.openxmlformats.org/officeDocument/2006/relationships/hyperlink" Target="https://twitter.com/mikedisbury" TargetMode="External" /><Relationship Id="rId433" Type="http://schemas.openxmlformats.org/officeDocument/2006/relationships/hyperlink" Target="https://twitter.com/greengrass1875" TargetMode="External" /><Relationship Id="rId434" Type="http://schemas.openxmlformats.org/officeDocument/2006/relationships/hyperlink" Target="https://twitter.com/addancd" TargetMode="External" /><Relationship Id="rId435" Type="http://schemas.openxmlformats.org/officeDocument/2006/relationships/hyperlink" Target="https://twitter.com/isthisab0t" TargetMode="External" /><Relationship Id="rId436" Type="http://schemas.openxmlformats.org/officeDocument/2006/relationships/comments" Target="../comments2.xml" /><Relationship Id="rId437" Type="http://schemas.openxmlformats.org/officeDocument/2006/relationships/vmlDrawing" Target="../drawings/vmlDrawing2.vml" /><Relationship Id="rId438" Type="http://schemas.openxmlformats.org/officeDocument/2006/relationships/table" Target="../tables/table2.xml" /><Relationship Id="rId439" Type="http://schemas.openxmlformats.org/officeDocument/2006/relationships/drawing" Target="../drawings/drawing1.xml" /><Relationship Id="rId44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twitter.com/UK_Together/status/506899714923843584" TargetMode="External" /><Relationship Id="rId2" Type="http://schemas.openxmlformats.org/officeDocument/2006/relationships/hyperlink" Target="https://mobile.twitter.com/Debbie_abrahams/status/1085565464510689280" TargetMode="External" /><Relationship Id="rId3" Type="http://schemas.openxmlformats.org/officeDocument/2006/relationships/hyperlink" Target="http://better.tg/1cRgy0K" TargetMode="External" /><Relationship Id="rId4" Type="http://schemas.openxmlformats.org/officeDocument/2006/relationships/hyperlink" Target="https://twitter.com/channel4news/status/1085302626349142016" TargetMode="External" /><Relationship Id="rId5" Type="http://schemas.openxmlformats.org/officeDocument/2006/relationships/hyperlink" Target="https://twitter.com/UK_Together/status/506899714923843584" TargetMode="External" /><Relationship Id="rId6" Type="http://schemas.openxmlformats.org/officeDocument/2006/relationships/hyperlink" Target="https://mobile.twitter.com/Debbie_abrahams/status/1085565464510689280" TargetMode="External" /><Relationship Id="rId7" Type="http://schemas.openxmlformats.org/officeDocument/2006/relationships/hyperlink" Target="http://better.tg/1cRgy0K" TargetMode="External" /><Relationship Id="rId8" Type="http://schemas.openxmlformats.org/officeDocument/2006/relationships/hyperlink" Target="https://twitter.com/channel4news/status/1085302626349142016" TargetMode="External" /><Relationship Id="rId9" Type="http://schemas.openxmlformats.org/officeDocument/2006/relationships/table" Target="../tables/table12.xml" /><Relationship Id="rId10" Type="http://schemas.openxmlformats.org/officeDocument/2006/relationships/table" Target="../tables/table13.xml" /><Relationship Id="rId11" Type="http://schemas.openxmlformats.org/officeDocument/2006/relationships/table" Target="../tables/table14.xml" /><Relationship Id="rId12" Type="http://schemas.openxmlformats.org/officeDocument/2006/relationships/table" Target="../tables/table15.xml" /><Relationship Id="rId13" Type="http://schemas.openxmlformats.org/officeDocument/2006/relationships/table" Target="../tables/table16.xml" /><Relationship Id="rId14" Type="http://schemas.openxmlformats.org/officeDocument/2006/relationships/table" Target="../tables/table17.xml" /><Relationship Id="rId15" Type="http://schemas.openxmlformats.org/officeDocument/2006/relationships/table" Target="../tables/table18.xml" /><Relationship Id="rId16"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1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1404</v>
      </c>
      <c r="BB2" s="13" t="s">
        <v>1428</v>
      </c>
      <c r="BC2" s="13" t="s">
        <v>1429</v>
      </c>
      <c r="BD2" s="118" t="s">
        <v>1866</v>
      </c>
      <c r="BE2" s="118" t="s">
        <v>1867</v>
      </c>
      <c r="BF2" s="118" t="s">
        <v>1868</v>
      </c>
      <c r="BG2" s="118" t="s">
        <v>1869</v>
      </c>
      <c r="BH2" s="118" t="s">
        <v>1870</v>
      </c>
      <c r="BI2" s="118" t="s">
        <v>1871</v>
      </c>
      <c r="BJ2" s="118" t="s">
        <v>1872</v>
      </c>
      <c r="BK2" s="118" t="s">
        <v>1873</v>
      </c>
      <c r="BL2" s="118" t="s">
        <v>1874</v>
      </c>
    </row>
    <row r="3" spans="1:64" ht="15" customHeight="1">
      <c r="A3" s="64" t="s">
        <v>212</v>
      </c>
      <c r="B3" s="64" t="s">
        <v>310</v>
      </c>
      <c r="C3" s="65" t="s">
        <v>1879</v>
      </c>
      <c r="D3" s="66">
        <v>3</v>
      </c>
      <c r="E3" s="67" t="s">
        <v>132</v>
      </c>
      <c r="F3" s="68">
        <v>32</v>
      </c>
      <c r="G3" s="65"/>
      <c r="H3" s="69"/>
      <c r="I3" s="70"/>
      <c r="J3" s="70"/>
      <c r="K3" s="34" t="s">
        <v>65</v>
      </c>
      <c r="L3" s="71">
        <v>3</v>
      </c>
      <c r="M3" s="71"/>
      <c r="N3" s="72"/>
      <c r="O3" s="78" t="s">
        <v>324</v>
      </c>
      <c r="P3" s="80">
        <v>43481.64960648148</v>
      </c>
      <c r="Q3" s="78" t="s">
        <v>326</v>
      </c>
      <c r="R3" s="78"/>
      <c r="S3" s="78"/>
      <c r="T3" s="78"/>
      <c r="U3" s="78"/>
      <c r="V3" s="83" t="s">
        <v>380</v>
      </c>
      <c r="W3" s="80">
        <v>43481.64960648148</v>
      </c>
      <c r="X3" s="83" t="s">
        <v>467</v>
      </c>
      <c r="Y3" s="78"/>
      <c r="Z3" s="78"/>
      <c r="AA3" s="84" t="s">
        <v>572</v>
      </c>
      <c r="AB3" s="78"/>
      <c r="AC3" s="78" t="b">
        <v>0</v>
      </c>
      <c r="AD3" s="78">
        <v>0</v>
      </c>
      <c r="AE3" s="84" t="s">
        <v>679</v>
      </c>
      <c r="AF3" s="78" t="b">
        <v>0</v>
      </c>
      <c r="AG3" s="78" t="s">
        <v>683</v>
      </c>
      <c r="AH3" s="78"/>
      <c r="AI3" s="84" t="s">
        <v>679</v>
      </c>
      <c r="AJ3" s="78" t="b">
        <v>0</v>
      </c>
      <c r="AK3" s="78">
        <v>107</v>
      </c>
      <c r="AL3" s="84" t="s">
        <v>660</v>
      </c>
      <c r="AM3" s="78" t="s">
        <v>687</v>
      </c>
      <c r="AN3" s="78" t="b">
        <v>0</v>
      </c>
      <c r="AO3" s="84" t="s">
        <v>660</v>
      </c>
      <c r="AP3" s="78" t="s">
        <v>176</v>
      </c>
      <c r="AQ3" s="78">
        <v>0</v>
      </c>
      <c r="AR3" s="78">
        <v>0</v>
      </c>
      <c r="AS3" s="78"/>
      <c r="AT3" s="78"/>
      <c r="AU3" s="78"/>
      <c r="AV3" s="78"/>
      <c r="AW3" s="78"/>
      <c r="AX3" s="78"/>
      <c r="AY3" s="78"/>
      <c r="AZ3" s="78"/>
      <c r="BA3">
        <v>1</v>
      </c>
      <c r="BB3" s="78" t="str">
        <f>REPLACE(INDEX(GroupVertices[Group],MATCH(Edges[[#This Row],[Vertex 1]],GroupVertices[Vertex],0)),1,1,"")</f>
        <v>1</v>
      </c>
      <c r="BC3" s="78" t="str">
        <f>REPLACE(INDEX(GroupVertices[Group],MATCH(Edges[[#This Row],[Vertex 2]],GroupVertices[Vertex],0)),1,1,"")</f>
        <v>1</v>
      </c>
      <c r="BD3" s="48"/>
      <c r="BE3" s="49"/>
      <c r="BF3" s="48"/>
      <c r="BG3" s="49"/>
      <c r="BH3" s="48"/>
      <c r="BI3" s="49"/>
      <c r="BJ3" s="48"/>
      <c r="BK3" s="49"/>
      <c r="BL3" s="48"/>
    </row>
    <row r="4" spans="1:64" ht="15" customHeight="1">
      <c r="A4" s="64" t="s">
        <v>212</v>
      </c>
      <c r="B4" s="64" t="s">
        <v>311</v>
      </c>
      <c r="C4" s="65" t="s">
        <v>1879</v>
      </c>
      <c r="D4" s="66">
        <v>3</v>
      </c>
      <c r="E4" s="67" t="s">
        <v>132</v>
      </c>
      <c r="F4" s="68">
        <v>32</v>
      </c>
      <c r="G4" s="65"/>
      <c r="H4" s="69"/>
      <c r="I4" s="70"/>
      <c r="J4" s="70"/>
      <c r="K4" s="34" t="s">
        <v>65</v>
      </c>
      <c r="L4" s="77">
        <v>4</v>
      </c>
      <c r="M4" s="77"/>
      <c r="N4" s="72"/>
      <c r="O4" s="79" t="s">
        <v>324</v>
      </c>
      <c r="P4" s="81">
        <v>43481.64960648148</v>
      </c>
      <c r="Q4" s="79" t="s">
        <v>326</v>
      </c>
      <c r="R4" s="79"/>
      <c r="S4" s="79"/>
      <c r="T4" s="79"/>
      <c r="U4" s="79"/>
      <c r="V4" s="82" t="s">
        <v>380</v>
      </c>
      <c r="W4" s="81">
        <v>43481.64960648148</v>
      </c>
      <c r="X4" s="82" t="s">
        <v>467</v>
      </c>
      <c r="Y4" s="79"/>
      <c r="Z4" s="79"/>
      <c r="AA4" s="85" t="s">
        <v>572</v>
      </c>
      <c r="AB4" s="79"/>
      <c r="AC4" s="79" t="b">
        <v>0</v>
      </c>
      <c r="AD4" s="79">
        <v>0</v>
      </c>
      <c r="AE4" s="85" t="s">
        <v>679</v>
      </c>
      <c r="AF4" s="79" t="b">
        <v>0</v>
      </c>
      <c r="AG4" s="79" t="s">
        <v>683</v>
      </c>
      <c r="AH4" s="79"/>
      <c r="AI4" s="85" t="s">
        <v>679</v>
      </c>
      <c r="AJ4" s="79" t="b">
        <v>0</v>
      </c>
      <c r="AK4" s="79">
        <v>107</v>
      </c>
      <c r="AL4" s="85" t="s">
        <v>660</v>
      </c>
      <c r="AM4" s="79" t="s">
        <v>687</v>
      </c>
      <c r="AN4" s="79" t="b">
        <v>0</v>
      </c>
      <c r="AO4" s="85" t="s">
        <v>660</v>
      </c>
      <c r="AP4" s="79" t="s">
        <v>176</v>
      </c>
      <c r="AQ4" s="79">
        <v>0</v>
      </c>
      <c r="AR4" s="79">
        <v>0</v>
      </c>
      <c r="AS4" s="79"/>
      <c r="AT4" s="79"/>
      <c r="AU4" s="79"/>
      <c r="AV4" s="79"/>
      <c r="AW4" s="79"/>
      <c r="AX4" s="79"/>
      <c r="AY4" s="79"/>
      <c r="AZ4" s="79"/>
      <c r="BA4">
        <v>1</v>
      </c>
      <c r="BB4" s="78" t="str">
        <f>REPLACE(INDEX(GroupVertices[Group],MATCH(Edges[[#This Row],[Vertex 1]],GroupVertices[Vertex],0)),1,1,"")</f>
        <v>1</v>
      </c>
      <c r="BC4" s="78" t="str">
        <f>REPLACE(INDEX(GroupVertices[Group],MATCH(Edges[[#This Row],[Vertex 2]],GroupVertices[Vertex],0)),1,1,"")</f>
        <v>1</v>
      </c>
      <c r="BD4" s="48"/>
      <c r="BE4" s="49"/>
      <c r="BF4" s="48"/>
      <c r="BG4" s="49"/>
      <c r="BH4" s="48"/>
      <c r="BI4" s="49"/>
      <c r="BJ4" s="48"/>
      <c r="BK4" s="49"/>
      <c r="BL4" s="48"/>
    </row>
    <row r="5" spans="1:64" ht="15">
      <c r="A5" s="64" t="s">
        <v>212</v>
      </c>
      <c r="B5" s="64" t="s">
        <v>298</v>
      </c>
      <c r="C5" s="65" t="s">
        <v>1879</v>
      </c>
      <c r="D5" s="66">
        <v>3</v>
      </c>
      <c r="E5" s="67" t="s">
        <v>132</v>
      </c>
      <c r="F5" s="68">
        <v>32</v>
      </c>
      <c r="G5" s="65"/>
      <c r="H5" s="69"/>
      <c r="I5" s="70"/>
      <c r="J5" s="70"/>
      <c r="K5" s="34" t="s">
        <v>65</v>
      </c>
      <c r="L5" s="77">
        <v>5</v>
      </c>
      <c r="M5" s="77"/>
      <c r="N5" s="72"/>
      <c r="O5" s="79" t="s">
        <v>324</v>
      </c>
      <c r="P5" s="81">
        <v>43481.64960648148</v>
      </c>
      <c r="Q5" s="79" t="s">
        <v>326</v>
      </c>
      <c r="R5" s="79"/>
      <c r="S5" s="79"/>
      <c r="T5" s="79"/>
      <c r="U5" s="79"/>
      <c r="V5" s="82" t="s">
        <v>380</v>
      </c>
      <c r="W5" s="81">
        <v>43481.64960648148</v>
      </c>
      <c r="X5" s="82" t="s">
        <v>467</v>
      </c>
      <c r="Y5" s="79"/>
      <c r="Z5" s="79"/>
      <c r="AA5" s="85" t="s">
        <v>572</v>
      </c>
      <c r="AB5" s="79"/>
      <c r="AC5" s="79" t="b">
        <v>0</v>
      </c>
      <c r="AD5" s="79">
        <v>0</v>
      </c>
      <c r="AE5" s="85" t="s">
        <v>679</v>
      </c>
      <c r="AF5" s="79" t="b">
        <v>0</v>
      </c>
      <c r="AG5" s="79" t="s">
        <v>683</v>
      </c>
      <c r="AH5" s="79"/>
      <c r="AI5" s="85" t="s">
        <v>679</v>
      </c>
      <c r="AJ5" s="79" t="b">
        <v>0</v>
      </c>
      <c r="AK5" s="79">
        <v>107</v>
      </c>
      <c r="AL5" s="85" t="s">
        <v>660</v>
      </c>
      <c r="AM5" s="79" t="s">
        <v>687</v>
      </c>
      <c r="AN5" s="79" t="b">
        <v>0</v>
      </c>
      <c r="AO5" s="85" t="s">
        <v>660</v>
      </c>
      <c r="AP5" s="79" t="s">
        <v>176</v>
      </c>
      <c r="AQ5" s="79">
        <v>0</v>
      </c>
      <c r="AR5" s="79">
        <v>0</v>
      </c>
      <c r="AS5" s="79"/>
      <c r="AT5" s="79"/>
      <c r="AU5" s="79"/>
      <c r="AV5" s="79"/>
      <c r="AW5" s="79"/>
      <c r="AX5" s="79"/>
      <c r="AY5" s="79"/>
      <c r="AZ5" s="79"/>
      <c r="BA5">
        <v>1</v>
      </c>
      <c r="BB5" s="78" t="str">
        <f>REPLACE(INDEX(GroupVertices[Group],MATCH(Edges[[#This Row],[Vertex 1]],GroupVertices[Vertex],0)),1,1,"")</f>
        <v>1</v>
      </c>
      <c r="BC5" s="78" t="str">
        <f>REPLACE(INDEX(GroupVertices[Group],MATCH(Edges[[#This Row],[Vertex 2]],GroupVertices[Vertex],0)),1,1,"")</f>
        <v>1</v>
      </c>
      <c r="BD5" s="48">
        <v>0</v>
      </c>
      <c r="BE5" s="49">
        <v>0</v>
      </c>
      <c r="BF5" s="48">
        <v>0</v>
      </c>
      <c r="BG5" s="49">
        <v>0</v>
      </c>
      <c r="BH5" s="48">
        <v>0</v>
      </c>
      <c r="BI5" s="49">
        <v>0</v>
      </c>
      <c r="BJ5" s="48">
        <v>21</v>
      </c>
      <c r="BK5" s="49">
        <v>100</v>
      </c>
      <c r="BL5" s="48">
        <v>21</v>
      </c>
    </row>
    <row r="6" spans="1:64" ht="15">
      <c r="A6" s="64" t="s">
        <v>213</v>
      </c>
      <c r="B6" s="64" t="s">
        <v>310</v>
      </c>
      <c r="C6" s="65" t="s">
        <v>1879</v>
      </c>
      <c r="D6" s="66">
        <v>3</v>
      </c>
      <c r="E6" s="67" t="s">
        <v>132</v>
      </c>
      <c r="F6" s="68">
        <v>32</v>
      </c>
      <c r="G6" s="65"/>
      <c r="H6" s="69"/>
      <c r="I6" s="70"/>
      <c r="J6" s="70"/>
      <c r="K6" s="34" t="s">
        <v>65</v>
      </c>
      <c r="L6" s="77">
        <v>6</v>
      </c>
      <c r="M6" s="77"/>
      <c r="N6" s="72"/>
      <c r="O6" s="79" t="s">
        <v>324</v>
      </c>
      <c r="P6" s="81">
        <v>43481.64974537037</v>
      </c>
      <c r="Q6" s="79" t="s">
        <v>326</v>
      </c>
      <c r="R6" s="79"/>
      <c r="S6" s="79"/>
      <c r="T6" s="79"/>
      <c r="U6" s="79"/>
      <c r="V6" s="82" t="s">
        <v>381</v>
      </c>
      <c r="W6" s="81">
        <v>43481.64974537037</v>
      </c>
      <c r="X6" s="82" t="s">
        <v>468</v>
      </c>
      <c r="Y6" s="79"/>
      <c r="Z6" s="79"/>
      <c r="AA6" s="85" t="s">
        <v>573</v>
      </c>
      <c r="AB6" s="79"/>
      <c r="AC6" s="79" t="b">
        <v>0</v>
      </c>
      <c r="AD6" s="79">
        <v>0</v>
      </c>
      <c r="AE6" s="85" t="s">
        <v>679</v>
      </c>
      <c r="AF6" s="79" t="b">
        <v>0</v>
      </c>
      <c r="AG6" s="79" t="s">
        <v>683</v>
      </c>
      <c r="AH6" s="79"/>
      <c r="AI6" s="85" t="s">
        <v>679</v>
      </c>
      <c r="AJ6" s="79" t="b">
        <v>0</v>
      </c>
      <c r="AK6" s="79">
        <v>107</v>
      </c>
      <c r="AL6" s="85" t="s">
        <v>660</v>
      </c>
      <c r="AM6" s="79" t="s">
        <v>687</v>
      </c>
      <c r="AN6" s="79" t="b">
        <v>0</v>
      </c>
      <c r="AO6" s="85" t="s">
        <v>660</v>
      </c>
      <c r="AP6" s="79" t="s">
        <v>176</v>
      </c>
      <c r="AQ6" s="79">
        <v>0</v>
      </c>
      <c r="AR6" s="79">
        <v>0</v>
      </c>
      <c r="AS6" s="79"/>
      <c r="AT6" s="79"/>
      <c r="AU6" s="79"/>
      <c r="AV6" s="79"/>
      <c r="AW6" s="79"/>
      <c r="AX6" s="79"/>
      <c r="AY6" s="79"/>
      <c r="AZ6" s="79"/>
      <c r="BA6">
        <v>1</v>
      </c>
      <c r="BB6" s="78" t="str">
        <f>REPLACE(INDEX(GroupVertices[Group],MATCH(Edges[[#This Row],[Vertex 1]],GroupVertices[Vertex],0)),1,1,"")</f>
        <v>1</v>
      </c>
      <c r="BC6" s="78" t="str">
        <f>REPLACE(INDEX(GroupVertices[Group],MATCH(Edges[[#This Row],[Vertex 2]],GroupVertices[Vertex],0)),1,1,"")</f>
        <v>1</v>
      </c>
      <c r="BD6" s="48"/>
      <c r="BE6" s="49"/>
      <c r="BF6" s="48"/>
      <c r="BG6" s="49"/>
      <c r="BH6" s="48"/>
      <c r="BI6" s="49"/>
      <c r="BJ6" s="48"/>
      <c r="BK6" s="49"/>
      <c r="BL6" s="48"/>
    </row>
    <row r="7" spans="1:64" ht="15">
      <c r="A7" s="64" t="s">
        <v>213</v>
      </c>
      <c r="B7" s="64" t="s">
        <v>311</v>
      </c>
      <c r="C7" s="65" t="s">
        <v>1879</v>
      </c>
      <c r="D7" s="66">
        <v>3</v>
      </c>
      <c r="E7" s="67" t="s">
        <v>132</v>
      </c>
      <c r="F7" s="68">
        <v>32</v>
      </c>
      <c r="G7" s="65"/>
      <c r="H7" s="69"/>
      <c r="I7" s="70"/>
      <c r="J7" s="70"/>
      <c r="K7" s="34" t="s">
        <v>65</v>
      </c>
      <c r="L7" s="77">
        <v>7</v>
      </c>
      <c r="M7" s="77"/>
      <c r="N7" s="72"/>
      <c r="O7" s="79" t="s">
        <v>324</v>
      </c>
      <c r="P7" s="81">
        <v>43481.64974537037</v>
      </c>
      <c r="Q7" s="79" t="s">
        <v>326</v>
      </c>
      <c r="R7" s="79"/>
      <c r="S7" s="79"/>
      <c r="T7" s="79"/>
      <c r="U7" s="79"/>
      <c r="V7" s="82" t="s">
        <v>381</v>
      </c>
      <c r="W7" s="81">
        <v>43481.64974537037</v>
      </c>
      <c r="X7" s="82" t="s">
        <v>468</v>
      </c>
      <c r="Y7" s="79"/>
      <c r="Z7" s="79"/>
      <c r="AA7" s="85" t="s">
        <v>573</v>
      </c>
      <c r="AB7" s="79"/>
      <c r="AC7" s="79" t="b">
        <v>0</v>
      </c>
      <c r="AD7" s="79">
        <v>0</v>
      </c>
      <c r="AE7" s="85" t="s">
        <v>679</v>
      </c>
      <c r="AF7" s="79" t="b">
        <v>0</v>
      </c>
      <c r="AG7" s="79" t="s">
        <v>683</v>
      </c>
      <c r="AH7" s="79"/>
      <c r="AI7" s="85" t="s">
        <v>679</v>
      </c>
      <c r="AJ7" s="79" t="b">
        <v>0</v>
      </c>
      <c r="AK7" s="79">
        <v>107</v>
      </c>
      <c r="AL7" s="85" t="s">
        <v>660</v>
      </c>
      <c r="AM7" s="79" t="s">
        <v>687</v>
      </c>
      <c r="AN7" s="79" t="b">
        <v>0</v>
      </c>
      <c r="AO7" s="85" t="s">
        <v>660</v>
      </c>
      <c r="AP7" s="79" t="s">
        <v>176</v>
      </c>
      <c r="AQ7" s="79">
        <v>0</v>
      </c>
      <c r="AR7" s="79">
        <v>0</v>
      </c>
      <c r="AS7" s="79"/>
      <c r="AT7" s="79"/>
      <c r="AU7" s="79"/>
      <c r="AV7" s="79"/>
      <c r="AW7" s="79"/>
      <c r="AX7" s="79"/>
      <c r="AY7" s="79"/>
      <c r="AZ7" s="79"/>
      <c r="BA7">
        <v>1</v>
      </c>
      <c r="BB7" s="78" t="str">
        <f>REPLACE(INDEX(GroupVertices[Group],MATCH(Edges[[#This Row],[Vertex 1]],GroupVertices[Vertex],0)),1,1,"")</f>
        <v>1</v>
      </c>
      <c r="BC7" s="78" t="str">
        <f>REPLACE(INDEX(GroupVertices[Group],MATCH(Edges[[#This Row],[Vertex 2]],GroupVertices[Vertex],0)),1,1,"")</f>
        <v>1</v>
      </c>
      <c r="BD7" s="48"/>
      <c r="BE7" s="49"/>
      <c r="BF7" s="48"/>
      <c r="BG7" s="49"/>
      <c r="BH7" s="48"/>
      <c r="BI7" s="49"/>
      <c r="BJ7" s="48"/>
      <c r="BK7" s="49"/>
      <c r="BL7" s="48"/>
    </row>
    <row r="8" spans="1:64" ht="15">
      <c r="A8" s="64" t="s">
        <v>213</v>
      </c>
      <c r="B8" s="64" t="s">
        <v>298</v>
      </c>
      <c r="C8" s="65" t="s">
        <v>1879</v>
      </c>
      <c r="D8" s="66">
        <v>3</v>
      </c>
      <c r="E8" s="67" t="s">
        <v>132</v>
      </c>
      <c r="F8" s="68">
        <v>32</v>
      </c>
      <c r="G8" s="65"/>
      <c r="H8" s="69"/>
      <c r="I8" s="70"/>
      <c r="J8" s="70"/>
      <c r="K8" s="34" t="s">
        <v>65</v>
      </c>
      <c r="L8" s="77">
        <v>8</v>
      </c>
      <c r="M8" s="77"/>
      <c r="N8" s="72"/>
      <c r="O8" s="79" t="s">
        <v>324</v>
      </c>
      <c r="P8" s="81">
        <v>43481.64974537037</v>
      </c>
      <c r="Q8" s="79" t="s">
        <v>326</v>
      </c>
      <c r="R8" s="79"/>
      <c r="S8" s="79"/>
      <c r="T8" s="79"/>
      <c r="U8" s="79"/>
      <c r="V8" s="82" t="s">
        <v>381</v>
      </c>
      <c r="W8" s="81">
        <v>43481.64974537037</v>
      </c>
      <c r="X8" s="82" t="s">
        <v>468</v>
      </c>
      <c r="Y8" s="79"/>
      <c r="Z8" s="79"/>
      <c r="AA8" s="85" t="s">
        <v>573</v>
      </c>
      <c r="AB8" s="79"/>
      <c r="AC8" s="79" t="b">
        <v>0</v>
      </c>
      <c r="AD8" s="79">
        <v>0</v>
      </c>
      <c r="AE8" s="85" t="s">
        <v>679</v>
      </c>
      <c r="AF8" s="79" t="b">
        <v>0</v>
      </c>
      <c r="AG8" s="79" t="s">
        <v>683</v>
      </c>
      <c r="AH8" s="79"/>
      <c r="AI8" s="85" t="s">
        <v>679</v>
      </c>
      <c r="AJ8" s="79" t="b">
        <v>0</v>
      </c>
      <c r="AK8" s="79">
        <v>107</v>
      </c>
      <c r="AL8" s="85" t="s">
        <v>660</v>
      </c>
      <c r="AM8" s="79" t="s">
        <v>687</v>
      </c>
      <c r="AN8" s="79" t="b">
        <v>0</v>
      </c>
      <c r="AO8" s="85" t="s">
        <v>660</v>
      </c>
      <c r="AP8" s="79" t="s">
        <v>176</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v>0</v>
      </c>
      <c r="BE8" s="49">
        <v>0</v>
      </c>
      <c r="BF8" s="48">
        <v>0</v>
      </c>
      <c r="BG8" s="49">
        <v>0</v>
      </c>
      <c r="BH8" s="48">
        <v>0</v>
      </c>
      <c r="BI8" s="49">
        <v>0</v>
      </c>
      <c r="BJ8" s="48">
        <v>21</v>
      </c>
      <c r="BK8" s="49">
        <v>100</v>
      </c>
      <c r="BL8" s="48">
        <v>21</v>
      </c>
    </row>
    <row r="9" spans="1:64" ht="15">
      <c r="A9" s="64" t="s">
        <v>214</v>
      </c>
      <c r="B9" s="64" t="s">
        <v>310</v>
      </c>
      <c r="C9" s="65" t="s">
        <v>1879</v>
      </c>
      <c r="D9" s="66">
        <v>3</v>
      </c>
      <c r="E9" s="67" t="s">
        <v>132</v>
      </c>
      <c r="F9" s="68">
        <v>32</v>
      </c>
      <c r="G9" s="65"/>
      <c r="H9" s="69"/>
      <c r="I9" s="70"/>
      <c r="J9" s="70"/>
      <c r="K9" s="34" t="s">
        <v>65</v>
      </c>
      <c r="L9" s="77">
        <v>9</v>
      </c>
      <c r="M9" s="77"/>
      <c r="N9" s="72"/>
      <c r="O9" s="79" t="s">
        <v>324</v>
      </c>
      <c r="P9" s="81">
        <v>43481.651354166665</v>
      </c>
      <c r="Q9" s="79" t="s">
        <v>326</v>
      </c>
      <c r="R9" s="79"/>
      <c r="S9" s="79"/>
      <c r="T9" s="79"/>
      <c r="U9" s="79"/>
      <c r="V9" s="82" t="s">
        <v>382</v>
      </c>
      <c r="W9" s="81">
        <v>43481.651354166665</v>
      </c>
      <c r="X9" s="82" t="s">
        <v>469</v>
      </c>
      <c r="Y9" s="79"/>
      <c r="Z9" s="79"/>
      <c r="AA9" s="85" t="s">
        <v>574</v>
      </c>
      <c r="AB9" s="79"/>
      <c r="AC9" s="79" t="b">
        <v>0</v>
      </c>
      <c r="AD9" s="79">
        <v>0</v>
      </c>
      <c r="AE9" s="85" t="s">
        <v>679</v>
      </c>
      <c r="AF9" s="79" t="b">
        <v>0</v>
      </c>
      <c r="AG9" s="79" t="s">
        <v>683</v>
      </c>
      <c r="AH9" s="79"/>
      <c r="AI9" s="85" t="s">
        <v>679</v>
      </c>
      <c r="AJ9" s="79" t="b">
        <v>0</v>
      </c>
      <c r="AK9" s="79">
        <v>107</v>
      </c>
      <c r="AL9" s="85" t="s">
        <v>660</v>
      </c>
      <c r="AM9" s="79" t="s">
        <v>688</v>
      </c>
      <c r="AN9" s="79" t="b">
        <v>0</v>
      </c>
      <c r="AO9" s="85" t="s">
        <v>660</v>
      </c>
      <c r="AP9" s="79" t="s">
        <v>176</v>
      </c>
      <c r="AQ9" s="79">
        <v>0</v>
      </c>
      <c r="AR9" s="79">
        <v>0</v>
      </c>
      <c r="AS9" s="79"/>
      <c r="AT9" s="79"/>
      <c r="AU9" s="79"/>
      <c r="AV9" s="79"/>
      <c r="AW9" s="79"/>
      <c r="AX9" s="79"/>
      <c r="AY9" s="79"/>
      <c r="AZ9" s="79"/>
      <c r="BA9">
        <v>1</v>
      </c>
      <c r="BB9" s="78" t="str">
        <f>REPLACE(INDEX(GroupVertices[Group],MATCH(Edges[[#This Row],[Vertex 1]],GroupVertices[Vertex],0)),1,1,"")</f>
        <v>1</v>
      </c>
      <c r="BC9" s="78" t="str">
        <f>REPLACE(INDEX(GroupVertices[Group],MATCH(Edges[[#This Row],[Vertex 2]],GroupVertices[Vertex],0)),1,1,"")</f>
        <v>1</v>
      </c>
      <c r="BD9" s="48"/>
      <c r="BE9" s="49"/>
      <c r="BF9" s="48"/>
      <c r="BG9" s="49"/>
      <c r="BH9" s="48"/>
      <c r="BI9" s="49"/>
      <c r="BJ9" s="48"/>
      <c r="BK9" s="49"/>
      <c r="BL9" s="48"/>
    </row>
    <row r="10" spans="1:64" ht="15">
      <c r="A10" s="64" t="s">
        <v>214</v>
      </c>
      <c r="B10" s="64" t="s">
        <v>311</v>
      </c>
      <c r="C10" s="65" t="s">
        <v>1879</v>
      </c>
      <c r="D10" s="66">
        <v>3</v>
      </c>
      <c r="E10" s="67" t="s">
        <v>132</v>
      </c>
      <c r="F10" s="68">
        <v>32</v>
      </c>
      <c r="G10" s="65"/>
      <c r="H10" s="69"/>
      <c r="I10" s="70"/>
      <c r="J10" s="70"/>
      <c r="K10" s="34" t="s">
        <v>65</v>
      </c>
      <c r="L10" s="77">
        <v>10</v>
      </c>
      <c r="M10" s="77"/>
      <c r="N10" s="72"/>
      <c r="O10" s="79" t="s">
        <v>324</v>
      </c>
      <c r="P10" s="81">
        <v>43481.651354166665</v>
      </c>
      <c r="Q10" s="79" t="s">
        <v>326</v>
      </c>
      <c r="R10" s="79"/>
      <c r="S10" s="79"/>
      <c r="T10" s="79"/>
      <c r="U10" s="79"/>
      <c r="V10" s="82" t="s">
        <v>382</v>
      </c>
      <c r="W10" s="81">
        <v>43481.651354166665</v>
      </c>
      <c r="X10" s="82" t="s">
        <v>469</v>
      </c>
      <c r="Y10" s="79"/>
      <c r="Z10" s="79"/>
      <c r="AA10" s="85" t="s">
        <v>574</v>
      </c>
      <c r="AB10" s="79"/>
      <c r="AC10" s="79" t="b">
        <v>0</v>
      </c>
      <c r="AD10" s="79">
        <v>0</v>
      </c>
      <c r="AE10" s="85" t="s">
        <v>679</v>
      </c>
      <c r="AF10" s="79" t="b">
        <v>0</v>
      </c>
      <c r="AG10" s="79" t="s">
        <v>683</v>
      </c>
      <c r="AH10" s="79"/>
      <c r="AI10" s="85" t="s">
        <v>679</v>
      </c>
      <c r="AJ10" s="79" t="b">
        <v>0</v>
      </c>
      <c r="AK10" s="79">
        <v>107</v>
      </c>
      <c r="AL10" s="85" t="s">
        <v>660</v>
      </c>
      <c r="AM10" s="79" t="s">
        <v>688</v>
      </c>
      <c r="AN10" s="79" t="b">
        <v>0</v>
      </c>
      <c r="AO10" s="85" t="s">
        <v>660</v>
      </c>
      <c r="AP10" s="79" t="s">
        <v>176</v>
      </c>
      <c r="AQ10" s="79">
        <v>0</v>
      </c>
      <c r="AR10" s="79">
        <v>0</v>
      </c>
      <c r="AS10" s="79"/>
      <c r="AT10" s="79"/>
      <c r="AU10" s="79"/>
      <c r="AV10" s="79"/>
      <c r="AW10" s="79"/>
      <c r="AX10" s="79"/>
      <c r="AY10" s="79"/>
      <c r="AZ10" s="79"/>
      <c r="BA10">
        <v>1</v>
      </c>
      <c r="BB10" s="78" t="str">
        <f>REPLACE(INDEX(GroupVertices[Group],MATCH(Edges[[#This Row],[Vertex 1]],GroupVertices[Vertex],0)),1,1,"")</f>
        <v>1</v>
      </c>
      <c r="BC10" s="78" t="str">
        <f>REPLACE(INDEX(GroupVertices[Group],MATCH(Edges[[#This Row],[Vertex 2]],GroupVertices[Vertex],0)),1,1,"")</f>
        <v>1</v>
      </c>
      <c r="BD10" s="48"/>
      <c r="BE10" s="49"/>
      <c r="BF10" s="48"/>
      <c r="BG10" s="49"/>
      <c r="BH10" s="48"/>
      <c r="BI10" s="49"/>
      <c r="BJ10" s="48"/>
      <c r="BK10" s="49"/>
      <c r="BL10" s="48"/>
    </row>
    <row r="11" spans="1:64" ht="15">
      <c r="A11" s="64" t="s">
        <v>214</v>
      </c>
      <c r="B11" s="64" t="s">
        <v>298</v>
      </c>
      <c r="C11" s="65" t="s">
        <v>1879</v>
      </c>
      <c r="D11" s="66">
        <v>3</v>
      </c>
      <c r="E11" s="67" t="s">
        <v>132</v>
      </c>
      <c r="F11" s="68">
        <v>32</v>
      </c>
      <c r="G11" s="65"/>
      <c r="H11" s="69"/>
      <c r="I11" s="70"/>
      <c r="J11" s="70"/>
      <c r="K11" s="34" t="s">
        <v>65</v>
      </c>
      <c r="L11" s="77">
        <v>11</v>
      </c>
      <c r="M11" s="77"/>
      <c r="N11" s="72"/>
      <c r="O11" s="79" t="s">
        <v>324</v>
      </c>
      <c r="P11" s="81">
        <v>43481.651354166665</v>
      </c>
      <c r="Q11" s="79" t="s">
        <v>326</v>
      </c>
      <c r="R11" s="79"/>
      <c r="S11" s="79"/>
      <c r="T11" s="79"/>
      <c r="U11" s="79"/>
      <c r="V11" s="82" t="s">
        <v>382</v>
      </c>
      <c r="W11" s="81">
        <v>43481.651354166665</v>
      </c>
      <c r="X11" s="82" t="s">
        <v>469</v>
      </c>
      <c r="Y11" s="79"/>
      <c r="Z11" s="79"/>
      <c r="AA11" s="85" t="s">
        <v>574</v>
      </c>
      <c r="AB11" s="79"/>
      <c r="AC11" s="79" t="b">
        <v>0</v>
      </c>
      <c r="AD11" s="79">
        <v>0</v>
      </c>
      <c r="AE11" s="85" t="s">
        <v>679</v>
      </c>
      <c r="AF11" s="79" t="b">
        <v>0</v>
      </c>
      <c r="AG11" s="79" t="s">
        <v>683</v>
      </c>
      <c r="AH11" s="79"/>
      <c r="AI11" s="85" t="s">
        <v>679</v>
      </c>
      <c r="AJ11" s="79" t="b">
        <v>0</v>
      </c>
      <c r="AK11" s="79">
        <v>107</v>
      </c>
      <c r="AL11" s="85" t="s">
        <v>660</v>
      </c>
      <c r="AM11" s="79" t="s">
        <v>688</v>
      </c>
      <c r="AN11" s="79" t="b">
        <v>0</v>
      </c>
      <c r="AO11" s="85" t="s">
        <v>660</v>
      </c>
      <c r="AP11" s="79" t="s">
        <v>176</v>
      </c>
      <c r="AQ11" s="79">
        <v>0</v>
      </c>
      <c r="AR11" s="79">
        <v>0</v>
      </c>
      <c r="AS11" s="79"/>
      <c r="AT11" s="79"/>
      <c r="AU11" s="79"/>
      <c r="AV11" s="79"/>
      <c r="AW11" s="79"/>
      <c r="AX11" s="79"/>
      <c r="AY11" s="79"/>
      <c r="AZ11" s="79"/>
      <c r="BA11">
        <v>1</v>
      </c>
      <c r="BB11" s="78" t="str">
        <f>REPLACE(INDEX(GroupVertices[Group],MATCH(Edges[[#This Row],[Vertex 1]],GroupVertices[Vertex],0)),1,1,"")</f>
        <v>1</v>
      </c>
      <c r="BC11" s="78" t="str">
        <f>REPLACE(INDEX(GroupVertices[Group],MATCH(Edges[[#This Row],[Vertex 2]],GroupVertices[Vertex],0)),1,1,"")</f>
        <v>1</v>
      </c>
      <c r="BD11" s="48">
        <v>0</v>
      </c>
      <c r="BE11" s="49">
        <v>0</v>
      </c>
      <c r="BF11" s="48">
        <v>0</v>
      </c>
      <c r="BG11" s="49">
        <v>0</v>
      </c>
      <c r="BH11" s="48">
        <v>0</v>
      </c>
      <c r="BI11" s="49">
        <v>0</v>
      </c>
      <c r="BJ11" s="48">
        <v>21</v>
      </c>
      <c r="BK11" s="49">
        <v>100</v>
      </c>
      <c r="BL11" s="48">
        <v>21</v>
      </c>
    </row>
    <row r="12" spans="1:64" ht="15">
      <c r="A12" s="64" t="s">
        <v>215</v>
      </c>
      <c r="B12" s="64" t="s">
        <v>302</v>
      </c>
      <c r="C12" s="65" t="s">
        <v>1879</v>
      </c>
      <c r="D12" s="66">
        <v>3</v>
      </c>
      <c r="E12" s="67" t="s">
        <v>132</v>
      </c>
      <c r="F12" s="68">
        <v>32</v>
      </c>
      <c r="G12" s="65"/>
      <c r="H12" s="69"/>
      <c r="I12" s="70"/>
      <c r="J12" s="70"/>
      <c r="K12" s="34" t="s">
        <v>65</v>
      </c>
      <c r="L12" s="77">
        <v>12</v>
      </c>
      <c r="M12" s="77"/>
      <c r="N12" s="72"/>
      <c r="O12" s="79" t="s">
        <v>324</v>
      </c>
      <c r="P12" s="81">
        <v>43481.651504629626</v>
      </c>
      <c r="Q12" s="79" t="s">
        <v>327</v>
      </c>
      <c r="R12" s="82" t="s">
        <v>358</v>
      </c>
      <c r="S12" s="79" t="s">
        <v>362</v>
      </c>
      <c r="T12" s="79" t="s">
        <v>364</v>
      </c>
      <c r="U12" s="79"/>
      <c r="V12" s="82" t="s">
        <v>383</v>
      </c>
      <c r="W12" s="81">
        <v>43481.651504629626</v>
      </c>
      <c r="X12" s="82" t="s">
        <v>470</v>
      </c>
      <c r="Y12" s="79"/>
      <c r="Z12" s="79"/>
      <c r="AA12" s="85" t="s">
        <v>575</v>
      </c>
      <c r="AB12" s="79"/>
      <c r="AC12" s="79" t="b">
        <v>0</v>
      </c>
      <c r="AD12" s="79">
        <v>0</v>
      </c>
      <c r="AE12" s="85" t="s">
        <v>679</v>
      </c>
      <c r="AF12" s="79" t="b">
        <v>1</v>
      </c>
      <c r="AG12" s="79" t="s">
        <v>683</v>
      </c>
      <c r="AH12" s="79"/>
      <c r="AI12" s="85" t="s">
        <v>684</v>
      </c>
      <c r="AJ12" s="79" t="b">
        <v>0</v>
      </c>
      <c r="AK12" s="79">
        <v>174</v>
      </c>
      <c r="AL12" s="85" t="s">
        <v>665</v>
      </c>
      <c r="AM12" s="79" t="s">
        <v>688</v>
      </c>
      <c r="AN12" s="79" t="b">
        <v>0</v>
      </c>
      <c r="AO12" s="85" t="s">
        <v>665</v>
      </c>
      <c r="AP12" s="79" t="s">
        <v>176</v>
      </c>
      <c r="AQ12" s="79">
        <v>0</v>
      </c>
      <c r="AR12" s="79">
        <v>0</v>
      </c>
      <c r="AS12" s="79"/>
      <c r="AT12" s="79"/>
      <c r="AU12" s="79"/>
      <c r="AV12" s="79"/>
      <c r="AW12" s="79"/>
      <c r="AX12" s="79"/>
      <c r="AY12" s="79"/>
      <c r="AZ12" s="79"/>
      <c r="BA12">
        <v>1</v>
      </c>
      <c r="BB12" s="78" t="str">
        <f>REPLACE(INDEX(GroupVertices[Group],MATCH(Edges[[#This Row],[Vertex 1]],GroupVertices[Vertex],0)),1,1,"")</f>
        <v>2</v>
      </c>
      <c r="BC12" s="78" t="str">
        <f>REPLACE(INDEX(GroupVertices[Group],MATCH(Edges[[#This Row],[Vertex 2]],GroupVertices[Vertex],0)),1,1,"")</f>
        <v>2</v>
      </c>
      <c r="BD12" s="48">
        <v>0</v>
      </c>
      <c r="BE12" s="49">
        <v>0</v>
      </c>
      <c r="BF12" s="48">
        <v>0</v>
      </c>
      <c r="BG12" s="49">
        <v>0</v>
      </c>
      <c r="BH12" s="48">
        <v>0</v>
      </c>
      <c r="BI12" s="49">
        <v>0</v>
      </c>
      <c r="BJ12" s="48">
        <v>12</v>
      </c>
      <c r="BK12" s="49">
        <v>100</v>
      </c>
      <c r="BL12" s="48">
        <v>12</v>
      </c>
    </row>
    <row r="13" spans="1:64" ht="15">
      <c r="A13" s="64" t="s">
        <v>216</v>
      </c>
      <c r="B13" s="64" t="s">
        <v>302</v>
      </c>
      <c r="C13" s="65" t="s">
        <v>1879</v>
      </c>
      <c r="D13" s="66">
        <v>3</v>
      </c>
      <c r="E13" s="67" t="s">
        <v>132</v>
      </c>
      <c r="F13" s="68">
        <v>32</v>
      </c>
      <c r="G13" s="65"/>
      <c r="H13" s="69"/>
      <c r="I13" s="70"/>
      <c r="J13" s="70"/>
      <c r="K13" s="34" t="s">
        <v>65</v>
      </c>
      <c r="L13" s="77">
        <v>13</v>
      </c>
      <c r="M13" s="77"/>
      <c r="N13" s="72"/>
      <c r="O13" s="79" t="s">
        <v>324</v>
      </c>
      <c r="P13" s="81">
        <v>43481.65159722222</v>
      </c>
      <c r="Q13" s="79" t="s">
        <v>327</v>
      </c>
      <c r="R13" s="82" t="s">
        <v>358</v>
      </c>
      <c r="S13" s="79" t="s">
        <v>362</v>
      </c>
      <c r="T13" s="79" t="s">
        <v>364</v>
      </c>
      <c r="U13" s="79"/>
      <c r="V13" s="82" t="s">
        <v>384</v>
      </c>
      <c r="W13" s="81">
        <v>43481.65159722222</v>
      </c>
      <c r="X13" s="82" t="s">
        <v>471</v>
      </c>
      <c r="Y13" s="79"/>
      <c r="Z13" s="79"/>
      <c r="AA13" s="85" t="s">
        <v>576</v>
      </c>
      <c r="AB13" s="79"/>
      <c r="AC13" s="79" t="b">
        <v>0</v>
      </c>
      <c r="AD13" s="79">
        <v>0</v>
      </c>
      <c r="AE13" s="85" t="s">
        <v>679</v>
      </c>
      <c r="AF13" s="79" t="b">
        <v>1</v>
      </c>
      <c r="AG13" s="79" t="s">
        <v>683</v>
      </c>
      <c r="AH13" s="79"/>
      <c r="AI13" s="85" t="s">
        <v>684</v>
      </c>
      <c r="AJ13" s="79" t="b">
        <v>0</v>
      </c>
      <c r="AK13" s="79">
        <v>174</v>
      </c>
      <c r="AL13" s="85" t="s">
        <v>665</v>
      </c>
      <c r="AM13" s="79" t="s">
        <v>687</v>
      </c>
      <c r="AN13" s="79" t="b">
        <v>0</v>
      </c>
      <c r="AO13" s="85" t="s">
        <v>665</v>
      </c>
      <c r="AP13" s="79" t="s">
        <v>176</v>
      </c>
      <c r="AQ13" s="79">
        <v>0</v>
      </c>
      <c r="AR13" s="79">
        <v>0</v>
      </c>
      <c r="AS13" s="79"/>
      <c r="AT13" s="79"/>
      <c r="AU13" s="79"/>
      <c r="AV13" s="79"/>
      <c r="AW13" s="79"/>
      <c r="AX13" s="79"/>
      <c r="AY13" s="79"/>
      <c r="AZ13" s="79"/>
      <c r="BA13">
        <v>1</v>
      </c>
      <c r="BB13" s="78" t="str">
        <f>REPLACE(INDEX(GroupVertices[Group],MATCH(Edges[[#This Row],[Vertex 1]],GroupVertices[Vertex],0)),1,1,"")</f>
        <v>2</v>
      </c>
      <c r="BC13" s="78" t="str">
        <f>REPLACE(INDEX(GroupVertices[Group],MATCH(Edges[[#This Row],[Vertex 2]],GroupVertices[Vertex],0)),1,1,"")</f>
        <v>2</v>
      </c>
      <c r="BD13" s="48">
        <v>0</v>
      </c>
      <c r="BE13" s="49">
        <v>0</v>
      </c>
      <c r="BF13" s="48">
        <v>0</v>
      </c>
      <c r="BG13" s="49">
        <v>0</v>
      </c>
      <c r="BH13" s="48">
        <v>0</v>
      </c>
      <c r="BI13" s="49">
        <v>0</v>
      </c>
      <c r="BJ13" s="48">
        <v>12</v>
      </c>
      <c r="BK13" s="49">
        <v>100</v>
      </c>
      <c r="BL13" s="48">
        <v>12</v>
      </c>
    </row>
    <row r="14" spans="1:64" ht="15">
      <c r="A14" s="64" t="s">
        <v>217</v>
      </c>
      <c r="B14" s="64" t="s">
        <v>310</v>
      </c>
      <c r="C14" s="65" t="s">
        <v>1879</v>
      </c>
      <c r="D14" s="66">
        <v>3</v>
      </c>
      <c r="E14" s="67" t="s">
        <v>132</v>
      </c>
      <c r="F14" s="68">
        <v>32</v>
      </c>
      <c r="G14" s="65"/>
      <c r="H14" s="69"/>
      <c r="I14" s="70"/>
      <c r="J14" s="70"/>
      <c r="K14" s="34" t="s">
        <v>65</v>
      </c>
      <c r="L14" s="77">
        <v>14</v>
      </c>
      <c r="M14" s="77"/>
      <c r="N14" s="72"/>
      <c r="O14" s="79" t="s">
        <v>324</v>
      </c>
      <c r="P14" s="81">
        <v>43481.65232638889</v>
      </c>
      <c r="Q14" s="79" t="s">
        <v>326</v>
      </c>
      <c r="R14" s="79"/>
      <c r="S14" s="79"/>
      <c r="T14" s="79"/>
      <c r="U14" s="79"/>
      <c r="V14" s="82" t="s">
        <v>385</v>
      </c>
      <c r="W14" s="81">
        <v>43481.65232638889</v>
      </c>
      <c r="X14" s="82" t="s">
        <v>472</v>
      </c>
      <c r="Y14" s="79"/>
      <c r="Z14" s="79"/>
      <c r="AA14" s="85" t="s">
        <v>577</v>
      </c>
      <c r="AB14" s="79"/>
      <c r="AC14" s="79" t="b">
        <v>0</v>
      </c>
      <c r="AD14" s="79">
        <v>0</v>
      </c>
      <c r="AE14" s="85" t="s">
        <v>679</v>
      </c>
      <c r="AF14" s="79" t="b">
        <v>0</v>
      </c>
      <c r="AG14" s="79" t="s">
        <v>683</v>
      </c>
      <c r="AH14" s="79"/>
      <c r="AI14" s="85" t="s">
        <v>679</v>
      </c>
      <c r="AJ14" s="79" t="b">
        <v>0</v>
      </c>
      <c r="AK14" s="79">
        <v>107</v>
      </c>
      <c r="AL14" s="85" t="s">
        <v>660</v>
      </c>
      <c r="AM14" s="79" t="s">
        <v>687</v>
      </c>
      <c r="AN14" s="79" t="b">
        <v>0</v>
      </c>
      <c r="AO14" s="85" t="s">
        <v>660</v>
      </c>
      <c r="AP14" s="79" t="s">
        <v>176</v>
      </c>
      <c r="AQ14" s="79">
        <v>0</v>
      </c>
      <c r="AR14" s="79">
        <v>0</v>
      </c>
      <c r="AS14" s="79"/>
      <c r="AT14" s="79"/>
      <c r="AU14" s="79"/>
      <c r="AV14" s="79"/>
      <c r="AW14" s="79"/>
      <c r="AX14" s="79"/>
      <c r="AY14" s="79"/>
      <c r="AZ14" s="79"/>
      <c r="BA14">
        <v>1</v>
      </c>
      <c r="BB14" s="78" t="str">
        <f>REPLACE(INDEX(GroupVertices[Group],MATCH(Edges[[#This Row],[Vertex 1]],GroupVertices[Vertex],0)),1,1,"")</f>
        <v>1</v>
      </c>
      <c r="BC14" s="78" t="str">
        <f>REPLACE(INDEX(GroupVertices[Group],MATCH(Edges[[#This Row],[Vertex 2]],GroupVertices[Vertex],0)),1,1,"")</f>
        <v>1</v>
      </c>
      <c r="BD14" s="48"/>
      <c r="BE14" s="49"/>
      <c r="BF14" s="48"/>
      <c r="BG14" s="49"/>
      <c r="BH14" s="48"/>
      <c r="BI14" s="49"/>
      <c r="BJ14" s="48"/>
      <c r="BK14" s="49"/>
      <c r="BL14" s="48"/>
    </row>
    <row r="15" spans="1:64" ht="15">
      <c r="A15" s="64" t="s">
        <v>217</v>
      </c>
      <c r="B15" s="64" t="s">
        <v>311</v>
      </c>
      <c r="C15" s="65" t="s">
        <v>1879</v>
      </c>
      <c r="D15" s="66">
        <v>3</v>
      </c>
      <c r="E15" s="67" t="s">
        <v>132</v>
      </c>
      <c r="F15" s="68">
        <v>32</v>
      </c>
      <c r="G15" s="65"/>
      <c r="H15" s="69"/>
      <c r="I15" s="70"/>
      <c r="J15" s="70"/>
      <c r="K15" s="34" t="s">
        <v>65</v>
      </c>
      <c r="L15" s="77">
        <v>15</v>
      </c>
      <c r="M15" s="77"/>
      <c r="N15" s="72"/>
      <c r="O15" s="79" t="s">
        <v>324</v>
      </c>
      <c r="P15" s="81">
        <v>43481.65232638889</v>
      </c>
      <c r="Q15" s="79" t="s">
        <v>326</v>
      </c>
      <c r="R15" s="79"/>
      <c r="S15" s="79"/>
      <c r="T15" s="79"/>
      <c r="U15" s="79"/>
      <c r="V15" s="82" t="s">
        <v>385</v>
      </c>
      <c r="W15" s="81">
        <v>43481.65232638889</v>
      </c>
      <c r="X15" s="82" t="s">
        <v>472</v>
      </c>
      <c r="Y15" s="79"/>
      <c r="Z15" s="79"/>
      <c r="AA15" s="85" t="s">
        <v>577</v>
      </c>
      <c r="AB15" s="79"/>
      <c r="AC15" s="79" t="b">
        <v>0</v>
      </c>
      <c r="AD15" s="79">
        <v>0</v>
      </c>
      <c r="AE15" s="85" t="s">
        <v>679</v>
      </c>
      <c r="AF15" s="79" t="b">
        <v>0</v>
      </c>
      <c r="AG15" s="79" t="s">
        <v>683</v>
      </c>
      <c r="AH15" s="79"/>
      <c r="AI15" s="85" t="s">
        <v>679</v>
      </c>
      <c r="AJ15" s="79" t="b">
        <v>0</v>
      </c>
      <c r="AK15" s="79">
        <v>107</v>
      </c>
      <c r="AL15" s="85" t="s">
        <v>660</v>
      </c>
      <c r="AM15" s="79" t="s">
        <v>687</v>
      </c>
      <c r="AN15" s="79" t="b">
        <v>0</v>
      </c>
      <c r="AO15" s="85" t="s">
        <v>660</v>
      </c>
      <c r="AP15" s="79" t="s">
        <v>176</v>
      </c>
      <c r="AQ15" s="79">
        <v>0</v>
      </c>
      <c r="AR15" s="79">
        <v>0</v>
      </c>
      <c r="AS15" s="79"/>
      <c r="AT15" s="79"/>
      <c r="AU15" s="79"/>
      <c r="AV15" s="79"/>
      <c r="AW15" s="79"/>
      <c r="AX15" s="79"/>
      <c r="AY15" s="79"/>
      <c r="AZ15" s="79"/>
      <c r="BA15">
        <v>1</v>
      </c>
      <c r="BB15" s="78" t="str">
        <f>REPLACE(INDEX(GroupVertices[Group],MATCH(Edges[[#This Row],[Vertex 1]],GroupVertices[Vertex],0)),1,1,"")</f>
        <v>1</v>
      </c>
      <c r="BC15" s="78" t="str">
        <f>REPLACE(INDEX(GroupVertices[Group],MATCH(Edges[[#This Row],[Vertex 2]],GroupVertices[Vertex],0)),1,1,"")</f>
        <v>1</v>
      </c>
      <c r="BD15" s="48"/>
      <c r="BE15" s="49"/>
      <c r="BF15" s="48"/>
      <c r="BG15" s="49"/>
      <c r="BH15" s="48"/>
      <c r="BI15" s="49"/>
      <c r="BJ15" s="48"/>
      <c r="BK15" s="49"/>
      <c r="BL15" s="48"/>
    </row>
    <row r="16" spans="1:64" ht="15">
      <c r="A16" s="64" t="s">
        <v>217</v>
      </c>
      <c r="B16" s="64" t="s">
        <v>298</v>
      </c>
      <c r="C16" s="65" t="s">
        <v>1879</v>
      </c>
      <c r="D16" s="66">
        <v>3</v>
      </c>
      <c r="E16" s="67" t="s">
        <v>132</v>
      </c>
      <c r="F16" s="68">
        <v>32</v>
      </c>
      <c r="G16" s="65"/>
      <c r="H16" s="69"/>
      <c r="I16" s="70"/>
      <c r="J16" s="70"/>
      <c r="K16" s="34" t="s">
        <v>65</v>
      </c>
      <c r="L16" s="77">
        <v>16</v>
      </c>
      <c r="M16" s="77"/>
      <c r="N16" s="72"/>
      <c r="O16" s="79" t="s">
        <v>324</v>
      </c>
      <c r="P16" s="81">
        <v>43481.65232638889</v>
      </c>
      <c r="Q16" s="79" t="s">
        <v>326</v>
      </c>
      <c r="R16" s="79"/>
      <c r="S16" s="79"/>
      <c r="T16" s="79"/>
      <c r="U16" s="79"/>
      <c r="V16" s="82" t="s">
        <v>385</v>
      </c>
      <c r="W16" s="81">
        <v>43481.65232638889</v>
      </c>
      <c r="X16" s="82" t="s">
        <v>472</v>
      </c>
      <c r="Y16" s="79"/>
      <c r="Z16" s="79"/>
      <c r="AA16" s="85" t="s">
        <v>577</v>
      </c>
      <c r="AB16" s="79"/>
      <c r="AC16" s="79" t="b">
        <v>0</v>
      </c>
      <c r="AD16" s="79">
        <v>0</v>
      </c>
      <c r="AE16" s="85" t="s">
        <v>679</v>
      </c>
      <c r="AF16" s="79" t="b">
        <v>0</v>
      </c>
      <c r="AG16" s="79" t="s">
        <v>683</v>
      </c>
      <c r="AH16" s="79"/>
      <c r="AI16" s="85" t="s">
        <v>679</v>
      </c>
      <c r="AJ16" s="79" t="b">
        <v>0</v>
      </c>
      <c r="AK16" s="79">
        <v>107</v>
      </c>
      <c r="AL16" s="85" t="s">
        <v>660</v>
      </c>
      <c r="AM16" s="79" t="s">
        <v>687</v>
      </c>
      <c r="AN16" s="79" t="b">
        <v>0</v>
      </c>
      <c r="AO16" s="85" t="s">
        <v>660</v>
      </c>
      <c r="AP16" s="79" t="s">
        <v>176</v>
      </c>
      <c r="AQ16" s="79">
        <v>0</v>
      </c>
      <c r="AR16" s="79">
        <v>0</v>
      </c>
      <c r="AS16" s="79"/>
      <c r="AT16" s="79"/>
      <c r="AU16" s="79"/>
      <c r="AV16" s="79"/>
      <c r="AW16" s="79"/>
      <c r="AX16" s="79"/>
      <c r="AY16" s="79"/>
      <c r="AZ16" s="79"/>
      <c r="BA16">
        <v>1</v>
      </c>
      <c r="BB16" s="78" t="str">
        <f>REPLACE(INDEX(GroupVertices[Group],MATCH(Edges[[#This Row],[Vertex 1]],GroupVertices[Vertex],0)),1,1,"")</f>
        <v>1</v>
      </c>
      <c r="BC16" s="78" t="str">
        <f>REPLACE(INDEX(GroupVertices[Group],MATCH(Edges[[#This Row],[Vertex 2]],GroupVertices[Vertex],0)),1,1,"")</f>
        <v>1</v>
      </c>
      <c r="BD16" s="48">
        <v>0</v>
      </c>
      <c r="BE16" s="49">
        <v>0</v>
      </c>
      <c r="BF16" s="48">
        <v>0</v>
      </c>
      <c r="BG16" s="49">
        <v>0</v>
      </c>
      <c r="BH16" s="48">
        <v>0</v>
      </c>
      <c r="BI16" s="49">
        <v>0</v>
      </c>
      <c r="BJ16" s="48">
        <v>21</v>
      </c>
      <c r="BK16" s="49">
        <v>100</v>
      </c>
      <c r="BL16" s="48">
        <v>21</v>
      </c>
    </row>
    <row r="17" spans="1:64" ht="15">
      <c r="A17" s="64" t="s">
        <v>218</v>
      </c>
      <c r="B17" s="64" t="s">
        <v>310</v>
      </c>
      <c r="C17" s="65" t="s">
        <v>1879</v>
      </c>
      <c r="D17" s="66">
        <v>3</v>
      </c>
      <c r="E17" s="67" t="s">
        <v>132</v>
      </c>
      <c r="F17" s="68">
        <v>32</v>
      </c>
      <c r="G17" s="65"/>
      <c r="H17" s="69"/>
      <c r="I17" s="70"/>
      <c r="J17" s="70"/>
      <c r="K17" s="34" t="s">
        <v>65</v>
      </c>
      <c r="L17" s="77">
        <v>17</v>
      </c>
      <c r="M17" s="77"/>
      <c r="N17" s="72"/>
      <c r="O17" s="79" t="s">
        <v>324</v>
      </c>
      <c r="P17" s="81">
        <v>43481.65314814815</v>
      </c>
      <c r="Q17" s="79" t="s">
        <v>326</v>
      </c>
      <c r="R17" s="79"/>
      <c r="S17" s="79"/>
      <c r="T17" s="79"/>
      <c r="U17" s="79"/>
      <c r="V17" s="82" t="s">
        <v>386</v>
      </c>
      <c r="W17" s="81">
        <v>43481.65314814815</v>
      </c>
      <c r="X17" s="82" t="s">
        <v>473</v>
      </c>
      <c r="Y17" s="79"/>
      <c r="Z17" s="79"/>
      <c r="AA17" s="85" t="s">
        <v>578</v>
      </c>
      <c r="AB17" s="79"/>
      <c r="AC17" s="79" t="b">
        <v>0</v>
      </c>
      <c r="AD17" s="79">
        <v>0</v>
      </c>
      <c r="AE17" s="85" t="s">
        <v>679</v>
      </c>
      <c r="AF17" s="79" t="b">
        <v>0</v>
      </c>
      <c r="AG17" s="79" t="s">
        <v>683</v>
      </c>
      <c r="AH17" s="79"/>
      <c r="AI17" s="85" t="s">
        <v>679</v>
      </c>
      <c r="AJ17" s="79" t="b">
        <v>0</v>
      </c>
      <c r="AK17" s="79">
        <v>107</v>
      </c>
      <c r="AL17" s="85" t="s">
        <v>660</v>
      </c>
      <c r="AM17" s="79" t="s">
        <v>689</v>
      </c>
      <c r="AN17" s="79" t="b">
        <v>0</v>
      </c>
      <c r="AO17" s="85" t="s">
        <v>660</v>
      </c>
      <c r="AP17" s="79" t="s">
        <v>176</v>
      </c>
      <c r="AQ17" s="79">
        <v>0</v>
      </c>
      <c r="AR17" s="79">
        <v>0</v>
      </c>
      <c r="AS17" s="79"/>
      <c r="AT17" s="79"/>
      <c r="AU17" s="79"/>
      <c r="AV17" s="79"/>
      <c r="AW17" s="79"/>
      <c r="AX17" s="79"/>
      <c r="AY17" s="79"/>
      <c r="AZ17" s="79"/>
      <c r="BA17">
        <v>1</v>
      </c>
      <c r="BB17" s="78" t="str">
        <f>REPLACE(INDEX(GroupVertices[Group],MATCH(Edges[[#This Row],[Vertex 1]],GroupVertices[Vertex],0)),1,1,"")</f>
        <v>1</v>
      </c>
      <c r="BC17" s="78" t="str">
        <f>REPLACE(INDEX(GroupVertices[Group],MATCH(Edges[[#This Row],[Vertex 2]],GroupVertices[Vertex],0)),1,1,"")</f>
        <v>1</v>
      </c>
      <c r="BD17" s="48"/>
      <c r="BE17" s="49"/>
      <c r="BF17" s="48"/>
      <c r="BG17" s="49"/>
      <c r="BH17" s="48"/>
      <c r="BI17" s="49"/>
      <c r="BJ17" s="48"/>
      <c r="BK17" s="49"/>
      <c r="BL17" s="48"/>
    </row>
    <row r="18" spans="1:64" ht="15">
      <c r="A18" s="64" t="s">
        <v>218</v>
      </c>
      <c r="B18" s="64" t="s">
        <v>311</v>
      </c>
      <c r="C18" s="65" t="s">
        <v>1879</v>
      </c>
      <c r="D18" s="66">
        <v>3</v>
      </c>
      <c r="E18" s="67" t="s">
        <v>132</v>
      </c>
      <c r="F18" s="68">
        <v>32</v>
      </c>
      <c r="G18" s="65"/>
      <c r="H18" s="69"/>
      <c r="I18" s="70"/>
      <c r="J18" s="70"/>
      <c r="K18" s="34" t="s">
        <v>65</v>
      </c>
      <c r="L18" s="77">
        <v>18</v>
      </c>
      <c r="M18" s="77"/>
      <c r="N18" s="72"/>
      <c r="O18" s="79" t="s">
        <v>324</v>
      </c>
      <c r="P18" s="81">
        <v>43481.65314814815</v>
      </c>
      <c r="Q18" s="79" t="s">
        <v>326</v>
      </c>
      <c r="R18" s="79"/>
      <c r="S18" s="79"/>
      <c r="T18" s="79"/>
      <c r="U18" s="79"/>
      <c r="V18" s="82" t="s">
        <v>386</v>
      </c>
      <c r="W18" s="81">
        <v>43481.65314814815</v>
      </c>
      <c r="X18" s="82" t="s">
        <v>473</v>
      </c>
      <c r="Y18" s="79"/>
      <c r="Z18" s="79"/>
      <c r="AA18" s="85" t="s">
        <v>578</v>
      </c>
      <c r="AB18" s="79"/>
      <c r="AC18" s="79" t="b">
        <v>0</v>
      </c>
      <c r="AD18" s="79">
        <v>0</v>
      </c>
      <c r="AE18" s="85" t="s">
        <v>679</v>
      </c>
      <c r="AF18" s="79" t="b">
        <v>0</v>
      </c>
      <c r="AG18" s="79" t="s">
        <v>683</v>
      </c>
      <c r="AH18" s="79"/>
      <c r="AI18" s="85" t="s">
        <v>679</v>
      </c>
      <c r="AJ18" s="79" t="b">
        <v>0</v>
      </c>
      <c r="AK18" s="79">
        <v>107</v>
      </c>
      <c r="AL18" s="85" t="s">
        <v>660</v>
      </c>
      <c r="AM18" s="79" t="s">
        <v>689</v>
      </c>
      <c r="AN18" s="79" t="b">
        <v>0</v>
      </c>
      <c r="AO18" s="85" t="s">
        <v>660</v>
      </c>
      <c r="AP18" s="79" t="s">
        <v>176</v>
      </c>
      <c r="AQ18" s="79">
        <v>0</v>
      </c>
      <c r="AR18" s="79">
        <v>0</v>
      </c>
      <c r="AS18" s="79"/>
      <c r="AT18" s="79"/>
      <c r="AU18" s="79"/>
      <c r="AV18" s="79"/>
      <c r="AW18" s="79"/>
      <c r="AX18" s="79"/>
      <c r="AY18" s="79"/>
      <c r="AZ18" s="79"/>
      <c r="BA18">
        <v>1</v>
      </c>
      <c r="BB18" s="78" t="str">
        <f>REPLACE(INDEX(GroupVertices[Group],MATCH(Edges[[#This Row],[Vertex 1]],GroupVertices[Vertex],0)),1,1,"")</f>
        <v>1</v>
      </c>
      <c r="BC18" s="78" t="str">
        <f>REPLACE(INDEX(GroupVertices[Group],MATCH(Edges[[#This Row],[Vertex 2]],GroupVertices[Vertex],0)),1,1,"")</f>
        <v>1</v>
      </c>
      <c r="BD18" s="48"/>
      <c r="BE18" s="49"/>
      <c r="BF18" s="48"/>
      <c r="BG18" s="49"/>
      <c r="BH18" s="48"/>
      <c r="BI18" s="49"/>
      <c r="BJ18" s="48"/>
      <c r="BK18" s="49"/>
      <c r="BL18" s="48"/>
    </row>
    <row r="19" spans="1:64" ht="15">
      <c r="A19" s="64" t="s">
        <v>218</v>
      </c>
      <c r="B19" s="64" t="s">
        <v>298</v>
      </c>
      <c r="C19" s="65" t="s">
        <v>1879</v>
      </c>
      <c r="D19" s="66">
        <v>3</v>
      </c>
      <c r="E19" s="67" t="s">
        <v>132</v>
      </c>
      <c r="F19" s="68">
        <v>32</v>
      </c>
      <c r="G19" s="65"/>
      <c r="H19" s="69"/>
      <c r="I19" s="70"/>
      <c r="J19" s="70"/>
      <c r="K19" s="34" t="s">
        <v>65</v>
      </c>
      <c r="L19" s="77">
        <v>19</v>
      </c>
      <c r="M19" s="77"/>
      <c r="N19" s="72"/>
      <c r="O19" s="79" t="s">
        <v>324</v>
      </c>
      <c r="P19" s="81">
        <v>43481.65314814815</v>
      </c>
      <c r="Q19" s="79" t="s">
        <v>326</v>
      </c>
      <c r="R19" s="79"/>
      <c r="S19" s="79"/>
      <c r="T19" s="79"/>
      <c r="U19" s="79"/>
      <c r="V19" s="82" t="s">
        <v>386</v>
      </c>
      <c r="W19" s="81">
        <v>43481.65314814815</v>
      </c>
      <c r="X19" s="82" t="s">
        <v>473</v>
      </c>
      <c r="Y19" s="79"/>
      <c r="Z19" s="79"/>
      <c r="AA19" s="85" t="s">
        <v>578</v>
      </c>
      <c r="AB19" s="79"/>
      <c r="AC19" s="79" t="b">
        <v>0</v>
      </c>
      <c r="AD19" s="79">
        <v>0</v>
      </c>
      <c r="AE19" s="85" t="s">
        <v>679</v>
      </c>
      <c r="AF19" s="79" t="b">
        <v>0</v>
      </c>
      <c r="AG19" s="79" t="s">
        <v>683</v>
      </c>
      <c r="AH19" s="79"/>
      <c r="AI19" s="85" t="s">
        <v>679</v>
      </c>
      <c r="AJ19" s="79" t="b">
        <v>0</v>
      </c>
      <c r="AK19" s="79">
        <v>107</v>
      </c>
      <c r="AL19" s="85" t="s">
        <v>660</v>
      </c>
      <c r="AM19" s="79" t="s">
        <v>689</v>
      </c>
      <c r="AN19" s="79" t="b">
        <v>0</v>
      </c>
      <c r="AO19" s="85" t="s">
        <v>660</v>
      </c>
      <c r="AP19" s="79" t="s">
        <v>176</v>
      </c>
      <c r="AQ19" s="79">
        <v>0</v>
      </c>
      <c r="AR19" s="79">
        <v>0</v>
      </c>
      <c r="AS19" s="79"/>
      <c r="AT19" s="79"/>
      <c r="AU19" s="79"/>
      <c r="AV19" s="79"/>
      <c r="AW19" s="79"/>
      <c r="AX19" s="79"/>
      <c r="AY19" s="79"/>
      <c r="AZ19" s="79"/>
      <c r="BA19">
        <v>1</v>
      </c>
      <c r="BB19" s="78" t="str">
        <f>REPLACE(INDEX(GroupVertices[Group],MATCH(Edges[[#This Row],[Vertex 1]],GroupVertices[Vertex],0)),1,1,"")</f>
        <v>1</v>
      </c>
      <c r="BC19" s="78" t="str">
        <f>REPLACE(INDEX(GroupVertices[Group],MATCH(Edges[[#This Row],[Vertex 2]],GroupVertices[Vertex],0)),1,1,"")</f>
        <v>1</v>
      </c>
      <c r="BD19" s="48">
        <v>0</v>
      </c>
      <c r="BE19" s="49">
        <v>0</v>
      </c>
      <c r="BF19" s="48">
        <v>0</v>
      </c>
      <c r="BG19" s="49">
        <v>0</v>
      </c>
      <c r="BH19" s="48">
        <v>0</v>
      </c>
      <c r="BI19" s="49">
        <v>0</v>
      </c>
      <c r="BJ19" s="48">
        <v>21</v>
      </c>
      <c r="BK19" s="49">
        <v>100</v>
      </c>
      <c r="BL19" s="48">
        <v>21</v>
      </c>
    </row>
    <row r="20" spans="1:64" ht="15">
      <c r="A20" s="64" t="s">
        <v>219</v>
      </c>
      <c r="B20" s="64" t="s">
        <v>310</v>
      </c>
      <c r="C20" s="65" t="s">
        <v>1879</v>
      </c>
      <c r="D20" s="66">
        <v>3</v>
      </c>
      <c r="E20" s="67" t="s">
        <v>132</v>
      </c>
      <c r="F20" s="68">
        <v>32</v>
      </c>
      <c r="G20" s="65"/>
      <c r="H20" s="69"/>
      <c r="I20" s="70"/>
      <c r="J20" s="70"/>
      <c r="K20" s="34" t="s">
        <v>65</v>
      </c>
      <c r="L20" s="77">
        <v>20</v>
      </c>
      <c r="M20" s="77"/>
      <c r="N20" s="72"/>
      <c r="O20" s="79" t="s">
        <v>324</v>
      </c>
      <c r="P20" s="81">
        <v>43481.65494212963</v>
      </c>
      <c r="Q20" s="79" t="s">
        <v>326</v>
      </c>
      <c r="R20" s="79"/>
      <c r="S20" s="79"/>
      <c r="T20" s="79"/>
      <c r="U20" s="79"/>
      <c r="V20" s="82" t="s">
        <v>387</v>
      </c>
      <c r="W20" s="81">
        <v>43481.65494212963</v>
      </c>
      <c r="X20" s="82" t="s">
        <v>474</v>
      </c>
      <c r="Y20" s="79"/>
      <c r="Z20" s="79"/>
      <c r="AA20" s="85" t="s">
        <v>579</v>
      </c>
      <c r="AB20" s="79"/>
      <c r="AC20" s="79" t="b">
        <v>0</v>
      </c>
      <c r="AD20" s="79">
        <v>0</v>
      </c>
      <c r="AE20" s="85" t="s">
        <v>679</v>
      </c>
      <c r="AF20" s="79" t="b">
        <v>0</v>
      </c>
      <c r="AG20" s="79" t="s">
        <v>683</v>
      </c>
      <c r="AH20" s="79"/>
      <c r="AI20" s="85" t="s">
        <v>679</v>
      </c>
      <c r="AJ20" s="79" t="b">
        <v>0</v>
      </c>
      <c r="AK20" s="79">
        <v>107</v>
      </c>
      <c r="AL20" s="85" t="s">
        <v>660</v>
      </c>
      <c r="AM20" s="79" t="s">
        <v>688</v>
      </c>
      <c r="AN20" s="79" t="b">
        <v>0</v>
      </c>
      <c r="AO20" s="85" t="s">
        <v>660</v>
      </c>
      <c r="AP20" s="79" t="s">
        <v>176</v>
      </c>
      <c r="AQ20" s="79">
        <v>0</v>
      </c>
      <c r="AR20" s="79">
        <v>0</v>
      </c>
      <c r="AS20" s="79"/>
      <c r="AT20" s="79"/>
      <c r="AU20" s="79"/>
      <c r="AV20" s="79"/>
      <c r="AW20" s="79"/>
      <c r="AX20" s="79"/>
      <c r="AY20" s="79"/>
      <c r="AZ20" s="79"/>
      <c r="BA20">
        <v>1</v>
      </c>
      <c r="BB20" s="78" t="str">
        <f>REPLACE(INDEX(GroupVertices[Group],MATCH(Edges[[#This Row],[Vertex 1]],GroupVertices[Vertex],0)),1,1,"")</f>
        <v>1</v>
      </c>
      <c r="BC20" s="78" t="str">
        <f>REPLACE(INDEX(GroupVertices[Group],MATCH(Edges[[#This Row],[Vertex 2]],GroupVertices[Vertex],0)),1,1,"")</f>
        <v>1</v>
      </c>
      <c r="BD20" s="48"/>
      <c r="BE20" s="49"/>
      <c r="BF20" s="48"/>
      <c r="BG20" s="49"/>
      <c r="BH20" s="48"/>
      <c r="BI20" s="49"/>
      <c r="BJ20" s="48"/>
      <c r="BK20" s="49"/>
      <c r="BL20" s="48"/>
    </row>
    <row r="21" spans="1:64" ht="15">
      <c r="A21" s="64" t="s">
        <v>219</v>
      </c>
      <c r="B21" s="64" t="s">
        <v>311</v>
      </c>
      <c r="C21" s="65" t="s">
        <v>1879</v>
      </c>
      <c r="D21" s="66">
        <v>3</v>
      </c>
      <c r="E21" s="67" t="s">
        <v>132</v>
      </c>
      <c r="F21" s="68">
        <v>32</v>
      </c>
      <c r="G21" s="65"/>
      <c r="H21" s="69"/>
      <c r="I21" s="70"/>
      <c r="J21" s="70"/>
      <c r="K21" s="34" t="s">
        <v>65</v>
      </c>
      <c r="L21" s="77">
        <v>21</v>
      </c>
      <c r="M21" s="77"/>
      <c r="N21" s="72"/>
      <c r="O21" s="79" t="s">
        <v>324</v>
      </c>
      <c r="P21" s="81">
        <v>43481.65494212963</v>
      </c>
      <c r="Q21" s="79" t="s">
        <v>326</v>
      </c>
      <c r="R21" s="79"/>
      <c r="S21" s="79"/>
      <c r="T21" s="79"/>
      <c r="U21" s="79"/>
      <c r="V21" s="82" t="s">
        <v>387</v>
      </c>
      <c r="W21" s="81">
        <v>43481.65494212963</v>
      </c>
      <c r="X21" s="82" t="s">
        <v>474</v>
      </c>
      <c r="Y21" s="79"/>
      <c r="Z21" s="79"/>
      <c r="AA21" s="85" t="s">
        <v>579</v>
      </c>
      <c r="AB21" s="79"/>
      <c r="AC21" s="79" t="b">
        <v>0</v>
      </c>
      <c r="AD21" s="79">
        <v>0</v>
      </c>
      <c r="AE21" s="85" t="s">
        <v>679</v>
      </c>
      <c r="AF21" s="79" t="b">
        <v>0</v>
      </c>
      <c r="AG21" s="79" t="s">
        <v>683</v>
      </c>
      <c r="AH21" s="79"/>
      <c r="AI21" s="85" t="s">
        <v>679</v>
      </c>
      <c r="AJ21" s="79" t="b">
        <v>0</v>
      </c>
      <c r="AK21" s="79">
        <v>107</v>
      </c>
      <c r="AL21" s="85" t="s">
        <v>660</v>
      </c>
      <c r="AM21" s="79" t="s">
        <v>688</v>
      </c>
      <c r="AN21" s="79" t="b">
        <v>0</v>
      </c>
      <c r="AO21" s="85" t="s">
        <v>660</v>
      </c>
      <c r="AP21" s="79" t="s">
        <v>176</v>
      </c>
      <c r="AQ21" s="79">
        <v>0</v>
      </c>
      <c r="AR21" s="79">
        <v>0</v>
      </c>
      <c r="AS21" s="79"/>
      <c r="AT21" s="79"/>
      <c r="AU21" s="79"/>
      <c r="AV21" s="79"/>
      <c r="AW21" s="79"/>
      <c r="AX21" s="79"/>
      <c r="AY21" s="79"/>
      <c r="AZ21" s="79"/>
      <c r="BA21">
        <v>1</v>
      </c>
      <c r="BB21" s="78" t="str">
        <f>REPLACE(INDEX(GroupVertices[Group],MATCH(Edges[[#This Row],[Vertex 1]],GroupVertices[Vertex],0)),1,1,"")</f>
        <v>1</v>
      </c>
      <c r="BC21" s="78" t="str">
        <f>REPLACE(INDEX(GroupVertices[Group],MATCH(Edges[[#This Row],[Vertex 2]],GroupVertices[Vertex],0)),1,1,"")</f>
        <v>1</v>
      </c>
      <c r="BD21" s="48"/>
      <c r="BE21" s="49"/>
      <c r="BF21" s="48"/>
      <c r="BG21" s="49"/>
      <c r="BH21" s="48"/>
      <c r="BI21" s="49"/>
      <c r="BJ21" s="48"/>
      <c r="BK21" s="49"/>
      <c r="BL21" s="48"/>
    </row>
    <row r="22" spans="1:64" ht="15">
      <c r="A22" s="64" t="s">
        <v>219</v>
      </c>
      <c r="B22" s="64" t="s">
        <v>298</v>
      </c>
      <c r="C22" s="65" t="s">
        <v>1879</v>
      </c>
      <c r="D22" s="66">
        <v>3</v>
      </c>
      <c r="E22" s="67" t="s">
        <v>132</v>
      </c>
      <c r="F22" s="68">
        <v>32</v>
      </c>
      <c r="G22" s="65"/>
      <c r="H22" s="69"/>
      <c r="I22" s="70"/>
      <c r="J22" s="70"/>
      <c r="K22" s="34" t="s">
        <v>65</v>
      </c>
      <c r="L22" s="77">
        <v>22</v>
      </c>
      <c r="M22" s="77"/>
      <c r="N22" s="72"/>
      <c r="O22" s="79" t="s">
        <v>324</v>
      </c>
      <c r="P22" s="81">
        <v>43481.65494212963</v>
      </c>
      <c r="Q22" s="79" t="s">
        <v>326</v>
      </c>
      <c r="R22" s="79"/>
      <c r="S22" s="79"/>
      <c r="T22" s="79"/>
      <c r="U22" s="79"/>
      <c r="V22" s="82" t="s">
        <v>387</v>
      </c>
      <c r="W22" s="81">
        <v>43481.65494212963</v>
      </c>
      <c r="X22" s="82" t="s">
        <v>474</v>
      </c>
      <c r="Y22" s="79"/>
      <c r="Z22" s="79"/>
      <c r="AA22" s="85" t="s">
        <v>579</v>
      </c>
      <c r="AB22" s="79"/>
      <c r="AC22" s="79" t="b">
        <v>0</v>
      </c>
      <c r="AD22" s="79">
        <v>0</v>
      </c>
      <c r="AE22" s="85" t="s">
        <v>679</v>
      </c>
      <c r="AF22" s="79" t="b">
        <v>0</v>
      </c>
      <c r="AG22" s="79" t="s">
        <v>683</v>
      </c>
      <c r="AH22" s="79"/>
      <c r="AI22" s="85" t="s">
        <v>679</v>
      </c>
      <c r="AJ22" s="79" t="b">
        <v>0</v>
      </c>
      <c r="AK22" s="79">
        <v>107</v>
      </c>
      <c r="AL22" s="85" t="s">
        <v>660</v>
      </c>
      <c r="AM22" s="79" t="s">
        <v>688</v>
      </c>
      <c r="AN22" s="79" t="b">
        <v>0</v>
      </c>
      <c r="AO22" s="85" t="s">
        <v>660</v>
      </c>
      <c r="AP22" s="79" t="s">
        <v>176</v>
      </c>
      <c r="AQ22" s="79">
        <v>0</v>
      </c>
      <c r="AR22" s="79">
        <v>0</v>
      </c>
      <c r="AS22" s="79"/>
      <c r="AT22" s="79"/>
      <c r="AU22" s="79"/>
      <c r="AV22" s="79"/>
      <c r="AW22" s="79"/>
      <c r="AX22" s="79"/>
      <c r="AY22" s="79"/>
      <c r="AZ22" s="79"/>
      <c r="BA22">
        <v>1</v>
      </c>
      <c r="BB22" s="78" t="str">
        <f>REPLACE(INDEX(GroupVertices[Group],MATCH(Edges[[#This Row],[Vertex 1]],GroupVertices[Vertex],0)),1,1,"")</f>
        <v>1</v>
      </c>
      <c r="BC22" s="78" t="str">
        <f>REPLACE(INDEX(GroupVertices[Group],MATCH(Edges[[#This Row],[Vertex 2]],GroupVertices[Vertex],0)),1,1,"")</f>
        <v>1</v>
      </c>
      <c r="BD22" s="48">
        <v>0</v>
      </c>
      <c r="BE22" s="49">
        <v>0</v>
      </c>
      <c r="BF22" s="48">
        <v>0</v>
      </c>
      <c r="BG22" s="49">
        <v>0</v>
      </c>
      <c r="BH22" s="48">
        <v>0</v>
      </c>
      <c r="BI22" s="49">
        <v>0</v>
      </c>
      <c r="BJ22" s="48">
        <v>21</v>
      </c>
      <c r="BK22" s="49">
        <v>100</v>
      </c>
      <c r="BL22" s="48">
        <v>21</v>
      </c>
    </row>
    <row r="23" spans="1:64" ht="15">
      <c r="A23" s="64" t="s">
        <v>220</v>
      </c>
      <c r="B23" s="64" t="s">
        <v>288</v>
      </c>
      <c r="C23" s="65" t="s">
        <v>1879</v>
      </c>
      <c r="D23" s="66">
        <v>3</v>
      </c>
      <c r="E23" s="67" t="s">
        <v>132</v>
      </c>
      <c r="F23" s="68">
        <v>32</v>
      </c>
      <c r="G23" s="65"/>
      <c r="H23" s="69"/>
      <c r="I23" s="70"/>
      <c r="J23" s="70"/>
      <c r="K23" s="34" t="s">
        <v>65</v>
      </c>
      <c r="L23" s="77">
        <v>23</v>
      </c>
      <c r="M23" s="77"/>
      <c r="N23" s="72"/>
      <c r="O23" s="79" t="s">
        <v>324</v>
      </c>
      <c r="P23" s="81">
        <v>43481.65498842593</v>
      </c>
      <c r="Q23" s="79" t="s">
        <v>328</v>
      </c>
      <c r="R23" s="79"/>
      <c r="S23" s="79"/>
      <c r="T23" s="79" t="s">
        <v>365</v>
      </c>
      <c r="U23" s="82" t="s">
        <v>377</v>
      </c>
      <c r="V23" s="82" t="s">
        <v>377</v>
      </c>
      <c r="W23" s="81">
        <v>43481.65498842593</v>
      </c>
      <c r="X23" s="82" t="s">
        <v>475</v>
      </c>
      <c r="Y23" s="79"/>
      <c r="Z23" s="79"/>
      <c r="AA23" s="85" t="s">
        <v>580</v>
      </c>
      <c r="AB23" s="79"/>
      <c r="AC23" s="79" t="b">
        <v>0</v>
      </c>
      <c r="AD23" s="79">
        <v>0</v>
      </c>
      <c r="AE23" s="85" t="s">
        <v>679</v>
      </c>
      <c r="AF23" s="79" t="b">
        <v>0</v>
      </c>
      <c r="AG23" s="79" t="s">
        <v>683</v>
      </c>
      <c r="AH23" s="79"/>
      <c r="AI23" s="85" t="s">
        <v>679</v>
      </c>
      <c r="AJ23" s="79" t="b">
        <v>0</v>
      </c>
      <c r="AK23" s="79">
        <v>108</v>
      </c>
      <c r="AL23" s="85" t="s">
        <v>650</v>
      </c>
      <c r="AM23" s="79" t="s">
        <v>689</v>
      </c>
      <c r="AN23" s="79" t="b">
        <v>0</v>
      </c>
      <c r="AO23" s="85" t="s">
        <v>650</v>
      </c>
      <c r="AP23" s="79" t="s">
        <v>176</v>
      </c>
      <c r="AQ23" s="79">
        <v>0</v>
      </c>
      <c r="AR23" s="79">
        <v>0</v>
      </c>
      <c r="AS23" s="79"/>
      <c r="AT23" s="79"/>
      <c r="AU23" s="79"/>
      <c r="AV23" s="79"/>
      <c r="AW23" s="79"/>
      <c r="AX23" s="79"/>
      <c r="AY23" s="79"/>
      <c r="AZ23" s="79"/>
      <c r="BA23">
        <v>1</v>
      </c>
      <c r="BB23" s="78" t="str">
        <f>REPLACE(INDEX(GroupVertices[Group],MATCH(Edges[[#This Row],[Vertex 1]],GroupVertices[Vertex],0)),1,1,"")</f>
        <v>5</v>
      </c>
      <c r="BC23" s="78" t="str">
        <f>REPLACE(INDEX(GroupVertices[Group],MATCH(Edges[[#This Row],[Vertex 2]],GroupVertices[Vertex],0)),1,1,"")</f>
        <v>5</v>
      </c>
      <c r="BD23" s="48">
        <v>1</v>
      </c>
      <c r="BE23" s="49">
        <v>12.5</v>
      </c>
      <c r="BF23" s="48">
        <v>0</v>
      </c>
      <c r="BG23" s="49">
        <v>0</v>
      </c>
      <c r="BH23" s="48">
        <v>0</v>
      </c>
      <c r="BI23" s="49">
        <v>0</v>
      </c>
      <c r="BJ23" s="48">
        <v>7</v>
      </c>
      <c r="BK23" s="49">
        <v>87.5</v>
      </c>
      <c r="BL23" s="48">
        <v>8</v>
      </c>
    </row>
    <row r="24" spans="1:64" ht="15">
      <c r="A24" s="64" t="s">
        <v>221</v>
      </c>
      <c r="B24" s="64" t="s">
        <v>305</v>
      </c>
      <c r="C24" s="65" t="s">
        <v>1879</v>
      </c>
      <c r="D24" s="66">
        <v>3</v>
      </c>
      <c r="E24" s="67" t="s">
        <v>132</v>
      </c>
      <c r="F24" s="68">
        <v>32</v>
      </c>
      <c r="G24" s="65"/>
      <c r="H24" s="69"/>
      <c r="I24" s="70"/>
      <c r="J24" s="70"/>
      <c r="K24" s="34" t="s">
        <v>65</v>
      </c>
      <c r="L24" s="77">
        <v>24</v>
      </c>
      <c r="M24" s="77"/>
      <c r="N24" s="72"/>
      <c r="O24" s="79" t="s">
        <v>324</v>
      </c>
      <c r="P24" s="81">
        <v>43481.65542824074</v>
      </c>
      <c r="Q24" s="79" t="s">
        <v>329</v>
      </c>
      <c r="R24" s="79"/>
      <c r="S24" s="79"/>
      <c r="T24" s="79"/>
      <c r="U24" s="79"/>
      <c r="V24" s="82" t="s">
        <v>388</v>
      </c>
      <c r="W24" s="81">
        <v>43481.65542824074</v>
      </c>
      <c r="X24" s="82" t="s">
        <v>476</v>
      </c>
      <c r="Y24" s="79"/>
      <c r="Z24" s="79"/>
      <c r="AA24" s="85" t="s">
        <v>581</v>
      </c>
      <c r="AB24" s="79"/>
      <c r="AC24" s="79" t="b">
        <v>0</v>
      </c>
      <c r="AD24" s="79">
        <v>0</v>
      </c>
      <c r="AE24" s="85" t="s">
        <v>679</v>
      </c>
      <c r="AF24" s="79" t="b">
        <v>0</v>
      </c>
      <c r="AG24" s="79" t="s">
        <v>683</v>
      </c>
      <c r="AH24" s="79"/>
      <c r="AI24" s="85" t="s">
        <v>679</v>
      </c>
      <c r="AJ24" s="79" t="b">
        <v>0</v>
      </c>
      <c r="AK24" s="79">
        <v>3</v>
      </c>
      <c r="AL24" s="85" t="s">
        <v>668</v>
      </c>
      <c r="AM24" s="79" t="s">
        <v>689</v>
      </c>
      <c r="AN24" s="79" t="b">
        <v>0</v>
      </c>
      <c r="AO24" s="85" t="s">
        <v>668</v>
      </c>
      <c r="AP24" s="79" t="s">
        <v>176</v>
      </c>
      <c r="AQ24" s="79">
        <v>0</v>
      </c>
      <c r="AR24" s="79">
        <v>0</v>
      </c>
      <c r="AS24" s="79"/>
      <c r="AT24" s="79"/>
      <c r="AU24" s="79"/>
      <c r="AV24" s="79"/>
      <c r="AW24" s="79"/>
      <c r="AX24" s="79"/>
      <c r="AY24" s="79"/>
      <c r="AZ24" s="79"/>
      <c r="BA24">
        <v>1</v>
      </c>
      <c r="BB24" s="78" t="str">
        <f>REPLACE(INDEX(GroupVertices[Group],MATCH(Edges[[#This Row],[Vertex 1]],GroupVertices[Vertex],0)),1,1,"")</f>
        <v>3</v>
      </c>
      <c r="BC24" s="78" t="str">
        <f>REPLACE(INDEX(GroupVertices[Group],MATCH(Edges[[#This Row],[Vertex 2]],GroupVertices[Vertex],0)),1,1,"")</f>
        <v>3</v>
      </c>
      <c r="BD24" s="48">
        <v>1</v>
      </c>
      <c r="BE24" s="49">
        <v>3.7037037037037037</v>
      </c>
      <c r="BF24" s="48">
        <v>0</v>
      </c>
      <c r="BG24" s="49">
        <v>0</v>
      </c>
      <c r="BH24" s="48">
        <v>0</v>
      </c>
      <c r="BI24" s="49">
        <v>0</v>
      </c>
      <c r="BJ24" s="48">
        <v>26</v>
      </c>
      <c r="BK24" s="49">
        <v>96.29629629629629</v>
      </c>
      <c r="BL24" s="48">
        <v>27</v>
      </c>
    </row>
    <row r="25" spans="1:64" ht="15">
      <c r="A25" s="64" t="s">
        <v>222</v>
      </c>
      <c r="B25" s="64" t="s">
        <v>310</v>
      </c>
      <c r="C25" s="65" t="s">
        <v>1879</v>
      </c>
      <c r="D25" s="66">
        <v>3</v>
      </c>
      <c r="E25" s="67" t="s">
        <v>132</v>
      </c>
      <c r="F25" s="68">
        <v>32</v>
      </c>
      <c r="G25" s="65"/>
      <c r="H25" s="69"/>
      <c r="I25" s="70"/>
      <c r="J25" s="70"/>
      <c r="K25" s="34" t="s">
        <v>65</v>
      </c>
      <c r="L25" s="77">
        <v>25</v>
      </c>
      <c r="M25" s="77"/>
      <c r="N25" s="72"/>
      <c r="O25" s="79" t="s">
        <v>324</v>
      </c>
      <c r="P25" s="81">
        <v>43481.655694444446</v>
      </c>
      <c r="Q25" s="79" t="s">
        <v>326</v>
      </c>
      <c r="R25" s="79"/>
      <c r="S25" s="79"/>
      <c r="T25" s="79"/>
      <c r="U25" s="79"/>
      <c r="V25" s="82" t="s">
        <v>389</v>
      </c>
      <c r="W25" s="81">
        <v>43481.655694444446</v>
      </c>
      <c r="X25" s="82" t="s">
        <v>477</v>
      </c>
      <c r="Y25" s="79"/>
      <c r="Z25" s="79"/>
      <c r="AA25" s="85" t="s">
        <v>582</v>
      </c>
      <c r="AB25" s="79"/>
      <c r="AC25" s="79" t="b">
        <v>0</v>
      </c>
      <c r="AD25" s="79">
        <v>0</v>
      </c>
      <c r="AE25" s="85" t="s">
        <v>679</v>
      </c>
      <c r="AF25" s="79" t="b">
        <v>0</v>
      </c>
      <c r="AG25" s="79" t="s">
        <v>683</v>
      </c>
      <c r="AH25" s="79"/>
      <c r="AI25" s="85" t="s">
        <v>679</v>
      </c>
      <c r="AJ25" s="79" t="b">
        <v>0</v>
      </c>
      <c r="AK25" s="79">
        <v>107</v>
      </c>
      <c r="AL25" s="85" t="s">
        <v>660</v>
      </c>
      <c r="AM25" s="79" t="s">
        <v>690</v>
      </c>
      <c r="AN25" s="79" t="b">
        <v>0</v>
      </c>
      <c r="AO25" s="85" t="s">
        <v>660</v>
      </c>
      <c r="AP25" s="79" t="s">
        <v>176</v>
      </c>
      <c r="AQ25" s="79">
        <v>0</v>
      </c>
      <c r="AR25" s="79">
        <v>0</v>
      </c>
      <c r="AS25" s="79"/>
      <c r="AT25" s="79"/>
      <c r="AU25" s="79"/>
      <c r="AV25" s="79"/>
      <c r="AW25" s="79"/>
      <c r="AX25" s="79"/>
      <c r="AY25" s="79"/>
      <c r="AZ25" s="79"/>
      <c r="BA25">
        <v>1</v>
      </c>
      <c r="BB25" s="78" t="str">
        <f>REPLACE(INDEX(GroupVertices[Group],MATCH(Edges[[#This Row],[Vertex 1]],GroupVertices[Vertex],0)),1,1,"")</f>
        <v>1</v>
      </c>
      <c r="BC25" s="78" t="str">
        <f>REPLACE(INDEX(GroupVertices[Group],MATCH(Edges[[#This Row],[Vertex 2]],GroupVertices[Vertex],0)),1,1,"")</f>
        <v>1</v>
      </c>
      <c r="BD25" s="48"/>
      <c r="BE25" s="49"/>
      <c r="BF25" s="48"/>
      <c r="BG25" s="49"/>
      <c r="BH25" s="48"/>
      <c r="BI25" s="49"/>
      <c r="BJ25" s="48"/>
      <c r="BK25" s="49"/>
      <c r="BL25" s="48"/>
    </row>
    <row r="26" spans="1:64" ht="15">
      <c r="A26" s="64" t="s">
        <v>222</v>
      </c>
      <c r="B26" s="64" t="s">
        <v>311</v>
      </c>
      <c r="C26" s="65" t="s">
        <v>1879</v>
      </c>
      <c r="D26" s="66">
        <v>3</v>
      </c>
      <c r="E26" s="67" t="s">
        <v>132</v>
      </c>
      <c r="F26" s="68">
        <v>32</v>
      </c>
      <c r="G26" s="65"/>
      <c r="H26" s="69"/>
      <c r="I26" s="70"/>
      <c r="J26" s="70"/>
      <c r="K26" s="34" t="s">
        <v>65</v>
      </c>
      <c r="L26" s="77">
        <v>26</v>
      </c>
      <c r="M26" s="77"/>
      <c r="N26" s="72"/>
      <c r="O26" s="79" t="s">
        <v>324</v>
      </c>
      <c r="P26" s="81">
        <v>43481.655694444446</v>
      </c>
      <c r="Q26" s="79" t="s">
        <v>326</v>
      </c>
      <c r="R26" s="79"/>
      <c r="S26" s="79"/>
      <c r="T26" s="79"/>
      <c r="U26" s="79"/>
      <c r="V26" s="82" t="s">
        <v>389</v>
      </c>
      <c r="W26" s="81">
        <v>43481.655694444446</v>
      </c>
      <c r="X26" s="82" t="s">
        <v>477</v>
      </c>
      <c r="Y26" s="79"/>
      <c r="Z26" s="79"/>
      <c r="AA26" s="85" t="s">
        <v>582</v>
      </c>
      <c r="AB26" s="79"/>
      <c r="AC26" s="79" t="b">
        <v>0</v>
      </c>
      <c r="AD26" s="79">
        <v>0</v>
      </c>
      <c r="AE26" s="85" t="s">
        <v>679</v>
      </c>
      <c r="AF26" s="79" t="b">
        <v>0</v>
      </c>
      <c r="AG26" s="79" t="s">
        <v>683</v>
      </c>
      <c r="AH26" s="79"/>
      <c r="AI26" s="85" t="s">
        <v>679</v>
      </c>
      <c r="AJ26" s="79" t="b">
        <v>0</v>
      </c>
      <c r="AK26" s="79">
        <v>107</v>
      </c>
      <c r="AL26" s="85" t="s">
        <v>660</v>
      </c>
      <c r="AM26" s="79" t="s">
        <v>690</v>
      </c>
      <c r="AN26" s="79" t="b">
        <v>0</v>
      </c>
      <c r="AO26" s="85" t="s">
        <v>660</v>
      </c>
      <c r="AP26" s="79" t="s">
        <v>176</v>
      </c>
      <c r="AQ26" s="79">
        <v>0</v>
      </c>
      <c r="AR26" s="79">
        <v>0</v>
      </c>
      <c r="AS26" s="79"/>
      <c r="AT26" s="79"/>
      <c r="AU26" s="79"/>
      <c r="AV26" s="79"/>
      <c r="AW26" s="79"/>
      <c r="AX26" s="79"/>
      <c r="AY26" s="79"/>
      <c r="AZ26" s="79"/>
      <c r="BA26">
        <v>1</v>
      </c>
      <c r="BB26" s="78" t="str">
        <f>REPLACE(INDEX(GroupVertices[Group],MATCH(Edges[[#This Row],[Vertex 1]],GroupVertices[Vertex],0)),1,1,"")</f>
        <v>1</v>
      </c>
      <c r="BC26" s="78" t="str">
        <f>REPLACE(INDEX(GroupVertices[Group],MATCH(Edges[[#This Row],[Vertex 2]],GroupVertices[Vertex],0)),1,1,"")</f>
        <v>1</v>
      </c>
      <c r="BD26" s="48"/>
      <c r="BE26" s="49"/>
      <c r="BF26" s="48"/>
      <c r="BG26" s="49"/>
      <c r="BH26" s="48"/>
      <c r="BI26" s="49"/>
      <c r="BJ26" s="48"/>
      <c r="BK26" s="49"/>
      <c r="BL26" s="48"/>
    </row>
    <row r="27" spans="1:64" ht="15">
      <c r="A27" s="64" t="s">
        <v>222</v>
      </c>
      <c r="B27" s="64" t="s">
        <v>298</v>
      </c>
      <c r="C27" s="65" t="s">
        <v>1879</v>
      </c>
      <c r="D27" s="66">
        <v>3</v>
      </c>
      <c r="E27" s="67" t="s">
        <v>132</v>
      </c>
      <c r="F27" s="68">
        <v>32</v>
      </c>
      <c r="G27" s="65"/>
      <c r="H27" s="69"/>
      <c r="I27" s="70"/>
      <c r="J27" s="70"/>
      <c r="K27" s="34" t="s">
        <v>65</v>
      </c>
      <c r="L27" s="77">
        <v>27</v>
      </c>
      <c r="M27" s="77"/>
      <c r="N27" s="72"/>
      <c r="O27" s="79" t="s">
        <v>324</v>
      </c>
      <c r="P27" s="81">
        <v>43481.655694444446</v>
      </c>
      <c r="Q27" s="79" t="s">
        <v>326</v>
      </c>
      <c r="R27" s="79"/>
      <c r="S27" s="79"/>
      <c r="T27" s="79"/>
      <c r="U27" s="79"/>
      <c r="V27" s="82" t="s">
        <v>389</v>
      </c>
      <c r="W27" s="81">
        <v>43481.655694444446</v>
      </c>
      <c r="X27" s="82" t="s">
        <v>477</v>
      </c>
      <c r="Y27" s="79"/>
      <c r="Z27" s="79"/>
      <c r="AA27" s="85" t="s">
        <v>582</v>
      </c>
      <c r="AB27" s="79"/>
      <c r="AC27" s="79" t="b">
        <v>0</v>
      </c>
      <c r="AD27" s="79">
        <v>0</v>
      </c>
      <c r="AE27" s="85" t="s">
        <v>679</v>
      </c>
      <c r="AF27" s="79" t="b">
        <v>0</v>
      </c>
      <c r="AG27" s="79" t="s">
        <v>683</v>
      </c>
      <c r="AH27" s="79"/>
      <c r="AI27" s="85" t="s">
        <v>679</v>
      </c>
      <c r="AJ27" s="79" t="b">
        <v>0</v>
      </c>
      <c r="AK27" s="79">
        <v>107</v>
      </c>
      <c r="AL27" s="85" t="s">
        <v>660</v>
      </c>
      <c r="AM27" s="79" t="s">
        <v>690</v>
      </c>
      <c r="AN27" s="79" t="b">
        <v>0</v>
      </c>
      <c r="AO27" s="85" t="s">
        <v>660</v>
      </c>
      <c r="AP27" s="79" t="s">
        <v>176</v>
      </c>
      <c r="AQ27" s="79">
        <v>0</v>
      </c>
      <c r="AR27" s="79">
        <v>0</v>
      </c>
      <c r="AS27" s="79"/>
      <c r="AT27" s="79"/>
      <c r="AU27" s="79"/>
      <c r="AV27" s="79"/>
      <c r="AW27" s="79"/>
      <c r="AX27" s="79"/>
      <c r="AY27" s="79"/>
      <c r="AZ27" s="79"/>
      <c r="BA27">
        <v>1</v>
      </c>
      <c r="BB27" s="78" t="str">
        <f>REPLACE(INDEX(GroupVertices[Group],MATCH(Edges[[#This Row],[Vertex 1]],GroupVertices[Vertex],0)),1,1,"")</f>
        <v>1</v>
      </c>
      <c r="BC27" s="78" t="str">
        <f>REPLACE(INDEX(GroupVertices[Group],MATCH(Edges[[#This Row],[Vertex 2]],GroupVertices[Vertex],0)),1,1,"")</f>
        <v>1</v>
      </c>
      <c r="BD27" s="48">
        <v>0</v>
      </c>
      <c r="BE27" s="49">
        <v>0</v>
      </c>
      <c r="BF27" s="48">
        <v>0</v>
      </c>
      <c r="BG27" s="49">
        <v>0</v>
      </c>
      <c r="BH27" s="48">
        <v>0</v>
      </c>
      <c r="BI27" s="49">
        <v>0</v>
      </c>
      <c r="BJ27" s="48">
        <v>21</v>
      </c>
      <c r="BK27" s="49">
        <v>100</v>
      </c>
      <c r="BL27" s="48">
        <v>21</v>
      </c>
    </row>
    <row r="28" spans="1:64" ht="15">
      <c r="A28" s="64" t="s">
        <v>223</v>
      </c>
      <c r="B28" s="64" t="s">
        <v>305</v>
      </c>
      <c r="C28" s="65" t="s">
        <v>1879</v>
      </c>
      <c r="D28" s="66">
        <v>3</v>
      </c>
      <c r="E28" s="67" t="s">
        <v>132</v>
      </c>
      <c r="F28" s="68">
        <v>32</v>
      </c>
      <c r="G28" s="65"/>
      <c r="H28" s="69"/>
      <c r="I28" s="70"/>
      <c r="J28" s="70"/>
      <c r="K28" s="34" t="s">
        <v>65</v>
      </c>
      <c r="L28" s="77">
        <v>28</v>
      </c>
      <c r="M28" s="77"/>
      <c r="N28" s="72"/>
      <c r="O28" s="79" t="s">
        <v>324</v>
      </c>
      <c r="P28" s="81">
        <v>43481.65635416667</v>
      </c>
      <c r="Q28" s="79" t="s">
        <v>329</v>
      </c>
      <c r="R28" s="79"/>
      <c r="S28" s="79"/>
      <c r="T28" s="79"/>
      <c r="U28" s="79"/>
      <c r="V28" s="82" t="s">
        <v>390</v>
      </c>
      <c r="W28" s="81">
        <v>43481.65635416667</v>
      </c>
      <c r="X28" s="82" t="s">
        <v>478</v>
      </c>
      <c r="Y28" s="79"/>
      <c r="Z28" s="79"/>
      <c r="AA28" s="85" t="s">
        <v>583</v>
      </c>
      <c r="AB28" s="79"/>
      <c r="AC28" s="79" t="b">
        <v>0</v>
      </c>
      <c r="AD28" s="79">
        <v>0</v>
      </c>
      <c r="AE28" s="85" t="s">
        <v>679</v>
      </c>
      <c r="AF28" s="79" t="b">
        <v>0</v>
      </c>
      <c r="AG28" s="79" t="s">
        <v>683</v>
      </c>
      <c r="AH28" s="79"/>
      <c r="AI28" s="85" t="s">
        <v>679</v>
      </c>
      <c r="AJ28" s="79" t="b">
        <v>0</v>
      </c>
      <c r="AK28" s="79">
        <v>3</v>
      </c>
      <c r="AL28" s="85" t="s">
        <v>668</v>
      </c>
      <c r="AM28" s="79" t="s">
        <v>689</v>
      </c>
      <c r="AN28" s="79" t="b">
        <v>0</v>
      </c>
      <c r="AO28" s="85" t="s">
        <v>668</v>
      </c>
      <c r="AP28" s="79" t="s">
        <v>176</v>
      </c>
      <c r="AQ28" s="79">
        <v>0</v>
      </c>
      <c r="AR28" s="79">
        <v>0</v>
      </c>
      <c r="AS28" s="79"/>
      <c r="AT28" s="79"/>
      <c r="AU28" s="79"/>
      <c r="AV28" s="79"/>
      <c r="AW28" s="79"/>
      <c r="AX28" s="79"/>
      <c r="AY28" s="79"/>
      <c r="AZ28" s="79"/>
      <c r="BA28">
        <v>1</v>
      </c>
      <c r="BB28" s="78" t="str">
        <f>REPLACE(INDEX(GroupVertices[Group],MATCH(Edges[[#This Row],[Vertex 1]],GroupVertices[Vertex],0)),1,1,"")</f>
        <v>3</v>
      </c>
      <c r="BC28" s="78" t="str">
        <f>REPLACE(INDEX(GroupVertices[Group],MATCH(Edges[[#This Row],[Vertex 2]],GroupVertices[Vertex],0)),1,1,"")</f>
        <v>3</v>
      </c>
      <c r="BD28" s="48">
        <v>1</v>
      </c>
      <c r="BE28" s="49">
        <v>3.7037037037037037</v>
      </c>
      <c r="BF28" s="48">
        <v>0</v>
      </c>
      <c r="BG28" s="49">
        <v>0</v>
      </c>
      <c r="BH28" s="48">
        <v>0</v>
      </c>
      <c r="BI28" s="49">
        <v>0</v>
      </c>
      <c r="BJ28" s="48">
        <v>26</v>
      </c>
      <c r="BK28" s="49">
        <v>96.29629629629629</v>
      </c>
      <c r="BL28" s="48">
        <v>27</v>
      </c>
    </row>
    <row r="29" spans="1:64" ht="15">
      <c r="A29" s="64" t="s">
        <v>224</v>
      </c>
      <c r="B29" s="64" t="s">
        <v>310</v>
      </c>
      <c r="C29" s="65" t="s">
        <v>1879</v>
      </c>
      <c r="D29" s="66">
        <v>3</v>
      </c>
      <c r="E29" s="67" t="s">
        <v>132</v>
      </c>
      <c r="F29" s="68">
        <v>32</v>
      </c>
      <c r="G29" s="65"/>
      <c r="H29" s="69"/>
      <c r="I29" s="70"/>
      <c r="J29" s="70"/>
      <c r="K29" s="34" t="s">
        <v>65</v>
      </c>
      <c r="L29" s="77">
        <v>29</v>
      </c>
      <c r="M29" s="77"/>
      <c r="N29" s="72"/>
      <c r="O29" s="79" t="s">
        <v>324</v>
      </c>
      <c r="P29" s="81">
        <v>43481.65657407408</v>
      </c>
      <c r="Q29" s="79" t="s">
        <v>326</v>
      </c>
      <c r="R29" s="79"/>
      <c r="S29" s="79"/>
      <c r="T29" s="79"/>
      <c r="U29" s="79"/>
      <c r="V29" s="82" t="s">
        <v>391</v>
      </c>
      <c r="W29" s="81">
        <v>43481.65657407408</v>
      </c>
      <c r="X29" s="82" t="s">
        <v>479</v>
      </c>
      <c r="Y29" s="79"/>
      <c r="Z29" s="79"/>
      <c r="AA29" s="85" t="s">
        <v>584</v>
      </c>
      <c r="AB29" s="79"/>
      <c r="AC29" s="79" t="b">
        <v>0</v>
      </c>
      <c r="AD29" s="79">
        <v>0</v>
      </c>
      <c r="AE29" s="85" t="s">
        <v>679</v>
      </c>
      <c r="AF29" s="79" t="b">
        <v>0</v>
      </c>
      <c r="AG29" s="79" t="s">
        <v>683</v>
      </c>
      <c r="AH29" s="79"/>
      <c r="AI29" s="85" t="s">
        <v>679</v>
      </c>
      <c r="AJ29" s="79" t="b">
        <v>0</v>
      </c>
      <c r="AK29" s="79">
        <v>107</v>
      </c>
      <c r="AL29" s="85" t="s">
        <v>660</v>
      </c>
      <c r="AM29" s="79" t="s">
        <v>687</v>
      </c>
      <c r="AN29" s="79" t="b">
        <v>0</v>
      </c>
      <c r="AO29" s="85" t="s">
        <v>660</v>
      </c>
      <c r="AP29" s="79" t="s">
        <v>176</v>
      </c>
      <c r="AQ29" s="79">
        <v>0</v>
      </c>
      <c r="AR29" s="79">
        <v>0</v>
      </c>
      <c r="AS29" s="79"/>
      <c r="AT29" s="79"/>
      <c r="AU29" s="79"/>
      <c r="AV29" s="79"/>
      <c r="AW29" s="79"/>
      <c r="AX29" s="79"/>
      <c r="AY29" s="79"/>
      <c r="AZ29" s="79"/>
      <c r="BA29">
        <v>1</v>
      </c>
      <c r="BB29" s="78" t="str">
        <f>REPLACE(INDEX(GroupVertices[Group],MATCH(Edges[[#This Row],[Vertex 1]],GroupVertices[Vertex],0)),1,1,"")</f>
        <v>1</v>
      </c>
      <c r="BC29" s="78" t="str">
        <f>REPLACE(INDEX(GroupVertices[Group],MATCH(Edges[[#This Row],[Vertex 2]],GroupVertices[Vertex],0)),1,1,"")</f>
        <v>1</v>
      </c>
      <c r="BD29" s="48"/>
      <c r="BE29" s="49"/>
      <c r="BF29" s="48"/>
      <c r="BG29" s="49"/>
      <c r="BH29" s="48"/>
      <c r="BI29" s="49"/>
      <c r="BJ29" s="48"/>
      <c r="BK29" s="49"/>
      <c r="BL29" s="48"/>
    </row>
    <row r="30" spans="1:64" ht="15">
      <c r="A30" s="64" t="s">
        <v>224</v>
      </c>
      <c r="B30" s="64" t="s">
        <v>311</v>
      </c>
      <c r="C30" s="65" t="s">
        <v>1879</v>
      </c>
      <c r="D30" s="66">
        <v>3</v>
      </c>
      <c r="E30" s="67" t="s">
        <v>132</v>
      </c>
      <c r="F30" s="68">
        <v>32</v>
      </c>
      <c r="G30" s="65"/>
      <c r="H30" s="69"/>
      <c r="I30" s="70"/>
      <c r="J30" s="70"/>
      <c r="K30" s="34" t="s">
        <v>65</v>
      </c>
      <c r="L30" s="77">
        <v>30</v>
      </c>
      <c r="M30" s="77"/>
      <c r="N30" s="72"/>
      <c r="O30" s="79" t="s">
        <v>324</v>
      </c>
      <c r="P30" s="81">
        <v>43481.65657407408</v>
      </c>
      <c r="Q30" s="79" t="s">
        <v>326</v>
      </c>
      <c r="R30" s="79"/>
      <c r="S30" s="79"/>
      <c r="T30" s="79"/>
      <c r="U30" s="79"/>
      <c r="V30" s="82" t="s">
        <v>391</v>
      </c>
      <c r="W30" s="81">
        <v>43481.65657407408</v>
      </c>
      <c r="X30" s="82" t="s">
        <v>479</v>
      </c>
      <c r="Y30" s="79"/>
      <c r="Z30" s="79"/>
      <c r="AA30" s="85" t="s">
        <v>584</v>
      </c>
      <c r="AB30" s="79"/>
      <c r="AC30" s="79" t="b">
        <v>0</v>
      </c>
      <c r="AD30" s="79">
        <v>0</v>
      </c>
      <c r="AE30" s="85" t="s">
        <v>679</v>
      </c>
      <c r="AF30" s="79" t="b">
        <v>0</v>
      </c>
      <c r="AG30" s="79" t="s">
        <v>683</v>
      </c>
      <c r="AH30" s="79"/>
      <c r="AI30" s="85" t="s">
        <v>679</v>
      </c>
      <c r="AJ30" s="79" t="b">
        <v>0</v>
      </c>
      <c r="AK30" s="79">
        <v>107</v>
      </c>
      <c r="AL30" s="85" t="s">
        <v>660</v>
      </c>
      <c r="AM30" s="79" t="s">
        <v>687</v>
      </c>
      <c r="AN30" s="79" t="b">
        <v>0</v>
      </c>
      <c r="AO30" s="85" t="s">
        <v>660</v>
      </c>
      <c r="AP30" s="79" t="s">
        <v>176</v>
      </c>
      <c r="AQ30" s="79">
        <v>0</v>
      </c>
      <c r="AR30" s="79">
        <v>0</v>
      </c>
      <c r="AS30" s="79"/>
      <c r="AT30" s="79"/>
      <c r="AU30" s="79"/>
      <c r="AV30" s="79"/>
      <c r="AW30" s="79"/>
      <c r="AX30" s="79"/>
      <c r="AY30" s="79"/>
      <c r="AZ30" s="79"/>
      <c r="BA30">
        <v>1</v>
      </c>
      <c r="BB30" s="78" t="str">
        <f>REPLACE(INDEX(GroupVertices[Group],MATCH(Edges[[#This Row],[Vertex 1]],GroupVertices[Vertex],0)),1,1,"")</f>
        <v>1</v>
      </c>
      <c r="BC30" s="78" t="str">
        <f>REPLACE(INDEX(GroupVertices[Group],MATCH(Edges[[#This Row],[Vertex 2]],GroupVertices[Vertex],0)),1,1,"")</f>
        <v>1</v>
      </c>
      <c r="BD30" s="48"/>
      <c r="BE30" s="49"/>
      <c r="BF30" s="48"/>
      <c r="BG30" s="49"/>
      <c r="BH30" s="48"/>
      <c r="BI30" s="49"/>
      <c r="BJ30" s="48"/>
      <c r="BK30" s="49"/>
      <c r="BL30" s="48"/>
    </row>
    <row r="31" spans="1:64" ht="15">
      <c r="A31" s="64" t="s">
        <v>224</v>
      </c>
      <c r="B31" s="64" t="s">
        <v>298</v>
      </c>
      <c r="C31" s="65" t="s">
        <v>1879</v>
      </c>
      <c r="D31" s="66">
        <v>3</v>
      </c>
      <c r="E31" s="67" t="s">
        <v>132</v>
      </c>
      <c r="F31" s="68">
        <v>32</v>
      </c>
      <c r="G31" s="65"/>
      <c r="H31" s="69"/>
      <c r="I31" s="70"/>
      <c r="J31" s="70"/>
      <c r="K31" s="34" t="s">
        <v>65</v>
      </c>
      <c r="L31" s="77">
        <v>31</v>
      </c>
      <c r="M31" s="77"/>
      <c r="N31" s="72"/>
      <c r="O31" s="79" t="s">
        <v>324</v>
      </c>
      <c r="P31" s="81">
        <v>43481.65657407408</v>
      </c>
      <c r="Q31" s="79" t="s">
        <v>326</v>
      </c>
      <c r="R31" s="79"/>
      <c r="S31" s="79"/>
      <c r="T31" s="79"/>
      <c r="U31" s="79"/>
      <c r="V31" s="82" t="s">
        <v>391</v>
      </c>
      <c r="W31" s="81">
        <v>43481.65657407408</v>
      </c>
      <c r="X31" s="82" t="s">
        <v>479</v>
      </c>
      <c r="Y31" s="79"/>
      <c r="Z31" s="79"/>
      <c r="AA31" s="85" t="s">
        <v>584</v>
      </c>
      <c r="AB31" s="79"/>
      <c r="AC31" s="79" t="b">
        <v>0</v>
      </c>
      <c r="AD31" s="79">
        <v>0</v>
      </c>
      <c r="AE31" s="85" t="s">
        <v>679</v>
      </c>
      <c r="AF31" s="79" t="b">
        <v>0</v>
      </c>
      <c r="AG31" s="79" t="s">
        <v>683</v>
      </c>
      <c r="AH31" s="79"/>
      <c r="AI31" s="85" t="s">
        <v>679</v>
      </c>
      <c r="AJ31" s="79" t="b">
        <v>0</v>
      </c>
      <c r="AK31" s="79">
        <v>107</v>
      </c>
      <c r="AL31" s="85" t="s">
        <v>660</v>
      </c>
      <c r="AM31" s="79" t="s">
        <v>687</v>
      </c>
      <c r="AN31" s="79" t="b">
        <v>0</v>
      </c>
      <c r="AO31" s="85" t="s">
        <v>660</v>
      </c>
      <c r="AP31" s="79" t="s">
        <v>176</v>
      </c>
      <c r="AQ31" s="79">
        <v>0</v>
      </c>
      <c r="AR31" s="79">
        <v>0</v>
      </c>
      <c r="AS31" s="79"/>
      <c r="AT31" s="79"/>
      <c r="AU31" s="79"/>
      <c r="AV31" s="79"/>
      <c r="AW31" s="79"/>
      <c r="AX31" s="79"/>
      <c r="AY31" s="79"/>
      <c r="AZ31" s="79"/>
      <c r="BA31">
        <v>1</v>
      </c>
      <c r="BB31" s="78" t="str">
        <f>REPLACE(INDEX(GroupVertices[Group],MATCH(Edges[[#This Row],[Vertex 1]],GroupVertices[Vertex],0)),1,1,"")</f>
        <v>1</v>
      </c>
      <c r="BC31" s="78" t="str">
        <f>REPLACE(INDEX(GroupVertices[Group],MATCH(Edges[[#This Row],[Vertex 2]],GroupVertices[Vertex],0)),1,1,"")</f>
        <v>1</v>
      </c>
      <c r="BD31" s="48">
        <v>0</v>
      </c>
      <c r="BE31" s="49">
        <v>0</v>
      </c>
      <c r="BF31" s="48">
        <v>0</v>
      </c>
      <c r="BG31" s="49">
        <v>0</v>
      </c>
      <c r="BH31" s="48">
        <v>0</v>
      </c>
      <c r="BI31" s="49">
        <v>0</v>
      </c>
      <c r="BJ31" s="48">
        <v>21</v>
      </c>
      <c r="BK31" s="49">
        <v>100</v>
      </c>
      <c r="BL31" s="48">
        <v>21</v>
      </c>
    </row>
    <row r="32" spans="1:64" ht="15">
      <c r="A32" s="64" t="s">
        <v>225</v>
      </c>
      <c r="B32" s="64" t="s">
        <v>310</v>
      </c>
      <c r="C32" s="65" t="s">
        <v>1879</v>
      </c>
      <c r="D32" s="66">
        <v>3</v>
      </c>
      <c r="E32" s="67" t="s">
        <v>132</v>
      </c>
      <c r="F32" s="68">
        <v>32</v>
      </c>
      <c r="G32" s="65"/>
      <c r="H32" s="69"/>
      <c r="I32" s="70"/>
      <c r="J32" s="70"/>
      <c r="K32" s="34" t="s">
        <v>65</v>
      </c>
      <c r="L32" s="77">
        <v>32</v>
      </c>
      <c r="M32" s="77"/>
      <c r="N32" s="72"/>
      <c r="O32" s="79" t="s">
        <v>324</v>
      </c>
      <c r="P32" s="81">
        <v>43481.65659722222</v>
      </c>
      <c r="Q32" s="79" t="s">
        <v>326</v>
      </c>
      <c r="R32" s="79"/>
      <c r="S32" s="79"/>
      <c r="T32" s="79"/>
      <c r="U32" s="79"/>
      <c r="V32" s="82" t="s">
        <v>392</v>
      </c>
      <c r="W32" s="81">
        <v>43481.65659722222</v>
      </c>
      <c r="X32" s="82" t="s">
        <v>480</v>
      </c>
      <c r="Y32" s="79"/>
      <c r="Z32" s="79"/>
      <c r="AA32" s="85" t="s">
        <v>585</v>
      </c>
      <c r="AB32" s="79"/>
      <c r="AC32" s="79" t="b">
        <v>0</v>
      </c>
      <c r="AD32" s="79">
        <v>0</v>
      </c>
      <c r="AE32" s="85" t="s">
        <v>679</v>
      </c>
      <c r="AF32" s="79" t="b">
        <v>0</v>
      </c>
      <c r="AG32" s="79" t="s">
        <v>683</v>
      </c>
      <c r="AH32" s="79"/>
      <c r="AI32" s="85" t="s">
        <v>679</v>
      </c>
      <c r="AJ32" s="79" t="b">
        <v>0</v>
      </c>
      <c r="AK32" s="79">
        <v>107</v>
      </c>
      <c r="AL32" s="85" t="s">
        <v>660</v>
      </c>
      <c r="AM32" s="79" t="s">
        <v>689</v>
      </c>
      <c r="AN32" s="79" t="b">
        <v>0</v>
      </c>
      <c r="AO32" s="85" t="s">
        <v>660</v>
      </c>
      <c r="AP32" s="79" t="s">
        <v>176</v>
      </c>
      <c r="AQ32" s="79">
        <v>0</v>
      </c>
      <c r="AR32" s="79">
        <v>0</v>
      </c>
      <c r="AS32" s="79"/>
      <c r="AT32" s="79"/>
      <c r="AU32" s="79"/>
      <c r="AV32" s="79"/>
      <c r="AW32" s="79"/>
      <c r="AX32" s="79"/>
      <c r="AY32" s="79"/>
      <c r="AZ32" s="79"/>
      <c r="BA32">
        <v>1</v>
      </c>
      <c r="BB32" s="78" t="str">
        <f>REPLACE(INDEX(GroupVertices[Group],MATCH(Edges[[#This Row],[Vertex 1]],GroupVertices[Vertex],0)),1,1,"")</f>
        <v>1</v>
      </c>
      <c r="BC32" s="78" t="str">
        <f>REPLACE(INDEX(GroupVertices[Group],MATCH(Edges[[#This Row],[Vertex 2]],GroupVertices[Vertex],0)),1,1,"")</f>
        <v>1</v>
      </c>
      <c r="BD32" s="48"/>
      <c r="BE32" s="49"/>
      <c r="BF32" s="48"/>
      <c r="BG32" s="49"/>
      <c r="BH32" s="48"/>
      <c r="BI32" s="49"/>
      <c r="BJ32" s="48"/>
      <c r="BK32" s="49"/>
      <c r="BL32" s="48"/>
    </row>
    <row r="33" spans="1:64" ht="15">
      <c r="A33" s="64" t="s">
        <v>225</v>
      </c>
      <c r="B33" s="64" t="s">
        <v>311</v>
      </c>
      <c r="C33" s="65" t="s">
        <v>1879</v>
      </c>
      <c r="D33" s="66">
        <v>3</v>
      </c>
      <c r="E33" s="67" t="s">
        <v>132</v>
      </c>
      <c r="F33" s="68">
        <v>32</v>
      </c>
      <c r="G33" s="65"/>
      <c r="H33" s="69"/>
      <c r="I33" s="70"/>
      <c r="J33" s="70"/>
      <c r="K33" s="34" t="s">
        <v>65</v>
      </c>
      <c r="L33" s="77">
        <v>33</v>
      </c>
      <c r="M33" s="77"/>
      <c r="N33" s="72"/>
      <c r="O33" s="79" t="s">
        <v>324</v>
      </c>
      <c r="P33" s="81">
        <v>43481.65659722222</v>
      </c>
      <c r="Q33" s="79" t="s">
        <v>326</v>
      </c>
      <c r="R33" s="79"/>
      <c r="S33" s="79"/>
      <c r="T33" s="79"/>
      <c r="U33" s="79"/>
      <c r="V33" s="82" t="s">
        <v>392</v>
      </c>
      <c r="W33" s="81">
        <v>43481.65659722222</v>
      </c>
      <c r="X33" s="82" t="s">
        <v>480</v>
      </c>
      <c r="Y33" s="79"/>
      <c r="Z33" s="79"/>
      <c r="AA33" s="85" t="s">
        <v>585</v>
      </c>
      <c r="AB33" s="79"/>
      <c r="AC33" s="79" t="b">
        <v>0</v>
      </c>
      <c r="AD33" s="79">
        <v>0</v>
      </c>
      <c r="AE33" s="85" t="s">
        <v>679</v>
      </c>
      <c r="AF33" s="79" t="b">
        <v>0</v>
      </c>
      <c r="AG33" s="79" t="s">
        <v>683</v>
      </c>
      <c r="AH33" s="79"/>
      <c r="AI33" s="85" t="s">
        <v>679</v>
      </c>
      <c r="AJ33" s="79" t="b">
        <v>0</v>
      </c>
      <c r="AK33" s="79">
        <v>107</v>
      </c>
      <c r="AL33" s="85" t="s">
        <v>660</v>
      </c>
      <c r="AM33" s="79" t="s">
        <v>689</v>
      </c>
      <c r="AN33" s="79" t="b">
        <v>0</v>
      </c>
      <c r="AO33" s="85" t="s">
        <v>660</v>
      </c>
      <c r="AP33" s="79" t="s">
        <v>176</v>
      </c>
      <c r="AQ33" s="79">
        <v>0</v>
      </c>
      <c r="AR33" s="79">
        <v>0</v>
      </c>
      <c r="AS33" s="79"/>
      <c r="AT33" s="79"/>
      <c r="AU33" s="79"/>
      <c r="AV33" s="79"/>
      <c r="AW33" s="79"/>
      <c r="AX33" s="79"/>
      <c r="AY33" s="79"/>
      <c r="AZ33" s="79"/>
      <c r="BA33">
        <v>1</v>
      </c>
      <c r="BB33" s="78" t="str">
        <f>REPLACE(INDEX(GroupVertices[Group],MATCH(Edges[[#This Row],[Vertex 1]],GroupVertices[Vertex],0)),1,1,"")</f>
        <v>1</v>
      </c>
      <c r="BC33" s="78" t="str">
        <f>REPLACE(INDEX(GroupVertices[Group],MATCH(Edges[[#This Row],[Vertex 2]],GroupVertices[Vertex],0)),1,1,"")</f>
        <v>1</v>
      </c>
      <c r="BD33" s="48"/>
      <c r="BE33" s="49"/>
      <c r="BF33" s="48"/>
      <c r="BG33" s="49"/>
      <c r="BH33" s="48"/>
      <c r="BI33" s="49"/>
      <c r="BJ33" s="48"/>
      <c r="BK33" s="49"/>
      <c r="BL33" s="48"/>
    </row>
    <row r="34" spans="1:64" ht="15">
      <c r="A34" s="64" t="s">
        <v>225</v>
      </c>
      <c r="B34" s="64" t="s">
        <v>298</v>
      </c>
      <c r="C34" s="65" t="s">
        <v>1879</v>
      </c>
      <c r="D34" s="66">
        <v>3</v>
      </c>
      <c r="E34" s="67" t="s">
        <v>132</v>
      </c>
      <c r="F34" s="68">
        <v>32</v>
      </c>
      <c r="G34" s="65"/>
      <c r="H34" s="69"/>
      <c r="I34" s="70"/>
      <c r="J34" s="70"/>
      <c r="K34" s="34" t="s">
        <v>65</v>
      </c>
      <c r="L34" s="77">
        <v>34</v>
      </c>
      <c r="M34" s="77"/>
      <c r="N34" s="72"/>
      <c r="O34" s="79" t="s">
        <v>324</v>
      </c>
      <c r="P34" s="81">
        <v>43481.65659722222</v>
      </c>
      <c r="Q34" s="79" t="s">
        <v>326</v>
      </c>
      <c r="R34" s="79"/>
      <c r="S34" s="79"/>
      <c r="T34" s="79"/>
      <c r="U34" s="79"/>
      <c r="V34" s="82" t="s">
        <v>392</v>
      </c>
      <c r="W34" s="81">
        <v>43481.65659722222</v>
      </c>
      <c r="X34" s="82" t="s">
        <v>480</v>
      </c>
      <c r="Y34" s="79"/>
      <c r="Z34" s="79"/>
      <c r="AA34" s="85" t="s">
        <v>585</v>
      </c>
      <c r="AB34" s="79"/>
      <c r="AC34" s="79" t="b">
        <v>0</v>
      </c>
      <c r="AD34" s="79">
        <v>0</v>
      </c>
      <c r="AE34" s="85" t="s">
        <v>679</v>
      </c>
      <c r="AF34" s="79" t="b">
        <v>0</v>
      </c>
      <c r="AG34" s="79" t="s">
        <v>683</v>
      </c>
      <c r="AH34" s="79"/>
      <c r="AI34" s="85" t="s">
        <v>679</v>
      </c>
      <c r="AJ34" s="79" t="b">
        <v>0</v>
      </c>
      <c r="AK34" s="79">
        <v>107</v>
      </c>
      <c r="AL34" s="85" t="s">
        <v>660</v>
      </c>
      <c r="AM34" s="79" t="s">
        <v>689</v>
      </c>
      <c r="AN34" s="79" t="b">
        <v>0</v>
      </c>
      <c r="AO34" s="85" t="s">
        <v>660</v>
      </c>
      <c r="AP34" s="79" t="s">
        <v>176</v>
      </c>
      <c r="AQ34" s="79">
        <v>0</v>
      </c>
      <c r="AR34" s="79">
        <v>0</v>
      </c>
      <c r="AS34" s="79"/>
      <c r="AT34" s="79"/>
      <c r="AU34" s="79"/>
      <c r="AV34" s="79"/>
      <c r="AW34" s="79"/>
      <c r="AX34" s="79"/>
      <c r="AY34" s="79"/>
      <c r="AZ34" s="79"/>
      <c r="BA34">
        <v>1</v>
      </c>
      <c r="BB34" s="78" t="str">
        <f>REPLACE(INDEX(GroupVertices[Group],MATCH(Edges[[#This Row],[Vertex 1]],GroupVertices[Vertex],0)),1,1,"")</f>
        <v>1</v>
      </c>
      <c r="BC34" s="78" t="str">
        <f>REPLACE(INDEX(GroupVertices[Group],MATCH(Edges[[#This Row],[Vertex 2]],GroupVertices[Vertex],0)),1,1,"")</f>
        <v>1</v>
      </c>
      <c r="BD34" s="48">
        <v>0</v>
      </c>
      <c r="BE34" s="49">
        <v>0</v>
      </c>
      <c r="BF34" s="48">
        <v>0</v>
      </c>
      <c r="BG34" s="49">
        <v>0</v>
      </c>
      <c r="BH34" s="48">
        <v>0</v>
      </c>
      <c r="BI34" s="49">
        <v>0</v>
      </c>
      <c r="BJ34" s="48">
        <v>21</v>
      </c>
      <c r="BK34" s="49">
        <v>100</v>
      </c>
      <c r="BL34" s="48">
        <v>21</v>
      </c>
    </row>
    <row r="35" spans="1:64" ht="15">
      <c r="A35" s="64" t="s">
        <v>226</v>
      </c>
      <c r="B35" s="64" t="s">
        <v>300</v>
      </c>
      <c r="C35" s="65" t="s">
        <v>1879</v>
      </c>
      <c r="D35" s="66">
        <v>3</v>
      </c>
      <c r="E35" s="67" t="s">
        <v>132</v>
      </c>
      <c r="F35" s="68">
        <v>32</v>
      </c>
      <c r="G35" s="65"/>
      <c r="H35" s="69"/>
      <c r="I35" s="70"/>
      <c r="J35" s="70"/>
      <c r="K35" s="34" t="s">
        <v>65</v>
      </c>
      <c r="L35" s="77">
        <v>35</v>
      </c>
      <c r="M35" s="77"/>
      <c r="N35" s="72"/>
      <c r="O35" s="79" t="s">
        <v>324</v>
      </c>
      <c r="P35" s="81">
        <v>43481.657638888886</v>
      </c>
      <c r="Q35" s="79" t="s">
        <v>330</v>
      </c>
      <c r="R35" s="79"/>
      <c r="S35" s="79"/>
      <c r="T35" s="79" t="s">
        <v>365</v>
      </c>
      <c r="U35" s="79"/>
      <c r="V35" s="82" t="s">
        <v>393</v>
      </c>
      <c r="W35" s="81">
        <v>43481.657638888886</v>
      </c>
      <c r="X35" s="82" t="s">
        <v>481</v>
      </c>
      <c r="Y35" s="79"/>
      <c r="Z35" s="79"/>
      <c r="AA35" s="85" t="s">
        <v>586</v>
      </c>
      <c r="AB35" s="79"/>
      <c r="AC35" s="79" t="b">
        <v>0</v>
      </c>
      <c r="AD35" s="79">
        <v>0</v>
      </c>
      <c r="AE35" s="85" t="s">
        <v>679</v>
      </c>
      <c r="AF35" s="79" t="b">
        <v>0</v>
      </c>
      <c r="AG35" s="79" t="s">
        <v>683</v>
      </c>
      <c r="AH35" s="79"/>
      <c r="AI35" s="85" t="s">
        <v>679</v>
      </c>
      <c r="AJ35" s="79" t="b">
        <v>0</v>
      </c>
      <c r="AK35" s="79">
        <v>118</v>
      </c>
      <c r="AL35" s="85" t="s">
        <v>662</v>
      </c>
      <c r="AM35" s="79" t="s">
        <v>690</v>
      </c>
      <c r="AN35" s="79" t="b">
        <v>0</v>
      </c>
      <c r="AO35" s="85" t="s">
        <v>662</v>
      </c>
      <c r="AP35" s="79" t="s">
        <v>176</v>
      </c>
      <c r="AQ35" s="79">
        <v>0</v>
      </c>
      <c r="AR35" s="79">
        <v>0</v>
      </c>
      <c r="AS35" s="79"/>
      <c r="AT35" s="79"/>
      <c r="AU35" s="79"/>
      <c r="AV35" s="79"/>
      <c r="AW35" s="79"/>
      <c r="AX35" s="79"/>
      <c r="AY35" s="79"/>
      <c r="AZ35" s="79"/>
      <c r="BA35">
        <v>1</v>
      </c>
      <c r="BB35" s="78" t="str">
        <f>REPLACE(INDEX(GroupVertices[Group],MATCH(Edges[[#This Row],[Vertex 1]],GroupVertices[Vertex],0)),1,1,"")</f>
        <v>2</v>
      </c>
      <c r="BC35" s="78" t="str">
        <f>REPLACE(INDEX(GroupVertices[Group],MATCH(Edges[[#This Row],[Vertex 2]],GroupVertices[Vertex],0)),1,1,"")</f>
        <v>2</v>
      </c>
      <c r="BD35" s="48">
        <v>1</v>
      </c>
      <c r="BE35" s="49">
        <v>4.166666666666667</v>
      </c>
      <c r="BF35" s="48">
        <v>0</v>
      </c>
      <c r="BG35" s="49">
        <v>0</v>
      </c>
      <c r="BH35" s="48">
        <v>0</v>
      </c>
      <c r="BI35" s="49">
        <v>0</v>
      </c>
      <c r="BJ35" s="48">
        <v>23</v>
      </c>
      <c r="BK35" s="49">
        <v>95.83333333333333</v>
      </c>
      <c r="BL35" s="48">
        <v>24</v>
      </c>
    </row>
    <row r="36" spans="1:64" ht="15">
      <c r="A36" s="64" t="s">
        <v>227</v>
      </c>
      <c r="B36" s="64" t="s">
        <v>309</v>
      </c>
      <c r="C36" s="65" t="s">
        <v>1879</v>
      </c>
      <c r="D36" s="66">
        <v>3</v>
      </c>
      <c r="E36" s="67" t="s">
        <v>132</v>
      </c>
      <c r="F36" s="68">
        <v>32</v>
      </c>
      <c r="G36" s="65"/>
      <c r="H36" s="69"/>
      <c r="I36" s="70"/>
      <c r="J36" s="70"/>
      <c r="K36" s="34" t="s">
        <v>65</v>
      </c>
      <c r="L36" s="77">
        <v>36</v>
      </c>
      <c r="M36" s="77"/>
      <c r="N36" s="72"/>
      <c r="O36" s="79" t="s">
        <v>324</v>
      </c>
      <c r="P36" s="81">
        <v>43481.65797453704</v>
      </c>
      <c r="Q36" s="79" t="s">
        <v>331</v>
      </c>
      <c r="R36" s="79"/>
      <c r="S36" s="79"/>
      <c r="T36" s="79"/>
      <c r="U36" s="79"/>
      <c r="V36" s="82" t="s">
        <v>394</v>
      </c>
      <c r="W36" s="81">
        <v>43481.65797453704</v>
      </c>
      <c r="X36" s="82" t="s">
        <v>482</v>
      </c>
      <c r="Y36" s="79"/>
      <c r="Z36" s="79"/>
      <c r="AA36" s="85" t="s">
        <v>587</v>
      </c>
      <c r="AB36" s="79"/>
      <c r="AC36" s="79" t="b">
        <v>0</v>
      </c>
      <c r="AD36" s="79">
        <v>0</v>
      </c>
      <c r="AE36" s="85" t="s">
        <v>679</v>
      </c>
      <c r="AF36" s="79" t="b">
        <v>0</v>
      </c>
      <c r="AG36" s="79" t="s">
        <v>683</v>
      </c>
      <c r="AH36" s="79"/>
      <c r="AI36" s="85" t="s">
        <v>679</v>
      </c>
      <c r="AJ36" s="79" t="b">
        <v>0</v>
      </c>
      <c r="AK36" s="79">
        <v>3</v>
      </c>
      <c r="AL36" s="85" t="s">
        <v>675</v>
      </c>
      <c r="AM36" s="79" t="s">
        <v>691</v>
      </c>
      <c r="AN36" s="79" t="b">
        <v>0</v>
      </c>
      <c r="AO36" s="85" t="s">
        <v>675</v>
      </c>
      <c r="AP36" s="79" t="s">
        <v>176</v>
      </c>
      <c r="AQ36" s="79">
        <v>0</v>
      </c>
      <c r="AR36" s="79">
        <v>0</v>
      </c>
      <c r="AS36" s="79"/>
      <c r="AT36" s="79"/>
      <c r="AU36" s="79"/>
      <c r="AV36" s="79"/>
      <c r="AW36" s="79"/>
      <c r="AX36" s="79"/>
      <c r="AY36" s="79"/>
      <c r="AZ36" s="79"/>
      <c r="BA36">
        <v>1</v>
      </c>
      <c r="BB36" s="78" t="str">
        <f>REPLACE(INDEX(GroupVertices[Group],MATCH(Edges[[#This Row],[Vertex 1]],GroupVertices[Vertex],0)),1,1,"")</f>
        <v>3</v>
      </c>
      <c r="BC36" s="78" t="str">
        <f>REPLACE(INDEX(GroupVertices[Group],MATCH(Edges[[#This Row],[Vertex 2]],GroupVertices[Vertex],0)),1,1,"")</f>
        <v>3</v>
      </c>
      <c r="BD36" s="48">
        <v>0</v>
      </c>
      <c r="BE36" s="49">
        <v>0</v>
      </c>
      <c r="BF36" s="48">
        <v>0</v>
      </c>
      <c r="BG36" s="49">
        <v>0</v>
      </c>
      <c r="BH36" s="48">
        <v>0</v>
      </c>
      <c r="BI36" s="49">
        <v>0</v>
      </c>
      <c r="BJ36" s="48">
        <v>18</v>
      </c>
      <c r="BK36" s="49">
        <v>100</v>
      </c>
      <c r="BL36" s="48">
        <v>18</v>
      </c>
    </row>
    <row r="37" spans="1:64" ht="15">
      <c r="A37" s="64" t="s">
        <v>228</v>
      </c>
      <c r="B37" s="64" t="s">
        <v>310</v>
      </c>
      <c r="C37" s="65" t="s">
        <v>1879</v>
      </c>
      <c r="D37" s="66">
        <v>3</v>
      </c>
      <c r="E37" s="67" t="s">
        <v>132</v>
      </c>
      <c r="F37" s="68">
        <v>32</v>
      </c>
      <c r="G37" s="65"/>
      <c r="H37" s="69"/>
      <c r="I37" s="70"/>
      <c r="J37" s="70"/>
      <c r="K37" s="34" t="s">
        <v>65</v>
      </c>
      <c r="L37" s="77">
        <v>37</v>
      </c>
      <c r="M37" s="77"/>
      <c r="N37" s="72"/>
      <c r="O37" s="79" t="s">
        <v>324</v>
      </c>
      <c r="P37" s="81">
        <v>43481.65802083333</v>
      </c>
      <c r="Q37" s="79" t="s">
        <v>326</v>
      </c>
      <c r="R37" s="79"/>
      <c r="S37" s="79"/>
      <c r="T37" s="79"/>
      <c r="U37" s="79"/>
      <c r="V37" s="82" t="s">
        <v>395</v>
      </c>
      <c r="W37" s="81">
        <v>43481.65802083333</v>
      </c>
      <c r="X37" s="82" t="s">
        <v>483</v>
      </c>
      <c r="Y37" s="79"/>
      <c r="Z37" s="79"/>
      <c r="AA37" s="85" t="s">
        <v>588</v>
      </c>
      <c r="AB37" s="79"/>
      <c r="AC37" s="79" t="b">
        <v>0</v>
      </c>
      <c r="AD37" s="79">
        <v>0</v>
      </c>
      <c r="AE37" s="85" t="s">
        <v>679</v>
      </c>
      <c r="AF37" s="79" t="b">
        <v>0</v>
      </c>
      <c r="AG37" s="79" t="s">
        <v>683</v>
      </c>
      <c r="AH37" s="79"/>
      <c r="AI37" s="85" t="s">
        <v>679</v>
      </c>
      <c r="AJ37" s="79" t="b">
        <v>0</v>
      </c>
      <c r="AK37" s="79">
        <v>107</v>
      </c>
      <c r="AL37" s="85" t="s">
        <v>660</v>
      </c>
      <c r="AM37" s="79" t="s">
        <v>687</v>
      </c>
      <c r="AN37" s="79" t="b">
        <v>0</v>
      </c>
      <c r="AO37" s="85" t="s">
        <v>660</v>
      </c>
      <c r="AP37" s="79" t="s">
        <v>176</v>
      </c>
      <c r="AQ37" s="79">
        <v>0</v>
      </c>
      <c r="AR37" s="79">
        <v>0</v>
      </c>
      <c r="AS37" s="79"/>
      <c r="AT37" s="79"/>
      <c r="AU37" s="79"/>
      <c r="AV37" s="79"/>
      <c r="AW37" s="79"/>
      <c r="AX37" s="79"/>
      <c r="AY37" s="79"/>
      <c r="AZ37" s="79"/>
      <c r="BA37">
        <v>1</v>
      </c>
      <c r="BB37" s="78" t="str">
        <f>REPLACE(INDEX(GroupVertices[Group],MATCH(Edges[[#This Row],[Vertex 1]],GroupVertices[Vertex],0)),1,1,"")</f>
        <v>1</v>
      </c>
      <c r="BC37" s="78" t="str">
        <f>REPLACE(INDEX(GroupVertices[Group],MATCH(Edges[[#This Row],[Vertex 2]],GroupVertices[Vertex],0)),1,1,"")</f>
        <v>1</v>
      </c>
      <c r="BD37" s="48"/>
      <c r="BE37" s="49"/>
      <c r="BF37" s="48"/>
      <c r="BG37" s="49"/>
      <c r="BH37" s="48"/>
      <c r="BI37" s="49"/>
      <c r="BJ37" s="48"/>
      <c r="BK37" s="49"/>
      <c r="BL37" s="48"/>
    </row>
    <row r="38" spans="1:64" ht="15">
      <c r="A38" s="64" t="s">
        <v>228</v>
      </c>
      <c r="B38" s="64" t="s">
        <v>311</v>
      </c>
      <c r="C38" s="65" t="s">
        <v>1879</v>
      </c>
      <c r="D38" s="66">
        <v>3</v>
      </c>
      <c r="E38" s="67" t="s">
        <v>132</v>
      </c>
      <c r="F38" s="68">
        <v>32</v>
      </c>
      <c r="G38" s="65"/>
      <c r="H38" s="69"/>
      <c r="I38" s="70"/>
      <c r="J38" s="70"/>
      <c r="K38" s="34" t="s">
        <v>65</v>
      </c>
      <c r="L38" s="77">
        <v>38</v>
      </c>
      <c r="M38" s="77"/>
      <c r="N38" s="72"/>
      <c r="O38" s="79" t="s">
        <v>324</v>
      </c>
      <c r="P38" s="81">
        <v>43481.65802083333</v>
      </c>
      <c r="Q38" s="79" t="s">
        <v>326</v>
      </c>
      <c r="R38" s="79"/>
      <c r="S38" s="79"/>
      <c r="T38" s="79"/>
      <c r="U38" s="79"/>
      <c r="V38" s="82" t="s">
        <v>395</v>
      </c>
      <c r="W38" s="81">
        <v>43481.65802083333</v>
      </c>
      <c r="X38" s="82" t="s">
        <v>483</v>
      </c>
      <c r="Y38" s="79"/>
      <c r="Z38" s="79"/>
      <c r="AA38" s="85" t="s">
        <v>588</v>
      </c>
      <c r="AB38" s="79"/>
      <c r="AC38" s="79" t="b">
        <v>0</v>
      </c>
      <c r="AD38" s="79">
        <v>0</v>
      </c>
      <c r="AE38" s="85" t="s">
        <v>679</v>
      </c>
      <c r="AF38" s="79" t="b">
        <v>0</v>
      </c>
      <c r="AG38" s="79" t="s">
        <v>683</v>
      </c>
      <c r="AH38" s="79"/>
      <c r="AI38" s="85" t="s">
        <v>679</v>
      </c>
      <c r="AJ38" s="79" t="b">
        <v>0</v>
      </c>
      <c r="AK38" s="79">
        <v>107</v>
      </c>
      <c r="AL38" s="85" t="s">
        <v>660</v>
      </c>
      <c r="AM38" s="79" t="s">
        <v>687</v>
      </c>
      <c r="AN38" s="79" t="b">
        <v>0</v>
      </c>
      <c r="AO38" s="85" t="s">
        <v>660</v>
      </c>
      <c r="AP38" s="79" t="s">
        <v>176</v>
      </c>
      <c r="AQ38" s="79">
        <v>0</v>
      </c>
      <c r="AR38" s="79">
        <v>0</v>
      </c>
      <c r="AS38" s="79"/>
      <c r="AT38" s="79"/>
      <c r="AU38" s="79"/>
      <c r="AV38" s="79"/>
      <c r="AW38" s="79"/>
      <c r="AX38" s="79"/>
      <c r="AY38" s="79"/>
      <c r="AZ38" s="79"/>
      <c r="BA38">
        <v>1</v>
      </c>
      <c r="BB38" s="78" t="str">
        <f>REPLACE(INDEX(GroupVertices[Group],MATCH(Edges[[#This Row],[Vertex 1]],GroupVertices[Vertex],0)),1,1,"")</f>
        <v>1</v>
      </c>
      <c r="BC38" s="78" t="str">
        <f>REPLACE(INDEX(GroupVertices[Group],MATCH(Edges[[#This Row],[Vertex 2]],GroupVertices[Vertex],0)),1,1,"")</f>
        <v>1</v>
      </c>
      <c r="BD38" s="48"/>
      <c r="BE38" s="49"/>
      <c r="BF38" s="48"/>
      <c r="BG38" s="49"/>
      <c r="BH38" s="48"/>
      <c r="BI38" s="49"/>
      <c r="BJ38" s="48"/>
      <c r="BK38" s="49"/>
      <c r="BL38" s="48"/>
    </row>
    <row r="39" spans="1:64" ht="15">
      <c r="A39" s="64" t="s">
        <v>228</v>
      </c>
      <c r="B39" s="64" t="s">
        <v>298</v>
      </c>
      <c r="C39" s="65" t="s">
        <v>1879</v>
      </c>
      <c r="D39" s="66">
        <v>3</v>
      </c>
      <c r="E39" s="67" t="s">
        <v>132</v>
      </c>
      <c r="F39" s="68">
        <v>32</v>
      </c>
      <c r="G39" s="65"/>
      <c r="H39" s="69"/>
      <c r="I39" s="70"/>
      <c r="J39" s="70"/>
      <c r="K39" s="34" t="s">
        <v>65</v>
      </c>
      <c r="L39" s="77">
        <v>39</v>
      </c>
      <c r="M39" s="77"/>
      <c r="N39" s="72"/>
      <c r="O39" s="79" t="s">
        <v>324</v>
      </c>
      <c r="P39" s="81">
        <v>43481.65802083333</v>
      </c>
      <c r="Q39" s="79" t="s">
        <v>326</v>
      </c>
      <c r="R39" s="79"/>
      <c r="S39" s="79"/>
      <c r="T39" s="79"/>
      <c r="U39" s="79"/>
      <c r="V39" s="82" t="s">
        <v>395</v>
      </c>
      <c r="W39" s="81">
        <v>43481.65802083333</v>
      </c>
      <c r="X39" s="82" t="s">
        <v>483</v>
      </c>
      <c r="Y39" s="79"/>
      <c r="Z39" s="79"/>
      <c r="AA39" s="85" t="s">
        <v>588</v>
      </c>
      <c r="AB39" s="79"/>
      <c r="AC39" s="79" t="b">
        <v>0</v>
      </c>
      <c r="AD39" s="79">
        <v>0</v>
      </c>
      <c r="AE39" s="85" t="s">
        <v>679</v>
      </c>
      <c r="AF39" s="79" t="b">
        <v>0</v>
      </c>
      <c r="AG39" s="79" t="s">
        <v>683</v>
      </c>
      <c r="AH39" s="79"/>
      <c r="AI39" s="85" t="s">
        <v>679</v>
      </c>
      <c r="AJ39" s="79" t="b">
        <v>0</v>
      </c>
      <c r="AK39" s="79">
        <v>107</v>
      </c>
      <c r="AL39" s="85" t="s">
        <v>660</v>
      </c>
      <c r="AM39" s="79" t="s">
        <v>687</v>
      </c>
      <c r="AN39" s="79" t="b">
        <v>0</v>
      </c>
      <c r="AO39" s="85" t="s">
        <v>660</v>
      </c>
      <c r="AP39" s="79" t="s">
        <v>176</v>
      </c>
      <c r="AQ39" s="79">
        <v>0</v>
      </c>
      <c r="AR39" s="79">
        <v>0</v>
      </c>
      <c r="AS39" s="79"/>
      <c r="AT39" s="79"/>
      <c r="AU39" s="79"/>
      <c r="AV39" s="79"/>
      <c r="AW39" s="79"/>
      <c r="AX39" s="79"/>
      <c r="AY39" s="79"/>
      <c r="AZ39" s="79"/>
      <c r="BA39">
        <v>1</v>
      </c>
      <c r="BB39" s="78" t="str">
        <f>REPLACE(INDEX(GroupVertices[Group],MATCH(Edges[[#This Row],[Vertex 1]],GroupVertices[Vertex],0)),1,1,"")</f>
        <v>1</v>
      </c>
      <c r="BC39" s="78" t="str">
        <f>REPLACE(INDEX(GroupVertices[Group],MATCH(Edges[[#This Row],[Vertex 2]],GroupVertices[Vertex],0)),1,1,"")</f>
        <v>1</v>
      </c>
      <c r="BD39" s="48">
        <v>0</v>
      </c>
      <c r="BE39" s="49">
        <v>0</v>
      </c>
      <c r="BF39" s="48">
        <v>0</v>
      </c>
      <c r="BG39" s="49">
        <v>0</v>
      </c>
      <c r="BH39" s="48">
        <v>0</v>
      </c>
      <c r="BI39" s="49">
        <v>0</v>
      </c>
      <c r="BJ39" s="48">
        <v>21</v>
      </c>
      <c r="BK39" s="49">
        <v>100</v>
      </c>
      <c r="BL39" s="48">
        <v>21</v>
      </c>
    </row>
    <row r="40" spans="1:64" ht="15">
      <c r="A40" s="64" t="s">
        <v>229</v>
      </c>
      <c r="B40" s="64" t="s">
        <v>310</v>
      </c>
      <c r="C40" s="65" t="s">
        <v>1879</v>
      </c>
      <c r="D40" s="66">
        <v>3</v>
      </c>
      <c r="E40" s="67" t="s">
        <v>132</v>
      </c>
      <c r="F40" s="68">
        <v>32</v>
      </c>
      <c r="G40" s="65"/>
      <c r="H40" s="69"/>
      <c r="I40" s="70"/>
      <c r="J40" s="70"/>
      <c r="K40" s="34" t="s">
        <v>65</v>
      </c>
      <c r="L40" s="77">
        <v>40</v>
      </c>
      <c r="M40" s="77"/>
      <c r="N40" s="72"/>
      <c r="O40" s="79" t="s">
        <v>324</v>
      </c>
      <c r="P40" s="81">
        <v>43481.65804398148</v>
      </c>
      <c r="Q40" s="79" t="s">
        <v>326</v>
      </c>
      <c r="R40" s="79"/>
      <c r="S40" s="79"/>
      <c r="T40" s="79"/>
      <c r="U40" s="79"/>
      <c r="V40" s="82" t="s">
        <v>396</v>
      </c>
      <c r="W40" s="81">
        <v>43481.65804398148</v>
      </c>
      <c r="X40" s="82" t="s">
        <v>484</v>
      </c>
      <c r="Y40" s="79"/>
      <c r="Z40" s="79"/>
      <c r="AA40" s="85" t="s">
        <v>589</v>
      </c>
      <c r="AB40" s="79"/>
      <c r="AC40" s="79" t="b">
        <v>0</v>
      </c>
      <c r="AD40" s="79">
        <v>0</v>
      </c>
      <c r="AE40" s="85" t="s">
        <v>679</v>
      </c>
      <c r="AF40" s="79" t="b">
        <v>0</v>
      </c>
      <c r="AG40" s="79" t="s">
        <v>683</v>
      </c>
      <c r="AH40" s="79"/>
      <c r="AI40" s="85" t="s">
        <v>679</v>
      </c>
      <c r="AJ40" s="79" t="b">
        <v>0</v>
      </c>
      <c r="AK40" s="79">
        <v>107</v>
      </c>
      <c r="AL40" s="85" t="s">
        <v>660</v>
      </c>
      <c r="AM40" s="79" t="s">
        <v>689</v>
      </c>
      <c r="AN40" s="79" t="b">
        <v>0</v>
      </c>
      <c r="AO40" s="85" t="s">
        <v>660</v>
      </c>
      <c r="AP40" s="79" t="s">
        <v>176</v>
      </c>
      <c r="AQ40" s="79">
        <v>0</v>
      </c>
      <c r="AR40" s="79">
        <v>0</v>
      </c>
      <c r="AS40" s="79"/>
      <c r="AT40" s="79"/>
      <c r="AU40" s="79"/>
      <c r="AV40" s="79"/>
      <c r="AW40" s="79"/>
      <c r="AX40" s="79"/>
      <c r="AY40" s="79"/>
      <c r="AZ40" s="79"/>
      <c r="BA40">
        <v>1</v>
      </c>
      <c r="BB40" s="78" t="str">
        <f>REPLACE(INDEX(GroupVertices[Group],MATCH(Edges[[#This Row],[Vertex 1]],GroupVertices[Vertex],0)),1,1,"")</f>
        <v>1</v>
      </c>
      <c r="BC40" s="78" t="str">
        <f>REPLACE(INDEX(GroupVertices[Group],MATCH(Edges[[#This Row],[Vertex 2]],GroupVertices[Vertex],0)),1,1,"")</f>
        <v>1</v>
      </c>
      <c r="BD40" s="48"/>
      <c r="BE40" s="49"/>
      <c r="BF40" s="48"/>
      <c r="BG40" s="49"/>
      <c r="BH40" s="48"/>
      <c r="BI40" s="49"/>
      <c r="BJ40" s="48"/>
      <c r="BK40" s="49"/>
      <c r="BL40" s="48"/>
    </row>
    <row r="41" spans="1:64" ht="15">
      <c r="A41" s="64" t="s">
        <v>229</v>
      </c>
      <c r="B41" s="64" t="s">
        <v>311</v>
      </c>
      <c r="C41" s="65" t="s">
        <v>1879</v>
      </c>
      <c r="D41" s="66">
        <v>3</v>
      </c>
      <c r="E41" s="67" t="s">
        <v>132</v>
      </c>
      <c r="F41" s="68">
        <v>32</v>
      </c>
      <c r="G41" s="65"/>
      <c r="H41" s="69"/>
      <c r="I41" s="70"/>
      <c r="J41" s="70"/>
      <c r="K41" s="34" t="s">
        <v>65</v>
      </c>
      <c r="L41" s="77">
        <v>41</v>
      </c>
      <c r="M41" s="77"/>
      <c r="N41" s="72"/>
      <c r="O41" s="79" t="s">
        <v>324</v>
      </c>
      <c r="P41" s="81">
        <v>43481.65804398148</v>
      </c>
      <c r="Q41" s="79" t="s">
        <v>326</v>
      </c>
      <c r="R41" s="79"/>
      <c r="S41" s="79"/>
      <c r="T41" s="79"/>
      <c r="U41" s="79"/>
      <c r="V41" s="82" t="s">
        <v>396</v>
      </c>
      <c r="W41" s="81">
        <v>43481.65804398148</v>
      </c>
      <c r="X41" s="82" t="s">
        <v>484</v>
      </c>
      <c r="Y41" s="79"/>
      <c r="Z41" s="79"/>
      <c r="AA41" s="85" t="s">
        <v>589</v>
      </c>
      <c r="AB41" s="79"/>
      <c r="AC41" s="79" t="b">
        <v>0</v>
      </c>
      <c r="AD41" s="79">
        <v>0</v>
      </c>
      <c r="AE41" s="85" t="s">
        <v>679</v>
      </c>
      <c r="AF41" s="79" t="b">
        <v>0</v>
      </c>
      <c r="AG41" s="79" t="s">
        <v>683</v>
      </c>
      <c r="AH41" s="79"/>
      <c r="AI41" s="85" t="s">
        <v>679</v>
      </c>
      <c r="AJ41" s="79" t="b">
        <v>0</v>
      </c>
      <c r="AK41" s="79">
        <v>107</v>
      </c>
      <c r="AL41" s="85" t="s">
        <v>660</v>
      </c>
      <c r="AM41" s="79" t="s">
        <v>689</v>
      </c>
      <c r="AN41" s="79" t="b">
        <v>0</v>
      </c>
      <c r="AO41" s="85" t="s">
        <v>660</v>
      </c>
      <c r="AP41" s="79" t="s">
        <v>176</v>
      </c>
      <c r="AQ41" s="79">
        <v>0</v>
      </c>
      <c r="AR41" s="79">
        <v>0</v>
      </c>
      <c r="AS41" s="79"/>
      <c r="AT41" s="79"/>
      <c r="AU41" s="79"/>
      <c r="AV41" s="79"/>
      <c r="AW41" s="79"/>
      <c r="AX41" s="79"/>
      <c r="AY41" s="79"/>
      <c r="AZ41" s="79"/>
      <c r="BA41">
        <v>1</v>
      </c>
      <c r="BB41" s="78" t="str">
        <f>REPLACE(INDEX(GroupVertices[Group],MATCH(Edges[[#This Row],[Vertex 1]],GroupVertices[Vertex],0)),1,1,"")</f>
        <v>1</v>
      </c>
      <c r="BC41" s="78" t="str">
        <f>REPLACE(INDEX(GroupVertices[Group],MATCH(Edges[[#This Row],[Vertex 2]],GroupVertices[Vertex],0)),1,1,"")</f>
        <v>1</v>
      </c>
      <c r="BD41" s="48"/>
      <c r="BE41" s="49"/>
      <c r="BF41" s="48"/>
      <c r="BG41" s="49"/>
      <c r="BH41" s="48"/>
      <c r="BI41" s="49"/>
      <c r="BJ41" s="48"/>
      <c r="BK41" s="49"/>
      <c r="BL41" s="48"/>
    </row>
    <row r="42" spans="1:64" ht="15">
      <c r="A42" s="64" t="s">
        <v>229</v>
      </c>
      <c r="B42" s="64" t="s">
        <v>298</v>
      </c>
      <c r="C42" s="65" t="s">
        <v>1879</v>
      </c>
      <c r="D42" s="66">
        <v>3</v>
      </c>
      <c r="E42" s="67" t="s">
        <v>132</v>
      </c>
      <c r="F42" s="68">
        <v>32</v>
      </c>
      <c r="G42" s="65"/>
      <c r="H42" s="69"/>
      <c r="I42" s="70"/>
      <c r="J42" s="70"/>
      <c r="K42" s="34" t="s">
        <v>65</v>
      </c>
      <c r="L42" s="77">
        <v>42</v>
      </c>
      <c r="M42" s="77"/>
      <c r="N42" s="72"/>
      <c r="O42" s="79" t="s">
        <v>324</v>
      </c>
      <c r="P42" s="81">
        <v>43481.65804398148</v>
      </c>
      <c r="Q42" s="79" t="s">
        <v>326</v>
      </c>
      <c r="R42" s="79"/>
      <c r="S42" s="79"/>
      <c r="T42" s="79"/>
      <c r="U42" s="79"/>
      <c r="V42" s="82" t="s">
        <v>396</v>
      </c>
      <c r="W42" s="81">
        <v>43481.65804398148</v>
      </c>
      <c r="X42" s="82" t="s">
        <v>484</v>
      </c>
      <c r="Y42" s="79"/>
      <c r="Z42" s="79"/>
      <c r="AA42" s="85" t="s">
        <v>589</v>
      </c>
      <c r="AB42" s="79"/>
      <c r="AC42" s="79" t="b">
        <v>0</v>
      </c>
      <c r="AD42" s="79">
        <v>0</v>
      </c>
      <c r="AE42" s="85" t="s">
        <v>679</v>
      </c>
      <c r="AF42" s="79" t="b">
        <v>0</v>
      </c>
      <c r="AG42" s="79" t="s">
        <v>683</v>
      </c>
      <c r="AH42" s="79"/>
      <c r="AI42" s="85" t="s">
        <v>679</v>
      </c>
      <c r="AJ42" s="79" t="b">
        <v>0</v>
      </c>
      <c r="AK42" s="79">
        <v>107</v>
      </c>
      <c r="AL42" s="85" t="s">
        <v>660</v>
      </c>
      <c r="AM42" s="79" t="s">
        <v>689</v>
      </c>
      <c r="AN42" s="79" t="b">
        <v>0</v>
      </c>
      <c r="AO42" s="85" t="s">
        <v>660</v>
      </c>
      <c r="AP42" s="79" t="s">
        <v>176</v>
      </c>
      <c r="AQ42" s="79">
        <v>0</v>
      </c>
      <c r="AR42" s="79">
        <v>0</v>
      </c>
      <c r="AS42" s="79"/>
      <c r="AT42" s="79"/>
      <c r="AU42" s="79"/>
      <c r="AV42" s="79"/>
      <c r="AW42" s="79"/>
      <c r="AX42" s="79"/>
      <c r="AY42" s="79"/>
      <c r="AZ42" s="79"/>
      <c r="BA42">
        <v>1</v>
      </c>
      <c r="BB42" s="78" t="str">
        <f>REPLACE(INDEX(GroupVertices[Group],MATCH(Edges[[#This Row],[Vertex 1]],GroupVertices[Vertex],0)),1,1,"")</f>
        <v>1</v>
      </c>
      <c r="BC42" s="78" t="str">
        <f>REPLACE(INDEX(GroupVertices[Group],MATCH(Edges[[#This Row],[Vertex 2]],GroupVertices[Vertex],0)),1,1,"")</f>
        <v>1</v>
      </c>
      <c r="BD42" s="48">
        <v>0</v>
      </c>
      <c r="BE42" s="49">
        <v>0</v>
      </c>
      <c r="BF42" s="48">
        <v>0</v>
      </c>
      <c r="BG42" s="49">
        <v>0</v>
      </c>
      <c r="BH42" s="48">
        <v>0</v>
      </c>
      <c r="BI42" s="49">
        <v>0</v>
      </c>
      <c r="BJ42" s="48">
        <v>21</v>
      </c>
      <c r="BK42" s="49">
        <v>100</v>
      </c>
      <c r="BL42" s="48">
        <v>21</v>
      </c>
    </row>
    <row r="43" spans="1:64" ht="15">
      <c r="A43" s="64" t="s">
        <v>230</v>
      </c>
      <c r="B43" s="64" t="s">
        <v>300</v>
      </c>
      <c r="C43" s="65" t="s">
        <v>1879</v>
      </c>
      <c r="D43" s="66">
        <v>3</v>
      </c>
      <c r="E43" s="67" t="s">
        <v>132</v>
      </c>
      <c r="F43" s="68">
        <v>32</v>
      </c>
      <c r="G43" s="65"/>
      <c r="H43" s="69"/>
      <c r="I43" s="70"/>
      <c r="J43" s="70"/>
      <c r="K43" s="34" t="s">
        <v>65</v>
      </c>
      <c r="L43" s="77">
        <v>43</v>
      </c>
      <c r="M43" s="77"/>
      <c r="N43" s="72"/>
      <c r="O43" s="79" t="s">
        <v>324</v>
      </c>
      <c r="P43" s="81">
        <v>43481.6580787037</v>
      </c>
      <c r="Q43" s="79" t="s">
        <v>330</v>
      </c>
      <c r="R43" s="79"/>
      <c r="S43" s="79"/>
      <c r="T43" s="79" t="s">
        <v>365</v>
      </c>
      <c r="U43" s="79"/>
      <c r="V43" s="82" t="s">
        <v>397</v>
      </c>
      <c r="W43" s="81">
        <v>43481.6580787037</v>
      </c>
      <c r="X43" s="82" t="s">
        <v>485</v>
      </c>
      <c r="Y43" s="79"/>
      <c r="Z43" s="79"/>
      <c r="AA43" s="85" t="s">
        <v>590</v>
      </c>
      <c r="AB43" s="79"/>
      <c r="AC43" s="79" t="b">
        <v>0</v>
      </c>
      <c r="AD43" s="79">
        <v>0</v>
      </c>
      <c r="AE43" s="85" t="s">
        <v>679</v>
      </c>
      <c r="AF43" s="79" t="b">
        <v>0</v>
      </c>
      <c r="AG43" s="79" t="s">
        <v>683</v>
      </c>
      <c r="AH43" s="79"/>
      <c r="AI43" s="85" t="s">
        <v>679</v>
      </c>
      <c r="AJ43" s="79" t="b">
        <v>0</v>
      </c>
      <c r="AK43" s="79">
        <v>118</v>
      </c>
      <c r="AL43" s="85" t="s">
        <v>662</v>
      </c>
      <c r="AM43" s="79" t="s">
        <v>689</v>
      </c>
      <c r="AN43" s="79" t="b">
        <v>0</v>
      </c>
      <c r="AO43" s="85" t="s">
        <v>662</v>
      </c>
      <c r="AP43" s="79" t="s">
        <v>176</v>
      </c>
      <c r="AQ43" s="79">
        <v>0</v>
      </c>
      <c r="AR43" s="79">
        <v>0</v>
      </c>
      <c r="AS43" s="79"/>
      <c r="AT43" s="79"/>
      <c r="AU43" s="79"/>
      <c r="AV43" s="79"/>
      <c r="AW43" s="79"/>
      <c r="AX43" s="79"/>
      <c r="AY43" s="79"/>
      <c r="AZ43" s="79"/>
      <c r="BA43">
        <v>1</v>
      </c>
      <c r="BB43" s="78" t="str">
        <f>REPLACE(INDEX(GroupVertices[Group],MATCH(Edges[[#This Row],[Vertex 1]],GroupVertices[Vertex],0)),1,1,"")</f>
        <v>2</v>
      </c>
      <c r="BC43" s="78" t="str">
        <f>REPLACE(INDEX(GroupVertices[Group],MATCH(Edges[[#This Row],[Vertex 2]],GroupVertices[Vertex],0)),1,1,"")</f>
        <v>2</v>
      </c>
      <c r="BD43" s="48">
        <v>1</v>
      </c>
      <c r="BE43" s="49">
        <v>4.166666666666667</v>
      </c>
      <c r="BF43" s="48">
        <v>0</v>
      </c>
      <c r="BG43" s="49">
        <v>0</v>
      </c>
      <c r="BH43" s="48">
        <v>0</v>
      </c>
      <c r="BI43" s="49">
        <v>0</v>
      </c>
      <c r="BJ43" s="48">
        <v>23</v>
      </c>
      <c r="BK43" s="49">
        <v>95.83333333333333</v>
      </c>
      <c r="BL43" s="48">
        <v>24</v>
      </c>
    </row>
    <row r="44" spans="1:64" ht="15">
      <c r="A44" s="64" t="s">
        <v>231</v>
      </c>
      <c r="B44" s="64" t="s">
        <v>300</v>
      </c>
      <c r="C44" s="65" t="s">
        <v>1879</v>
      </c>
      <c r="D44" s="66">
        <v>3</v>
      </c>
      <c r="E44" s="67" t="s">
        <v>132</v>
      </c>
      <c r="F44" s="68">
        <v>32</v>
      </c>
      <c r="G44" s="65"/>
      <c r="H44" s="69"/>
      <c r="I44" s="70"/>
      <c r="J44" s="70"/>
      <c r="K44" s="34" t="s">
        <v>65</v>
      </c>
      <c r="L44" s="77">
        <v>44</v>
      </c>
      <c r="M44" s="77"/>
      <c r="N44" s="72"/>
      <c r="O44" s="79" t="s">
        <v>324</v>
      </c>
      <c r="P44" s="81">
        <v>43481.65869212963</v>
      </c>
      <c r="Q44" s="79" t="s">
        <v>330</v>
      </c>
      <c r="R44" s="79"/>
      <c r="S44" s="79"/>
      <c r="T44" s="79" t="s">
        <v>365</v>
      </c>
      <c r="U44" s="79"/>
      <c r="V44" s="82" t="s">
        <v>398</v>
      </c>
      <c r="W44" s="81">
        <v>43481.65869212963</v>
      </c>
      <c r="X44" s="82" t="s">
        <v>486</v>
      </c>
      <c r="Y44" s="79"/>
      <c r="Z44" s="79"/>
      <c r="AA44" s="85" t="s">
        <v>591</v>
      </c>
      <c r="AB44" s="79"/>
      <c r="AC44" s="79" t="b">
        <v>0</v>
      </c>
      <c r="AD44" s="79">
        <v>0</v>
      </c>
      <c r="AE44" s="85" t="s">
        <v>679</v>
      </c>
      <c r="AF44" s="79" t="b">
        <v>0</v>
      </c>
      <c r="AG44" s="79" t="s">
        <v>683</v>
      </c>
      <c r="AH44" s="79"/>
      <c r="AI44" s="85" t="s">
        <v>679</v>
      </c>
      <c r="AJ44" s="79" t="b">
        <v>0</v>
      </c>
      <c r="AK44" s="79">
        <v>118</v>
      </c>
      <c r="AL44" s="85" t="s">
        <v>662</v>
      </c>
      <c r="AM44" s="79" t="s">
        <v>687</v>
      </c>
      <c r="AN44" s="79" t="b">
        <v>0</v>
      </c>
      <c r="AO44" s="85" t="s">
        <v>662</v>
      </c>
      <c r="AP44" s="79" t="s">
        <v>176</v>
      </c>
      <c r="AQ44" s="79">
        <v>0</v>
      </c>
      <c r="AR44" s="79">
        <v>0</v>
      </c>
      <c r="AS44" s="79"/>
      <c r="AT44" s="79"/>
      <c r="AU44" s="79"/>
      <c r="AV44" s="79"/>
      <c r="AW44" s="79"/>
      <c r="AX44" s="79"/>
      <c r="AY44" s="79"/>
      <c r="AZ44" s="79"/>
      <c r="BA44">
        <v>1</v>
      </c>
      <c r="BB44" s="78" t="str">
        <f>REPLACE(INDEX(GroupVertices[Group],MATCH(Edges[[#This Row],[Vertex 1]],GroupVertices[Vertex],0)),1,1,"")</f>
        <v>2</v>
      </c>
      <c r="BC44" s="78" t="str">
        <f>REPLACE(INDEX(GroupVertices[Group],MATCH(Edges[[#This Row],[Vertex 2]],GroupVertices[Vertex],0)),1,1,"")</f>
        <v>2</v>
      </c>
      <c r="BD44" s="48">
        <v>1</v>
      </c>
      <c r="BE44" s="49">
        <v>4.166666666666667</v>
      </c>
      <c r="BF44" s="48">
        <v>0</v>
      </c>
      <c r="BG44" s="49">
        <v>0</v>
      </c>
      <c r="BH44" s="48">
        <v>0</v>
      </c>
      <c r="BI44" s="49">
        <v>0</v>
      </c>
      <c r="BJ44" s="48">
        <v>23</v>
      </c>
      <c r="BK44" s="49">
        <v>95.83333333333333</v>
      </c>
      <c r="BL44" s="48">
        <v>24</v>
      </c>
    </row>
    <row r="45" spans="1:64" ht="15">
      <c r="A45" s="64" t="s">
        <v>232</v>
      </c>
      <c r="B45" s="64" t="s">
        <v>310</v>
      </c>
      <c r="C45" s="65" t="s">
        <v>1879</v>
      </c>
      <c r="D45" s="66">
        <v>3</v>
      </c>
      <c r="E45" s="67" t="s">
        <v>132</v>
      </c>
      <c r="F45" s="68">
        <v>32</v>
      </c>
      <c r="G45" s="65"/>
      <c r="H45" s="69"/>
      <c r="I45" s="70"/>
      <c r="J45" s="70"/>
      <c r="K45" s="34" t="s">
        <v>65</v>
      </c>
      <c r="L45" s="77">
        <v>45</v>
      </c>
      <c r="M45" s="77"/>
      <c r="N45" s="72"/>
      <c r="O45" s="79" t="s">
        <v>324</v>
      </c>
      <c r="P45" s="81">
        <v>43481.65914351852</v>
      </c>
      <c r="Q45" s="79" t="s">
        <v>326</v>
      </c>
      <c r="R45" s="79"/>
      <c r="S45" s="79"/>
      <c r="T45" s="79"/>
      <c r="U45" s="79"/>
      <c r="V45" s="82" t="s">
        <v>399</v>
      </c>
      <c r="W45" s="81">
        <v>43481.65914351852</v>
      </c>
      <c r="X45" s="82" t="s">
        <v>487</v>
      </c>
      <c r="Y45" s="79"/>
      <c r="Z45" s="79"/>
      <c r="AA45" s="85" t="s">
        <v>592</v>
      </c>
      <c r="AB45" s="79"/>
      <c r="AC45" s="79" t="b">
        <v>0</v>
      </c>
      <c r="AD45" s="79">
        <v>0</v>
      </c>
      <c r="AE45" s="85" t="s">
        <v>679</v>
      </c>
      <c r="AF45" s="79" t="b">
        <v>0</v>
      </c>
      <c r="AG45" s="79" t="s">
        <v>683</v>
      </c>
      <c r="AH45" s="79"/>
      <c r="AI45" s="85" t="s">
        <v>679</v>
      </c>
      <c r="AJ45" s="79" t="b">
        <v>0</v>
      </c>
      <c r="AK45" s="79">
        <v>107</v>
      </c>
      <c r="AL45" s="85" t="s">
        <v>660</v>
      </c>
      <c r="AM45" s="79" t="s">
        <v>687</v>
      </c>
      <c r="AN45" s="79" t="b">
        <v>0</v>
      </c>
      <c r="AO45" s="85" t="s">
        <v>660</v>
      </c>
      <c r="AP45" s="79" t="s">
        <v>176</v>
      </c>
      <c r="AQ45" s="79">
        <v>0</v>
      </c>
      <c r="AR45" s="79">
        <v>0</v>
      </c>
      <c r="AS45" s="79"/>
      <c r="AT45" s="79"/>
      <c r="AU45" s="79"/>
      <c r="AV45" s="79"/>
      <c r="AW45" s="79"/>
      <c r="AX45" s="79"/>
      <c r="AY45" s="79"/>
      <c r="AZ45" s="79"/>
      <c r="BA45">
        <v>1</v>
      </c>
      <c r="BB45" s="78" t="str">
        <f>REPLACE(INDEX(GroupVertices[Group],MATCH(Edges[[#This Row],[Vertex 1]],GroupVertices[Vertex],0)),1,1,"")</f>
        <v>1</v>
      </c>
      <c r="BC45" s="78" t="str">
        <f>REPLACE(INDEX(GroupVertices[Group],MATCH(Edges[[#This Row],[Vertex 2]],GroupVertices[Vertex],0)),1,1,"")</f>
        <v>1</v>
      </c>
      <c r="BD45" s="48"/>
      <c r="BE45" s="49"/>
      <c r="BF45" s="48"/>
      <c r="BG45" s="49"/>
      <c r="BH45" s="48"/>
      <c r="BI45" s="49"/>
      <c r="BJ45" s="48"/>
      <c r="BK45" s="49"/>
      <c r="BL45" s="48"/>
    </row>
    <row r="46" spans="1:64" ht="15">
      <c r="A46" s="64" t="s">
        <v>232</v>
      </c>
      <c r="B46" s="64" t="s">
        <v>311</v>
      </c>
      <c r="C46" s="65" t="s">
        <v>1879</v>
      </c>
      <c r="D46" s="66">
        <v>3</v>
      </c>
      <c r="E46" s="67" t="s">
        <v>132</v>
      </c>
      <c r="F46" s="68">
        <v>32</v>
      </c>
      <c r="G46" s="65"/>
      <c r="H46" s="69"/>
      <c r="I46" s="70"/>
      <c r="J46" s="70"/>
      <c r="K46" s="34" t="s">
        <v>65</v>
      </c>
      <c r="L46" s="77">
        <v>46</v>
      </c>
      <c r="M46" s="77"/>
      <c r="N46" s="72"/>
      <c r="O46" s="79" t="s">
        <v>324</v>
      </c>
      <c r="P46" s="81">
        <v>43481.65914351852</v>
      </c>
      <c r="Q46" s="79" t="s">
        <v>326</v>
      </c>
      <c r="R46" s="79"/>
      <c r="S46" s="79"/>
      <c r="T46" s="79"/>
      <c r="U46" s="79"/>
      <c r="V46" s="82" t="s">
        <v>399</v>
      </c>
      <c r="W46" s="81">
        <v>43481.65914351852</v>
      </c>
      <c r="X46" s="82" t="s">
        <v>487</v>
      </c>
      <c r="Y46" s="79"/>
      <c r="Z46" s="79"/>
      <c r="AA46" s="85" t="s">
        <v>592</v>
      </c>
      <c r="AB46" s="79"/>
      <c r="AC46" s="79" t="b">
        <v>0</v>
      </c>
      <c r="AD46" s="79">
        <v>0</v>
      </c>
      <c r="AE46" s="85" t="s">
        <v>679</v>
      </c>
      <c r="AF46" s="79" t="b">
        <v>0</v>
      </c>
      <c r="AG46" s="79" t="s">
        <v>683</v>
      </c>
      <c r="AH46" s="79"/>
      <c r="AI46" s="85" t="s">
        <v>679</v>
      </c>
      <c r="AJ46" s="79" t="b">
        <v>0</v>
      </c>
      <c r="AK46" s="79">
        <v>107</v>
      </c>
      <c r="AL46" s="85" t="s">
        <v>660</v>
      </c>
      <c r="AM46" s="79" t="s">
        <v>687</v>
      </c>
      <c r="AN46" s="79" t="b">
        <v>0</v>
      </c>
      <c r="AO46" s="85" t="s">
        <v>660</v>
      </c>
      <c r="AP46" s="79" t="s">
        <v>176</v>
      </c>
      <c r="AQ46" s="79">
        <v>0</v>
      </c>
      <c r="AR46" s="79">
        <v>0</v>
      </c>
      <c r="AS46" s="79"/>
      <c r="AT46" s="79"/>
      <c r="AU46" s="79"/>
      <c r="AV46" s="79"/>
      <c r="AW46" s="79"/>
      <c r="AX46" s="79"/>
      <c r="AY46" s="79"/>
      <c r="AZ46" s="79"/>
      <c r="BA46">
        <v>1</v>
      </c>
      <c r="BB46" s="78" t="str">
        <f>REPLACE(INDEX(GroupVertices[Group],MATCH(Edges[[#This Row],[Vertex 1]],GroupVertices[Vertex],0)),1,1,"")</f>
        <v>1</v>
      </c>
      <c r="BC46" s="78" t="str">
        <f>REPLACE(INDEX(GroupVertices[Group],MATCH(Edges[[#This Row],[Vertex 2]],GroupVertices[Vertex],0)),1,1,"")</f>
        <v>1</v>
      </c>
      <c r="BD46" s="48"/>
      <c r="BE46" s="49"/>
      <c r="BF46" s="48"/>
      <c r="BG46" s="49"/>
      <c r="BH46" s="48"/>
      <c r="BI46" s="49"/>
      <c r="BJ46" s="48"/>
      <c r="BK46" s="49"/>
      <c r="BL46" s="48"/>
    </row>
    <row r="47" spans="1:64" ht="15">
      <c r="A47" s="64" t="s">
        <v>232</v>
      </c>
      <c r="B47" s="64" t="s">
        <v>298</v>
      </c>
      <c r="C47" s="65" t="s">
        <v>1879</v>
      </c>
      <c r="D47" s="66">
        <v>3</v>
      </c>
      <c r="E47" s="67" t="s">
        <v>132</v>
      </c>
      <c r="F47" s="68">
        <v>32</v>
      </c>
      <c r="G47" s="65"/>
      <c r="H47" s="69"/>
      <c r="I47" s="70"/>
      <c r="J47" s="70"/>
      <c r="K47" s="34" t="s">
        <v>65</v>
      </c>
      <c r="L47" s="77">
        <v>47</v>
      </c>
      <c r="M47" s="77"/>
      <c r="N47" s="72"/>
      <c r="O47" s="79" t="s">
        <v>324</v>
      </c>
      <c r="P47" s="81">
        <v>43481.65914351852</v>
      </c>
      <c r="Q47" s="79" t="s">
        <v>326</v>
      </c>
      <c r="R47" s="79"/>
      <c r="S47" s="79"/>
      <c r="T47" s="79"/>
      <c r="U47" s="79"/>
      <c r="V47" s="82" t="s">
        <v>399</v>
      </c>
      <c r="W47" s="81">
        <v>43481.65914351852</v>
      </c>
      <c r="X47" s="82" t="s">
        <v>487</v>
      </c>
      <c r="Y47" s="79"/>
      <c r="Z47" s="79"/>
      <c r="AA47" s="85" t="s">
        <v>592</v>
      </c>
      <c r="AB47" s="79"/>
      <c r="AC47" s="79" t="b">
        <v>0</v>
      </c>
      <c r="AD47" s="79">
        <v>0</v>
      </c>
      <c r="AE47" s="85" t="s">
        <v>679</v>
      </c>
      <c r="AF47" s="79" t="b">
        <v>0</v>
      </c>
      <c r="AG47" s="79" t="s">
        <v>683</v>
      </c>
      <c r="AH47" s="79"/>
      <c r="AI47" s="85" t="s">
        <v>679</v>
      </c>
      <c r="AJ47" s="79" t="b">
        <v>0</v>
      </c>
      <c r="AK47" s="79">
        <v>107</v>
      </c>
      <c r="AL47" s="85" t="s">
        <v>660</v>
      </c>
      <c r="AM47" s="79" t="s">
        <v>687</v>
      </c>
      <c r="AN47" s="79" t="b">
        <v>0</v>
      </c>
      <c r="AO47" s="85" t="s">
        <v>660</v>
      </c>
      <c r="AP47" s="79" t="s">
        <v>176</v>
      </c>
      <c r="AQ47" s="79">
        <v>0</v>
      </c>
      <c r="AR47" s="79">
        <v>0</v>
      </c>
      <c r="AS47" s="79"/>
      <c r="AT47" s="79"/>
      <c r="AU47" s="79"/>
      <c r="AV47" s="79"/>
      <c r="AW47" s="79"/>
      <c r="AX47" s="79"/>
      <c r="AY47" s="79"/>
      <c r="AZ47" s="79"/>
      <c r="BA47">
        <v>1</v>
      </c>
      <c r="BB47" s="78" t="str">
        <f>REPLACE(INDEX(GroupVertices[Group],MATCH(Edges[[#This Row],[Vertex 1]],GroupVertices[Vertex],0)),1,1,"")</f>
        <v>1</v>
      </c>
      <c r="BC47" s="78" t="str">
        <f>REPLACE(INDEX(GroupVertices[Group],MATCH(Edges[[#This Row],[Vertex 2]],GroupVertices[Vertex],0)),1,1,"")</f>
        <v>1</v>
      </c>
      <c r="BD47" s="48">
        <v>0</v>
      </c>
      <c r="BE47" s="49">
        <v>0</v>
      </c>
      <c r="BF47" s="48">
        <v>0</v>
      </c>
      <c r="BG47" s="49">
        <v>0</v>
      </c>
      <c r="BH47" s="48">
        <v>0</v>
      </c>
      <c r="BI47" s="49">
        <v>0</v>
      </c>
      <c r="BJ47" s="48">
        <v>21</v>
      </c>
      <c r="BK47" s="49">
        <v>100</v>
      </c>
      <c r="BL47" s="48">
        <v>21</v>
      </c>
    </row>
    <row r="48" spans="1:64" ht="15">
      <c r="A48" s="64" t="s">
        <v>233</v>
      </c>
      <c r="B48" s="64" t="s">
        <v>310</v>
      </c>
      <c r="C48" s="65" t="s">
        <v>1879</v>
      </c>
      <c r="D48" s="66">
        <v>3</v>
      </c>
      <c r="E48" s="67" t="s">
        <v>132</v>
      </c>
      <c r="F48" s="68">
        <v>32</v>
      </c>
      <c r="G48" s="65"/>
      <c r="H48" s="69"/>
      <c r="I48" s="70"/>
      <c r="J48" s="70"/>
      <c r="K48" s="34" t="s">
        <v>65</v>
      </c>
      <c r="L48" s="77">
        <v>48</v>
      </c>
      <c r="M48" s="77"/>
      <c r="N48" s="72"/>
      <c r="O48" s="79" t="s">
        <v>324</v>
      </c>
      <c r="P48" s="81">
        <v>43481.659583333334</v>
      </c>
      <c r="Q48" s="79" t="s">
        <v>326</v>
      </c>
      <c r="R48" s="79"/>
      <c r="S48" s="79"/>
      <c r="T48" s="79"/>
      <c r="U48" s="79"/>
      <c r="V48" s="82" t="s">
        <v>400</v>
      </c>
      <c r="W48" s="81">
        <v>43481.659583333334</v>
      </c>
      <c r="X48" s="82" t="s">
        <v>488</v>
      </c>
      <c r="Y48" s="79"/>
      <c r="Z48" s="79"/>
      <c r="AA48" s="85" t="s">
        <v>593</v>
      </c>
      <c r="AB48" s="79"/>
      <c r="AC48" s="79" t="b">
        <v>0</v>
      </c>
      <c r="AD48" s="79">
        <v>0</v>
      </c>
      <c r="AE48" s="85" t="s">
        <v>679</v>
      </c>
      <c r="AF48" s="79" t="b">
        <v>0</v>
      </c>
      <c r="AG48" s="79" t="s">
        <v>683</v>
      </c>
      <c r="AH48" s="79"/>
      <c r="AI48" s="85" t="s">
        <v>679</v>
      </c>
      <c r="AJ48" s="79" t="b">
        <v>0</v>
      </c>
      <c r="AK48" s="79">
        <v>107</v>
      </c>
      <c r="AL48" s="85" t="s">
        <v>660</v>
      </c>
      <c r="AM48" s="79" t="s">
        <v>687</v>
      </c>
      <c r="AN48" s="79" t="b">
        <v>0</v>
      </c>
      <c r="AO48" s="85" t="s">
        <v>660</v>
      </c>
      <c r="AP48" s="79" t="s">
        <v>176</v>
      </c>
      <c r="AQ48" s="79">
        <v>0</v>
      </c>
      <c r="AR48" s="79">
        <v>0</v>
      </c>
      <c r="AS48" s="79"/>
      <c r="AT48" s="79"/>
      <c r="AU48" s="79"/>
      <c r="AV48" s="79"/>
      <c r="AW48" s="79"/>
      <c r="AX48" s="79"/>
      <c r="AY48" s="79"/>
      <c r="AZ48" s="79"/>
      <c r="BA48">
        <v>1</v>
      </c>
      <c r="BB48" s="78" t="str">
        <f>REPLACE(INDEX(GroupVertices[Group],MATCH(Edges[[#This Row],[Vertex 1]],GroupVertices[Vertex],0)),1,1,"")</f>
        <v>1</v>
      </c>
      <c r="BC48" s="78" t="str">
        <f>REPLACE(INDEX(GroupVertices[Group],MATCH(Edges[[#This Row],[Vertex 2]],GroupVertices[Vertex],0)),1,1,"")</f>
        <v>1</v>
      </c>
      <c r="BD48" s="48"/>
      <c r="BE48" s="49"/>
      <c r="BF48" s="48"/>
      <c r="BG48" s="49"/>
      <c r="BH48" s="48"/>
      <c r="BI48" s="49"/>
      <c r="BJ48" s="48"/>
      <c r="BK48" s="49"/>
      <c r="BL48" s="48"/>
    </row>
    <row r="49" spans="1:64" ht="15">
      <c r="A49" s="64" t="s">
        <v>233</v>
      </c>
      <c r="B49" s="64" t="s">
        <v>311</v>
      </c>
      <c r="C49" s="65" t="s">
        <v>1879</v>
      </c>
      <c r="D49" s="66">
        <v>3</v>
      </c>
      <c r="E49" s="67" t="s">
        <v>132</v>
      </c>
      <c r="F49" s="68">
        <v>32</v>
      </c>
      <c r="G49" s="65"/>
      <c r="H49" s="69"/>
      <c r="I49" s="70"/>
      <c r="J49" s="70"/>
      <c r="K49" s="34" t="s">
        <v>65</v>
      </c>
      <c r="L49" s="77">
        <v>49</v>
      </c>
      <c r="M49" s="77"/>
      <c r="N49" s="72"/>
      <c r="O49" s="79" t="s">
        <v>324</v>
      </c>
      <c r="P49" s="81">
        <v>43481.659583333334</v>
      </c>
      <c r="Q49" s="79" t="s">
        <v>326</v>
      </c>
      <c r="R49" s="79"/>
      <c r="S49" s="79"/>
      <c r="T49" s="79"/>
      <c r="U49" s="79"/>
      <c r="V49" s="82" t="s">
        <v>400</v>
      </c>
      <c r="W49" s="81">
        <v>43481.659583333334</v>
      </c>
      <c r="X49" s="82" t="s">
        <v>488</v>
      </c>
      <c r="Y49" s="79"/>
      <c r="Z49" s="79"/>
      <c r="AA49" s="85" t="s">
        <v>593</v>
      </c>
      <c r="AB49" s="79"/>
      <c r="AC49" s="79" t="b">
        <v>0</v>
      </c>
      <c r="AD49" s="79">
        <v>0</v>
      </c>
      <c r="AE49" s="85" t="s">
        <v>679</v>
      </c>
      <c r="AF49" s="79" t="b">
        <v>0</v>
      </c>
      <c r="AG49" s="79" t="s">
        <v>683</v>
      </c>
      <c r="AH49" s="79"/>
      <c r="AI49" s="85" t="s">
        <v>679</v>
      </c>
      <c r="AJ49" s="79" t="b">
        <v>0</v>
      </c>
      <c r="AK49" s="79">
        <v>107</v>
      </c>
      <c r="AL49" s="85" t="s">
        <v>660</v>
      </c>
      <c r="AM49" s="79" t="s">
        <v>687</v>
      </c>
      <c r="AN49" s="79" t="b">
        <v>0</v>
      </c>
      <c r="AO49" s="85" t="s">
        <v>660</v>
      </c>
      <c r="AP49" s="79" t="s">
        <v>176</v>
      </c>
      <c r="AQ49" s="79">
        <v>0</v>
      </c>
      <c r="AR49" s="79">
        <v>0</v>
      </c>
      <c r="AS49" s="79"/>
      <c r="AT49" s="79"/>
      <c r="AU49" s="79"/>
      <c r="AV49" s="79"/>
      <c r="AW49" s="79"/>
      <c r="AX49" s="79"/>
      <c r="AY49" s="79"/>
      <c r="AZ49" s="79"/>
      <c r="BA49">
        <v>1</v>
      </c>
      <c r="BB49" s="78" t="str">
        <f>REPLACE(INDEX(GroupVertices[Group],MATCH(Edges[[#This Row],[Vertex 1]],GroupVertices[Vertex],0)),1,1,"")</f>
        <v>1</v>
      </c>
      <c r="BC49" s="78" t="str">
        <f>REPLACE(INDEX(GroupVertices[Group],MATCH(Edges[[#This Row],[Vertex 2]],GroupVertices[Vertex],0)),1,1,"")</f>
        <v>1</v>
      </c>
      <c r="BD49" s="48"/>
      <c r="BE49" s="49"/>
      <c r="BF49" s="48"/>
      <c r="BG49" s="49"/>
      <c r="BH49" s="48"/>
      <c r="BI49" s="49"/>
      <c r="BJ49" s="48"/>
      <c r="BK49" s="49"/>
      <c r="BL49" s="48"/>
    </row>
    <row r="50" spans="1:64" ht="15">
      <c r="A50" s="64" t="s">
        <v>233</v>
      </c>
      <c r="B50" s="64" t="s">
        <v>298</v>
      </c>
      <c r="C50" s="65" t="s">
        <v>1879</v>
      </c>
      <c r="D50" s="66">
        <v>3</v>
      </c>
      <c r="E50" s="67" t="s">
        <v>132</v>
      </c>
      <c r="F50" s="68">
        <v>32</v>
      </c>
      <c r="G50" s="65"/>
      <c r="H50" s="69"/>
      <c r="I50" s="70"/>
      <c r="J50" s="70"/>
      <c r="K50" s="34" t="s">
        <v>65</v>
      </c>
      <c r="L50" s="77">
        <v>50</v>
      </c>
      <c r="M50" s="77"/>
      <c r="N50" s="72"/>
      <c r="O50" s="79" t="s">
        <v>324</v>
      </c>
      <c r="P50" s="81">
        <v>43481.659583333334</v>
      </c>
      <c r="Q50" s="79" t="s">
        <v>326</v>
      </c>
      <c r="R50" s="79"/>
      <c r="S50" s="79"/>
      <c r="T50" s="79"/>
      <c r="U50" s="79"/>
      <c r="V50" s="82" t="s">
        <v>400</v>
      </c>
      <c r="W50" s="81">
        <v>43481.659583333334</v>
      </c>
      <c r="X50" s="82" t="s">
        <v>488</v>
      </c>
      <c r="Y50" s="79"/>
      <c r="Z50" s="79"/>
      <c r="AA50" s="85" t="s">
        <v>593</v>
      </c>
      <c r="AB50" s="79"/>
      <c r="AC50" s="79" t="b">
        <v>0</v>
      </c>
      <c r="AD50" s="79">
        <v>0</v>
      </c>
      <c r="AE50" s="85" t="s">
        <v>679</v>
      </c>
      <c r="AF50" s="79" t="b">
        <v>0</v>
      </c>
      <c r="AG50" s="79" t="s">
        <v>683</v>
      </c>
      <c r="AH50" s="79"/>
      <c r="AI50" s="85" t="s">
        <v>679</v>
      </c>
      <c r="AJ50" s="79" t="b">
        <v>0</v>
      </c>
      <c r="AK50" s="79">
        <v>107</v>
      </c>
      <c r="AL50" s="85" t="s">
        <v>660</v>
      </c>
      <c r="AM50" s="79" t="s">
        <v>687</v>
      </c>
      <c r="AN50" s="79" t="b">
        <v>0</v>
      </c>
      <c r="AO50" s="85" t="s">
        <v>660</v>
      </c>
      <c r="AP50" s="79" t="s">
        <v>176</v>
      </c>
      <c r="AQ50" s="79">
        <v>0</v>
      </c>
      <c r="AR50" s="79">
        <v>0</v>
      </c>
      <c r="AS50" s="79"/>
      <c r="AT50" s="79"/>
      <c r="AU50" s="79"/>
      <c r="AV50" s="79"/>
      <c r="AW50" s="79"/>
      <c r="AX50" s="79"/>
      <c r="AY50" s="79"/>
      <c r="AZ50" s="79"/>
      <c r="BA50">
        <v>1</v>
      </c>
      <c r="BB50" s="78" t="str">
        <f>REPLACE(INDEX(GroupVertices[Group],MATCH(Edges[[#This Row],[Vertex 1]],GroupVertices[Vertex],0)),1,1,"")</f>
        <v>1</v>
      </c>
      <c r="BC50" s="78" t="str">
        <f>REPLACE(INDEX(GroupVertices[Group],MATCH(Edges[[#This Row],[Vertex 2]],GroupVertices[Vertex],0)),1,1,"")</f>
        <v>1</v>
      </c>
      <c r="BD50" s="48">
        <v>0</v>
      </c>
      <c r="BE50" s="49">
        <v>0</v>
      </c>
      <c r="BF50" s="48">
        <v>0</v>
      </c>
      <c r="BG50" s="49">
        <v>0</v>
      </c>
      <c r="BH50" s="48">
        <v>0</v>
      </c>
      <c r="BI50" s="49">
        <v>0</v>
      </c>
      <c r="BJ50" s="48">
        <v>21</v>
      </c>
      <c r="BK50" s="49">
        <v>100</v>
      </c>
      <c r="BL50" s="48">
        <v>21</v>
      </c>
    </row>
    <row r="51" spans="1:64" ht="15">
      <c r="A51" s="64" t="s">
        <v>234</v>
      </c>
      <c r="B51" s="64" t="s">
        <v>310</v>
      </c>
      <c r="C51" s="65" t="s">
        <v>1879</v>
      </c>
      <c r="D51" s="66">
        <v>3</v>
      </c>
      <c r="E51" s="67" t="s">
        <v>132</v>
      </c>
      <c r="F51" s="68">
        <v>32</v>
      </c>
      <c r="G51" s="65"/>
      <c r="H51" s="69"/>
      <c r="I51" s="70"/>
      <c r="J51" s="70"/>
      <c r="K51" s="34" t="s">
        <v>65</v>
      </c>
      <c r="L51" s="77">
        <v>51</v>
      </c>
      <c r="M51" s="77"/>
      <c r="N51" s="72"/>
      <c r="O51" s="79" t="s">
        <v>324</v>
      </c>
      <c r="P51" s="81">
        <v>43481.65972222222</v>
      </c>
      <c r="Q51" s="79" t="s">
        <v>326</v>
      </c>
      <c r="R51" s="79"/>
      <c r="S51" s="79"/>
      <c r="T51" s="79"/>
      <c r="U51" s="79"/>
      <c r="V51" s="82" t="s">
        <v>401</v>
      </c>
      <c r="W51" s="81">
        <v>43481.65972222222</v>
      </c>
      <c r="X51" s="82" t="s">
        <v>489</v>
      </c>
      <c r="Y51" s="79"/>
      <c r="Z51" s="79"/>
      <c r="AA51" s="85" t="s">
        <v>594</v>
      </c>
      <c r="AB51" s="79"/>
      <c r="AC51" s="79" t="b">
        <v>0</v>
      </c>
      <c r="AD51" s="79">
        <v>0</v>
      </c>
      <c r="AE51" s="85" t="s">
        <v>679</v>
      </c>
      <c r="AF51" s="79" t="b">
        <v>0</v>
      </c>
      <c r="AG51" s="79" t="s">
        <v>683</v>
      </c>
      <c r="AH51" s="79"/>
      <c r="AI51" s="85" t="s">
        <v>679</v>
      </c>
      <c r="AJ51" s="79" t="b">
        <v>0</v>
      </c>
      <c r="AK51" s="79">
        <v>107</v>
      </c>
      <c r="AL51" s="85" t="s">
        <v>660</v>
      </c>
      <c r="AM51" s="79" t="s">
        <v>689</v>
      </c>
      <c r="AN51" s="79" t="b">
        <v>0</v>
      </c>
      <c r="AO51" s="85" t="s">
        <v>660</v>
      </c>
      <c r="AP51" s="79" t="s">
        <v>176</v>
      </c>
      <c r="AQ51" s="79">
        <v>0</v>
      </c>
      <c r="AR51" s="79">
        <v>0</v>
      </c>
      <c r="AS51" s="79"/>
      <c r="AT51" s="79"/>
      <c r="AU51" s="79"/>
      <c r="AV51" s="79"/>
      <c r="AW51" s="79"/>
      <c r="AX51" s="79"/>
      <c r="AY51" s="79"/>
      <c r="AZ51" s="79"/>
      <c r="BA51">
        <v>1</v>
      </c>
      <c r="BB51" s="78" t="str">
        <f>REPLACE(INDEX(GroupVertices[Group],MATCH(Edges[[#This Row],[Vertex 1]],GroupVertices[Vertex],0)),1,1,"")</f>
        <v>1</v>
      </c>
      <c r="BC51" s="78" t="str">
        <f>REPLACE(INDEX(GroupVertices[Group],MATCH(Edges[[#This Row],[Vertex 2]],GroupVertices[Vertex],0)),1,1,"")</f>
        <v>1</v>
      </c>
      <c r="BD51" s="48"/>
      <c r="BE51" s="49"/>
      <c r="BF51" s="48"/>
      <c r="BG51" s="49"/>
      <c r="BH51" s="48"/>
      <c r="BI51" s="49"/>
      <c r="BJ51" s="48"/>
      <c r="BK51" s="49"/>
      <c r="BL51" s="48"/>
    </row>
    <row r="52" spans="1:64" ht="15">
      <c r="A52" s="64" t="s">
        <v>234</v>
      </c>
      <c r="B52" s="64" t="s">
        <v>311</v>
      </c>
      <c r="C52" s="65" t="s">
        <v>1879</v>
      </c>
      <c r="D52" s="66">
        <v>3</v>
      </c>
      <c r="E52" s="67" t="s">
        <v>132</v>
      </c>
      <c r="F52" s="68">
        <v>32</v>
      </c>
      <c r="G52" s="65"/>
      <c r="H52" s="69"/>
      <c r="I52" s="70"/>
      <c r="J52" s="70"/>
      <c r="K52" s="34" t="s">
        <v>65</v>
      </c>
      <c r="L52" s="77">
        <v>52</v>
      </c>
      <c r="M52" s="77"/>
      <c r="N52" s="72"/>
      <c r="O52" s="79" t="s">
        <v>324</v>
      </c>
      <c r="P52" s="81">
        <v>43481.65972222222</v>
      </c>
      <c r="Q52" s="79" t="s">
        <v>326</v>
      </c>
      <c r="R52" s="79"/>
      <c r="S52" s="79"/>
      <c r="T52" s="79"/>
      <c r="U52" s="79"/>
      <c r="V52" s="82" t="s">
        <v>401</v>
      </c>
      <c r="W52" s="81">
        <v>43481.65972222222</v>
      </c>
      <c r="X52" s="82" t="s">
        <v>489</v>
      </c>
      <c r="Y52" s="79"/>
      <c r="Z52" s="79"/>
      <c r="AA52" s="85" t="s">
        <v>594</v>
      </c>
      <c r="AB52" s="79"/>
      <c r="AC52" s="79" t="b">
        <v>0</v>
      </c>
      <c r="AD52" s="79">
        <v>0</v>
      </c>
      <c r="AE52" s="85" t="s">
        <v>679</v>
      </c>
      <c r="AF52" s="79" t="b">
        <v>0</v>
      </c>
      <c r="AG52" s="79" t="s">
        <v>683</v>
      </c>
      <c r="AH52" s="79"/>
      <c r="AI52" s="85" t="s">
        <v>679</v>
      </c>
      <c r="AJ52" s="79" t="b">
        <v>0</v>
      </c>
      <c r="AK52" s="79">
        <v>107</v>
      </c>
      <c r="AL52" s="85" t="s">
        <v>660</v>
      </c>
      <c r="AM52" s="79" t="s">
        <v>689</v>
      </c>
      <c r="AN52" s="79" t="b">
        <v>0</v>
      </c>
      <c r="AO52" s="85" t="s">
        <v>660</v>
      </c>
      <c r="AP52" s="79" t="s">
        <v>176</v>
      </c>
      <c r="AQ52" s="79">
        <v>0</v>
      </c>
      <c r="AR52" s="79">
        <v>0</v>
      </c>
      <c r="AS52" s="79"/>
      <c r="AT52" s="79"/>
      <c r="AU52" s="79"/>
      <c r="AV52" s="79"/>
      <c r="AW52" s="79"/>
      <c r="AX52" s="79"/>
      <c r="AY52" s="79"/>
      <c r="AZ52" s="79"/>
      <c r="BA52">
        <v>1</v>
      </c>
      <c r="BB52" s="78" t="str">
        <f>REPLACE(INDEX(GroupVertices[Group],MATCH(Edges[[#This Row],[Vertex 1]],GroupVertices[Vertex],0)),1,1,"")</f>
        <v>1</v>
      </c>
      <c r="BC52" s="78" t="str">
        <f>REPLACE(INDEX(GroupVertices[Group],MATCH(Edges[[#This Row],[Vertex 2]],GroupVertices[Vertex],0)),1,1,"")</f>
        <v>1</v>
      </c>
      <c r="BD52" s="48"/>
      <c r="BE52" s="49"/>
      <c r="BF52" s="48"/>
      <c r="BG52" s="49"/>
      <c r="BH52" s="48"/>
      <c r="BI52" s="49"/>
      <c r="BJ52" s="48"/>
      <c r="BK52" s="49"/>
      <c r="BL52" s="48"/>
    </row>
    <row r="53" spans="1:64" ht="15">
      <c r="A53" s="64" t="s">
        <v>234</v>
      </c>
      <c r="B53" s="64" t="s">
        <v>298</v>
      </c>
      <c r="C53" s="65" t="s">
        <v>1879</v>
      </c>
      <c r="D53" s="66">
        <v>3</v>
      </c>
      <c r="E53" s="67" t="s">
        <v>132</v>
      </c>
      <c r="F53" s="68">
        <v>32</v>
      </c>
      <c r="G53" s="65"/>
      <c r="H53" s="69"/>
      <c r="I53" s="70"/>
      <c r="J53" s="70"/>
      <c r="K53" s="34" t="s">
        <v>65</v>
      </c>
      <c r="L53" s="77">
        <v>53</v>
      </c>
      <c r="M53" s="77"/>
      <c r="N53" s="72"/>
      <c r="O53" s="79" t="s">
        <v>324</v>
      </c>
      <c r="P53" s="81">
        <v>43481.65972222222</v>
      </c>
      <c r="Q53" s="79" t="s">
        <v>326</v>
      </c>
      <c r="R53" s="79"/>
      <c r="S53" s="79"/>
      <c r="T53" s="79"/>
      <c r="U53" s="79"/>
      <c r="V53" s="82" t="s">
        <v>401</v>
      </c>
      <c r="W53" s="81">
        <v>43481.65972222222</v>
      </c>
      <c r="X53" s="82" t="s">
        <v>489</v>
      </c>
      <c r="Y53" s="79"/>
      <c r="Z53" s="79"/>
      <c r="AA53" s="85" t="s">
        <v>594</v>
      </c>
      <c r="AB53" s="79"/>
      <c r="AC53" s="79" t="b">
        <v>0</v>
      </c>
      <c r="AD53" s="79">
        <v>0</v>
      </c>
      <c r="AE53" s="85" t="s">
        <v>679</v>
      </c>
      <c r="AF53" s="79" t="b">
        <v>0</v>
      </c>
      <c r="AG53" s="79" t="s">
        <v>683</v>
      </c>
      <c r="AH53" s="79"/>
      <c r="AI53" s="85" t="s">
        <v>679</v>
      </c>
      <c r="AJ53" s="79" t="b">
        <v>0</v>
      </c>
      <c r="AK53" s="79">
        <v>107</v>
      </c>
      <c r="AL53" s="85" t="s">
        <v>660</v>
      </c>
      <c r="AM53" s="79" t="s">
        <v>689</v>
      </c>
      <c r="AN53" s="79" t="b">
        <v>0</v>
      </c>
      <c r="AO53" s="85" t="s">
        <v>660</v>
      </c>
      <c r="AP53" s="79" t="s">
        <v>176</v>
      </c>
      <c r="AQ53" s="79">
        <v>0</v>
      </c>
      <c r="AR53" s="79">
        <v>0</v>
      </c>
      <c r="AS53" s="79"/>
      <c r="AT53" s="79"/>
      <c r="AU53" s="79"/>
      <c r="AV53" s="79"/>
      <c r="AW53" s="79"/>
      <c r="AX53" s="79"/>
      <c r="AY53" s="79"/>
      <c r="AZ53" s="79"/>
      <c r="BA53">
        <v>1</v>
      </c>
      <c r="BB53" s="78" t="str">
        <f>REPLACE(INDEX(GroupVertices[Group],MATCH(Edges[[#This Row],[Vertex 1]],GroupVertices[Vertex],0)),1,1,"")</f>
        <v>1</v>
      </c>
      <c r="BC53" s="78" t="str">
        <f>REPLACE(INDEX(GroupVertices[Group],MATCH(Edges[[#This Row],[Vertex 2]],GroupVertices[Vertex],0)),1,1,"")</f>
        <v>1</v>
      </c>
      <c r="BD53" s="48">
        <v>0</v>
      </c>
      <c r="BE53" s="49">
        <v>0</v>
      </c>
      <c r="BF53" s="48">
        <v>0</v>
      </c>
      <c r="BG53" s="49">
        <v>0</v>
      </c>
      <c r="BH53" s="48">
        <v>0</v>
      </c>
      <c r="BI53" s="49">
        <v>0</v>
      </c>
      <c r="BJ53" s="48">
        <v>21</v>
      </c>
      <c r="BK53" s="49">
        <v>100</v>
      </c>
      <c r="BL53" s="48">
        <v>21</v>
      </c>
    </row>
    <row r="54" spans="1:64" ht="15">
      <c r="A54" s="64" t="s">
        <v>235</v>
      </c>
      <c r="B54" s="64" t="s">
        <v>302</v>
      </c>
      <c r="C54" s="65" t="s">
        <v>1879</v>
      </c>
      <c r="D54" s="66">
        <v>3</v>
      </c>
      <c r="E54" s="67" t="s">
        <v>132</v>
      </c>
      <c r="F54" s="68">
        <v>32</v>
      </c>
      <c r="G54" s="65"/>
      <c r="H54" s="69"/>
      <c r="I54" s="70"/>
      <c r="J54" s="70"/>
      <c r="K54" s="34" t="s">
        <v>65</v>
      </c>
      <c r="L54" s="77">
        <v>54</v>
      </c>
      <c r="M54" s="77"/>
      <c r="N54" s="72"/>
      <c r="O54" s="79" t="s">
        <v>324</v>
      </c>
      <c r="P54" s="81">
        <v>43481.65976851852</v>
      </c>
      <c r="Q54" s="79" t="s">
        <v>327</v>
      </c>
      <c r="R54" s="82" t="s">
        <v>358</v>
      </c>
      <c r="S54" s="79" t="s">
        <v>362</v>
      </c>
      <c r="T54" s="79" t="s">
        <v>364</v>
      </c>
      <c r="U54" s="79"/>
      <c r="V54" s="82" t="s">
        <v>381</v>
      </c>
      <c r="W54" s="81">
        <v>43481.65976851852</v>
      </c>
      <c r="X54" s="82" t="s">
        <v>490</v>
      </c>
      <c r="Y54" s="79"/>
      <c r="Z54" s="79"/>
      <c r="AA54" s="85" t="s">
        <v>595</v>
      </c>
      <c r="AB54" s="79"/>
      <c r="AC54" s="79" t="b">
        <v>0</v>
      </c>
      <c r="AD54" s="79">
        <v>0</v>
      </c>
      <c r="AE54" s="85" t="s">
        <v>679</v>
      </c>
      <c r="AF54" s="79" t="b">
        <v>1</v>
      </c>
      <c r="AG54" s="79" t="s">
        <v>683</v>
      </c>
      <c r="AH54" s="79"/>
      <c r="AI54" s="85" t="s">
        <v>684</v>
      </c>
      <c r="AJ54" s="79" t="b">
        <v>0</v>
      </c>
      <c r="AK54" s="79">
        <v>174</v>
      </c>
      <c r="AL54" s="85" t="s">
        <v>665</v>
      </c>
      <c r="AM54" s="79" t="s">
        <v>690</v>
      </c>
      <c r="AN54" s="79" t="b">
        <v>0</v>
      </c>
      <c r="AO54" s="85" t="s">
        <v>665</v>
      </c>
      <c r="AP54" s="79" t="s">
        <v>176</v>
      </c>
      <c r="AQ54" s="79">
        <v>0</v>
      </c>
      <c r="AR54" s="79">
        <v>0</v>
      </c>
      <c r="AS54" s="79"/>
      <c r="AT54" s="79"/>
      <c r="AU54" s="79"/>
      <c r="AV54" s="79"/>
      <c r="AW54" s="79"/>
      <c r="AX54" s="79"/>
      <c r="AY54" s="79"/>
      <c r="AZ54" s="79"/>
      <c r="BA54">
        <v>1</v>
      </c>
      <c r="BB54" s="78" t="str">
        <f>REPLACE(INDEX(GroupVertices[Group],MATCH(Edges[[#This Row],[Vertex 1]],GroupVertices[Vertex],0)),1,1,"")</f>
        <v>2</v>
      </c>
      <c r="BC54" s="78" t="str">
        <f>REPLACE(INDEX(GroupVertices[Group],MATCH(Edges[[#This Row],[Vertex 2]],GroupVertices[Vertex],0)),1,1,"")</f>
        <v>2</v>
      </c>
      <c r="BD54" s="48">
        <v>0</v>
      </c>
      <c r="BE54" s="49">
        <v>0</v>
      </c>
      <c r="BF54" s="48">
        <v>0</v>
      </c>
      <c r="BG54" s="49">
        <v>0</v>
      </c>
      <c r="BH54" s="48">
        <v>0</v>
      </c>
      <c r="BI54" s="49">
        <v>0</v>
      </c>
      <c r="BJ54" s="48">
        <v>12</v>
      </c>
      <c r="BK54" s="49">
        <v>100</v>
      </c>
      <c r="BL54" s="48">
        <v>12</v>
      </c>
    </row>
    <row r="55" spans="1:64" ht="15">
      <c r="A55" s="64" t="s">
        <v>236</v>
      </c>
      <c r="B55" s="64" t="s">
        <v>310</v>
      </c>
      <c r="C55" s="65" t="s">
        <v>1879</v>
      </c>
      <c r="D55" s="66">
        <v>3</v>
      </c>
      <c r="E55" s="67" t="s">
        <v>132</v>
      </c>
      <c r="F55" s="68">
        <v>32</v>
      </c>
      <c r="G55" s="65"/>
      <c r="H55" s="69"/>
      <c r="I55" s="70"/>
      <c r="J55" s="70"/>
      <c r="K55" s="34" t="s">
        <v>65</v>
      </c>
      <c r="L55" s="77">
        <v>55</v>
      </c>
      <c r="M55" s="77"/>
      <c r="N55" s="72"/>
      <c r="O55" s="79" t="s">
        <v>324</v>
      </c>
      <c r="P55" s="81">
        <v>43481.660775462966</v>
      </c>
      <c r="Q55" s="79" t="s">
        <v>326</v>
      </c>
      <c r="R55" s="79"/>
      <c r="S55" s="79"/>
      <c r="T55" s="79"/>
      <c r="U55" s="79"/>
      <c r="V55" s="82" t="s">
        <v>402</v>
      </c>
      <c r="W55" s="81">
        <v>43481.660775462966</v>
      </c>
      <c r="X55" s="82" t="s">
        <v>491</v>
      </c>
      <c r="Y55" s="79"/>
      <c r="Z55" s="79"/>
      <c r="AA55" s="85" t="s">
        <v>596</v>
      </c>
      <c r="AB55" s="79"/>
      <c r="AC55" s="79" t="b">
        <v>0</v>
      </c>
      <c r="AD55" s="79">
        <v>0</v>
      </c>
      <c r="AE55" s="85" t="s">
        <v>679</v>
      </c>
      <c r="AF55" s="79" t="b">
        <v>0</v>
      </c>
      <c r="AG55" s="79" t="s">
        <v>683</v>
      </c>
      <c r="AH55" s="79"/>
      <c r="AI55" s="85" t="s">
        <v>679</v>
      </c>
      <c r="AJ55" s="79" t="b">
        <v>0</v>
      </c>
      <c r="AK55" s="79">
        <v>107</v>
      </c>
      <c r="AL55" s="85" t="s">
        <v>660</v>
      </c>
      <c r="AM55" s="79" t="s">
        <v>688</v>
      </c>
      <c r="AN55" s="79" t="b">
        <v>0</v>
      </c>
      <c r="AO55" s="85" t="s">
        <v>660</v>
      </c>
      <c r="AP55" s="79" t="s">
        <v>176</v>
      </c>
      <c r="AQ55" s="79">
        <v>0</v>
      </c>
      <c r="AR55" s="79">
        <v>0</v>
      </c>
      <c r="AS55" s="79"/>
      <c r="AT55" s="79"/>
      <c r="AU55" s="79"/>
      <c r="AV55" s="79"/>
      <c r="AW55" s="79"/>
      <c r="AX55" s="79"/>
      <c r="AY55" s="79"/>
      <c r="AZ55" s="79"/>
      <c r="BA55">
        <v>1</v>
      </c>
      <c r="BB55" s="78" t="str">
        <f>REPLACE(INDEX(GroupVertices[Group],MATCH(Edges[[#This Row],[Vertex 1]],GroupVertices[Vertex],0)),1,1,"")</f>
        <v>1</v>
      </c>
      <c r="BC55" s="78" t="str">
        <f>REPLACE(INDEX(GroupVertices[Group],MATCH(Edges[[#This Row],[Vertex 2]],GroupVertices[Vertex],0)),1,1,"")</f>
        <v>1</v>
      </c>
      <c r="BD55" s="48"/>
      <c r="BE55" s="49"/>
      <c r="BF55" s="48"/>
      <c r="BG55" s="49"/>
      <c r="BH55" s="48"/>
      <c r="BI55" s="49"/>
      <c r="BJ55" s="48"/>
      <c r="BK55" s="49"/>
      <c r="BL55" s="48"/>
    </row>
    <row r="56" spans="1:64" ht="15">
      <c r="A56" s="64" t="s">
        <v>236</v>
      </c>
      <c r="B56" s="64" t="s">
        <v>311</v>
      </c>
      <c r="C56" s="65" t="s">
        <v>1879</v>
      </c>
      <c r="D56" s="66">
        <v>3</v>
      </c>
      <c r="E56" s="67" t="s">
        <v>132</v>
      </c>
      <c r="F56" s="68">
        <v>32</v>
      </c>
      <c r="G56" s="65"/>
      <c r="H56" s="69"/>
      <c r="I56" s="70"/>
      <c r="J56" s="70"/>
      <c r="K56" s="34" t="s">
        <v>65</v>
      </c>
      <c r="L56" s="77">
        <v>56</v>
      </c>
      <c r="M56" s="77"/>
      <c r="N56" s="72"/>
      <c r="O56" s="79" t="s">
        <v>324</v>
      </c>
      <c r="P56" s="81">
        <v>43481.660775462966</v>
      </c>
      <c r="Q56" s="79" t="s">
        <v>326</v>
      </c>
      <c r="R56" s="79"/>
      <c r="S56" s="79"/>
      <c r="T56" s="79"/>
      <c r="U56" s="79"/>
      <c r="V56" s="82" t="s">
        <v>402</v>
      </c>
      <c r="W56" s="81">
        <v>43481.660775462966</v>
      </c>
      <c r="X56" s="82" t="s">
        <v>491</v>
      </c>
      <c r="Y56" s="79"/>
      <c r="Z56" s="79"/>
      <c r="AA56" s="85" t="s">
        <v>596</v>
      </c>
      <c r="AB56" s="79"/>
      <c r="AC56" s="79" t="b">
        <v>0</v>
      </c>
      <c r="AD56" s="79">
        <v>0</v>
      </c>
      <c r="AE56" s="85" t="s">
        <v>679</v>
      </c>
      <c r="AF56" s="79" t="b">
        <v>0</v>
      </c>
      <c r="AG56" s="79" t="s">
        <v>683</v>
      </c>
      <c r="AH56" s="79"/>
      <c r="AI56" s="85" t="s">
        <v>679</v>
      </c>
      <c r="AJ56" s="79" t="b">
        <v>0</v>
      </c>
      <c r="AK56" s="79">
        <v>107</v>
      </c>
      <c r="AL56" s="85" t="s">
        <v>660</v>
      </c>
      <c r="AM56" s="79" t="s">
        <v>688</v>
      </c>
      <c r="AN56" s="79" t="b">
        <v>0</v>
      </c>
      <c r="AO56" s="85" t="s">
        <v>660</v>
      </c>
      <c r="AP56" s="79" t="s">
        <v>176</v>
      </c>
      <c r="AQ56" s="79">
        <v>0</v>
      </c>
      <c r="AR56" s="79">
        <v>0</v>
      </c>
      <c r="AS56" s="79"/>
      <c r="AT56" s="79"/>
      <c r="AU56" s="79"/>
      <c r="AV56" s="79"/>
      <c r="AW56" s="79"/>
      <c r="AX56" s="79"/>
      <c r="AY56" s="79"/>
      <c r="AZ56" s="79"/>
      <c r="BA56">
        <v>1</v>
      </c>
      <c r="BB56" s="78" t="str">
        <f>REPLACE(INDEX(GroupVertices[Group],MATCH(Edges[[#This Row],[Vertex 1]],GroupVertices[Vertex],0)),1,1,"")</f>
        <v>1</v>
      </c>
      <c r="BC56" s="78" t="str">
        <f>REPLACE(INDEX(GroupVertices[Group],MATCH(Edges[[#This Row],[Vertex 2]],GroupVertices[Vertex],0)),1,1,"")</f>
        <v>1</v>
      </c>
      <c r="BD56" s="48"/>
      <c r="BE56" s="49"/>
      <c r="BF56" s="48"/>
      <c r="BG56" s="49"/>
      <c r="BH56" s="48"/>
      <c r="BI56" s="49"/>
      <c r="BJ56" s="48"/>
      <c r="BK56" s="49"/>
      <c r="BL56" s="48"/>
    </row>
    <row r="57" spans="1:64" ht="15">
      <c r="A57" s="64" t="s">
        <v>236</v>
      </c>
      <c r="B57" s="64" t="s">
        <v>298</v>
      </c>
      <c r="C57" s="65" t="s">
        <v>1879</v>
      </c>
      <c r="D57" s="66">
        <v>3</v>
      </c>
      <c r="E57" s="67" t="s">
        <v>132</v>
      </c>
      <c r="F57" s="68">
        <v>32</v>
      </c>
      <c r="G57" s="65"/>
      <c r="H57" s="69"/>
      <c r="I57" s="70"/>
      <c r="J57" s="70"/>
      <c r="K57" s="34" t="s">
        <v>65</v>
      </c>
      <c r="L57" s="77">
        <v>57</v>
      </c>
      <c r="M57" s="77"/>
      <c r="N57" s="72"/>
      <c r="O57" s="79" t="s">
        <v>324</v>
      </c>
      <c r="P57" s="81">
        <v>43481.660775462966</v>
      </c>
      <c r="Q57" s="79" t="s">
        <v>326</v>
      </c>
      <c r="R57" s="79"/>
      <c r="S57" s="79"/>
      <c r="T57" s="79"/>
      <c r="U57" s="79"/>
      <c r="V57" s="82" t="s">
        <v>402</v>
      </c>
      <c r="W57" s="81">
        <v>43481.660775462966</v>
      </c>
      <c r="X57" s="82" t="s">
        <v>491</v>
      </c>
      <c r="Y57" s="79"/>
      <c r="Z57" s="79"/>
      <c r="AA57" s="85" t="s">
        <v>596</v>
      </c>
      <c r="AB57" s="79"/>
      <c r="AC57" s="79" t="b">
        <v>0</v>
      </c>
      <c r="AD57" s="79">
        <v>0</v>
      </c>
      <c r="AE57" s="85" t="s">
        <v>679</v>
      </c>
      <c r="AF57" s="79" t="b">
        <v>0</v>
      </c>
      <c r="AG57" s="79" t="s">
        <v>683</v>
      </c>
      <c r="AH57" s="79"/>
      <c r="AI57" s="85" t="s">
        <v>679</v>
      </c>
      <c r="AJ57" s="79" t="b">
        <v>0</v>
      </c>
      <c r="AK57" s="79">
        <v>107</v>
      </c>
      <c r="AL57" s="85" t="s">
        <v>660</v>
      </c>
      <c r="AM57" s="79" t="s">
        <v>688</v>
      </c>
      <c r="AN57" s="79" t="b">
        <v>0</v>
      </c>
      <c r="AO57" s="85" t="s">
        <v>660</v>
      </c>
      <c r="AP57" s="79" t="s">
        <v>176</v>
      </c>
      <c r="AQ57" s="79">
        <v>0</v>
      </c>
      <c r="AR57" s="79">
        <v>0</v>
      </c>
      <c r="AS57" s="79"/>
      <c r="AT57" s="79"/>
      <c r="AU57" s="79"/>
      <c r="AV57" s="79"/>
      <c r="AW57" s="79"/>
      <c r="AX57" s="79"/>
      <c r="AY57" s="79"/>
      <c r="AZ57" s="79"/>
      <c r="BA57">
        <v>1</v>
      </c>
      <c r="BB57" s="78" t="str">
        <f>REPLACE(INDEX(GroupVertices[Group],MATCH(Edges[[#This Row],[Vertex 1]],GroupVertices[Vertex],0)),1,1,"")</f>
        <v>1</v>
      </c>
      <c r="BC57" s="78" t="str">
        <f>REPLACE(INDEX(GroupVertices[Group],MATCH(Edges[[#This Row],[Vertex 2]],GroupVertices[Vertex],0)),1,1,"")</f>
        <v>1</v>
      </c>
      <c r="BD57" s="48">
        <v>0</v>
      </c>
      <c r="BE57" s="49">
        <v>0</v>
      </c>
      <c r="BF57" s="48">
        <v>0</v>
      </c>
      <c r="BG57" s="49">
        <v>0</v>
      </c>
      <c r="BH57" s="48">
        <v>0</v>
      </c>
      <c r="BI57" s="49">
        <v>0</v>
      </c>
      <c r="BJ57" s="48">
        <v>21</v>
      </c>
      <c r="BK57" s="49">
        <v>100</v>
      </c>
      <c r="BL57" s="48">
        <v>21</v>
      </c>
    </row>
    <row r="58" spans="1:64" ht="15">
      <c r="A58" s="64" t="s">
        <v>237</v>
      </c>
      <c r="B58" s="64" t="s">
        <v>310</v>
      </c>
      <c r="C58" s="65" t="s">
        <v>1879</v>
      </c>
      <c r="D58" s="66">
        <v>3</v>
      </c>
      <c r="E58" s="67" t="s">
        <v>132</v>
      </c>
      <c r="F58" s="68">
        <v>32</v>
      </c>
      <c r="G58" s="65"/>
      <c r="H58" s="69"/>
      <c r="I58" s="70"/>
      <c r="J58" s="70"/>
      <c r="K58" s="34" t="s">
        <v>65</v>
      </c>
      <c r="L58" s="77">
        <v>58</v>
      </c>
      <c r="M58" s="77"/>
      <c r="N58" s="72"/>
      <c r="O58" s="79" t="s">
        <v>324</v>
      </c>
      <c r="P58" s="81">
        <v>43481.66212962963</v>
      </c>
      <c r="Q58" s="79" t="s">
        <v>326</v>
      </c>
      <c r="R58" s="79"/>
      <c r="S58" s="79"/>
      <c r="T58" s="79"/>
      <c r="U58" s="79"/>
      <c r="V58" s="82" t="s">
        <v>403</v>
      </c>
      <c r="W58" s="81">
        <v>43481.66212962963</v>
      </c>
      <c r="X58" s="82" t="s">
        <v>492</v>
      </c>
      <c r="Y58" s="79"/>
      <c r="Z58" s="79"/>
      <c r="AA58" s="85" t="s">
        <v>597</v>
      </c>
      <c r="AB58" s="79"/>
      <c r="AC58" s="79" t="b">
        <v>0</v>
      </c>
      <c r="AD58" s="79">
        <v>0</v>
      </c>
      <c r="AE58" s="85" t="s">
        <v>679</v>
      </c>
      <c r="AF58" s="79" t="b">
        <v>0</v>
      </c>
      <c r="AG58" s="79" t="s">
        <v>683</v>
      </c>
      <c r="AH58" s="79"/>
      <c r="AI58" s="85" t="s">
        <v>679</v>
      </c>
      <c r="AJ58" s="79" t="b">
        <v>0</v>
      </c>
      <c r="AK58" s="79">
        <v>107</v>
      </c>
      <c r="AL58" s="85" t="s">
        <v>660</v>
      </c>
      <c r="AM58" s="79" t="s">
        <v>688</v>
      </c>
      <c r="AN58" s="79" t="b">
        <v>0</v>
      </c>
      <c r="AO58" s="85" t="s">
        <v>660</v>
      </c>
      <c r="AP58" s="79" t="s">
        <v>176</v>
      </c>
      <c r="AQ58" s="79">
        <v>0</v>
      </c>
      <c r="AR58" s="79">
        <v>0</v>
      </c>
      <c r="AS58" s="79"/>
      <c r="AT58" s="79"/>
      <c r="AU58" s="79"/>
      <c r="AV58" s="79"/>
      <c r="AW58" s="79"/>
      <c r="AX58" s="79"/>
      <c r="AY58" s="79"/>
      <c r="AZ58" s="79"/>
      <c r="BA58">
        <v>1</v>
      </c>
      <c r="BB58" s="78" t="str">
        <f>REPLACE(INDEX(GroupVertices[Group],MATCH(Edges[[#This Row],[Vertex 1]],GroupVertices[Vertex],0)),1,1,"")</f>
        <v>1</v>
      </c>
      <c r="BC58" s="78" t="str">
        <f>REPLACE(INDEX(GroupVertices[Group],MATCH(Edges[[#This Row],[Vertex 2]],GroupVertices[Vertex],0)),1,1,"")</f>
        <v>1</v>
      </c>
      <c r="BD58" s="48"/>
      <c r="BE58" s="49"/>
      <c r="BF58" s="48"/>
      <c r="BG58" s="49"/>
      <c r="BH58" s="48"/>
      <c r="BI58" s="49"/>
      <c r="BJ58" s="48"/>
      <c r="BK58" s="49"/>
      <c r="BL58" s="48"/>
    </row>
    <row r="59" spans="1:64" ht="15">
      <c r="A59" s="64" t="s">
        <v>237</v>
      </c>
      <c r="B59" s="64" t="s">
        <v>311</v>
      </c>
      <c r="C59" s="65" t="s">
        <v>1879</v>
      </c>
      <c r="D59" s="66">
        <v>3</v>
      </c>
      <c r="E59" s="67" t="s">
        <v>132</v>
      </c>
      <c r="F59" s="68">
        <v>32</v>
      </c>
      <c r="G59" s="65"/>
      <c r="H59" s="69"/>
      <c r="I59" s="70"/>
      <c r="J59" s="70"/>
      <c r="K59" s="34" t="s">
        <v>65</v>
      </c>
      <c r="L59" s="77">
        <v>59</v>
      </c>
      <c r="M59" s="77"/>
      <c r="N59" s="72"/>
      <c r="O59" s="79" t="s">
        <v>324</v>
      </c>
      <c r="P59" s="81">
        <v>43481.66212962963</v>
      </c>
      <c r="Q59" s="79" t="s">
        <v>326</v>
      </c>
      <c r="R59" s="79"/>
      <c r="S59" s="79"/>
      <c r="T59" s="79"/>
      <c r="U59" s="79"/>
      <c r="V59" s="82" t="s">
        <v>403</v>
      </c>
      <c r="W59" s="81">
        <v>43481.66212962963</v>
      </c>
      <c r="X59" s="82" t="s">
        <v>492</v>
      </c>
      <c r="Y59" s="79"/>
      <c r="Z59" s="79"/>
      <c r="AA59" s="85" t="s">
        <v>597</v>
      </c>
      <c r="AB59" s="79"/>
      <c r="AC59" s="79" t="b">
        <v>0</v>
      </c>
      <c r="AD59" s="79">
        <v>0</v>
      </c>
      <c r="AE59" s="85" t="s">
        <v>679</v>
      </c>
      <c r="AF59" s="79" t="b">
        <v>0</v>
      </c>
      <c r="AG59" s="79" t="s">
        <v>683</v>
      </c>
      <c r="AH59" s="79"/>
      <c r="AI59" s="85" t="s">
        <v>679</v>
      </c>
      <c r="AJ59" s="79" t="b">
        <v>0</v>
      </c>
      <c r="AK59" s="79">
        <v>107</v>
      </c>
      <c r="AL59" s="85" t="s">
        <v>660</v>
      </c>
      <c r="AM59" s="79" t="s">
        <v>688</v>
      </c>
      <c r="AN59" s="79" t="b">
        <v>0</v>
      </c>
      <c r="AO59" s="85" t="s">
        <v>660</v>
      </c>
      <c r="AP59" s="79" t="s">
        <v>176</v>
      </c>
      <c r="AQ59" s="79">
        <v>0</v>
      </c>
      <c r="AR59" s="79">
        <v>0</v>
      </c>
      <c r="AS59" s="79"/>
      <c r="AT59" s="79"/>
      <c r="AU59" s="79"/>
      <c r="AV59" s="79"/>
      <c r="AW59" s="79"/>
      <c r="AX59" s="79"/>
      <c r="AY59" s="79"/>
      <c r="AZ59" s="79"/>
      <c r="BA59">
        <v>1</v>
      </c>
      <c r="BB59" s="78" t="str">
        <f>REPLACE(INDEX(GroupVertices[Group],MATCH(Edges[[#This Row],[Vertex 1]],GroupVertices[Vertex],0)),1,1,"")</f>
        <v>1</v>
      </c>
      <c r="BC59" s="78" t="str">
        <f>REPLACE(INDEX(GroupVertices[Group],MATCH(Edges[[#This Row],[Vertex 2]],GroupVertices[Vertex],0)),1,1,"")</f>
        <v>1</v>
      </c>
      <c r="BD59" s="48"/>
      <c r="BE59" s="49"/>
      <c r="BF59" s="48"/>
      <c r="BG59" s="49"/>
      <c r="BH59" s="48"/>
      <c r="BI59" s="49"/>
      <c r="BJ59" s="48"/>
      <c r="BK59" s="49"/>
      <c r="BL59" s="48"/>
    </row>
    <row r="60" spans="1:64" ht="15">
      <c r="A60" s="64" t="s">
        <v>237</v>
      </c>
      <c r="B60" s="64" t="s">
        <v>298</v>
      </c>
      <c r="C60" s="65" t="s">
        <v>1879</v>
      </c>
      <c r="D60" s="66">
        <v>3</v>
      </c>
      <c r="E60" s="67" t="s">
        <v>132</v>
      </c>
      <c r="F60" s="68">
        <v>32</v>
      </c>
      <c r="G60" s="65"/>
      <c r="H60" s="69"/>
      <c r="I60" s="70"/>
      <c r="J60" s="70"/>
      <c r="K60" s="34" t="s">
        <v>65</v>
      </c>
      <c r="L60" s="77">
        <v>60</v>
      </c>
      <c r="M60" s="77"/>
      <c r="N60" s="72"/>
      <c r="O60" s="79" t="s">
        <v>324</v>
      </c>
      <c r="P60" s="81">
        <v>43481.66212962963</v>
      </c>
      <c r="Q60" s="79" t="s">
        <v>326</v>
      </c>
      <c r="R60" s="79"/>
      <c r="S60" s="79"/>
      <c r="T60" s="79"/>
      <c r="U60" s="79"/>
      <c r="V60" s="82" t="s">
        <v>403</v>
      </c>
      <c r="W60" s="81">
        <v>43481.66212962963</v>
      </c>
      <c r="X60" s="82" t="s">
        <v>492</v>
      </c>
      <c r="Y60" s="79"/>
      <c r="Z60" s="79"/>
      <c r="AA60" s="85" t="s">
        <v>597</v>
      </c>
      <c r="AB60" s="79"/>
      <c r="AC60" s="79" t="b">
        <v>0</v>
      </c>
      <c r="AD60" s="79">
        <v>0</v>
      </c>
      <c r="AE60" s="85" t="s">
        <v>679</v>
      </c>
      <c r="AF60" s="79" t="b">
        <v>0</v>
      </c>
      <c r="AG60" s="79" t="s">
        <v>683</v>
      </c>
      <c r="AH60" s="79"/>
      <c r="AI60" s="85" t="s">
        <v>679</v>
      </c>
      <c r="AJ60" s="79" t="b">
        <v>0</v>
      </c>
      <c r="AK60" s="79">
        <v>107</v>
      </c>
      <c r="AL60" s="85" t="s">
        <v>660</v>
      </c>
      <c r="AM60" s="79" t="s">
        <v>688</v>
      </c>
      <c r="AN60" s="79" t="b">
        <v>0</v>
      </c>
      <c r="AO60" s="85" t="s">
        <v>660</v>
      </c>
      <c r="AP60" s="79" t="s">
        <v>176</v>
      </c>
      <c r="AQ60" s="79">
        <v>0</v>
      </c>
      <c r="AR60" s="79">
        <v>0</v>
      </c>
      <c r="AS60" s="79"/>
      <c r="AT60" s="79"/>
      <c r="AU60" s="79"/>
      <c r="AV60" s="79"/>
      <c r="AW60" s="79"/>
      <c r="AX60" s="79"/>
      <c r="AY60" s="79"/>
      <c r="AZ60" s="79"/>
      <c r="BA60">
        <v>1</v>
      </c>
      <c r="BB60" s="78" t="str">
        <f>REPLACE(INDEX(GroupVertices[Group],MATCH(Edges[[#This Row],[Vertex 1]],GroupVertices[Vertex],0)),1,1,"")</f>
        <v>1</v>
      </c>
      <c r="BC60" s="78" t="str">
        <f>REPLACE(INDEX(GroupVertices[Group],MATCH(Edges[[#This Row],[Vertex 2]],GroupVertices[Vertex],0)),1,1,"")</f>
        <v>1</v>
      </c>
      <c r="BD60" s="48">
        <v>0</v>
      </c>
      <c r="BE60" s="49">
        <v>0</v>
      </c>
      <c r="BF60" s="48">
        <v>0</v>
      </c>
      <c r="BG60" s="49">
        <v>0</v>
      </c>
      <c r="BH60" s="48">
        <v>0</v>
      </c>
      <c r="BI60" s="49">
        <v>0</v>
      </c>
      <c r="BJ60" s="48">
        <v>21</v>
      </c>
      <c r="BK60" s="49">
        <v>100</v>
      </c>
      <c r="BL60" s="48">
        <v>21</v>
      </c>
    </row>
    <row r="61" spans="1:64" ht="15">
      <c r="A61" s="64" t="s">
        <v>238</v>
      </c>
      <c r="B61" s="64" t="s">
        <v>310</v>
      </c>
      <c r="C61" s="65" t="s">
        <v>1879</v>
      </c>
      <c r="D61" s="66">
        <v>3</v>
      </c>
      <c r="E61" s="67" t="s">
        <v>132</v>
      </c>
      <c r="F61" s="68">
        <v>32</v>
      </c>
      <c r="G61" s="65"/>
      <c r="H61" s="69"/>
      <c r="I61" s="70"/>
      <c r="J61" s="70"/>
      <c r="K61" s="34" t="s">
        <v>65</v>
      </c>
      <c r="L61" s="77">
        <v>61</v>
      </c>
      <c r="M61" s="77"/>
      <c r="N61" s="72"/>
      <c r="O61" s="79" t="s">
        <v>324</v>
      </c>
      <c r="P61" s="81">
        <v>43481.66318287037</v>
      </c>
      <c r="Q61" s="79" t="s">
        <v>326</v>
      </c>
      <c r="R61" s="79"/>
      <c r="S61" s="79"/>
      <c r="T61" s="79"/>
      <c r="U61" s="79"/>
      <c r="V61" s="82" t="s">
        <v>404</v>
      </c>
      <c r="W61" s="81">
        <v>43481.66318287037</v>
      </c>
      <c r="X61" s="82" t="s">
        <v>493</v>
      </c>
      <c r="Y61" s="79"/>
      <c r="Z61" s="79"/>
      <c r="AA61" s="85" t="s">
        <v>598</v>
      </c>
      <c r="AB61" s="79"/>
      <c r="AC61" s="79" t="b">
        <v>0</v>
      </c>
      <c r="AD61" s="79">
        <v>0</v>
      </c>
      <c r="AE61" s="85" t="s">
        <v>679</v>
      </c>
      <c r="AF61" s="79" t="b">
        <v>0</v>
      </c>
      <c r="AG61" s="79" t="s">
        <v>683</v>
      </c>
      <c r="AH61" s="79"/>
      <c r="AI61" s="85" t="s">
        <v>679</v>
      </c>
      <c r="AJ61" s="79" t="b">
        <v>0</v>
      </c>
      <c r="AK61" s="79">
        <v>107</v>
      </c>
      <c r="AL61" s="85" t="s">
        <v>660</v>
      </c>
      <c r="AM61" s="79" t="s">
        <v>689</v>
      </c>
      <c r="AN61" s="79" t="b">
        <v>0</v>
      </c>
      <c r="AO61" s="85" t="s">
        <v>660</v>
      </c>
      <c r="AP61" s="79" t="s">
        <v>176</v>
      </c>
      <c r="AQ61" s="79">
        <v>0</v>
      </c>
      <c r="AR61" s="79">
        <v>0</v>
      </c>
      <c r="AS61" s="79"/>
      <c r="AT61" s="79"/>
      <c r="AU61" s="79"/>
      <c r="AV61" s="79"/>
      <c r="AW61" s="79"/>
      <c r="AX61" s="79"/>
      <c r="AY61" s="79"/>
      <c r="AZ61" s="79"/>
      <c r="BA61">
        <v>1</v>
      </c>
      <c r="BB61" s="78" t="str">
        <f>REPLACE(INDEX(GroupVertices[Group],MATCH(Edges[[#This Row],[Vertex 1]],GroupVertices[Vertex],0)),1,1,"")</f>
        <v>1</v>
      </c>
      <c r="BC61" s="78" t="str">
        <f>REPLACE(INDEX(GroupVertices[Group],MATCH(Edges[[#This Row],[Vertex 2]],GroupVertices[Vertex],0)),1,1,"")</f>
        <v>1</v>
      </c>
      <c r="BD61" s="48"/>
      <c r="BE61" s="49"/>
      <c r="BF61" s="48"/>
      <c r="BG61" s="49"/>
      <c r="BH61" s="48"/>
      <c r="BI61" s="49"/>
      <c r="BJ61" s="48"/>
      <c r="BK61" s="49"/>
      <c r="BL61" s="48"/>
    </row>
    <row r="62" spans="1:64" ht="15">
      <c r="A62" s="64" t="s">
        <v>238</v>
      </c>
      <c r="B62" s="64" t="s">
        <v>311</v>
      </c>
      <c r="C62" s="65" t="s">
        <v>1879</v>
      </c>
      <c r="D62" s="66">
        <v>3</v>
      </c>
      <c r="E62" s="67" t="s">
        <v>132</v>
      </c>
      <c r="F62" s="68">
        <v>32</v>
      </c>
      <c r="G62" s="65"/>
      <c r="H62" s="69"/>
      <c r="I62" s="70"/>
      <c r="J62" s="70"/>
      <c r="K62" s="34" t="s">
        <v>65</v>
      </c>
      <c r="L62" s="77">
        <v>62</v>
      </c>
      <c r="M62" s="77"/>
      <c r="N62" s="72"/>
      <c r="O62" s="79" t="s">
        <v>324</v>
      </c>
      <c r="P62" s="81">
        <v>43481.66318287037</v>
      </c>
      <c r="Q62" s="79" t="s">
        <v>326</v>
      </c>
      <c r="R62" s="79"/>
      <c r="S62" s="79"/>
      <c r="T62" s="79"/>
      <c r="U62" s="79"/>
      <c r="V62" s="82" t="s">
        <v>404</v>
      </c>
      <c r="W62" s="81">
        <v>43481.66318287037</v>
      </c>
      <c r="X62" s="82" t="s">
        <v>493</v>
      </c>
      <c r="Y62" s="79"/>
      <c r="Z62" s="79"/>
      <c r="AA62" s="85" t="s">
        <v>598</v>
      </c>
      <c r="AB62" s="79"/>
      <c r="AC62" s="79" t="b">
        <v>0</v>
      </c>
      <c r="AD62" s="79">
        <v>0</v>
      </c>
      <c r="AE62" s="85" t="s">
        <v>679</v>
      </c>
      <c r="AF62" s="79" t="b">
        <v>0</v>
      </c>
      <c r="AG62" s="79" t="s">
        <v>683</v>
      </c>
      <c r="AH62" s="79"/>
      <c r="AI62" s="85" t="s">
        <v>679</v>
      </c>
      <c r="AJ62" s="79" t="b">
        <v>0</v>
      </c>
      <c r="AK62" s="79">
        <v>107</v>
      </c>
      <c r="AL62" s="85" t="s">
        <v>660</v>
      </c>
      <c r="AM62" s="79" t="s">
        <v>689</v>
      </c>
      <c r="AN62" s="79" t="b">
        <v>0</v>
      </c>
      <c r="AO62" s="85" t="s">
        <v>660</v>
      </c>
      <c r="AP62" s="79" t="s">
        <v>176</v>
      </c>
      <c r="AQ62" s="79">
        <v>0</v>
      </c>
      <c r="AR62" s="79">
        <v>0</v>
      </c>
      <c r="AS62" s="79"/>
      <c r="AT62" s="79"/>
      <c r="AU62" s="79"/>
      <c r="AV62" s="79"/>
      <c r="AW62" s="79"/>
      <c r="AX62" s="79"/>
      <c r="AY62" s="79"/>
      <c r="AZ62" s="79"/>
      <c r="BA62">
        <v>1</v>
      </c>
      <c r="BB62" s="78" t="str">
        <f>REPLACE(INDEX(GroupVertices[Group],MATCH(Edges[[#This Row],[Vertex 1]],GroupVertices[Vertex],0)),1,1,"")</f>
        <v>1</v>
      </c>
      <c r="BC62" s="78" t="str">
        <f>REPLACE(INDEX(GroupVertices[Group],MATCH(Edges[[#This Row],[Vertex 2]],GroupVertices[Vertex],0)),1,1,"")</f>
        <v>1</v>
      </c>
      <c r="BD62" s="48"/>
      <c r="BE62" s="49"/>
      <c r="BF62" s="48"/>
      <c r="BG62" s="49"/>
      <c r="BH62" s="48"/>
      <c r="BI62" s="49"/>
      <c r="BJ62" s="48"/>
      <c r="BK62" s="49"/>
      <c r="BL62" s="48"/>
    </row>
    <row r="63" spans="1:64" ht="15">
      <c r="A63" s="64" t="s">
        <v>238</v>
      </c>
      <c r="B63" s="64" t="s">
        <v>298</v>
      </c>
      <c r="C63" s="65" t="s">
        <v>1879</v>
      </c>
      <c r="D63" s="66">
        <v>3</v>
      </c>
      <c r="E63" s="67" t="s">
        <v>132</v>
      </c>
      <c r="F63" s="68">
        <v>32</v>
      </c>
      <c r="G63" s="65"/>
      <c r="H63" s="69"/>
      <c r="I63" s="70"/>
      <c r="J63" s="70"/>
      <c r="K63" s="34" t="s">
        <v>65</v>
      </c>
      <c r="L63" s="77">
        <v>63</v>
      </c>
      <c r="M63" s="77"/>
      <c r="N63" s="72"/>
      <c r="O63" s="79" t="s">
        <v>324</v>
      </c>
      <c r="P63" s="81">
        <v>43481.66318287037</v>
      </c>
      <c r="Q63" s="79" t="s">
        <v>326</v>
      </c>
      <c r="R63" s="79"/>
      <c r="S63" s="79"/>
      <c r="T63" s="79"/>
      <c r="U63" s="79"/>
      <c r="V63" s="82" t="s">
        <v>404</v>
      </c>
      <c r="W63" s="81">
        <v>43481.66318287037</v>
      </c>
      <c r="X63" s="82" t="s">
        <v>493</v>
      </c>
      <c r="Y63" s="79"/>
      <c r="Z63" s="79"/>
      <c r="AA63" s="85" t="s">
        <v>598</v>
      </c>
      <c r="AB63" s="79"/>
      <c r="AC63" s="79" t="b">
        <v>0</v>
      </c>
      <c r="AD63" s="79">
        <v>0</v>
      </c>
      <c r="AE63" s="85" t="s">
        <v>679</v>
      </c>
      <c r="AF63" s="79" t="b">
        <v>0</v>
      </c>
      <c r="AG63" s="79" t="s">
        <v>683</v>
      </c>
      <c r="AH63" s="79"/>
      <c r="AI63" s="85" t="s">
        <v>679</v>
      </c>
      <c r="AJ63" s="79" t="b">
        <v>0</v>
      </c>
      <c r="AK63" s="79">
        <v>107</v>
      </c>
      <c r="AL63" s="85" t="s">
        <v>660</v>
      </c>
      <c r="AM63" s="79" t="s">
        <v>689</v>
      </c>
      <c r="AN63" s="79" t="b">
        <v>0</v>
      </c>
      <c r="AO63" s="85" t="s">
        <v>660</v>
      </c>
      <c r="AP63" s="79" t="s">
        <v>176</v>
      </c>
      <c r="AQ63" s="79">
        <v>0</v>
      </c>
      <c r="AR63" s="79">
        <v>0</v>
      </c>
      <c r="AS63" s="79"/>
      <c r="AT63" s="79"/>
      <c r="AU63" s="79"/>
      <c r="AV63" s="79"/>
      <c r="AW63" s="79"/>
      <c r="AX63" s="79"/>
      <c r="AY63" s="79"/>
      <c r="AZ63" s="79"/>
      <c r="BA63">
        <v>1</v>
      </c>
      <c r="BB63" s="78" t="str">
        <f>REPLACE(INDEX(GroupVertices[Group],MATCH(Edges[[#This Row],[Vertex 1]],GroupVertices[Vertex],0)),1,1,"")</f>
        <v>1</v>
      </c>
      <c r="BC63" s="78" t="str">
        <f>REPLACE(INDEX(GroupVertices[Group],MATCH(Edges[[#This Row],[Vertex 2]],GroupVertices[Vertex],0)),1,1,"")</f>
        <v>1</v>
      </c>
      <c r="BD63" s="48">
        <v>0</v>
      </c>
      <c r="BE63" s="49">
        <v>0</v>
      </c>
      <c r="BF63" s="48">
        <v>0</v>
      </c>
      <c r="BG63" s="49">
        <v>0</v>
      </c>
      <c r="BH63" s="48">
        <v>0</v>
      </c>
      <c r="BI63" s="49">
        <v>0</v>
      </c>
      <c r="BJ63" s="48">
        <v>21</v>
      </c>
      <c r="BK63" s="49">
        <v>100</v>
      </c>
      <c r="BL63" s="48">
        <v>21</v>
      </c>
    </row>
    <row r="64" spans="1:64" ht="15">
      <c r="A64" s="64" t="s">
        <v>239</v>
      </c>
      <c r="B64" s="64" t="s">
        <v>300</v>
      </c>
      <c r="C64" s="65" t="s">
        <v>1879</v>
      </c>
      <c r="D64" s="66">
        <v>3</v>
      </c>
      <c r="E64" s="67" t="s">
        <v>132</v>
      </c>
      <c r="F64" s="68">
        <v>32</v>
      </c>
      <c r="G64" s="65"/>
      <c r="H64" s="69"/>
      <c r="I64" s="70"/>
      <c r="J64" s="70"/>
      <c r="K64" s="34" t="s">
        <v>65</v>
      </c>
      <c r="L64" s="77">
        <v>64</v>
      </c>
      <c r="M64" s="77"/>
      <c r="N64" s="72"/>
      <c r="O64" s="79" t="s">
        <v>324</v>
      </c>
      <c r="P64" s="81">
        <v>43481.66341435185</v>
      </c>
      <c r="Q64" s="79" t="s">
        <v>330</v>
      </c>
      <c r="R64" s="79"/>
      <c r="S64" s="79"/>
      <c r="T64" s="79" t="s">
        <v>365</v>
      </c>
      <c r="U64" s="79"/>
      <c r="V64" s="82" t="s">
        <v>405</v>
      </c>
      <c r="W64" s="81">
        <v>43481.66341435185</v>
      </c>
      <c r="X64" s="82" t="s">
        <v>494</v>
      </c>
      <c r="Y64" s="79"/>
      <c r="Z64" s="79"/>
      <c r="AA64" s="85" t="s">
        <v>599</v>
      </c>
      <c r="AB64" s="79"/>
      <c r="AC64" s="79" t="b">
        <v>0</v>
      </c>
      <c r="AD64" s="79">
        <v>0</v>
      </c>
      <c r="AE64" s="85" t="s">
        <v>679</v>
      </c>
      <c r="AF64" s="79" t="b">
        <v>0</v>
      </c>
      <c r="AG64" s="79" t="s">
        <v>683</v>
      </c>
      <c r="AH64" s="79"/>
      <c r="AI64" s="85" t="s">
        <v>679</v>
      </c>
      <c r="AJ64" s="79" t="b">
        <v>0</v>
      </c>
      <c r="AK64" s="79">
        <v>118</v>
      </c>
      <c r="AL64" s="85" t="s">
        <v>662</v>
      </c>
      <c r="AM64" s="79" t="s">
        <v>689</v>
      </c>
      <c r="AN64" s="79" t="b">
        <v>0</v>
      </c>
      <c r="AO64" s="85" t="s">
        <v>662</v>
      </c>
      <c r="AP64" s="79" t="s">
        <v>176</v>
      </c>
      <c r="AQ64" s="79">
        <v>0</v>
      </c>
      <c r="AR64" s="79">
        <v>0</v>
      </c>
      <c r="AS64" s="79"/>
      <c r="AT64" s="79"/>
      <c r="AU64" s="79"/>
      <c r="AV64" s="79"/>
      <c r="AW64" s="79"/>
      <c r="AX64" s="79"/>
      <c r="AY64" s="79"/>
      <c r="AZ64" s="79"/>
      <c r="BA64">
        <v>1</v>
      </c>
      <c r="BB64" s="78" t="str">
        <f>REPLACE(INDEX(GroupVertices[Group],MATCH(Edges[[#This Row],[Vertex 1]],GroupVertices[Vertex],0)),1,1,"")</f>
        <v>2</v>
      </c>
      <c r="BC64" s="78" t="str">
        <f>REPLACE(INDEX(GroupVertices[Group],MATCH(Edges[[#This Row],[Vertex 2]],GroupVertices[Vertex],0)),1,1,"")</f>
        <v>2</v>
      </c>
      <c r="BD64" s="48">
        <v>1</v>
      </c>
      <c r="BE64" s="49">
        <v>4.166666666666667</v>
      </c>
      <c r="BF64" s="48">
        <v>0</v>
      </c>
      <c r="BG64" s="49">
        <v>0</v>
      </c>
      <c r="BH64" s="48">
        <v>0</v>
      </c>
      <c r="BI64" s="49">
        <v>0</v>
      </c>
      <c r="BJ64" s="48">
        <v>23</v>
      </c>
      <c r="BK64" s="49">
        <v>95.83333333333333</v>
      </c>
      <c r="BL64" s="48">
        <v>24</v>
      </c>
    </row>
    <row r="65" spans="1:64" ht="15">
      <c r="A65" s="64" t="s">
        <v>240</v>
      </c>
      <c r="B65" s="64" t="s">
        <v>253</v>
      </c>
      <c r="C65" s="65" t="s">
        <v>1879</v>
      </c>
      <c r="D65" s="66">
        <v>3</v>
      </c>
      <c r="E65" s="67" t="s">
        <v>132</v>
      </c>
      <c r="F65" s="68">
        <v>32</v>
      </c>
      <c r="G65" s="65"/>
      <c r="H65" s="69"/>
      <c r="I65" s="70"/>
      <c r="J65" s="70"/>
      <c r="K65" s="34" t="s">
        <v>65</v>
      </c>
      <c r="L65" s="77">
        <v>65</v>
      </c>
      <c r="M65" s="77"/>
      <c r="N65" s="72"/>
      <c r="O65" s="79" t="s">
        <v>324</v>
      </c>
      <c r="P65" s="81">
        <v>43481.66378472222</v>
      </c>
      <c r="Q65" s="79" t="s">
        <v>332</v>
      </c>
      <c r="R65" s="79"/>
      <c r="S65" s="79"/>
      <c r="T65" s="79" t="s">
        <v>366</v>
      </c>
      <c r="U65" s="79"/>
      <c r="V65" s="82" t="s">
        <v>406</v>
      </c>
      <c r="W65" s="81">
        <v>43481.66378472222</v>
      </c>
      <c r="X65" s="82" t="s">
        <v>495</v>
      </c>
      <c r="Y65" s="79"/>
      <c r="Z65" s="79"/>
      <c r="AA65" s="85" t="s">
        <v>600</v>
      </c>
      <c r="AB65" s="79"/>
      <c r="AC65" s="79" t="b">
        <v>0</v>
      </c>
      <c r="AD65" s="79">
        <v>0</v>
      </c>
      <c r="AE65" s="85" t="s">
        <v>679</v>
      </c>
      <c r="AF65" s="79" t="b">
        <v>0</v>
      </c>
      <c r="AG65" s="79" t="s">
        <v>683</v>
      </c>
      <c r="AH65" s="79"/>
      <c r="AI65" s="85" t="s">
        <v>679</v>
      </c>
      <c r="AJ65" s="79" t="b">
        <v>0</v>
      </c>
      <c r="AK65" s="79">
        <v>453</v>
      </c>
      <c r="AL65" s="85" t="s">
        <v>613</v>
      </c>
      <c r="AM65" s="79" t="s">
        <v>689</v>
      </c>
      <c r="AN65" s="79" t="b">
        <v>0</v>
      </c>
      <c r="AO65" s="85" t="s">
        <v>613</v>
      </c>
      <c r="AP65" s="79" t="s">
        <v>176</v>
      </c>
      <c r="AQ65" s="79">
        <v>0</v>
      </c>
      <c r="AR65" s="79">
        <v>0</v>
      </c>
      <c r="AS65" s="79"/>
      <c r="AT65" s="79"/>
      <c r="AU65" s="79"/>
      <c r="AV65" s="79"/>
      <c r="AW65" s="79"/>
      <c r="AX65" s="79"/>
      <c r="AY65" s="79"/>
      <c r="AZ65" s="79"/>
      <c r="BA65">
        <v>1</v>
      </c>
      <c r="BB65" s="78" t="str">
        <f>REPLACE(INDEX(GroupVertices[Group],MATCH(Edges[[#This Row],[Vertex 1]],GroupVertices[Vertex],0)),1,1,"")</f>
        <v>8</v>
      </c>
      <c r="BC65" s="78" t="str">
        <f>REPLACE(INDEX(GroupVertices[Group],MATCH(Edges[[#This Row],[Vertex 2]],GroupVertices[Vertex],0)),1,1,"")</f>
        <v>8</v>
      </c>
      <c r="BD65" s="48">
        <v>1</v>
      </c>
      <c r="BE65" s="49">
        <v>5.2631578947368425</v>
      </c>
      <c r="BF65" s="48">
        <v>0</v>
      </c>
      <c r="BG65" s="49">
        <v>0</v>
      </c>
      <c r="BH65" s="48">
        <v>0</v>
      </c>
      <c r="BI65" s="49">
        <v>0</v>
      </c>
      <c r="BJ65" s="48">
        <v>18</v>
      </c>
      <c r="BK65" s="49">
        <v>94.73684210526316</v>
      </c>
      <c r="BL65" s="48">
        <v>19</v>
      </c>
    </row>
    <row r="66" spans="1:64" ht="15">
      <c r="A66" s="64" t="s">
        <v>241</v>
      </c>
      <c r="B66" s="64" t="s">
        <v>302</v>
      </c>
      <c r="C66" s="65" t="s">
        <v>1879</v>
      </c>
      <c r="D66" s="66">
        <v>3</v>
      </c>
      <c r="E66" s="67" t="s">
        <v>132</v>
      </c>
      <c r="F66" s="68">
        <v>32</v>
      </c>
      <c r="G66" s="65"/>
      <c r="H66" s="69"/>
      <c r="I66" s="70"/>
      <c r="J66" s="70"/>
      <c r="K66" s="34" t="s">
        <v>65</v>
      </c>
      <c r="L66" s="77">
        <v>66</v>
      </c>
      <c r="M66" s="77"/>
      <c r="N66" s="72"/>
      <c r="O66" s="79" t="s">
        <v>324</v>
      </c>
      <c r="P66" s="81">
        <v>43481.66442129629</v>
      </c>
      <c r="Q66" s="79" t="s">
        <v>327</v>
      </c>
      <c r="R66" s="82" t="s">
        <v>358</v>
      </c>
      <c r="S66" s="79" t="s">
        <v>362</v>
      </c>
      <c r="T66" s="79" t="s">
        <v>364</v>
      </c>
      <c r="U66" s="79"/>
      <c r="V66" s="82" t="s">
        <v>407</v>
      </c>
      <c r="W66" s="81">
        <v>43481.66442129629</v>
      </c>
      <c r="X66" s="82" t="s">
        <v>496</v>
      </c>
      <c r="Y66" s="79"/>
      <c r="Z66" s="79"/>
      <c r="AA66" s="85" t="s">
        <v>601</v>
      </c>
      <c r="AB66" s="79"/>
      <c r="AC66" s="79" t="b">
        <v>0</v>
      </c>
      <c r="AD66" s="79">
        <v>0</v>
      </c>
      <c r="AE66" s="85" t="s">
        <v>679</v>
      </c>
      <c r="AF66" s="79" t="b">
        <v>1</v>
      </c>
      <c r="AG66" s="79" t="s">
        <v>683</v>
      </c>
      <c r="AH66" s="79"/>
      <c r="AI66" s="85" t="s">
        <v>684</v>
      </c>
      <c r="AJ66" s="79" t="b">
        <v>0</v>
      </c>
      <c r="AK66" s="79">
        <v>174</v>
      </c>
      <c r="AL66" s="85" t="s">
        <v>665</v>
      </c>
      <c r="AM66" s="79" t="s">
        <v>687</v>
      </c>
      <c r="AN66" s="79" t="b">
        <v>0</v>
      </c>
      <c r="AO66" s="85" t="s">
        <v>665</v>
      </c>
      <c r="AP66" s="79" t="s">
        <v>176</v>
      </c>
      <c r="AQ66" s="79">
        <v>0</v>
      </c>
      <c r="AR66" s="79">
        <v>0</v>
      </c>
      <c r="AS66" s="79"/>
      <c r="AT66" s="79"/>
      <c r="AU66" s="79"/>
      <c r="AV66" s="79"/>
      <c r="AW66" s="79"/>
      <c r="AX66" s="79"/>
      <c r="AY66" s="79"/>
      <c r="AZ66" s="79"/>
      <c r="BA66">
        <v>1</v>
      </c>
      <c r="BB66" s="78" t="str">
        <f>REPLACE(INDEX(GroupVertices[Group],MATCH(Edges[[#This Row],[Vertex 1]],GroupVertices[Vertex],0)),1,1,"")</f>
        <v>2</v>
      </c>
      <c r="BC66" s="78" t="str">
        <f>REPLACE(INDEX(GroupVertices[Group],MATCH(Edges[[#This Row],[Vertex 2]],GroupVertices[Vertex],0)),1,1,"")</f>
        <v>2</v>
      </c>
      <c r="BD66" s="48">
        <v>0</v>
      </c>
      <c r="BE66" s="49">
        <v>0</v>
      </c>
      <c r="BF66" s="48">
        <v>0</v>
      </c>
      <c r="BG66" s="49">
        <v>0</v>
      </c>
      <c r="BH66" s="48">
        <v>0</v>
      </c>
      <c r="BI66" s="49">
        <v>0</v>
      </c>
      <c r="BJ66" s="48">
        <v>12</v>
      </c>
      <c r="BK66" s="49">
        <v>100</v>
      </c>
      <c r="BL66" s="48">
        <v>12</v>
      </c>
    </row>
    <row r="67" spans="1:64" ht="15">
      <c r="A67" s="64" t="s">
        <v>242</v>
      </c>
      <c r="B67" s="64" t="s">
        <v>302</v>
      </c>
      <c r="C67" s="65" t="s">
        <v>1879</v>
      </c>
      <c r="D67" s="66">
        <v>3</v>
      </c>
      <c r="E67" s="67" t="s">
        <v>132</v>
      </c>
      <c r="F67" s="68">
        <v>32</v>
      </c>
      <c r="G67" s="65"/>
      <c r="H67" s="69"/>
      <c r="I67" s="70"/>
      <c r="J67" s="70"/>
      <c r="K67" s="34" t="s">
        <v>65</v>
      </c>
      <c r="L67" s="77">
        <v>67</v>
      </c>
      <c r="M67" s="77"/>
      <c r="N67" s="72"/>
      <c r="O67" s="79" t="s">
        <v>324</v>
      </c>
      <c r="P67" s="81">
        <v>43481.66446759259</v>
      </c>
      <c r="Q67" s="79" t="s">
        <v>327</v>
      </c>
      <c r="R67" s="82" t="s">
        <v>358</v>
      </c>
      <c r="S67" s="79" t="s">
        <v>362</v>
      </c>
      <c r="T67" s="79" t="s">
        <v>364</v>
      </c>
      <c r="U67" s="79"/>
      <c r="V67" s="82" t="s">
        <v>408</v>
      </c>
      <c r="W67" s="81">
        <v>43481.66446759259</v>
      </c>
      <c r="X67" s="82" t="s">
        <v>497</v>
      </c>
      <c r="Y67" s="79"/>
      <c r="Z67" s="79"/>
      <c r="AA67" s="85" t="s">
        <v>602</v>
      </c>
      <c r="AB67" s="79"/>
      <c r="AC67" s="79" t="b">
        <v>0</v>
      </c>
      <c r="AD67" s="79">
        <v>0</v>
      </c>
      <c r="AE67" s="85" t="s">
        <v>679</v>
      </c>
      <c r="AF67" s="79" t="b">
        <v>1</v>
      </c>
      <c r="AG67" s="79" t="s">
        <v>683</v>
      </c>
      <c r="AH67" s="79"/>
      <c r="AI67" s="85" t="s">
        <v>684</v>
      </c>
      <c r="AJ67" s="79" t="b">
        <v>0</v>
      </c>
      <c r="AK67" s="79">
        <v>174</v>
      </c>
      <c r="AL67" s="85" t="s">
        <v>665</v>
      </c>
      <c r="AM67" s="79" t="s">
        <v>689</v>
      </c>
      <c r="AN67" s="79" t="b">
        <v>0</v>
      </c>
      <c r="AO67" s="85" t="s">
        <v>665</v>
      </c>
      <c r="AP67" s="79" t="s">
        <v>176</v>
      </c>
      <c r="AQ67" s="79">
        <v>0</v>
      </c>
      <c r="AR67" s="79">
        <v>0</v>
      </c>
      <c r="AS67" s="79"/>
      <c r="AT67" s="79"/>
      <c r="AU67" s="79"/>
      <c r="AV67" s="79"/>
      <c r="AW67" s="79"/>
      <c r="AX67" s="79"/>
      <c r="AY67" s="79"/>
      <c r="AZ67" s="79"/>
      <c r="BA67">
        <v>1</v>
      </c>
      <c r="BB67" s="78" t="str">
        <f>REPLACE(INDEX(GroupVertices[Group],MATCH(Edges[[#This Row],[Vertex 1]],GroupVertices[Vertex],0)),1,1,"")</f>
        <v>2</v>
      </c>
      <c r="BC67" s="78" t="str">
        <f>REPLACE(INDEX(GroupVertices[Group],MATCH(Edges[[#This Row],[Vertex 2]],GroupVertices[Vertex],0)),1,1,"")</f>
        <v>2</v>
      </c>
      <c r="BD67" s="48">
        <v>0</v>
      </c>
      <c r="BE67" s="49">
        <v>0</v>
      </c>
      <c r="BF67" s="48">
        <v>0</v>
      </c>
      <c r="BG67" s="49">
        <v>0</v>
      </c>
      <c r="BH67" s="48">
        <v>0</v>
      </c>
      <c r="BI67" s="49">
        <v>0</v>
      </c>
      <c r="BJ67" s="48">
        <v>12</v>
      </c>
      <c r="BK67" s="49">
        <v>100</v>
      </c>
      <c r="BL67" s="48">
        <v>12</v>
      </c>
    </row>
    <row r="68" spans="1:64" ht="15">
      <c r="A68" s="64" t="s">
        <v>243</v>
      </c>
      <c r="B68" s="64" t="s">
        <v>310</v>
      </c>
      <c r="C68" s="65" t="s">
        <v>1879</v>
      </c>
      <c r="D68" s="66">
        <v>3</v>
      </c>
      <c r="E68" s="67" t="s">
        <v>132</v>
      </c>
      <c r="F68" s="68">
        <v>32</v>
      </c>
      <c r="G68" s="65"/>
      <c r="H68" s="69"/>
      <c r="I68" s="70"/>
      <c r="J68" s="70"/>
      <c r="K68" s="34" t="s">
        <v>65</v>
      </c>
      <c r="L68" s="77">
        <v>68</v>
      </c>
      <c r="M68" s="77"/>
      <c r="N68" s="72"/>
      <c r="O68" s="79" t="s">
        <v>324</v>
      </c>
      <c r="P68" s="81">
        <v>43481.66483796296</v>
      </c>
      <c r="Q68" s="79" t="s">
        <v>326</v>
      </c>
      <c r="R68" s="79"/>
      <c r="S68" s="79"/>
      <c r="T68" s="79"/>
      <c r="U68" s="79"/>
      <c r="V68" s="82" t="s">
        <v>409</v>
      </c>
      <c r="W68" s="81">
        <v>43481.66483796296</v>
      </c>
      <c r="X68" s="82" t="s">
        <v>498</v>
      </c>
      <c r="Y68" s="79"/>
      <c r="Z68" s="79"/>
      <c r="AA68" s="85" t="s">
        <v>603</v>
      </c>
      <c r="AB68" s="79"/>
      <c r="AC68" s="79" t="b">
        <v>0</v>
      </c>
      <c r="AD68" s="79">
        <v>0</v>
      </c>
      <c r="AE68" s="85" t="s">
        <v>679</v>
      </c>
      <c r="AF68" s="79" t="b">
        <v>0</v>
      </c>
      <c r="AG68" s="79" t="s">
        <v>683</v>
      </c>
      <c r="AH68" s="79"/>
      <c r="AI68" s="85" t="s">
        <v>679</v>
      </c>
      <c r="AJ68" s="79" t="b">
        <v>0</v>
      </c>
      <c r="AK68" s="79">
        <v>107</v>
      </c>
      <c r="AL68" s="85" t="s">
        <v>660</v>
      </c>
      <c r="AM68" s="79" t="s">
        <v>689</v>
      </c>
      <c r="AN68" s="79" t="b">
        <v>0</v>
      </c>
      <c r="AO68" s="85" t="s">
        <v>660</v>
      </c>
      <c r="AP68" s="79" t="s">
        <v>176</v>
      </c>
      <c r="AQ68" s="79">
        <v>0</v>
      </c>
      <c r="AR68" s="79">
        <v>0</v>
      </c>
      <c r="AS68" s="79"/>
      <c r="AT68" s="79"/>
      <c r="AU68" s="79"/>
      <c r="AV68" s="79"/>
      <c r="AW68" s="79"/>
      <c r="AX68" s="79"/>
      <c r="AY68" s="79"/>
      <c r="AZ68" s="79"/>
      <c r="BA68">
        <v>1</v>
      </c>
      <c r="BB68" s="78" t="str">
        <f>REPLACE(INDEX(GroupVertices[Group],MATCH(Edges[[#This Row],[Vertex 1]],GroupVertices[Vertex],0)),1,1,"")</f>
        <v>1</v>
      </c>
      <c r="BC68" s="78" t="str">
        <f>REPLACE(INDEX(GroupVertices[Group],MATCH(Edges[[#This Row],[Vertex 2]],GroupVertices[Vertex],0)),1,1,"")</f>
        <v>1</v>
      </c>
      <c r="BD68" s="48"/>
      <c r="BE68" s="49"/>
      <c r="BF68" s="48"/>
      <c r="BG68" s="49"/>
      <c r="BH68" s="48"/>
      <c r="BI68" s="49"/>
      <c r="BJ68" s="48"/>
      <c r="BK68" s="49"/>
      <c r="BL68" s="48"/>
    </row>
    <row r="69" spans="1:64" ht="15">
      <c r="A69" s="64" t="s">
        <v>243</v>
      </c>
      <c r="B69" s="64" t="s">
        <v>311</v>
      </c>
      <c r="C69" s="65" t="s">
        <v>1879</v>
      </c>
      <c r="D69" s="66">
        <v>3</v>
      </c>
      <c r="E69" s="67" t="s">
        <v>132</v>
      </c>
      <c r="F69" s="68">
        <v>32</v>
      </c>
      <c r="G69" s="65"/>
      <c r="H69" s="69"/>
      <c r="I69" s="70"/>
      <c r="J69" s="70"/>
      <c r="K69" s="34" t="s">
        <v>65</v>
      </c>
      <c r="L69" s="77">
        <v>69</v>
      </c>
      <c r="M69" s="77"/>
      <c r="N69" s="72"/>
      <c r="O69" s="79" t="s">
        <v>324</v>
      </c>
      <c r="P69" s="81">
        <v>43481.66483796296</v>
      </c>
      <c r="Q69" s="79" t="s">
        <v>326</v>
      </c>
      <c r="R69" s="79"/>
      <c r="S69" s="79"/>
      <c r="T69" s="79"/>
      <c r="U69" s="79"/>
      <c r="V69" s="82" t="s">
        <v>409</v>
      </c>
      <c r="W69" s="81">
        <v>43481.66483796296</v>
      </c>
      <c r="X69" s="82" t="s">
        <v>498</v>
      </c>
      <c r="Y69" s="79"/>
      <c r="Z69" s="79"/>
      <c r="AA69" s="85" t="s">
        <v>603</v>
      </c>
      <c r="AB69" s="79"/>
      <c r="AC69" s="79" t="b">
        <v>0</v>
      </c>
      <c r="AD69" s="79">
        <v>0</v>
      </c>
      <c r="AE69" s="85" t="s">
        <v>679</v>
      </c>
      <c r="AF69" s="79" t="b">
        <v>0</v>
      </c>
      <c r="AG69" s="79" t="s">
        <v>683</v>
      </c>
      <c r="AH69" s="79"/>
      <c r="AI69" s="85" t="s">
        <v>679</v>
      </c>
      <c r="AJ69" s="79" t="b">
        <v>0</v>
      </c>
      <c r="AK69" s="79">
        <v>107</v>
      </c>
      <c r="AL69" s="85" t="s">
        <v>660</v>
      </c>
      <c r="AM69" s="79" t="s">
        <v>689</v>
      </c>
      <c r="AN69" s="79" t="b">
        <v>0</v>
      </c>
      <c r="AO69" s="85" t="s">
        <v>660</v>
      </c>
      <c r="AP69" s="79" t="s">
        <v>176</v>
      </c>
      <c r="AQ69" s="79">
        <v>0</v>
      </c>
      <c r="AR69" s="79">
        <v>0</v>
      </c>
      <c r="AS69" s="79"/>
      <c r="AT69" s="79"/>
      <c r="AU69" s="79"/>
      <c r="AV69" s="79"/>
      <c r="AW69" s="79"/>
      <c r="AX69" s="79"/>
      <c r="AY69" s="79"/>
      <c r="AZ69" s="79"/>
      <c r="BA69">
        <v>1</v>
      </c>
      <c r="BB69" s="78" t="str">
        <f>REPLACE(INDEX(GroupVertices[Group],MATCH(Edges[[#This Row],[Vertex 1]],GroupVertices[Vertex],0)),1,1,"")</f>
        <v>1</v>
      </c>
      <c r="BC69" s="78" t="str">
        <f>REPLACE(INDEX(GroupVertices[Group],MATCH(Edges[[#This Row],[Vertex 2]],GroupVertices[Vertex],0)),1,1,"")</f>
        <v>1</v>
      </c>
      <c r="BD69" s="48"/>
      <c r="BE69" s="49"/>
      <c r="BF69" s="48"/>
      <c r="BG69" s="49"/>
      <c r="BH69" s="48"/>
      <c r="BI69" s="49"/>
      <c r="BJ69" s="48"/>
      <c r="BK69" s="49"/>
      <c r="BL69" s="48"/>
    </row>
    <row r="70" spans="1:64" ht="15">
      <c r="A70" s="64" t="s">
        <v>243</v>
      </c>
      <c r="B70" s="64" t="s">
        <v>298</v>
      </c>
      <c r="C70" s="65" t="s">
        <v>1879</v>
      </c>
      <c r="D70" s="66">
        <v>3</v>
      </c>
      <c r="E70" s="67" t="s">
        <v>132</v>
      </c>
      <c r="F70" s="68">
        <v>32</v>
      </c>
      <c r="G70" s="65"/>
      <c r="H70" s="69"/>
      <c r="I70" s="70"/>
      <c r="J70" s="70"/>
      <c r="K70" s="34" t="s">
        <v>65</v>
      </c>
      <c r="L70" s="77">
        <v>70</v>
      </c>
      <c r="M70" s="77"/>
      <c r="N70" s="72"/>
      <c r="O70" s="79" t="s">
        <v>324</v>
      </c>
      <c r="P70" s="81">
        <v>43481.66483796296</v>
      </c>
      <c r="Q70" s="79" t="s">
        <v>326</v>
      </c>
      <c r="R70" s="79"/>
      <c r="S70" s="79"/>
      <c r="T70" s="79"/>
      <c r="U70" s="79"/>
      <c r="V70" s="82" t="s">
        <v>409</v>
      </c>
      <c r="W70" s="81">
        <v>43481.66483796296</v>
      </c>
      <c r="X70" s="82" t="s">
        <v>498</v>
      </c>
      <c r="Y70" s="79"/>
      <c r="Z70" s="79"/>
      <c r="AA70" s="85" t="s">
        <v>603</v>
      </c>
      <c r="AB70" s="79"/>
      <c r="AC70" s="79" t="b">
        <v>0</v>
      </c>
      <c r="AD70" s="79">
        <v>0</v>
      </c>
      <c r="AE70" s="85" t="s">
        <v>679</v>
      </c>
      <c r="AF70" s="79" t="b">
        <v>0</v>
      </c>
      <c r="AG70" s="79" t="s">
        <v>683</v>
      </c>
      <c r="AH70" s="79"/>
      <c r="AI70" s="85" t="s">
        <v>679</v>
      </c>
      <c r="AJ70" s="79" t="b">
        <v>0</v>
      </c>
      <c r="AK70" s="79">
        <v>107</v>
      </c>
      <c r="AL70" s="85" t="s">
        <v>660</v>
      </c>
      <c r="AM70" s="79" t="s">
        <v>689</v>
      </c>
      <c r="AN70" s="79" t="b">
        <v>0</v>
      </c>
      <c r="AO70" s="85" t="s">
        <v>660</v>
      </c>
      <c r="AP70" s="79" t="s">
        <v>176</v>
      </c>
      <c r="AQ70" s="79">
        <v>0</v>
      </c>
      <c r="AR70" s="79">
        <v>0</v>
      </c>
      <c r="AS70" s="79"/>
      <c r="AT70" s="79"/>
      <c r="AU70" s="79"/>
      <c r="AV70" s="79"/>
      <c r="AW70" s="79"/>
      <c r="AX70" s="79"/>
      <c r="AY70" s="79"/>
      <c r="AZ70" s="79"/>
      <c r="BA70">
        <v>1</v>
      </c>
      <c r="BB70" s="78" t="str">
        <f>REPLACE(INDEX(GroupVertices[Group],MATCH(Edges[[#This Row],[Vertex 1]],GroupVertices[Vertex],0)),1,1,"")</f>
        <v>1</v>
      </c>
      <c r="BC70" s="78" t="str">
        <f>REPLACE(INDEX(GroupVertices[Group],MATCH(Edges[[#This Row],[Vertex 2]],GroupVertices[Vertex],0)),1,1,"")</f>
        <v>1</v>
      </c>
      <c r="BD70" s="48">
        <v>0</v>
      </c>
      <c r="BE70" s="49">
        <v>0</v>
      </c>
      <c r="BF70" s="48">
        <v>0</v>
      </c>
      <c r="BG70" s="49">
        <v>0</v>
      </c>
      <c r="BH70" s="48">
        <v>0</v>
      </c>
      <c r="BI70" s="49">
        <v>0</v>
      </c>
      <c r="BJ70" s="48">
        <v>21</v>
      </c>
      <c r="BK70" s="49">
        <v>100</v>
      </c>
      <c r="BL70" s="48">
        <v>21</v>
      </c>
    </row>
    <row r="71" spans="1:64" ht="15">
      <c r="A71" s="64" t="s">
        <v>244</v>
      </c>
      <c r="B71" s="64" t="s">
        <v>310</v>
      </c>
      <c r="C71" s="65" t="s">
        <v>1879</v>
      </c>
      <c r="D71" s="66">
        <v>3</v>
      </c>
      <c r="E71" s="67" t="s">
        <v>132</v>
      </c>
      <c r="F71" s="68">
        <v>32</v>
      </c>
      <c r="G71" s="65"/>
      <c r="H71" s="69"/>
      <c r="I71" s="70"/>
      <c r="J71" s="70"/>
      <c r="K71" s="34" t="s">
        <v>65</v>
      </c>
      <c r="L71" s="77">
        <v>71</v>
      </c>
      <c r="M71" s="77"/>
      <c r="N71" s="72"/>
      <c r="O71" s="79" t="s">
        <v>324</v>
      </c>
      <c r="P71" s="81">
        <v>43481.665347222224</v>
      </c>
      <c r="Q71" s="79" t="s">
        <v>326</v>
      </c>
      <c r="R71" s="79"/>
      <c r="S71" s="79"/>
      <c r="T71" s="79"/>
      <c r="U71" s="79"/>
      <c r="V71" s="82" t="s">
        <v>410</v>
      </c>
      <c r="W71" s="81">
        <v>43481.665347222224</v>
      </c>
      <c r="X71" s="82" t="s">
        <v>499</v>
      </c>
      <c r="Y71" s="79"/>
      <c r="Z71" s="79"/>
      <c r="AA71" s="85" t="s">
        <v>604</v>
      </c>
      <c r="AB71" s="79"/>
      <c r="AC71" s="79" t="b">
        <v>0</v>
      </c>
      <c r="AD71" s="79">
        <v>0</v>
      </c>
      <c r="AE71" s="85" t="s">
        <v>679</v>
      </c>
      <c r="AF71" s="79" t="b">
        <v>0</v>
      </c>
      <c r="AG71" s="79" t="s">
        <v>683</v>
      </c>
      <c r="AH71" s="79"/>
      <c r="AI71" s="85" t="s">
        <v>679</v>
      </c>
      <c r="AJ71" s="79" t="b">
        <v>0</v>
      </c>
      <c r="AK71" s="79">
        <v>107</v>
      </c>
      <c r="AL71" s="85" t="s">
        <v>660</v>
      </c>
      <c r="AM71" s="79" t="s">
        <v>689</v>
      </c>
      <c r="AN71" s="79" t="b">
        <v>0</v>
      </c>
      <c r="AO71" s="85" t="s">
        <v>660</v>
      </c>
      <c r="AP71" s="79" t="s">
        <v>176</v>
      </c>
      <c r="AQ71" s="79">
        <v>0</v>
      </c>
      <c r="AR71" s="79">
        <v>0</v>
      </c>
      <c r="AS71" s="79"/>
      <c r="AT71" s="79"/>
      <c r="AU71" s="79"/>
      <c r="AV71" s="79"/>
      <c r="AW71" s="79"/>
      <c r="AX71" s="79"/>
      <c r="AY71" s="79"/>
      <c r="AZ71" s="79"/>
      <c r="BA71">
        <v>1</v>
      </c>
      <c r="BB71" s="78" t="str">
        <f>REPLACE(INDEX(GroupVertices[Group],MATCH(Edges[[#This Row],[Vertex 1]],GroupVertices[Vertex],0)),1,1,"")</f>
        <v>1</v>
      </c>
      <c r="BC71" s="78" t="str">
        <f>REPLACE(INDEX(GroupVertices[Group],MATCH(Edges[[#This Row],[Vertex 2]],GroupVertices[Vertex],0)),1,1,"")</f>
        <v>1</v>
      </c>
      <c r="BD71" s="48"/>
      <c r="BE71" s="49"/>
      <c r="BF71" s="48"/>
      <c r="BG71" s="49"/>
      <c r="BH71" s="48"/>
      <c r="BI71" s="49"/>
      <c r="BJ71" s="48"/>
      <c r="BK71" s="49"/>
      <c r="BL71" s="48"/>
    </row>
    <row r="72" spans="1:64" ht="15">
      <c r="A72" s="64" t="s">
        <v>244</v>
      </c>
      <c r="B72" s="64" t="s">
        <v>311</v>
      </c>
      <c r="C72" s="65" t="s">
        <v>1879</v>
      </c>
      <c r="D72" s="66">
        <v>3</v>
      </c>
      <c r="E72" s="67" t="s">
        <v>132</v>
      </c>
      <c r="F72" s="68">
        <v>32</v>
      </c>
      <c r="G72" s="65"/>
      <c r="H72" s="69"/>
      <c r="I72" s="70"/>
      <c r="J72" s="70"/>
      <c r="K72" s="34" t="s">
        <v>65</v>
      </c>
      <c r="L72" s="77">
        <v>72</v>
      </c>
      <c r="M72" s="77"/>
      <c r="N72" s="72"/>
      <c r="O72" s="79" t="s">
        <v>324</v>
      </c>
      <c r="P72" s="81">
        <v>43481.665347222224</v>
      </c>
      <c r="Q72" s="79" t="s">
        <v>326</v>
      </c>
      <c r="R72" s="79"/>
      <c r="S72" s="79"/>
      <c r="T72" s="79"/>
      <c r="U72" s="79"/>
      <c r="V72" s="82" t="s">
        <v>410</v>
      </c>
      <c r="W72" s="81">
        <v>43481.665347222224</v>
      </c>
      <c r="X72" s="82" t="s">
        <v>499</v>
      </c>
      <c r="Y72" s="79"/>
      <c r="Z72" s="79"/>
      <c r="AA72" s="85" t="s">
        <v>604</v>
      </c>
      <c r="AB72" s="79"/>
      <c r="AC72" s="79" t="b">
        <v>0</v>
      </c>
      <c r="AD72" s="79">
        <v>0</v>
      </c>
      <c r="AE72" s="85" t="s">
        <v>679</v>
      </c>
      <c r="AF72" s="79" t="b">
        <v>0</v>
      </c>
      <c r="AG72" s="79" t="s">
        <v>683</v>
      </c>
      <c r="AH72" s="79"/>
      <c r="AI72" s="85" t="s">
        <v>679</v>
      </c>
      <c r="AJ72" s="79" t="b">
        <v>0</v>
      </c>
      <c r="AK72" s="79">
        <v>107</v>
      </c>
      <c r="AL72" s="85" t="s">
        <v>660</v>
      </c>
      <c r="AM72" s="79" t="s">
        <v>689</v>
      </c>
      <c r="AN72" s="79" t="b">
        <v>0</v>
      </c>
      <c r="AO72" s="85" t="s">
        <v>660</v>
      </c>
      <c r="AP72" s="79" t="s">
        <v>176</v>
      </c>
      <c r="AQ72" s="79">
        <v>0</v>
      </c>
      <c r="AR72" s="79">
        <v>0</v>
      </c>
      <c r="AS72" s="79"/>
      <c r="AT72" s="79"/>
      <c r="AU72" s="79"/>
      <c r="AV72" s="79"/>
      <c r="AW72" s="79"/>
      <c r="AX72" s="79"/>
      <c r="AY72" s="79"/>
      <c r="AZ72" s="79"/>
      <c r="BA72">
        <v>1</v>
      </c>
      <c r="BB72" s="78" t="str">
        <f>REPLACE(INDEX(GroupVertices[Group],MATCH(Edges[[#This Row],[Vertex 1]],GroupVertices[Vertex],0)),1,1,"")</f>
        <v>1</v>
      </c>
      <c r="BC72" s="78" t="str">
        <f>REPLACE(INDEX(GroupVertices[Group],MATCH(Edges[[#This Row],[Vertex 2]],GroupVertices[Vertex],0)),1,1,"")</f>
        <v>1</v>
      </c>
      <c r="BD72" s="48"/>
      <c r="BE72" s="49"/>
      <c r="BF72" s="48"/>
      <c r="BG72" s="49"/>
      <c r="BH72" s="48"/>
      <c r="BI72" s="49"/>
      <c r="BJ72" s="48"/>
      <c r="BK72" s="49"/>
      <c r="BL72" s="48"/>
    </row>
    <row r="73" spans="1:64" ht="15">
      <c r="A73" s="64" t="s">
        <v>244</v>
      </c>
      <c r="B73" s="64" t="s">
        <v>298</v>
      </c>
      <c r="C73" s="65" t="s">
        <v>1879</v>
      </c>
      <c r="D73" s="66">
        <v>3</v>
      </c>
      <c r="E73" s="67" t="s">
        <v>132</v>
      </c>
      <c r="F73" s="68">
        <v>32</v>
      </c>
      <c r="G73" s="65"/>
      <c r="H73" s="69"/>
      <c r="I73" s="70"/>
      <c r="J73" s="70"/>
      <c r="K73" s="34" t="s">
        <v>65</v>
      </c>
      <c r="L73" s="77">
        <v>73</v>
      </c>
      <c r="M73" s="77"/>
      <c r="N73" s="72"/>
      <c r="O73" s="79" t="s">
        <v>324</v>
      </c>
      <c r="P73" s="81">
        <v>43481.665347222224</v>
      </c>
      <c r="Q73" s="79" t="s">
        <v>326</v>
      </c>
      <c r="R73" s="79"/>
      <c r="S73" s="79"/>
      <c r="T73" s="79"/>
      <c r="U73" s="79"/>
      <c r="V73" s="82" t="s">
        <v>410</v>
      </c>
      <c r="W73" s="81">
        <v>43481.665347222224</v>
      </c>
      <c r="X73" s="82" t="s">
        <v>499</v>
      </c>
      <c r="Y73" s="79"/>
      <c r="Z73" s="79"/>
      <c r="AA73" s="85" t="s">
        <v>604</v>
      </c>
      <c r="AB73" s="79"/>
      <c r="AC73" s="79" t="b">
        <v>0</v>
      </c>
      <c r="AD73" s="79">
        <v>0</v>
      </c>
      <c r="AE73" s="85" t="s">
        <v>679</v>
      </c>
      <c r="AF73" s="79" t="b">
        <v>0</v>
      </c>
      <c r="AG73" s="79" t="s">
        <v>683</v>
      </c>
      <c r="AH73" s="79"/>
      <c r="AI73" s="85" t="s">
        <v>679</v>
      </c>
      <c r="AJ73" s="79" t="b">
        <v>0</v>
      </c>
      <c r="AK73" s="79">
        <v>107</v>
      </c>
      <c r="AL73" s="85" t="s">
        <v>660</v>
      </c>
      <c r="AM73" s="79" t="s">
        <v>689</v>
      </c>
      <c r="AN73" s="79" t="b">
        <v>0</v>
      </c>
      <c r="AO73" s="85" t="s">
        <v>660</v>
      </c>
      <c r="AP73" s="79" t="s">
        <v>176</v>
      </c>
      <c r="AQ73" s="79">
        <v>0</v>
      </c>
      <c r="AR73" s="79">
        <v>0</v>
      </c>
      <c r="AS73" s="79"/>
      <c r="AT73" s="79"/>
      <c r="AU73" s="79"/>
      <c r="AV73" s="79"/>
      <c r="AW73" s="79"/>
      <c r="AX73" s="79"/>
      <c r="AY73" s="79"/>
      <c r="AZ73" s="79"/>
      <c r="BA73">
        <v>1</v>
      </c>
      <c r="BB73" s="78" t="str">
        <f>REPLACE(INDEX(GroupVertices[Group],MATCH(Edges[[#This Row],[Vertex 1]],GroupVertices[Vertex],0)),1,1,"")</f>
        <v>1</v>
      </c>
      <c r="BC73" s="78" t="str">
        <f>REPLACE(INDEX(GroupVertices[Group],MATCH(Edges[[#This Row],[Vertex 2]],GroupVertices[Vertex],0)),1,1,"")</f>
        <v>1</v>
      </c>
      <c r="BD73" s="48">
        <v>0</v>
      </c>
      <c r="BE73" s="49">
        <v>0</v>
      </c>
      <c r="BF73" s="48">
        <v>0</v>
      </c>
      <c r="BG73" s="49">
        <v>0</v>
      </c>
      <c r="BH73" s="48">
        <v>0</v>
      </c>
      <c r="BI73" s="49">
        <v>0</v>
      </c>
      <c r="BJ73" s="48">
        <v>21</v>
      </c>
      <c r="BK73" s="49">
        <v>100</v>
      </c>
      <c r="BL73" s="48">
        <v>21</v>
      </c>
    </row>
    <row r="74" spans="1:64" ht="15">
      <c r="A74" s="64" t="s">
        <v>245</v>
      </c>
      <c r="B74" s="64" t="s">
        <v>245</v>
      </c>
      <c r="C74" s="65" t="s">
        <v>1879</v>
      </c>
      <c r="D74" s="66">
        <v>3</v>
      </c>
      <c r="E74" s="67" t="s">
        <v>132</v>
      </c>
      <c r="F74" s="68">
        <v>32</v>
      </c>
      <c r="G74" s="65"/>
      <c r="H74" s="69"/>
      <c r="I74" s="70"/>
      <c r="J74" s="70"/>
      <c r="K74" s="34" t="s">
        <v>65</v>
      </c>
      <c r="L74" s="77">
        <v>74</v>
      </c>
      <c r="M74" s="77"/>
      <c r="N74" s="72"/>
      <c r="O74" s="79" t="s">
        <v>176</v>
      </c>
      <c r="P74" s="81">
        <v>43481.66563657407</v>
      </c>
      <c r="Q74" s="79" t="s">
        <v>333</v>
      </c>
      <c r="R74" s="79"/>
      <c r="S74" s="79"/>
      <c r="T74" s="79" t="s">
        <v>367</v>
      </c>
      <c r="U74" s="79"/>
      <c r="V74" s="82" t="s">
        <v>411</v>
      </c>
      <c r="W74" s="81">
        <v>43481.66563657407</v>
      </c>
      <c r="X74" s="82" t="s">
        <v>500</v>
      </c>
      <c r="Y74" s="79"/>
      <c r="Z74" s="79"/>
      <c r="AA74" s="85" t="s">
        <v>605</v>
      </c>
      <c r="AB74" s="79"/>
      <c r="AC74" s="79" t="b">
        <v>0</v>
      </c>
      <c r="AD74" s="79">
        <v>1</v>
      </c>
      <c r="AE74" s="85" t="s">
        <v>679</v>
      </c>
      <c r="AF74" s="79" t="b">
        <v>0</v>
      </c>
      <c r="AG74" s="79" t="s">
        <v>683</v>
      </c>
      <c r="AH74" s="79"/>
      <c r="AI74" s="85" t="s">
        <v>679</v>
      </c>
      <c r="AJ74" s="79" t="b">
        <v>0</v>
      </c>
      <c r="AK74" s="79">
        <v>0</v>
      </c>
      <c r="AL74" s="85" t="s">
        <v>679</v>
      </c>
      <c r="AM74" s="79" t="s">
        <v>687</v>
      </c>
      <c r="AN74" s="79" t="b">
        <v>0</v>
      </c>
      <c r="AO74" s="85" t="s">
        <v>605</v>
      </c>
      <c r="AP74" s="79" t="s">
        <v>176</v>
      </c>
      <c r="AQ74" s="79">
        <v>0</v>
      </c>
      <c r="AR74" s="79">
        <v>0</v>
      </c>
      <c r="AS74" s="79"/>
      <c r="AT74" s="79"/>
      <c r="AU74" s="79"/>
      <c r="AV74" s="79"/>
      <c r="AW74" s="79"/>
      <c r="AX74" s="79"/>
      <c r="AY74" s="79"/>
      <c r="AZ74" s="79"/>
      <c r="BA74">
        <v>1</v>
      </c>
      <c r="BB74" s="78" t="str">
        <f>REPLACE(INDEX(GroupVertices[Group],MATCH(Edges[[#This Row],[Vertex 1]],GroupVertices[Vertex],0)),1,1,"")</f>
        <v>11</v>
      </c>
      <c r="BC74" s="78" t="str">
        <f>REPLACE(INDEX(GroupVertices[Group],MATCH(Edges[[#This Row],[Vertex 2]],GroupVertices[Vertex],0)),1,1,"")</f>
        <v>11</v>
      </c>
      <c r="BD74" s="48">
        <v>1</v>
      </c>
      <c r="BE74" s="49">
        <v>2.127659574468085</v>
      </c>
      <c r="BF74" s="48">
        <v>0</v>
      </c>
      <c r="BG74" s="49">
        <v>0</v>
      </c>
      <c r="BH74" s="48">
        <v>0</v>
      </c>
      <c r="BI74" s="49">
        <v>0</v>
      </c>
      <c r="BJ74" s="48">
        <v>46</v>
      </c>
      <c r="BK74" s="49">
        <v>97.87234042553192</v>
      </c>
      <c r="BL74" s="48">
        <v>47</v>
      </c>
    </row>
    <row r="75" spans="1:64" ht="15">
      <c r="A75" s="64" t="s">
        <v>246</v>
      </c>
      <c r="B75" s="64" t="s">
        <v>310</v>
      </c>
      <c r="C75" s="65" t="s">
        <v>1879</v>
      </c>
      <c r="D75" s="66">
        <v>3</v>
      </c>
      <c r="E75" s="67" t="s">
        <v>132</v>
      </c>
      <c r="F75" s="68">
        <v>32</v>
      </c>
      <c r="G75" s="65"/>
      <c r="H75" s="69"/>
      <c r="I75" s="70"/>
      <c r="J75" s="70"/>
      <c r="K75" s="34" t="s">
        <v>65</v>
      </c>
      <c r="L75" s="77">
        <v>75</v>
      </c>
      <c r="M75" s="77"/>
      <c r="N75" s="72"/>
      <c r="O75" s="79" t="s">
        <v>324</v>
      </c>
      <c r="P75" s="81">
        <v>43481.666030092594</v>
      </c>
      <c r="Q75" s="79" t="s">
        <v>326</v>
      </c>
      <c r="R75" s="79"/>
      <c r="S75" s="79"/>
      <c r="T75" s="79"/>
      <c r="U75" s="79"/>
      <c r="V75" s="82" t="s">
        <v>412</v>
      </c>
      <c r="W75" s="81">
        <v>43481.666030092594</v>
      </c>
      <c r="X75" s="82" t="s">
        <v>501</v>
      </c>
      <c r="Y75" s="79"/>
      <c r="Z75" s="79"/>
      <c r="AA75" s="85" t="s">
        <v>606</v>
      </c>
      <c r="AB75" s="79"/>
      <c r="AC75" s="79" t="b">
        <v>0</v>
      </c>
      <c r="AD75" s="79">
        <v>0</v>
      </c>
      <c r="AE75" s="85" t="s">
        <v>679</v>
      </c>
      <c r="AF75" s="79" t="b">
        <v>0</v>
      </c>
      <c r="AG75" s="79" t="s">
        <v>683</v>
      </c>
      <c r="AH75" s="79"/>
      <c r="AI75" s="85" t="s">
        <v>679</v>
      </c>
      <c r="AJ75" s="79" t="b">
        <v>0</v>
      </c>
      <c r="AK75" s="79">
        <v>107</v>
      </c>
      <c r="AL75" s="85" t="s">
        <v>660</v>
      </c>
      <c r="AM75" s="79" t="s">
        <v>688</v>
      </c>
      <c r="AN75" s="79" t="b">
        <v>0</v>
      </c>
      <c r="AO75" s="85" t="s">
        <v>660</v>
      </c>
      <c r="AP75" s="79" t="s">
        <v>176</v>
      </c>
      <c r="AQ75" s="79">
        <v>0</v>
      </c>
      <c r="AR75" s="79">
        <v>0</v>
      </c>
      <c r="AS75" s="79"/>
      <c r="AT75" s="79"/>
      <c r="AU75" s="79"/>
      <c r="AV75" s="79"/>
      <c r="AW75" s="79"/>
      <c r="AX75" s="79"/>
      <c r="AY75" s="79"/>
      <c r="AZ75" s="79"/>
      <c r="BA75">
        <v>1</v>
      </c>
      <c r="BB75" s="78" t="str">
        <f>REPLACE(INDEX(GroupVertices[Group],MATCH(Edges[[#This Row],[Vertex 1]],GroupVertices[Vertex],0)),1,1,"")</f>
        <v>1</v>
      </c>
      <c r="BC75" s="78" t="str">
        <f>REPLACE(INDEX(GroupVertices[Group],MATCH(Edges[[#This Row],[Vertex 2]],GroupVertices[Vertex],0)),1,1,"")</f>
        <v>1</v>
      </c>
      <c r="BD75" s="48"/>
      <c r="BE75" s="49"/>
      <c r="BF75" s="48"/>
      <c r="BG75" s="49"/>
      <c r="BH75" s="48"/>
      <c r="BI75" s="49"/>
      <c r="BJ75" s="48"/>
      <c r="BK75" s="49"/>
      <c r="BL75" s="48"/>
    </row>
    <row r="76" spans="1:64" ht="15">
      <c r="A76" s="64" t="s">
        <v>246</v>
      </c>
      <c r="B76" s="64" t="s">
        <v>311</v>
      </c>
      <c r="C76" s="65" t="s">
        <v>1879</v>
      </c>
      <c r="D76" s="66">
        <v>3</v>
      </c>
      <c r="E76" s="67" t="s">
        <v>132</v>
      </c>
      <c r="F76" s="68">
        <v>32</v>
      </c>
      <c r="G76" s="65"/>
      <c r="H76" s="69"/>
      <c r="I76" s="70"/>
      <c r="J76" s="70"/>
      <c r="K76" s="34" t="s">
        <v>65</v>
      </c>
      <c r="L76" s="77">
        <v>76</v>
      </c>
      <c r="M76" s="77"/>
      <c r="N76" s="72"/>
      <c r="O76" s="79" t="s">
        <v>324</v>
      </c>
      <c r="P76" s="81">
        <v>43481.666030092594</v>
      </c>
      <c r="Q76" s="79" t="s">
        <v>326</v>
      </c>
      <c r="R76" s="79"/>
      <c r="S76" s="79"/>
      <c r="T76" s="79"/>
      <c r="U76" s="79"/>
      <c r="V76" s="82" t="s">
        <v>412</v>
      </c>
      <c r="W76" s="81">
        <v>43481.666030092594</v>
      </c>
      <c r="X76" s="82" t="s">
        <v>501</v>
      </c>
      <c r="Y76" s="79"/>
      <c r="Z76" s="79"/>
      <c r="AA76" s="85" t="s">
        <v>606</v>
      </c>
      <c r="AB76" s="79"/>
      <c r="AC76" s="79" t="b">
        <v>0</v>
      </c>
      <c r="AD76" s="79">
        <v>0</v>
      </c>
      <c r="AE76" s="85" t="s">
        <v>679</v>
      </c>
      <c r="AF76" s="79" t="b">
        <v>0</v>
      </c>
      <c r="AG76" s="79" t="s">
        <v>683</v>
      </c>
      <c r="AH76" s="79"/>
      <c r="AI76" s="85" t="s">
        <v>679</v>
      </c>
      <c r="AJ76" s="79" t="b">
        <v>0</v>
      </c>
      <c r="AK76" s="79">
        <v>107</v>
      </c>
      <c r="AL76" s="85" t="s">
        <v>660</v>
      </c>
      <c r="AM76" s="79" t="s">
        <v>688</v>
      </c>
      <c r="AN76" s="79" t="b">
        <v>0</v>
      </c>
      <c r="AO76" s="85" t="s">
        <v>660</v>
      </c>
      <c r="AP76" s="79" t="s">
        <v>176</v>
      </c>
      <c r="AQ76" s="79">
        <v>0</v>
      </c>
      <c r="AR76" s="79">
        <v>0</v>
      </c>
      <c r="AS76" s="79"/>
      <c r="AT76" s="79"/>
      <c r="AU76" s="79"/>
      <c r="AV76" s="79"/>
      <c r="AW76" s="79"/>
      <c r="AX76" s="79"/>
      <c r="AY76" s="79"/>
      <c r="AZ76" s="79"/>
      <c r="BA76">
        <v>1</v>
      </c>
      <c r="BB76" s="78" t="str">
        <f>REPLACE(INDEX(GroupVertices[Group],MATCH(Edges[[#This Row],[Vertex 1]],GroupVertices[Vertex],0)),1,1,"")</f>
        <v>1</v>
      </c>
      <c r="BC76" s="78" t="str">
        <f>REPLACE(INDEX(GroupVertices[Group],MATCH(Edges[[#This Row],[Vertex 2]],GroupVertices[Vertex],0)),1,1,"")</f>
        <v>1</v>
      </c>
      <c r="BD76" s="48"/>
      <c r="BE76" s="49"/>
      <c r="BF76" s="48"/>
      <c r="BG76" s="49"/>
      <c r="BH76" s="48"/>
      <c r="BI76" s="49"/>
      <c r="BJ76" s="48"/>
      <c r="BK76" s="49"/>
      <c r="BL76" s="48"/>
    </row>
    <row r="77" spans="1:64" ht="15">
      <c r="A77" s="64" t="s">
        <v>246</v>
      </c>
      <c r="B77" s="64" t="s">
        <v>298</v>
      </c>
      <c r="C77" s="65" t="s">
        <v>1879</v>
      </c>
      <c r="D77" s="66">
        <v>3</v>
      </c>
      <c r="E77" s="67" t="s">
        <v>132</v>
      </c>
      <c r="F77" s="68">
        <v>32</v>
      </c>
      <c r="G77" s="65"/>
      <c r="H77" s="69"/>
      <c r="I77" s="70"/>
      <c r="J77" s="70"/>
      <c r="K77" s="34" t="s">
        <v>65</v>
      </c>
      <c r="L77" s="77">
        <v>77</v>
      </c>
      <c r="M77" s="77"/>
      <c r="N77" s="72"/>
      <c r="O77" s="79" t="s">
        <v>324</v>
      </c>
      <c r="P77" s="81">
        <v>43481.666030092594</v>
      </c>
      <c r="Q77" s="79" t="s">
        <v>326</v>
      </c>
      <c r="R77" s="79"/>
      <c r="S77" s="79"/>
      <c r="T77" s="79"/>
      <c r="U77" s="79"/>
      <c r="V77" s="82" t="s">
        <v>412</v>
      </c>
      <c r="W77" s="81">
        <v>43481.666030092594</v>
      </c>
      <c r="X77" s="82" t="s">
        <v>501</v>
      </c>
      <c r="Y77" s="79"/>
      <c r="Z77" s="79"/>
      <c r="AA77" s="85" t="s">
        <v>606</v>
      </c>
      <c r="AB77" s="79"/>
      <c r="AC77" s="79" t="b">
        <v>0</v>
      </c>
      <c r="AD77" s="79">
        <v>0</v>
      </c>
      <c r="AE77" s="85" t="s">
        <v>679</v>
      </c>
      <c r="AF77" s="79" t="b">
        <v>0</v>
      </c>
      <c r="AG77" s="79" t="s">
        <v>683</v>
      </c>
      <c r="AH77" s="79"/>
      <c r="AI77" s="85" t="s">
        <v>679</v>
      </c>
      <c r="AJ77" s="79" t="b">
        <v>0</v>
      </c>
      <c r="AK77" s="79">
        <v>107</v>
      </c>
      <c r="AL77" s="85" t="s">
        <v>660</v>
      </c>
      <c r="AM77" s="79" t="s">
        <v>688</v>
      </c>
      <c r="AN77" s="79" t="b">
        <v>0</v>
      </c>
      <c r="AO77" s="85" t="s">
        <v>660</v>
      </c>
      <c r="AP77" s="79" t="s">
        <v>176</v>
      </c>
      <c r="AQ77" s="79">
        <v>0</v>
      </c>
      <c r="AR77" s="79">
        <v>0</v>
      </c>
      <c r="AS77" s="79"/>
      <c r="AT77" s="79"/>
      <c r="AU77" s="79"/>
      <c r="AV77" s="79"/>
      <c r="AW77" s="79"/>
      <c r="AX77" s="79"/>
      <c r="AY77" s="79"/>
      <c r="AZ77" s="79"/>
      <c r="BA77">
        <v>1</v>
      </c>
      <c r="BB77" s="78" t="str">
        <f>REPLACE(INDEX(GroupVertices[Group],MATCH(Edges[[#This Row],[Vertex 1]],GroupVertices[Vertex],0)),1,1,"")</f>
        <v>1</v>
      </c>
      <c r="BC77" s="78" t="str">
        <f>REPLACE(INDEX(GroupVertices[Group],MATCH(Edges[[#This Row],[Vertex 2]],GroupVertices[Vertex],0)),1,1,"")</f>
        <v>1</v>
      </c>
      <c r="BD77" s="48">
        <v>0</v>
      </c>
      <c r="BE77" s="49">
        <v>0</v>
      </c>
      <c r="BF77" s="48">
        <v>0</v>
      </c>
      <c r="BG77" s="49">
        <v>0</v>
      </c>
      <c r="BH77" s="48">
        <v>0</v>
      </c>
      <c r="BI77" s="49">
        <v>0</v>
      </c>
      <c r="BJ77" s="48">
        <v>21</v>
      </c>
      <c r="BK77" s="49">
        <v>100</v>
      </c>
      <c r="BL77" s="48">
        <v>21</v>
      </c>
    </row>
    <row r="78" spans="1:64" ht="15">
      <c r="A78" s="64" t="s">
        <v>247</v>
      </c>
      <c r="B78" s="64" t="s">
        <v>247</v>
      </c>
      <c r="C78" s="65" t="s">
        <v>1879</v>
      </c>
      <c r="D78" s="66">
        <v>3</v>
      </c>
      <c r="E78" s="67" t="s">
        <v>132</v>
      </c>
      <c r="F78" s="68">
        <v>32</v>
      </c>
      <c r="G78" s="65"/>
      <c r="H78" s="69"/>
      <c r="I78" s="70"/>
      <c r="J78" s="70"/>
      <c r="K78" s="34" t="s">
        <v>65</v>
      </c>
      <c r="L78" s="77">
        <v>78</v>
      </c>
      <c r="M78" s="77"/>
      <c r="N78" s="72"/>
      <c r="O78" s="79" t="s">
        <v>176</v>
      </c>
      <c r="P78" s="81">
        <v>43481.364328703705</v>
      </c>
      <c r="Q78" s="79" t="s">
        <v>334</v>
      </c>
      <c r="R78" s="82" t="s">
        <v>359</v>
      </c>
      <c r="S78" s="79" t="s">
        <v>362</v>
      </c>
      <c r="T78" s="79" t="s">
        <v>368</v>
      </c>
      <c r="U78" s="79"/>
      <c r="V78" s="82" t="s">
        <v>413</v>
      </c>
      <c r="W78" s="81">
        <v>43481.364328703705</v>
      </c>
      <c r="X78" s="82" t="s">
        <v>502</v>
      </c>
      <c r="Y78" s="79"/>
      <c r="Z78" s="79"/>
      <c r="AA78" s="85" t="s">
        <v>607</v>
      </c>
      <c r="AB78" s="79"/>
      <c r="AC78" s="79" t="b">
        <v>0</v>
      </c>
      <c r="AD78" s="79">
        <v>9</v>
      </c>
      <c r="AE78" s="85" t="s">
        <v>679</v>
      </c>
      <c r="AF78" s="79" t="b">
        <v>1</v>
      </c>
      <c r="AG78" s="79" t="s">
        <v>683</v>
      </c>
      <c r="AH78" s="79"/>
      <c r="AI78" s="85" t="s">
        <v>685</v>
      </c>
      <c r="AJ78" s="79" t="b">
        <v>0</v>
      </c>
      <c r="AK78" s="79">
        <v>9</v>
      </c>
      <c r="AL78" s="85" t="s">
        <v>679</v>
      </c>
      <c r="AM78" s="79" t="s">
        <v>687</v>
      </c>
      <c r="AN78" s="79" t="b">
        <v>0</v>
      </c>
      <c r="AO78" s="85" t="s">
        <v>607</v>
      </c>
      <c r="AP78" s="79" t="s">
        <v>695</v>
      </c>
      <c r="AQ78" s="79">
        <v>0</v>
      </c>
      <c r="AR78" s="79">
        <v>0</v>
      </c>
      <c r="AS78" s="79"/>
      <c r="AT78" s="79"/>
      <c r="AU78" s="79"/>
      <c r="AV78" s="79"/>
      <c r="AW78" s="79"/>
      <c r="AX78" s="79"/>
      <c r="AY78" s="79"/>
      <c r="AZ78" s="79"/>
      <c r="BA78">
        <v>1</v>
      </c>
      <c r="BB78" s="78" t="str">
        <f>REPLACE(INDEX(GroupVertices[Group],MATCH(Edges[[#This Row],[Vertex 1]],GroupVertices[Vertex],0)),1,1,"")</f>
        <v>10</v>
      </c>
      <c r="BC78" s="78" t="str">
        <f>REPLACE(INDEX(GroupVertices[Group],MATCH(Edges[[#This Row],[Vertex 2]],GroupVertices[Vertex],0)),1,1,"")</f>
        <v>10</v>
      </c>
      <c r="BD78" s="48">
        <v>2</v>
      </c>
      <c r="BE78" s="49">
        <v>4.166666666666667</v>
      </c>
      <c r="BF78" s="48">
        <v>2</v>
      </c>
      <c r="BG78" s="49">
        <v>4.166666666666667</v>
      </c>
      <c r="BH78" s="48">
        <v>0</v>
      </c>
      <c r="BI78" s="49">
        <v>0</v>
      </c>
      <c r="BJ78" s="48">
        <v>44</v>
      </c>
      <c r="BK78" s="49">
        <v>91.66666666666667</v>
      </c>
      <c r="BL78" s="48">
        <v>48</v>
      </c>
    </row>
    <row r="79" spans="1:64" ht="15">
      <c r="A79" s="64" t="s">
        <v>248</v>
      </c>
      <c r="B79" s="64" t="s">
        <v>247</v>
      </c>
      <c r="C79" s="65" t="s">
        <v>1879</v>
      </c>
      <c r="D79" s="66">
        <v>3</v>
      </c>
      <c r="E79" s="67" t="s">
        <v>132</v>
      </c>
      <c r="F79" s="68">
        <v>32</v>
      </c>
      <c r="G79" s="65"/>
      <c r="H79" s="69"/>
      <c r="I79" s="70"/>
      <c r="J79" s="70"/>
      <c r="K79" s="34" t="s">
        <v>65</v>
      </c>
      <c r="L79" s="77">
        <v>79</v>
      </c>
      <c r="M79" s="77"/>
      <c r="N79" s="72"/>
      <c r="O79" s="79" t="s">
        <v>324</v>
      </c>
      <c r="P79" s="81">
        <v>43481.66612268519</v>
      </c>
      <c r="Q79" s="79" t="s">
        <v>335</v>
      </c>
      <c r="R79" s="79"/>
      <c r="S79" s="79"/>
      <c r="T79" s="79"/>
      <c r="U79" s="79"/>
      <c r="V79" s="82" t="s">
        <v>414</v>
      </c>
      <c r="W79" s="81">
        <v>43481.66612268519</v>
      </c>
      <c r="X79" s="82" t="s">
        <v>503</v>
      </c>
      <c r="Y79" s="79"/>
      <c r="Z79" s="79"/>
      <c r="AA79" s="85" t="s">
        <v>608</v>
      </c>
      <c r="AB79" s="79"/>
      <c r="AC79" s="79" t="b">
        <v>0</v>
      </c>
      <c r="AD79" s="79">
        <v>0</v>
      </c>
      <c r="AE79" s="85" t="s">
        <v>679</v>
      </c>
      <c r="AF79" s="79" t="b">
        <v>1</v>
      </c>
      <c r="AG79" s="79" t="s">
        <v>683</v>
      </c>
      <c r="AH79" s="79"/>
      <c r="AI79" s="85" t="s">
        <v>685</v>
      </c>
      <c r="AJ79" s="79" t="b">
        <v>0</v>
      </c>
      <c r="AK79" s="79">
        <v>9</v>
      </c>
      <c r="AL79" s="85" t="s">
        <v>607</v>
      </c>
      <c r="AM79" s="79" t="s">
        <v>689</v>
      </c>
      <c r="AN79" s="79" t="b">
        <v>0</v>
      </c>
      <c r="AO79" s="85" t="s">
        <v>607</v>
      </c>
      <c r="AP79" s="79" t="s">
        <v>176</v>
      </c>
      <c r="AQ79" s="79">
        <v>0</v>
      </c>
      <c r="AR79" s="79">
        <v>0</v>
      </c>
      <c r="AS79" s="79"/>
      <c r="AT79" s="79"/>
      <c r="AU79" s="79"/>
      <c r="AV79" s="79"/>
      <c r="AW79" s="79"/>
      <c r="AX79" s="79"/>
      <c r="AY79" s="79"/>
      <c r="AZ79" s="79"/>
      <c r="BA79">
        <v>1</v>
      </c>
      <c r="BB79" s="78" t="str">
        <f>REPLACE(INDEX(GroupVertices[Group],MATCH(Edges[[#This Row],[Vertex 1]],GroupVertices[Vertex],0)),1,1,"")</f>
        <v>10</v>
      </c>
      <c r="BC79" s="78" t="str">
        <f>REPLACE(INDEX(GroupVertices[Group],MATCH(Edges[[#This Row],[Vertex 2]],GroupVertices[Vertex],0)),1,1,"")</f>
        <v>10</v>
      </c>
      <c r="BD79" s="48">
        <v>1</v>
      </c>
      <c r="BE79" s="49">
        <v>4</v>
      </c>
      <c r="BF79" s="48">
        <v>0</v>
      </c>
      <c r="BG79" s="49">
        <v>0</v>
      </c>
      <c r="BH79" s="48">
        <v>0</v>
      </c>
      <c r="BI79" s="49">
        <v>0</v>
      </c>
      <c r="BJ79" s="48">
        <v>24</v>
      </c>
      <c r="BK79" s="49">
        <v>96</v>
      </c>
      <c r="BL79" s="48">
        <v>25</v>
      </c>
    </row>
    <row r="80" spans="1:64" ht="15">
      <c r="A80" s="64" t="s">
        <v>249</v>
      </c>
      <c r="B80" s="64" t="s">
        <v>249</v>
      </c>
      <c r="C80" s="65" t="s">
        <v>1879</v>
      </c>
      <c r="D80" s="66">
        <v>3</v>
      </c>
      <c r="E80" s="67" t="s">
        <v>132</v>
      </c>
      <c r="F80" s="68">
        <v>32</v>
      </c>
      <c r="G80" s="65"/>
      <c r="H80" s="69"/>
      <c r="I80" s="70"/>
      <c r="J80" s="70"/>
      <c r="K80" s="34" t="s">
        <v>65</v>
      </c>
      <c r="L80" s="77">
        <v>80</v>
      </c>
      <c r="M80" s="77"/>
      <c r="N80" s="72"/>
      <c r="O80" s="79" t="s">
        <v>176</v>
      </c>
      <c r="P80" s="81">
        <v>43481.64738425926</v>
      </c>
      <c r="Q80" s="79" t="s">
        <v>336</v>
      </c>
      <c r="R80" s="79"/>
      <c r="S80" s="79"/>
      <c r="T80" s="79" t="s">
        <v>369</v>
      </c>
      <c r="U80" s="79"/>
      <c r="V80" s="82" t="s">
        <v>415</v>
      </c>
      <c r="W80" s="81">
        <v>43481.64738425926</v>
      </c>
      <c r="X80" s="82" t="s">
        <v>504</v>
      </c>
      <c r="Y80" s="79"/>
      <c r="Z80" s="79"/>
      <c r="AA80" s="85" t="s">
        <v>609</v>
      </c>
      <c r="AB80" s="79"/>
      <c r="AC80" s="79" t="b">
        <v>0</v>
      </c>
      <c r="AD80" s="79">
        <v>6</v>
      </c>
      <c r="AE80" s="85" t="s">
        <v>679</v>
      </c>
      <c r="AF80" s="79" t="b">
        <v>0</v>
      </c>
      <c r="AG80" s="79" t="s">
        <v>683</v>
      </c>
      <c r="AH80" s="79"/>
      <c r="AI80" s="85" t="s">
        <v>679</v>
      </c>
      <c r="AJ80" s="79" t="b">
        <v>0</v>
      </c>
      <c r="AK80" s="79">
        <v>2</v>
      </c>
      <c r="AL80" s="85" t="s">
        <v>679</v>
      </c>
      <c r="AM80" s="79" t="s">
        <v>687</v>
      </c>
      <c r="AN80" s="79" t="b">
        <v>0</v>
      </c>
      <c r="AO80" s="85" t="s">
        <v>609</v>
      </c>
      <c r="AP80" s="79" t="s">
        <v>695</v>
      </c>
      <c r="AQ80" s="79">
        <v>0</v>
      </c>
      <c r="AR80" s="79">
        <v>0</v>
      </c>
      <c r="AS80" s="79"/>
      <c r="AT80" s="79"/>
      <c r="AU80" s="79"/>
      <c r="AV80" s="79"/>
      <c r="AW80" s="79"/>
      <c r="AX80" s="79"/>
      <c r="AY80" s="79"/>
      <c r="AZ80" s="79"/>
      <c r="BA80">
        <v>1</v>
      </c>
      <c r="BB80" s="78" t="str">
        <f>REPLACE(INDEX(GroupVertices[Group],MATCH(Edges[[#This Row],[Vertex 1]],GroupVertices[Vertex],0)),1,1,"")</f>
        <v>9</v>
      </c>
      <c r="BC80" s="78" t="str">
        <f>REPLACE(INDEX(GroupVertices[Group],MATCH(Edges[[#This Row],[Vertex 2]],GroupVertices[Vertex],0)),1,1,"")</f>
        <v>9</v>
      </c>
      <c r="BD80" s="48">
        <v>2</v>
      </c>
      <c r="BE80" s="49">
        <v>10.526315789473685</v>
      </c>
      <c r="BF80" s="48">
        <v>0</v>
      </c>
      <c r="BG80" s="49">
        <v>0</v>
      </c>
      <c r="BH80" s="48">
        <v>0</v>
      </c>
      <c r="BI80" s="49">
        <v>0</v>
      </c>
      <c r="BJ80" s="48">
        <v>17</v>
      </c>
      <c r="BK80" s="49">
        <v>89.47368421052632</v>
      </c>
      <c r="BL80" s="48">
        <v>19</v>
      </c>
    </row>
    <row r="81" spans="1:64" ht="15">
      <c r="A81" s="64" t="s">
        <v>250</v>
      </c>
      <c r="B81" s="64" t="s">
        <v>249</v>
      </c>
      <c r="C81" s="65" t="s">
        <v>1879</v>
      </c>
      <c r="D81" s="66">
        <v>3</v>
      </c>
      <c r="E81" s="67" t="s">
        <v>132</v>
      </c>
      <c r="F81" s="68">
        <v>32</v>
      </c>
      <c r="G81" s="65"/>
      <c r="H81" s="69"/>
      <c r="I81" s="70"/>
      <c r="J81" s="70"/>
      <c r="K81" s="34" t="s">
        <v>65</v>
      </c>
      <c r="L81" s="77">
        <v>81</v>
      </c>
      <c r="M81" s="77"/>
      <c r="N81" s="72"/>
      <c r="O81" s="79" t="s">
        <v>324</v>
      </c>
      <c r="P81" s="81">
        <v>43481.66631944444</v>
      </c>
      <c r="Q81" s="79" t="s">
        <v>337</v>
      </c>
      <c r="R81" s="79"/>
      <c r="S81" s="79"/>
      <c r="T81" s="79" t="s">
        <v>369</v>
      </c>
      <c r="U81" s="79"/>
      <c r="V81" s="82" t="s">
        <v>416</v>
      </c>
      <c r="W81" s="81">
        <v>43481.66631944444</v>
      </c>
      <c r="X81" s="82" t="s">
        <v>505</v>
      </c>
      <c r="Y81" s="79"/>
      <c r="Z81" s="79"/>
      <c r="AA81" s="85" t="s">
        <v>610</v>
      </c>
      <c r="AB81" s="79"/>
      <c r="AC81" s="79" t="b">
        <v>0</v>
      </c>
      <c r="AD81" s="79">
        <v>0</v>
      </c>
      <c r="AE81" s="85" t="s">
        <v>679</v>
      </c>
      <c r="AF81" s="79" t="b">
        <v>0</v>
      </c>
      <c r="AG81" s="79" t="s">
        <v>683</v>
      </c>
      <c r="AH81" s="79"/>
      <c r="AI81" s="85" t="s">
        <v>679</v>
      </c>
      <c r="AJ81" s="79" t="b">
        <v>0</v>
      </c>
      <c r="AK81" s="79">
        <v>2</v>
      </c>
      <c r="AL81" s="85" t="s">
        <v>609</v>
      </c>
      <c r="AM81" s="79" t="s">
        <v>687</v>
      </c>
      <c r="AN81" s="79" t="b">
        <v>0</v>
      </c>
      <c r="AO81" s="85" t="s">
        <v>609</v>
      </c>
      <c r="AP81" s="79" t="s">
        <v>176</v>
      </c>
      <c r="AQ81" s="79">
        <v>0</v>
      </c>
      <c r="AR81" s="79">
        <v>0</v>
      </c>
      <c r="AS81" s="79"/>
      <c r="AT81" s="79"/>
      <c r="AU81" s="79"/>
      <c r="AV81" s="79"/>
      <c r="AW81" s="79"/>
      <c r="AX81" s="79"/>
      <c r="AY81" s="79"/>
      <c r="AZ81" s="79"/>
      <c r="BA81">
        <v>1</v>
      </c>
      <c r="BB81" s="78" t="str">
        <f>REPLACE(INDEX(GroupVertices[Group],MATCH(Edges[[#This Row],[Vertex 1]],GroupVertices[Vertex],0)),1,1,"")</f>
        <v>9</v>
      </c>
      <c r="BC81" s="78" t="str">
        <f>REPLACE(INDEX(GroupVertices[Group],MATCH(Edges[[#This Row],[Vertex 2]],GroupVertices[Vertex],0)),1,1,"")</f>
        <v>9</v>
      </c>
      <c r="BD81" s="48">
        <v>2</v>
      </c>
      <c r="BE81" s="49">
        <v>9.523809523809524</v>
      </c>
      <c r="BF81" s="48">
        <v>0</v>
      </c>
      <c r="BG81" s="49">
        <v>0</v>
      </c>
      <c r="BH81" s="48">
        <v>0</v>
      </c>
      <c r="BI81" s="49">
        <v>0</v>
      </c>
      <c r="BJ81" s="48">
        <v>19</v>
      </c>
      <c r="BK81" s="49">
        <v>90.47619047619048</v>
      </c>
      <c r="BL81" s="48">
        <v>21</v>
      </c>
    </row>
    <row r="82" spans="1:64" ht="15">
      <c r="A82" s="64" t="s">
        <v>251</v>
      </c>
      <c r="B82" s="64" t="s">
        <v>310</v>
      </c>
      <c r="C82" s="65" t="s">
        <v>1879</v>
      </c>
      <c r="D82" s="66">
        <v>3</v>
      </c>
      <c r="E82" s="67" t="s">
        <v>132</v>
      </c>
      <c r="F82" s="68">
        <v>32</v>
      </c>
      <c r="G82" s="65"/>
      <c r="H82" s="69"/>
      <c r="I82" s="70"/>
      <c r="J82" s="70"/>
      <c r="K82" s="34" t="s">
        <v>65</v>
      </c>
      <c r="L82" s="77">
        <v>82</v>
      </c>
      <c r="M82" s="77"/>
      <c r="N82" s="72"/>
      <c r="O82" s="79" t="s">
        <v>324</v>
      </c>
      <c r="P82" s="81">
        <v>43481.66648148148</v>
      </c>
      <c r="Q82" s="79" t="s">
        <v>326</v>
      </c>
      <c r="R82" s="79"/>
      <c r="S82" s="79"/>
      <c r="T82" s="79"/>
      <c r="U82" s="79"/>
      <c r="V82" s="82" t="s">
        <v>417</v>
      </c>
      <c r="W82" s="81">
        <v>43481.66648148148</v>
      </c>
      <c r="X82" s="82" t="s">
        <v>506</v>
      </c>
      <c r="Y82" s="79"/>
      <c r="Z82" s="79"/>
      <c r="AA82" s="85" t="s">
        <v>611</v>
      </c>
      <c r="AB82" s="79"/>
      <c r="AC82" s="79" t="b">
        <v>0</v>
      </c>
      <c r="AD82" s="79">
        <v>0</v>
      </c>
      <c r="AE82" s="85" t="s">
        <v>679</v>
      </c>
      <c r="AF82" s="79" t="b">
        <v>0</v>
      </c>
      <c r="AG82" s="79" t="s">
        <v>683</v>
      </c>
      <c r="AH82" s="79"/>
      <c r="AI82" s="85" t="s">
        <v>679</v>
      </c>
      <c r="AJ82" s="79" t="b">
        <v>0</v>
      </c>
      <c r="AK82" s="79">
        <v>107</v>
      </c>
      <c r="AL82" s="85" t="s">
        <v>660</v>
      </c>
      <c r="AM82" s="79" t="s">
        <v>688</v>
      </c>
      <c r="AN82" s="79" t="b">
        <v>0</v>
      </c>
      <c r="AO82" s="85" t="s">
        <v>660</v>
      </c>
      <c r="AP82" s="79" t="s">
        <v>176</v>
      </c>
      <c r="AQ82" s="79">
        <v>0</v>
      </c>
      <c r="AR82" s="79">
        <v>0</v>
      </c>
      <c r="AS82" s="79"/>
      <c r="AT82" s="79"/>
      <c r="AU82" s="79"/>
      <c r="AV82" s="79"/>
      <c r="AW82" s="79"/>
      <c r="AX82" s="79"/>
      <c r="AY82" s="79"/>
      <c r="AZ82" s="79"/>
      <c r="BA82">
        <v>1</v>
      </c>
      <c r="BB82" s="78" t="str">
        <f>REPLACE(INDEX(GroupVertices[Group],MATCH(Edges[[#This Row],[Vertex 1]],GroupVertices[Vertex],0)),1,1,"")</f>
        <v>1</v>
      </c>
      <c r="BC82" s="78" t="str">
        <f>REPLACE(INDEX(GroupVertices[Group],MATCH(Edges[[#This Row],[Vertex 2]],GroupVertices[Vertex],0)),1,1,"")</f>
        <v>1</v>
      </c>
      <c r="BD82" s="48"/>
      <c r="BE82" s="49"/>
      <c r="BF82" s="48"/>
      <c r="BG82" s="49"/>
      <c r="BH82" s="48"/>
      <c r="BI82" s="49"/>
      <c r="BJ82" s="48"/>
      <c r="BK82" s="49"/>
      <c r="BL82" s="48"/>
    </row>
    <row r="83" spans="1:64" ht="15">
      <c r="A83" s="64" t="s">
        <v>251</v>
      </c>
      <c r="B83" s="64" t="s">
        <v>311</v>
      </c>
      <c r="C83" s="65" t="s">
        <v>1879</v>
      </c>
      <c r="D83" s="66">
        <v>3</v>
      </c>
      <c r="E83" s="67" t="s">
        <v>132</v>
      </c>
      <c r="F83" s="68">
        <v>32</v>
      </c>
      <c r="G83" s="65"/>
      <c r="H83" s="69"/>
      <c r="I83" s="70"/>
      <c r="J83" s="70"/>
      <c r="K83" s="34" t="s">
        <v>65</v>
      </c>
      <c r="L83" s="77">
        <v>83</v>
      </c>
      <c r="M83" s="77"/>
      <c r="N83" s="72"/>
      <c r="O83" s="79" t="s">
        <v>324</v>
      </c>
      <c r="P83" s="81">
        <v>43481.66648148148</v>
      </c>
      <c r="Q83" s="79" t="s">
        <v>326</v>
      </c>
      <c r="R83" s="79"/>
      <c r="S83" s="79"/>
      <c r="T83" s="79"/>
      <c r="U83" s="79"/>
      <c r="V83" s="82" t="s">
        <v>417</v>
      </c>
      <c r="W83" s="81">
        <v>43481.66648148148</v>
      </c>
      <c r="X83" s="82" t="s">
        <v>506</v>
      </c>
      <c r="Y83" s="79"/>
      <c r="Z83" s="79"/>
      <c r="AA83" s="85" t="s">
        <v>611</v>
      </c>
      <c r="AB83" s="79"/>
      <c r="AC83" s="79" t="b">
        <v>0</v>
      </c>
      <c r="AD83" s="79">
        <v>0</v>
      </c>
      <c r="AE83" s="85" t="s">
        <v>679</v>
      </c>
      <c r="AF83" s="79" t="b">
        <v>0</v>
      </c>
      <c r="AG83" s="79" t="s">
        <v>683</v>
      </c>
      <c r="AH83" s="79"/>
      <c r="AI83" s="85" t="s">
        <v>679</v>
      </c>
      <c r="AJ83" s="79" t="b">
        <v>0</v>
      </c>
      <c r="AK83" s="79">
        <v>107</v>
      </c>
      <c r="AL83" s="85" t="s">
        <v>660</v>
      </c>
      <c r="AM83" s="79" t="s">
        <v>688</v>
      </c>
      <c r="AN83" s="79" t="b">
        <v>0</v>
      </c>
      <c r="AO83" s="85" t="s">
        <v>660</v>
      </c>
      <c r="AP83" s="79" t="s">
        <v>176</v>
      </c>
      <c r="AQ83" s="79">
        <v>0</v>
      </c>
      <c r="AR83" s="79">
        <v>0</v>
      </c>
      <c r="AS83" s="79"/>
      <c r="AT83" s="79"/>
      <c r="AU83" s="79"/>
      <c r="AV83" s="79"/>
      <c r="AW83" s="79"/>
      <c r="AX83" s="79"/>
      <c r="AY83" s="79"/>
      <c r="AZ83" s="79"/>
      <c r="BA83">
        <v>1</v>
      </c>
      <c r="BB83" s="78" t="str">
        <f>REPLACE(INDEX(GroupVertices[Group],MATCH(Edges[[#This Row],[Vertex 1]],GroupVertices[Vertex],0)),1,1,"")</f>
        <v>1</v>
      </c>
      <c r="BC83" s="78" t="str">
        <f>REPLACE(INDEX(GroupVertices[Group],MATCH(Edges[[#This Row],[Vertex 2]],GroupVertices[Vertex],0)),1,1,"")</f>
        <v>1</v>
      </c>
      <c r="BD83" s="48"/>
      <c r="BE83" s="49"/>
      <c r="BF83" s="48"/>
      <c r="BG83" s="49"/>
      <c r="BH83" s="48"/>
      <c r="BI83" s="49"/>
      <c r="BJ83" s="48"/>
      <c r="BK83" s="49"/>
      <c r="BL83" s="48"/>
    </row>
    <row r="84" spans="1:64" ht="15">
      <c r="A84" s="64" t="s">
        <v>251</v>
      </c>
      <c r="B84" s="64" t="s">
        <v>298</v>
      </c>
      <c r="C84" s="65" t="s">
        <v>1879</v>
      </c>
      <c r="D84" s="66">
        <v>3</v>
      </c>
      <c r="E84" s="67" t="s">
        <v>132</v>
      </c>
      <c r="F84" s="68">
        <v>32</v>
      </c>
      <c r="G84" s="65"/>
      <c r="H84" s="69"/>
      <c r="I84" s="70"/>
      <c r="J84" s="70"/>
      <c r="K84" s="34" t="s">
        <v>65</v>
      </c>
      <c r="L84" s="77">
        <v>84</v>
      </c>
      <c r="M84" s="77"/>
      <c r="N84" s="72"/>
      <c r="O84" s="79" t="s">
        <v>324</v>
      </c>
      <c r="P84" s="81">
        <v>43481.66648148148</v>
      </c>
      <c r="Q84" s="79" t="s">
        <v>326</v>
      </c>
      <c r="R84" s="79"/>
      <c r="S84" s="79"/>
      <c r="T84" s="79"/>
      <c r="U84" s="79"/>
      <c r="V84" s="82" t="s">
        <v>417</v>
      </c>
      <c r="W84" s="81">
        <v>43481.66648148148</v>
      </c>
      <c r="X84" s="82" t="s">
        <v>506</v>
      </c>
      <c r="Y84" s="79"/>
      <c r="Z84" s="79"/>
      <c r="AA84" s="85" t="s">
        <v>611</v>
      </c>
      <c r="AB84" s="79"/>
      <c r="AC84" s="79" t="b">
        <v>0</v>
      </c>
      <c r="AD84" s="79">
        <v>0</v>
      </c>
      <c r="AE84" s="85" t="s">
        <v>679</v>
      </c>
      <c r="AF84" s="79" t="b">
        <v>0</v>
      </c>
      <c r="AG84" s="79" t="s">
        <v>683</v>
      </c>
      <c r="AH84" s="79"/>
      <c r="AI84" s="85" t="s">
        <v>679</v>
      </c>
      <c r="AJ84" s="79" t="b">
        <v>0</v>
      </c>
      <c r="AK84" s="79">
        <v>107</v>
      </c>
      <c r="AL84" s="85" t="s">
        <v>660</v>
      </c>
      <c r="AM84" s="79" t="s">
        <v>688</v>
      </c>
      <c r="AN84" s="79" t="b">
        <v>0</v>
      </c>
      <c r="AO84" s="85" t="s">
        <v>660</v>
      </c>
      <c r="AP84" s="79" t="s">
        <v>176</v>
      </c>
      <c r="AQ84" s="79">
        <v>0</v>
      </c>
      <c r="AR84" s="79">
        <v>0</v>
      </c>
      <c r="AS84" s="79"/>
      <c r="AT84" s="79"/>
      <c r="AU84" s="79"/>
      <c r="AV84" s="79"/>
      <c r="AW84" s="79"/>
      <c r="AX84" s="79"/>
      <c r="AY84" s="79"/>
      <c r="AZ84" s="79"/>
      <c r="BA84">
        <v>1</v>
      </c>
      <c r="BB84" s="78" t="str">
        <f>REPLACE(INDEX(GroupVertices[Group],MATCH(Edges[[#This Row],[Vertex 1]],GroupVertices[Vertex],0)),1,1,"")</f>
        <v>1</v>
      </c>
      <c r="BC84" s="78" t="str">
        <f>REPLACE(INDEX(GroupVertices[Group],MATCH(Edges[[#This Row],[Vertex 2]],GroupVertices[Vertex],0)),1,1,"")</f>
        <v>1</v>
      </c>
      <c r="BD84" s="48">
        <v>0</v>
      </c>
      <c r="BE84" s="49">
        <v>0</v>
      </c>
      <c r="BF84" s="48">
        <v>0</v>
      </c>
      <c r="BG84" s="49">
        <v>0</v>
      </c>
      <c r="BH84" s="48">
        <v>0</v>
      </c>
      <c r="BI84" s="49">
        <v>0</v>
      </c>
      <c r="BJ84" s="48">
        <v>21</v>
      </c>
      <c r="BK84" s="49">
        <v>100</v>
      </c>
      <c r="BL84" s="48">
        <v>21</v>
      </c>
    </row>
    <row r="85" spans="1:64" ht="15">
      <c r="A85" s="64" t="s">
        <v>252</v>
      </c>
      <c r="B85" s="64" t="s">
        <v>310</v>
      </c>
      <c r="C85" s="65" t="s">
        <v>1879</v>
      </c>
      <c r="D85" s="66">
        <v>3</v>
      </c>
      <c r="E85" s="67" t="s">
        <v>132</v>
      </c>
      <c r="F85" s="68">
        <v>32</v>
      </c>
      <c r="G85" s="65"/>
      <c r="H85" s="69"/>
      <c r="I85" s="70"/>
      <c r="J85" s="70"/>
      <c r="K85" s="34" t="s">
        <v>65</v>
      </c>
      <c r="L85" s="77">
        <v>85</v>
      </c>
      <c r="M85" s="77"/>
      <c r="N85" s="72"/>
      <c r="O85" s="79" t="s">
        <v>324</v>
      </c>
      <c r="P85" s="81">
        <v>43481.666817129626</v>
      </c>
      <c r="Q85" s="79" t="s">
        <v>326</v>
      </c>
      <c r="R85" s="79"/>
      <c r="S85" s="79"/>
      <c r="T85" s="79"/>
      <c r="U85" s="79"/>
      <c r="V85" s="82" t="s">
        <v>418</v>
      </c>
      <c r="W85" s="81">
        <v>43481.666817129626</v>
      </c>
      <c r="X85" s="82" t="s">
        <v>507</v>
      </c>
      <c r="Y85" s="79"/>
      <c r="Z85" s="79"/>
      <c r="AA85" s="85" t="s">
        <v>612</v>
      </c>
      <c r="AB85" s="79"/>
      <c r="AC85" s="79" t="b">
        <v>0</v>
      </c>
      <c r="AD85" s="79">
        <v>0</v>
      </c>
      <c r="AE85" s="85" t="s">
        <v>679</v>
      </c>
      <c r="AF85" s="79" t="b">
        <v>0</v>
      </c>
      <c r="AG85" s="79" t="s">
        <v>683</v>
      </c>
      <c r="AH85" s="79"/>
      <c r="AI85" s="85" t="s">
        <v>679</v>
      </c>
      <c r="AJ85" s="79" t="b">
        <v>0</v>
      </c>
      <c r="AK85" s="79">
        <v>107</v>
      </c>
      <c r="AL85" s="85" t="s">
        <v>660</v>
      </c>
      <c r="AM85" s="79" t="s">
        <v>689</v>
      </c>
      <c r="AN85" s="79" t="b">
        <v>0</v>
      </c>
      <c r="AO85" s="85" t="s">
        <v>660</v>
      </c>
      <c r="AP85" s="79" t="s">
        <v>176</v>
      </c>
      <c r="AQ85" s="79">
        <v>0</v>
      </c>
      <c r="AR85" s="79">
        <v>0</v>
      </c>
      <c r="AS85" s="79"/>
      <c r="AT85" s="79"/>
      <c r="AU85" s="79"/>
      <c r="AV85" s="79"/>
      <c r="AW85" s="79"/>
      <c r="AX85" s="79"/>
      <c r="AY85" s="79"/>
      <c r="AZ85" s="79"/>
      <c r="BA85">
        <v>1</v>
      </c>
      <c r="BB85" s="78" t="str">
        <f>REPLACE(INDEX(GroupVertices[Group],MATCH(Edges[[#This Row],[Vertex 1]],GroupVertices[Vertex],0)),1,1,"")</f>
        <v>1</v>
      </c>
      <c r="BC85" s="78" t="str">
        <f>REPLACE(INDEX(GroupVertices[Group],MATCH(Edges[[#This Row],[Vertex 2]],GroupVertices[Vertex],0)),1,1,"")</f>
        <v>1</v>
      </c>
      <c r="BD85" s="48"/>
      <c r="BE85" s="49"/>
      <c r="BF85" s="48"/>
      <c r="BG85" s="49"/>
      <c r="BH85" s="48"/>
      <c r="BI85" s="49"/>
      <c r="BJ85" s="48"/>
      <c r="BK85" s="49"/>
      <c r="BL85" s="48"/>
    </row>
    <row r="86" spans="1:64" ht="15">
      <c r="A86" s="64" t="s">
        <v>252</v>
      </c>
      <c r="B86" s="64" t="s">
        <v>311</v>
      </c>
      <c r="C86" s="65" t="s">
        <v>1879</v>
      </c>
      <c r="D86" s="66">
        <v>3</v>
      </c>
      <c r="E86" s="67" t="s">
        <v>132</v>
      </c>
      <c r="F86" s="68">
        <v>32</v>
      </c>
      <c r="G86" s="65"/>
      <c r="H86" s="69"/>
      <c r="I86" s="70"/>
      <c r="J86" s="70"/>
      <c r="K86" s="34" t="s">
        <v>65</v>
      </c>
      <c r="L86" s="77">
        <v>86</v>
      </c>
      <c r="M86" s="77"/>
      <c r="N86" s="72"/>
      <c r="O86" s="79" t="s">
        <v>324</v>
      </c>
      <c r="P86" s="81">
        <v>43481.666817129626</v>
      </c>
      <c r="Q86" s="79" t="s">
        <v>326</v>
      </c>
      <c r="R86" s="79"/>
      <c r="S86" s="79"/>
      <c r="T86" s="79"/>
      <c r="U86" s="79"/>
      <c r="V86" s="82" t="s">
        <v>418</v>
      </c>
      <c r="W86" s="81">
        <v>43481.666817129626</v>
      </c>
      <c r="X86" s="82" t="s">
        <v>507</v>
      </c>
      <c r="Y86" s="79"/>
      <c r="Z86" s="79"/>
      <c r="AA86" s="85" t="s">
        <v>612</v>
      </c>
      <c r="AB86" s="79"/>
      <c r="AC86" s="79" t="b">
        <v>0</v>
      </c>
      <c r="AD86" s="79">
        <v>0</v>
      </c>
      <c r="AE86" s="85" t="s">
        <v>679</v>
      </c>
      <c r="AF86" s="79" t="b">
        <v>0</v>
      </c>
      <c r="AG86" s="79" t="s">
        <v>683</v>
      </c>
      <c r="AH86" s="79"/>
      <c r="AI86" s="85" t="s">
        <v>679</v>
      </c>
      <c r="AJ86" s="79" t="b">
        <v>0</v>
      </c>
      <c r="AK86" s="79">
        <v>107</v>
      </c>
      <c r="AL86" s="85" t="s">
        <v>660</v>
      </c>
      <c r="AM86" s="79" t="s">
        <v>689</v>
      </c>
      <c r="AN86" s="79" t="b">
        <v>0</v>
      </c>
      <c r="AO86" s="85" t="s">
        <v>660</v>
      </c>
      <c r="AP86" s="79" t="s">
        <v>176</v>
      </c>
      <c r="AQ86" s="79">
        <v>0</v>
      </c>
      <c r="AR86" s="79">
        <v>0</v>
      </c>
      <c r="AS86" s="79"/>
      <c r="AT86" s="79"/>
      <c r="AU86" s="79"/>
      <c r="AV86" s="79"/>
      <c r="AW86" s="79"/>
      <c r="AX86" s="79"/>
      <c r="AY86" s="79"/>
      <c r="AZ86" s="79"/>
      <c r="BA86">
        <v>1</v>
      </c>
      <c r="BB86" s="78" t="str">
        <f>REPLACE(INDEX(GroupVertices[Group],MATCH(Edges[[#This Row],[Vertex 1]],GroupVertices[Vertex],0)),1,1,"")</f>
        <v>1</v>
      </c>
      <c r="BC86" s="78" t="str">
        <f>REPLACE(INDEX(GroupVertices[Group],MATCH(Edges[[#This Row],[Vertex 2]],GroupVertices[Vertex],0)),1,1,"")</f>
        <v>1</v>
      </c>
      <c r="BD86" s="48"/>
      <c r="BE86" s="49"/>
      <c r="BF86" s="48"/>
      <c r="BG86" s="49"/>
      <c r="BH86" s="48"/>
      <c r="BI86" s="49"/>
      <c r="BJ86" s="48"/>
      <c r="BK86" s="49"/>
      <c r="BL86" s="48"/>
    </row>
    <row r="87" spans="1:64" ht="15">
      <c r="A87" s="64" t="s">
        <v>252</v>
      </c>
      <c r="B87" s="64" t="s">
        <v>298</v>
      </c>
      <c r="C87" s="65" t="s">
        <v>1879</v>
      </c>
      <c r="D87" s="66">
        <v>3</v>
      </c>
      <c r="E87" s="67" t="s">
        <v>132</v>
      </c>
      <c r="F87" s="68">
        <v>32</v>
      </c>
      <c r="G87" s="65"/>
      <c r="H87" s="69"/>
      <c r="I87" s="70"/>
      <c r="J87" s="70"/>
      <c r="K87" s="34" t="s">
        <v>65</v>
      </c>
      <c r="L87" s="77">
        <v>87</v>
      </c>
      <c r="M87" s="77"/>
      <c r="N87" s="72"/>
      <c r="O87" s="79" t="s">
        <v>324</v>
      </c>
      <c r="P87" s="81">
        <v>43481.666817129626</v>
      </c>
      <c r="Q87" s="79" t="s">
        <v>326</v>
      </c>
      <c r="R87" s="79"/>
      <c r="S87" s="79"/>
      <c r="T87" s="79"/>
      <c r="U87" s="79"/>
      <c r="V87" s="82" t="s">
        <v>418</v>
      </c>
      <c r="W87" s="81">
        <v>43481.666817129626</v>
      </c>
      <c r="X87" s="82" t="s">
        <v>507</v>
      </c>
      <c r="Y87" s="79"/>
      <c r="Z87" s="79"/>
      <c r="AA87" s="85" t="s">
        <v>612</v>
      </c>
      <c r="AB87" s="79"/>
      <c r="AC87" s="79" t="b">
        <v>0</v>
      </c>
      <c r="AD87" s="79">
        <v>0</v>
      </c>
      <c r="AE87" s="85" t="s">
        <v>679</v>
      </c>
      <c r="AF87" s="79" t="b">
        <v>0</v>
      </c>
      <c r="AG87" s="79" t="s">
        <v>683</v>
      </c>
      <c r="AH87" s="79"/>
      <c r="AI87" s="85" t="s">
        <v>679</v>
      </c>
      <c r="AJ87" s="79" t="b">
        <v>0</v>
      </c>
      <c r="AK87" s="79">
        <v>107</v>
      </c>
      <c r="AL87" s="85" t="s">
        <v>660</v>
      </c>
      <c r="AM87" s="79" t="s">
        <v>689</v>
      </c>
      <c r="AN87" s="79" t="b">
        <v>0</v>
      </c>
      <c r="AO87" s="85" t="s">
        <v>660</v>
      </c>
      <c r="AP87" s="79" t="s">
        <v>176</v>
      </c>
      <c r="AQ87" s="79">
        <v>0</v>
      </c>
      <c r="AR87" s="79">
        <v>0</v>
      </c>
      <c r="AS87" s="79"/>
      <c r="AT87" s="79"/>
      <c r="AU87" s="79"/>
      <c r="AV87" s="79"/>
      <c r="AW87" s="79"/>
      <c r="AX87" s="79"/>
      <c r="AY87" s="79"/>
      <c r="AZ87" s="79"/>
      <c r="BA87">
        <v>1</v>
      </c>
      <c r="BB87" s="78" t="str">
        <f>REPLACE(INDEX(GroupVertices[Group],MATCH(Edges[[#This Row],[Vertex 1]],GroupVertices[Vertex],0)),1,1,"")</f>
        <v>1</v>
      </c>
      <c r="BC87" s="78" t="str">
        <f>REPLACE(INDEX(GroupVertices[Group],MATCH(Edges[[#This Row],[Vertex 2]],GroupVertices[Vertex],0)),1,1,"")</f>
        <v>1</v>
      </c>
      <c r="BD87" s="48">
        <v>0</v>
      </c>
      <c r="BE87" s="49">
        <v>0</v>
      </c>
      <c r="BF87" s="48">
        <v>0</v>
      </c>
      <c r="BG87" s="49">
        <v>0</v>
      </c>
      <c r="BH87" s="48">
        <v>0</v>
      </c>
      <c r="BI87" s="49">
        <v>0</v>
      </c>
      <c r="BJ87" s="48">
        <v>21</v>
      </c>
      <c r="BK87" s="49">
        <v>100</v>
      </c>
      <c r="BL87" s="48">
        <v>21</v>
      </c>
    </row>
    <row r="88" spans="1:64" ht="15">
      <c r="A88" s="64" t="s">
        <v>253</v>
      </c>
      <c r="B88" s="64" t="s">
        <v>253</v>
      </c>
      <c r="C88" s="65" t="s">
        <v>1879</v>
      </c>
      <c r="D88" s="66">
        <v>3</v>
      </c>
      <c r="E88" s="67" t="s">
        <v>132</v>
      </c>
      <c r="F88" s="68">
        <v>32</v>
      </c>
      <c r="G88" s="65"/>
      <c r="H88" s="69"/>
      <c r="I88" s="70"/>
      <c r="J88" s="70"/>
      <c r="K88" s="34" t="s">
        <v>65</v>
      </c>
      <c r="L88" s="77">
        <v>88</v>
      </c>
      <c r="M88" s="77"/>
      <c r="N88" s="72"/>
      <c r="O88" s="79" t="s">
        <v>176</v>
      </c>
      <c r="P88" s="81">
        <v>43476.400416666664</v>
      </c>
      <c r="Q88" s="79" t="s">
        <v>338</v>
      </c>
      <c r="R88" s="79"/>
      <c r="S88" s="79"/>
      <c r="T88" s="79" t="s">
        <v>366</v>
      </c>
      <c r="U88" s="79"/>
      <c r="V88" s="82" t="s">
        <v>419</v>
      </c>
      <c r="W88" s="81">
        <v>43476.400416666664</v>
      </c>
      <c r="X88" s="82" t="s">
        <v>508</v>
      </c>
      <c r="Y88" s="79"/>
      <c r="Z88" s="79"/>
      <c r="AA88" s="85" t="s">
        <v>613</v>
      </c>
      <c r="AB88" s="79"/>
      <c r="AC88" s="79" t="b">
        <v>0</v>
      </c>
      <c r="AD88" s="79">
        <v>23</v>
      </c>
      <c r="AE88" s="85" t="s">
        <v>679</v>
      </c>
      <c r="AF88" s="79" t="b">
        <v>0</v>
      </c>
      <c r="AG88" s="79" t="s">
        <v>683</v>
      </c>
      <c r="AH88" s="79"/>
      <c r="AI88" s="85" t="s">
        <v>679</v>
      </c>
      <c r="AJ88" s="79" t="b">
        <v>0</v>
      </c>
      <c r="AK88" s="79">
        <v>453</v>
      </c>
      <c r="AL88" s="85" t="s">
        <v>679</v>
      </c>
      <c r="AM88" s="79" t="s">
        <v>688</v>
      </c>
      <c r="AN88" s="79" t="b">
        <v>0</v>
      </c>
      <c r="AO88" s="85" t="s">
        <v>613</v>
      </c>
      <c r="AP88" s="79" t="s">
        <v>695</v>
      </c>
      <c r="AQ88" s="79">
        <v>0</v>
      </c>
      <c r="AR88" s="79">
        <v>0</v>
      </c>
      <c r="AS88" s="79"/>
      <c r="AT88" s="79"/>
      <c r="AU88" s="79"/>
      <c r="AV88" s="79"/>
      <c r="AW88" s="79"/>
      <c r="AX88" s="79"/>
      <c r="AY88" s="79"/>
      <c r="AZ88" s="79"/>
      <c r="BA88">
        <v>1</v>
      </c>
      <c r="BB88" s="78" t="str">
        <f>REPLACE(INDEX(GroupVertices[Group],MATCH(Edges[[#This Row],[Vertex 1]],GroupVertices[Vertex],0)),1,1,"")</f>
        <v>8</v>
      </c>
      <c r="BC88" s="78" t="str">
        <f>REPLACE(INDEX(GroupVertices[Group],MATCH(Edges[[#This Row],[Vertex 2]],GroupVertices[Vertex],0)),1,1,"")</f>
        <v>8</v>
      </c>
      <c r="BD88" s="48">
        <v>1</v>
      </c>
      <c r="BE88" s="49">
        <v>5.882352941176471</v>
      </c>
      <c r="BF88" s="48">
        <v>0</v>
      </c>
      <c r="BG88" s="49">
        <v>0</v>
      </c>
      <c r="BH88" s="48">
        <v>0</v>
      </c>
      <c r="BI88" s="49">
        <v>0</v>
      </c>
      <c r="BJ88" s="48">
        <v>16</v>
      </c>
      <c r="BK88" s="49">
        <v>94.11764705882354</v>
      </c>
      <c r="BL88" s="48">
        <v>17</v>
      </c>
    </row>
    <row r="89" spans="1:64" ht="15">
      <c r="A89" s="64" t="s">
        <v>254</v>
      </c>
      <c r="B89" s="64" t="s">
        <v>253</v>
      </c>
      <c r="C89" s="65" t="s">
        <v>1879</v>
      </c>
      <c r="D89" s="66">
        <v>3</v>
      </c>
      <c r="E89" s="67" t="s">
        <v>132</v>
      </c>
      <c r="F89" s="68">
        <v>32</v>
      </c>
      <c r="G89" s="65"/>
      <c r="H89" s="69"/>
      <c r="I89" s="70"/>
      <c r="J89" s="70"/>
      <c r="K89" s="34" t="s">
        <v>65</v>
      </c>
      <c r="L89" s="77">
        <v>89</v>
      </c>
      <c r="M89" s="77"/>
      <c r="N89" s="72"/>
      <c r="O89" s="79" t="s">
        <v>324</v>
      </c>
      <c r="P89" s="81">
        <v>43481.6675</v>
      </c>
      <c r="Q89" s="79" t="s">
        <v>332</v>
      </c>
      <c r="R89" s="79"/>
      <c r="S89" s="79"/>
      <c r="T89" s="79" t="s">
        <v>366</v>
      </c>
      <c r="U89" s="79"/>
      <c r="V89" s="82" t="s">
        <v>420</v>
      </c>
      <c r="W89" s="81">
        <v>43481.6675</v>
      </c>
      <c r="X89" s="82" t="s">
        <v>509</v>
      </c>
      <c r="Y89" s="79"/>
      <c r="Z89" s="79"/>
      <c r="AA89" s="85" t="s">
        <v>614</v>
      </c>
      <c r="AB89" s="79"/>
      <c r="AC89" s="79" t="b">
        <v>0</v>
      </c>
      <c r="AD89" s="79">
        <v>0</v>
      </c>
      <c r="AE89" s="85" t="s">
        <v>679</v>
      </c>
      <c r="AF89" s="79" t="b">
        <v>0</v>
      </c>
      <c r="AG89" s="79" t="s">
        <v>683</v>
      </c>
      <c r="AH89" s="79"/>
      <c r="AI89" s="85" t="s">
        <v>679</v>
      </c>
      <c r="AJ89" s="79" t="b">
        <v>0</v>
      </c>
      <c r="AK89" s="79">
        <v>453</v>
      </c>
      <c r="AL89" s="85" t="s">
        <v>613</v>
      </c>
      <c r="AM89" s="79" t="s">
        <v>688</v>
      </c>
      <c r="AN89" s="79" t="b">
        <v>0</v>
      </c>
      <c r="AO89" s="85" t="s">
        <v>613</v>
      </c>
      <c r="AP89" s="79" t="s">
        <v>176</v>
      </c>
      <c r="AQ89" s="79">
        <v>0</v>
      </c>
      <c r="AR89" s="79">
        <v>0</v>
      </c>
      <c r="AS89" s="79"/>
      <c r="AT89" s="79"/>
      <c r="AU89" s="79"/>
      <c r="AV89" s="79"/>
      <c r="AW89" s="79"/>
      <c r="AX89" s="79"/>
      <c r="AY89" s="79"/>
      <c r="AZ89" s="79"/>
      <c r="BA89">
        <v>1</v>
      </c>
      <c r="BB89" s="78" t="str">
        <f>REPLACE(INDEX(GroupVertices[Group],MATCH(Edges[[#This Row],[Vertex 1]],GroupVertices[Vertex],0)),1,1,"")</f>
        <v>8</v>
      </c>
      <c r="BC89" s="78" t="str">
        <f>REPLACE(INDEX(GroupVertices[Group],MATCH(Edges[[#This Row],[Vertex 2]],GroupVertices[Vertex],0)),1,1,"")</f>
        <v>8</v>
      </c>
      <c r="BD89" s="48">
        <v>1</v>
      </c>
      <c r="BE89" s="49">
        <v>5.2631578947368425</v>
      </c>
      <c r="BF89" s="48">
        <v>0</v>
      </c>
      <c r="BG89" s="49">
        <v>0</v>
      </c>
      <c r="BH89" s="48">
        <v>0</v>
      </c>
      <c r="BI89" s="49">
        <v>0</v>
      </c>
      <c r="BJ89" s="48">
        <v>18</v>
      </c>
      <c r="BK89" s="49">
        <v>94.73684210526316</v>
      </c>
      <c r="BL89" s="48">
        <v>19</v>
      </c>
    </row>
    <row r="90" spans="1:64" ht="15">
      <c r="A90" s="64" t="s">
        <v>255</v>
      </c>
      <c r="B90" s="64" t="s">
        <v>310</v>
      </c>
      <c r="C90" s="65" t="s">
        <v>1879</v>
      </c>
      <c r="D90" s="66">
        <v>3</v>
      </c>
      <c r="E90" s="67" t="s">
        <v>132</v>
      </c>
      <c r="F90" s="68">
        <v>32</v>
      </c>
      <c r="G90" s="65"/>
      <c r="H90" s="69"/>
      <c r="I90" s="70"/>
      <c r="J90" s="70"/>
      <c r="K90" s="34" t="s">
        <v>65</v>
      </c>
      <c r="L90" s="77">
        <v>90</v>
      </c>
      <c r="M90" s="77"/>
      <c r="N90" s="72"/>
      <c r="O90" s="79" t="s">
        <v>324</v>
      </c>
      <c r="P90" s="81">
        <v>43481.66805555556</v>
      </c>
      <c r="Q90" s="79" t="s">
        <v>326</v>
      </c>
      <c r="R90" s="79"/>
      <c r="S90" s="79"/>
      <c r="T90" s="79"/>
      <c r="U90" s="79"/>
      <c r="V90" s="82" t="s">
        <v>421</v>
      </c>
      <c r="W90" s="81">
        <v>43481.66805555556</v>
      </c>
      <c r="X90" s="82" t="s">
        <v>510</v>
      </c>
      <c r="Y90" s="79"/>
      <c r="Z90" s="79"/>
      <c r="AA90" s="85" t="s">
        <v>615</v>
      </c>
      <c r="AB90" s="79"/>
      <c r="AC90" s="79" t="b">
        <v>0</v>
      </c>
      <c r="AD90" s="79">
        <v>0</v>
      </c>
      <c r="AE90" s="85" t="s">
        <v>679</v>
      </c>
      <c r="AF90" s="79" t="b">
        <v>0</v>
      </c>
      <c r="AG90" s="79" t="s">
        <v>683</v>
      </c>
      <c r="AH90" s="79"/>
      <c r="AI90" s="85" t="s">
        <v>679</v>
      </c>
      <c r="AJ90" s="79" t="b">
        <v>0</v>
      </c>
      <c r="AK90" s="79">
        <v>107</v>
      </c>
      <c r="AL90" s="85" t="s">
        <v>660</v>
      </c>
      <c r="AM90" s="79" t="s">
        <v>687</v>
      </c>
      <c r="AN90" s="79" t="b">
        <v>0</v>
      </c>
      <c r="AO90" s="85" t="s">
        <v>660</v>
      </c>
      <c r="AP90" s="79" t="s">
        <v>176</v>
      </c>
      <c r="AQ90" s="79">
        <v>0</v>
      </c>
      <c r="AR90" s="79">
        <v>0</v>
      </c>
      <c r="AS90" s="79"/>
      <c r="AT90" s="79"/>
      <c r="AU90" s="79"/>
      <c r="AV90" s="79"/>
      <c r="AW90" s="79"/>
      <c r="AX90" s="79"/>
      <c r="AY90" s="79"/>
      <c r="AZ90" s="79"/>
      <c r="BA90">
        <v>1</v>
      </c>
      <c r="BB90" s="78" t="str">
        <f>REPLACE(INDEX(GroupVertices[Group],MATCH(Edges[[#This Row],[Vertex 1]],GroupVertices[Vertex],0)),1,1,"")</f>
        <v>1</v>
      </c>
      <c r="BC90" s="78" t="str">
        <f>REPLACE(INDEX(GroupVertices[Group],MATCH(Edges[[#This Row],[Vertex 2]],GroupVertices[Vertex],0)),1,1,"")</f>
        <v>1</v>
      </c>
      <c r="BD90" s="48"/>
      <c r="BE90" s="49"/>
      <c r="BF90" s="48"/>
      <c r="BG90" s="49"/>
      <c r="BH90" s="48"/>
      <c r="BI90" s="49"/>
      <c r="BJ90" s="48"/>
      <c r="BK90" s="49"/>
      <c r="BL90" s="48"/>
    </row>
    <row r="91" spans="1:64" ht="15">
      <c r="A91" s="64" t="s">
        <v>255</v>
      </c>
      <c r="B91" s="64" t="s">
        <v>311</v>
      </c>
      <c r="C91" s="65" t="s">
        <v>1879</v>
      </c>
      <c r="D91" s="66">
        <v>3</v>
      </c>
      <c r="E91" s="67" t="s">
        <v>132</v>
      </c>
      <c r="F91" s="68">
        <v>32</v>
      </c>
      <c r="G91" s="65"/>
      <c r="H91" s="69"/>
      <c r="I91" s="70"/>
      <c r="J91" s="70"/>
      <c r="K91" s="34" t="s">
        <v>65</v>
      </c>
      <c r="L91" s="77">
        <v>91</v>
      </c>
      <c r="M91" s="77"/>
      <c r="N91" s="72"/>
      <c r="O91" s="79" t="s">
        <v>324</v>
      </c>
      <c r="P91" s="81">
        <v>43481.66805555556</v>
      </c>
      <c r="Q91" s="79" t="s">
        <v>326</v>
      </c>
      <c r="R91" s="79"/>
      <c r="S91" s="79"/>
      <c r="T91" s="79"/>
      <c r="U91" s="79"/>
      <c r="V91" s="82" t="s">
        <v>421</v>
      </c>
      <c r="W91" s="81">
        <v>43481.66805555556</v>
      </c>
      <c r="X91" s="82" t="s">
        <v>510</v>
      </c>
      <c r="Y91" s="79"/>
      <c r="Z91" s="79"/>
      <c r="AA91" s="85" t="s">
        <v>615</v>
      </c>
      <c r="AB91" s="79"/>
      <c r="AC91" s="79" t="b">
        <v>0</v>
      </c>
      <c r="AD91" s="79">
        <v>0</v>
      </c>
      <c r="AE91" s="85" t="s">
        <v>679</v>
      </c>
      <c r="AF91" s="79" t="b">
        <v>0</v>
      </c>
      <c r="AG91" s="79" t="s">
        <v>683</v>
      </c>
      <c r="AH91" s="79"/>
      <c r="AI91" s="85" t="s">
        <v>679</v>
      </c>
      <c r="AJ91" s="79" t="b">
        <v>0</v>
      </c>
      <c r="AK91" s="79">
        <v>107</v>
      </c>
      <c r="AL91" s="85" t="s">
        <v>660</v>
      </c>
      <c r="AM91" s="79" t="s">
        <v>687</v>
      </c>
      <c r="AN91" s="79" t="b">
        <v>0</v>
      </c>
      <c r="AO91" s="85" t="s">
        <v>660</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1</v>
      </c>
      <c r="BD91" s="48"/>
      <c r="BE91" s="49"/>
      <c r="BF91" s="48"/>
      <c r="BG91" s="49"/>
      <c r="BH91" s="48"/>
      <c r="BI91" s="49"/>
      <c r="BJ91" s="48"/>
      <c r="BK91" s="49"/>
      <c r="BL91" s="48"/>
    </row>
    <row r="92" spans="1:64" ht="15">
      <c r="A92" s="64" t="s">
        <v>255</v>
      </c>
      <c r="B92" s="64" t="s">
        <v>298</v>
      </c>
      <c r="C92" s="65" t="s">
        <v>1879</v>
      </c>
      <c r="D92" s="66">
        <v>3</v>
      </c>
      <c r="E92" s="67" t="s">
        <v>132</v>
      </c>
      <c r="F92" s="68">
        <v>32</v>
      </c>
      <c r="G92" s="65"/>
      <c r="H92" s="69"/>
      <c r="I92" s="70"/>
      <c r="J92" s="70"/>
      <c r="K92" s="34" t="s">
        <v>65</v>
      </c>
      <c r="L92" s="77">
        <v>92</v>
      </c>
      <c r="M92" s="77"/>
      <c r="N92" s="72"/>
      <c r="O92" s="79" t="s">
        <v>324</v>
      </c>
      <c r="P92" s="81">
        <v>43481.66805555556</v>
      </c>
      <c r="Q92" s="79" t="s">
        <v>326</v>
      </c>
      <c r="R92" s="79"/>
      <c r="S92" s="79"/>
      <c r="T92" s="79"/>
      <c r="U92" s="79"/>
      <c r="V92" s="82" t="s">
        <v>421</v>
      </c>
      <c r="W92" s="81">
        <v>43481.66805555556</v>
      </c>
      <c r="X92" s="82" t="s">
        <v>510</v>
      </c>
      <c r="Y92" s="79"/>
      <c r="Z92" s="79"/>
      <c r="AA92" s="85" t="s">
        <v>615</v>
      </c>
      <c r="AB92" s="79"/>
      <c r="AC92" s="79" t="b">
        <v>0</v>
      </c>
      <c r="AD92" s="79">
        <v>0</v>
      </c>
      <c r="AE92" s="85" t="s">
        <v>679</v>
      </c>
      <c r="AF92" s="79" t="b">
        <v>0</v>
      </c>
      <c r="AG92" s="79" t="s">
        <v>683</v>
      </c>
      <c r="AH92" s="79"/>
      <c r="AI92" s="85" t="s">
        <v>679</v>
      </c>
      <c r="AJ92" s="79" t="b">
        <v>0</v>
      </c>
      <c r="AK92" s="79">
        <v>107</v>
      </c>
      <c r="AL92" s="85" t="s">
        <v>660</v>
      </c>
      <c r="AM92" s="79" t="s">
        <v>687</v>
      </c>
      <c r="AN92" s="79" t="b">
        <v>0</v>
      </c>
      <c r="AO92" s="85" t="s">
        <v>660</v>
      </c>
      <c r="AP92" s="79" t="s">
        <v>176</v>
      </c>
      <c r="AQ92" s="79">
        <v>0</v>
      </c>
      <c r="AR92" s="79">
        <v>0</v>
      </c>
      <c r="AS92" s="79"/>
      <c r="AT92" s="79"/>
      <c r="AU92" s="79"/>
      <c r="AV92" s="79"/>
      <c r="AW92" s="79"/>
      <c r="AX92" s="79"/>
      <c r="AY92" s="79"/>
      <c r="AZ92" s="79"/>
      <c r="BA92">
        <v>1</v>
      </c>
      <c r="BB92" s="78" t="str">
        <f>REPLACE(INDEX(GroupVertices[Group],MATCH(Edges[[#This Row],[Vertex 1]],GroupVertices[Vertex],0)),1,1,"")</f>
        <v>1</v>
      </c>
      <c r="BC92" s="78" t="str">
        <f>REPLACE(INDEX(GroupVertices[Group],MATCH(Edges[[#This Row],[Vertex 2]],GroupVertices[Vertex],0)),1,1,"")</f>
        <v>1</v>
      </c>
      <c r="BD92" s="48">
        <v>0</v>
      </c>
      <c r="BE92" s="49">
        <v>0</v>
      </c>
      <c r="BF92" s="48">
        <v>0</v>
      </c>
      <c r="BG92" s="49">
        <v>0</v>
      </c>
      <c r="BH92" s="48">
        <v>0</v>
      </c>
      <c r="BI92" s="49">
        <v>0</v>
      </c>
      <c r="BJ92" s="48">
        <v>21</v>
      </c>
      <c r="BK92" s="49">
        <v>100</v>
      </c>
      <c r="BL92" s="48">
        <v>21</v>
      </c>
    </row>
    <row r="93" spans="1:64" ht="15">
      <c r="A93" s="64" t="s">
        <v>256</v>
      </c>
      <c r="B93" s="64" t="s">
        <v>310</v>
      </c>
      <c r="C93" s="65" t="s">
        <v>1879</v>
      </c>
      <c r="D93" s="66">
        <v>3</v>
      </c>
      <c r="E93" s="67" t="s">
        <v>132</v>
      </c>
      <c r="F93" s="68">
        <v>32</v>
      </c>
      <c r="G93" s="65"/>
      <c r="H93" s="69"/>
      <c r="I93" s="70"/>
      <c r="J93" s="70"/>
      <c r="K93" s="34" t="s">
        <v>65</v>
      </c>
      <c r="L93" s="77">
        <v>93</v>
      </c>
      <c r="M93" s="77"/>
      <c r="N93" s="72"/>
      <c r="O93" s="79" t="s">
        <v>324</v>
      </c>
      <c r="P93" s="81">
        <v>43481.66844907407</v>
      </c>
      <c r="Q93" s="79" t="s">
        <v>326</v>
      </c>
      <c r="R93" s="79"/>
      <c r="S93" s="79"/>
      <c r="T93" s="79"/>
      <c r="U93" s="79"/>
      <c r="V93" s="82" t="s">
        <v>422</v>
      </c>
      <c r="W93" s="81">
        <v>43481.66844907407</v>
      </c>
      <c r="X93" s="82" t="s">
        <v>511</v>
      </c>
      <c r="Y93" s="79"/>
      <c r="Z93" s="79"/>
      <c r="AA93" s="85" t="s">
        <v>616</v>
      </c>
      <c r="AB93" s="79"/>
      <c r="AC93" s="79" t="b">
        <v>0</v>
      </c>
      <c r="AD93" s="79">
        <v>0</v>
      </c>
      <c r="AE93" s="85" t="s">
        <v>679</v>
      </c>
      <c r="AF93" s="79" t="b">
        <v>0</v>
      </c>
      <c r="AG93" s="79" t="s">
        <v>683</v>
      </c>
      <c r="AH93" s="79"/>
      <c r="AI93" s="85" t="s">
        <v>679</v>
      </c>
      <c r="AJ93" s="79" t="b">
        <v>0</v>
      </c>
      <c r="AK93" s="79">
        <v>107</v>
      </c>
      <c r="AL93" s="85" t="s">
        <v>660</v>
      </c>
      <c r="AM93" s="79" t="s">
        <v>687</v>
      </c>
      <c r="AN93" s="79" t="b">
        <v>0</v>
      </c>
      <c r="AO93" s="85" t="s">
        <v>660</v>
      </c>
      <c r="AP93" s="79" t="s">
        <v>176</v>
      </c>
      <c r="AQ93" s="79">
        <v>0</v>
      </c>
      <c r="AR93" s="79">
        <v>0</v>
      </c>
      <c r="AS93" s="79"/>
      <c r="AT93" s="79"/>
      <c r="AU93" s="79"/>
      <c r="AV93" s="79"/>
      <c r="AW93" s="79"/>
      <c r="AX93" s="79"/>
      <c r="AY93" s="79"/>
      <c r="AZ93" s="79"/>
      <c r="BA93">
        <v>1</v>
      </c>
      <c r="BB93" s="78" t="str">
        <f>REPLACE(INDEX(GroupVertices[Group],MATCH(Edges[[#This Row],[Vertex 1]],GroupVertices[Vertex],0)),1,1,"")</f>
        <v>1</v>
      </c>
      <c r="BC93" s="78" t="str">
        <f>REPLACE(INDEX(GroupVertices[Group],MATCH(Edges[[#This Row],[Vertex 2]],GroupVertices[Vertex],0)),1,1,"")</f>
        <v>1</v>
      </c>
      <c r="BD93" s="48"/>
      <c r="BE93" s="49"/>
      <c r="BF93" s="48"/>
      <c r="BG93" s="49"/>
      <c r="BH93" s="48"/>
      <c r="BI93" s="49"/>
      <c r="BJ93" s="48"/>
      <c r="BK93" s="49"/>
      <c r="BL93" s="48"/>
    </row>
    <row r="94" spans="1:64" ht="15">
      <c r="A94" s="64" t="s">
        <v>256</v>
      </c>
      <c r="B94" s="64" t="s">
        <v>311</v>
      </c>
      <c r="C94" s="65" t="s">
        <v>1879</v>
      </c>
      <c r="D94" s="66">
        <v>3</v>
      </c>
      <c r="E94" s="67" t="s">
        <v>132</v>
      </c>
      <c r="F94" s="68">
        <v>32</v>
      </c>
      <c r="G94" s="65"/>
      <c r="H94" s="69"/>
      <c r="I94" s="70"/>
      <c r="J94" s="70"/>
      <c r="K94" s="34" t="s">
        <v>65</v>
      </c>
      <c r="L94" s="77">
        <v>94</v>
      </c>
      <c r="M94" s="77"/>
      <c r="N94" s="72"/>
      <c r="O94" s="79" t="s">
        <v>324</v>
      </c>
      <c r="P94" s="81">
        <v>43481.66844907407</v>
      </c>
      <c r="Q94" s="79" t="s">
        <v>326</v>
      </c>
      <c r="R94" s="79"/>
      <c r="S94" s="79"/>
      <c r="T94" s="79"/>
      <c r="U94" s="79"/>
      <c r="V94" s="82" t="s">
        <v>422</v>
      </c>
      <c r="W94" s="81">
        <v>43481.66844907407</v>
      </c>
      <c r="X94" s="82" t="s">
        <v>511</v>
      </c>
      <c r="Y94" s="79"/>
      <c r="Z94" s="79"/>
      <c r="AA94" s="85" t="s">
        <v>616</v>
      </c>
      <c r="AB94" s="79"/>
      <c r="AC94" s="79" t="b">
        <v>0</v>
      </c>
      <c r="AD94" s="79">
        <v>0</v>
      </c>
      <c r="AE94" s="85" t="s">
        <v>679</v>
      </c>
      <c r="AF94" s="79" t="b">
        <v>0</v>
      </c>
      <c r="AG94" s="79" t="s">
        <v>683</v>
      </c>
      <c r="AH94" s="79"/>
      <c r="AI94" s="85" t="s">
        <v>679</v>
      </c>
      <c r="AJ94" s="79" t="b">
        <v>0</v>
      </c>
      <c r="AK94" s="79">
        <v>107</v>
      </c>
      <c r="AL94" s="85" t="s">
        <v>660</v>
      </c>
      <c r="AM94" s="79" t="s">
        <v>687</v>
      </c>
      <c r="AN94" s="79" t="b">
        <v>0</v>
      </c>
      <c r="AO94" s="85" t="s">
        <v>660</v>
      </c>
      <c r="AP94" s="79" t="s">
        <v>176</v>
      </c>
      <c r="AQ94" s="79">
        <v>0</v>
      </c>
      <c r="AR94" s="79">
        <v>0</v>
      </c>
      <c r="AS94" s="79"/>
      <c r="AT94" s="79"/>
      <c r="AU94" s="79"/>
      <c r="AV94" s="79"/>
      <c r="AW94" s="79"/>
      <c r="AX94" s="79"/>
      <c r="AY94" s="79"/>
      <c r="AZ94" s="79"/>
      <c r="BA94">
        <v>1</v>
      </c>
      <c r="BB94" s="78" t="str">
        <f>REPLACE(INDEX(GroupVertices[Group],MATCH(Edges[[#This Row],[Vertex 1]],GroupVertices[Vertex],0)),1,1,"")</f>
        <v>1</v>
      </c>
      <c r="BC94" s="78" t="str">
        <f>REPLACE(INDEX(GroupVertices[Group],MATCH(Edges[[#This Row],[Vertex 2]],GroupVertices[Vertex],0)),1,1,"")</f>
        <v>1</v>
      </c>
      <c r="BD94" s="48"/>
      <c r="BE94" s="49"/>
      <c r="BF94" s="48"/>
      <c r="BG94" s="49"/>
      <c r="BH94" s="48"/>
      <c r="BI94" s="49"/>
      <c r="BJ94" s="48"/>
      <c r="BK94" s="49"/>
      <c r="BL94" s="48"/>
    </row>
    <row r="95" spans="1:64" ht="15">
      <c r="A95" s="64" t="s">
        <v>256</v>
      </c>
      <c r="B95" s="64" t="s">
        <v>298</v>
      </c>
      <c r="C95" s="65" t="s">
        <v>1879</v>
      </c>
      <c r="D95" s="66">
        <v>3</v>
      </c>
      <c r="E95" s="67" t="s">
        <v>132</v>
      </c>
      <c r="F95" s="68">
        <v>32</v>
      </c>
      <c r="G95" s="65"/>
      <c r="H95" s="69"/>
      <c r="I95" s="70"/>
      <c r="J95" s="70"/>
      <c r="K95" s="34" t="s">
        <v>65</v>
      </c>
      <c r="L95" s="77">
        <v>95</v>
      </c>
      <c r="M95" s="77"/>
      <c r="N95" s="72"/>
      <c r="O95" s="79" t="s">
        <v>324</v>
      </c>
      <c r="P95" s="81">
        <v>43481.66844907407</v>
      </c>
      <c r="Q95" s="79" t="s">
        <v>326</v>
      </c>
      <c r="R95" s="79"/>
      <c r="S95" s="79"/>
      <c r="T95" s="79"/>
      <c r="U95" s="79"/>
      <c r="V95" s="82" t="s">
        <v>422</v>
      </c>
      <c r="W95" s="81">
        <v>43481.66844907407</v>
      </c>
      <c r="X95" s="82" t="s">
        <v>511</v>
      </c>
      <c r="Y95" s="79"/>
      <c r="Z95" s="79"/>
      <c r="AA95" s="85" t="s">
        <v>616</v>
      </c>
      <c r="AB95" s="79"/>
      <c r="AC95" s="79" t="b">
        <v>0</v>
      </c>
      <c r="AD95" s="79">
        <v>0</v>
      </c>
      <c r="AE95" s="85" t="s">
        <v>679</v>
      </c>
      <c r="AF95" s="79" t="b">
        <v>0</v>
      </c>
      <c r="AG95" s="79" t="s">
        <v>683</v>
      </c>
      <c r="AH95" s="79"/>
      <c r="AI95" s="85" t="s">
        <v>679</v>
      </c>
      <c r="AJ95" s="79" t="b">
        <v>0</v>
      </c>
      <c r="AK95" s="79">
        <v>107</v>
      </c>
      <c r="AL95" s="85" t="s">
        <v>660</v>
      </c>
      <c r="AM95" s="79" t="s">
        <v>687</v>
      </c>
      <c r="AN95" s="79" t="b">
        <v>0</v>
      </c>
      <c r="AO95" s="85" t="s">
        <v>660</v>
      </c>
      <c r="AP95" s="79" t="s">
        <v>176</v>
      </c>
      <c r="AQ95" s="79">
        <v>0</v>
      </c>
      <c r="AR95" s="79">
        <v>0</v>
      </c>
      <c r="AS95" s="79"/>
      <c r="AT95" s="79"/>
      <c r="AU95" s="79"/>
      <c r="AV95" s="79"/>
      <c r="AW95" s="79"/>
      <c r="AX95" s="79"/>
      <c r="AY95" s="79"/>
      <c r="AZ95" s="79"/>
      <c r="BA95">
        <v>1</v>
      </c>
      <c r="BB95" s="78" t="str">
        <f>REPLACE(INDEX(GroupVertices[Group],MATCH(Edges[[#This Row],[Vertex 1]],GroupVertices[Vertex],0)),1,1,"")</f>
        <v>1</v>
      </c>
      <c r="BC95" s="78" t="str">
        <f>REPLACE(INDEX(GroupVertices[Group],MATCH(Edges[[#This Row],[Vertex 2]],GroupVertices[Vertex],0)),1,1,"")</f>
        <v>1</v>
      </c>
      <c r="BD95" s="48">
        <v>0</v>
      </c>
      <c r="BE95" s="49">
        <v>0</v>
      </c>
      <c r="BF95" s="48">
        <v>0</v>
      </c>
      <c r="BG95" s="49">
        <v>0</v>
      </c>
      <c r="BH95" s="48">
        <v>0</v>
      </c>
      <c r="BI95" s="49">
        <v>0</v>
      </c>
      <c r="BJ95" s="48">
        <v>21</v>
      </c>
      <c r="BK95" s="49">
        <v>100</v>
      </c>
      <c r="BL95" s="48">
        <v>21</v>
      </c>
    </row>
    <row r="96" spans="1:64" ht="15">
      <c r="A96" s="64" t="s">
        <v>257</v>
      </c>
      <c r="B96" s="64" t="s">
        <v>310</v>
      </c>
      <c r="C96" s="65" t="s">
        <v>1879</v>
      </c>
      <c r="D96" s="66">
        <v>3</v>
      </c>
      <c r="E96" s="67" t="s">
        <v>132</v>
      </c>
      <c r="F96" s="68">
        <v>32</v>
      </c>
      <c r="G96" s="65"/>
      <c r="H96" s="69"/>
      <c r="I96" s="70"/>
      <c r="J96" s="70"/>
      <c r="K96" s="34" t="s">
        <v>65</v>
      </c>
      <c r="L96" s="77">
        <v>96</v>
      </c>
      <c r="M96" s="77"/>
      <c r="N96" s="72"/>
      <c r="O96" s="79" t="s">
        <v>324</v>
      </c>
      <c r="P96" s="81">
        <v>43481.66855324074</v>
      </c>
      <c r="Q96" s="79" t="s">
        <v>326</v>
      </c>
      <c r="R96" s="79"/>
      <c r="S96" s="79"/>
      <c r="T96" s="79"/>
      <c r="U96" s="79"/>
      <c r="V96" s="82" t="s">
        <v>423</v>
      </c>
      <c r="W96" s="81">
        <v>43481.66855324074</v>
      </c>
      <c r="X96" s="82" t="s">
        <v>512</v>
      </c>
      <c r="Y96" s="79"/>
      <c r="Z96" s="79"/>
      <c r="AA96" s="85" t="s">
        <v>617</v>
      </c>
      <c r="AB96" s="79"/>
      <c r="AC96" s="79" t="b">
        <v>0</v>
      </c>
      <c r="AD96" s="79">
        <v>0</v>
      </c>
      <c r="AE96" s="85" t="s">
        <v>679</v>
      </c>
      <c r="AF96" s="79" t="b">
        <v>0</v>
      </c>
      <c r="AG96" s="79" t="s">
        <v>683</v>
      </c>
      <c r="AH96" s="79"/>
      <c r="AI96" s="85" t="s">
        <v>679</v>
      </c>
      <c r="AJ96" s="79" t="b">
        <v>0</v>
      </c>
      <c r="AK96" s="79">
        <v>107</v>
      </c>
      <c r="AL96" s="85" t="s">
        <v>660</v>
      </c>
      <c r="AM96" s="79" t="s">
        <v>690</v>
      </c>
      <c r="AN96" s="79" t="b">
        <v>0</v>
      </c>
      <c r="AO96" s="85" t="s">
        <v>660</v>
      </c>
      <c r="AP96" s="79" t="s">
        <v>176</v>
      </c>
      <c r="AQ96" s="79">
        <v>0</v>
      </c>
      <c r="AR96" s="79">
        <v>0</v>
      </c>
      <c r="AS96" s="79"/>
      <c r="AT96" s="79"/>
      <c r="AU96" s="79"/>
      <c r="AV96" s="79"/>
      <c r="AW96" s="79"/>
      <c r="AX96" s="79"/>
      <c r="AY96" s="79"/>
      <c r="AZ96" s="79"/>
      <c r="BA96">
        <v>1</v>
      </c>
      <c r="BB96" s="78" t="str">
        <f>REPLACE(INDEX(GroupVertices[Group],MATCH(Edges[[#This Row],[Vertex 1]],GroupVertices[Vertex],0)),1,1,"")</f>
        <v>1</v>
      </c>
      <c r="BC96" s="78" t="str">
        <f>REPLACE(INDEX(GroupVertices[Group],MATCH(Edges[[#This Row],[Vertex 2]],GroupVertices[Vertex],0)),1,1,"")</f>
        <v>1</v>
      </c>
      <c r="BD96" s="48"/>
      <c r="BE96" s="49"/>
      <c r="BF96" s="48"/>
      <c r="BG96" s="49"/>
      <c r="BH96" s="48"/>
      <c r="BI96" s="49"/>
      <c r="BJ96" s="48"/>
      <c r="BK96" s="49"/>
      <c r="BL96" s="48"/>
    </row>
    <row r="97" spans="1:64" ht="15">
      <c r="A97" s="64" t="s">
        <v>257</v>
      </c>
      <c r="B97" s="64" t="s">
        <v>311</v>
      </c>
      <c r="C97" s="65" t="s">
        <v>1879</v>
      </c>
      <c r="D97" s="66">
        <v>3</v>
      </c>
      <c r="E97" s="67" t="s">
        <v>132</v>
      </c>
      <c r="F97" s="68">
        <v>32</v>
      </c>
      <c r="G97" s="65"/>
      <c r="H97" s="69"/>
      <c r="I97" s="70"/>
      <c r="J97" s="70"/>
      <c r="K97" s="34" t="s">
        <v>65</v>
      </c>
      <c r="L97" s="77">
        <v>97</v>
      </c>
      <c r="M97" s="77"/>
      <c r="N97" s="72"/>
      <c r="O97" s="79" t="s">
        <v>324</v>
      </c>
      <c r="P97" s="81">
        <v>43481.66855324074</v>
      </c>
      <c r="Q97" s="79" t="s">
        <v>326</v>
      </c>
      <c r="R97" s="79"/>
      <c r="S97" s="79"/>
      <c r="T97" s="79"/>
      <c r="U97" s="79"/>
      <c r="V97" s="82" t="s">
        <v>423</v>
      </c>
      <c r="W97" s="81">
        <v>43481.66855324074</v>
      </c>
      <c r="X97" s="82" t="s">
        <v>512</v>
      </c>
      <c r="Y97" s="79"/>
      <c r="Z97" s="79"/>
      <c r="AA97" s="85" t="s">
        <v>617</v>
      </c>
      <c r="AB97" s="79"/>
      <c r="AC97" s="79" t="b">
        <v>0</v>
      </c>
      <c r="AD97" s="79">
        <v>0</v>
      </c>
      <c r="AE97" s="85" t="s">
        <v>679</v>
      </c>
      <c r="AF97" s="79" t="b">
        <v>0</v>
      </c>
      <c r="AG97" s="79" t="s">
        <v>683</v>
      </c>
      <c r="AH97" s="79"/>
      <c r="AI97" s="85" t="s">
        <v>679</v>
      </c>
      <c r="AJ97" s="79" t="b">
        <v>0</v>
      </c>
      <c r="AK97" s="79">
        <v>107</v>
      </c>
      <c r="AL97" s="85" t="s">
        <v>660</v>
      </c>
      <c r="AM97" s="79" t="s">
        <v>690</v>
      </c>
      <c r="AN97" s="79" t="b">
        <v>0</v>
      </c>
      <c r="AO97" s="85" t="s">
        <v>660</v>
      </c>
      <c r="AP97" s="79" t="s">
        <v>176</v>
      </c>
      <c r="AQ97" s="79">
        <v>0</v>
      </c>
      <c r="AR97" s="79">
        <v>0</v>
      </c>
      <c r="AS97" s="79"/>
      <c r="AT97" s="79"/>
      <c r="AU97" s="79"/>
      <c r="AV97" s="79"/>
      <c r="AW97" s="79"/>
      <c r="AX97" s="79"/>
      <c r="AY97" s="79"/>
      <c r="AZ97" s="79"/>
      <c r="BA97">
        <v>1</v>
      </c>
      <c r="BB97" s="78" t="str">
        <f>REPLACE(INDEX(GroupVertices[Group],MATCH(Edges[[#This Row],[Vertex 1]],GroupVertices[Vertex],0)),1,1,"")</f>
        <v>1</v>
      </c>
      <c r="BC97" s="78" t="str">
        <f>REPLACE(INDEX(GroupVertices[Group],MATCH(Edges[[#This Row],[Vertex 2]],GroupVertices[Vertex],0)),1,1,"")</f>
        <v>1</v>
      </c>
      <c r="BD97" s="48"/>
      <c r="BE97" s="49"/>
      <c r="BF97" s="48"/>
      <c r="BG97" s="49"/>
      <c r="BH97" s="48"/>
      <c r="BI97" s="49"/>
      <c r="BJ97" s="48"/>
      <c r="BK97" s="49"/>
      <c r="BL97" s="48"/>
    </row>
    <row r="98" spans="1:64" ht="15">
      <c r="A98" s="64" t="s">
        <v>257</v>
      </c>
      <c r="B98" s="64" t="s">
        <v>298</v>
      </c>
      <c r="C98" s="65" t="s">
        <v>1879</v>
      </c>
      <c r="D98" s="66">
        <v>3</v>
      </c>
      <c r="E98" s="67" t="s">
        <v>132</v>
      </c>
      <c r="F98" s="68">
        <v>32</v>
      </c>
      <c r="G98" s="65"/>
      <c r="H98" s="69"/>
      <c r="I98" s="70"/>
      <c r="J98" s="70"/>
      <c r="K98" s="34" t="s">
        <v>65</v>
      </c>
      <c r="L98" s="77">
        <v>98</v>
      </c>
      <c r="M98" s="77"/>
      <c r="N98" s="72"/>
      <c r="O98" s="79" t="s">
        <v>324</v>
      </c>
      <c r="P98" s="81">
        <v>43481.66855324074</v>
      </c>
      <c r="Q98" s="79" t="s">
        <v>326</v>
      </c>
      <c r="R98" s="79"/>
      <c r="S98" s="79"/>
      <c r="T98" s="79"/>
      <c r="U98" s="79"/>
      <c r="V98" s="82" t="s">
        <v>423</v>
      </c>
      <c r="W98" s="81">
        <v>43481.66855324074</v>
      </c>
      <c r="X98" s="82" t="s">
        <v>512</v>
      </c>
      <c r="Y98" s="79"/>
      <c r="Z98" s="79"/>
      <c r="AA98" s="85" t="s">
        <v>617</v>
      </c>
      <c r="AB98" s="79"/>
      <c r="AC98" s="79" t="b">
        <v>0</v>
      </c>
      <c r="AD98" s="79">
        <v>0</v>
      </c>
      <c r="AE98" s="85" t="s">
        <v>679</v>
      </c>
      <c r="AF98" s="79" t="b">
        <v>0</v>
      </c>
      <c r="AG98" s="79" t="s">
        <v>683</v>
      </c>
      <c r="AH98" s="79"/>
      <c r="AI98" s="85" t="s">
        <v>679</v>
      </c>
      <c r="AJ98" s="79" t="b">
        <v>0</v>
      </c>
      <c r="AK98" s="79">
        <v>107</v>
      </c>
      <c r="AL98" s="85" t="s">
        <v>660</v>
      </c>
      <c r="AM98" s="79" t="s">
        <v>690</v>
      </c>
      <c r="AN98" s="79" t="b">
        <v>0</v>
      </c>
      <c r="AO98" s="85" t="s">
        <v>660</v>
      </c>
      <c r="AP98" s="79" t="s">
        <v>176</v>
      </c>
      <c r="AQ98" s="79">
        <v>0</v>
      </c>
      <c r="AR98" s="79">
        <v>0</v>
      </c>
      <c r="AS98" s="79"/>
      <c r="AT98" s="79"/>
      <c r="AU98" s="79"/>
      <c r="AV98" s="79"/>
      <c r="AW98" s="79"/>
      <c r="AX98" s="79"/>
      <c r="AY98" s="79"/>
      <c r="AZ98" s="79"/>
      <c r="BA98">
        <v>1</v>
      </c>
      <c r="BB98" s="78" t="str">
        <f>REPLACE(INDEX(GroupVertices[Group],MATCH(Edges[[#This Row],[Vertex 1]],GroupVertices[Vertex],0)),1,1,"")</f>
        <v>1</v>
      </c>
      <c r="BC98" s="78" t="str">
        <f>REPLACE(INDEX(GroupVertices[Group],MATCH(Edges[[#This Row],[Vertex 2]],GroupVertices[Vertex],0)),1,1,"")</f>
        <v>1</v>
      </c>
      <c r="BD98" s="48">
        <v>0</v>
      </c>
      <c r="BE98" s="49">
        <v>0</v>
      </c>
      <c r="BF98" s="48">
        <v>0</v>
      </c>
      <c r="BG98" s="49">
        <v>0</v>
      </c>
      <c r="BH98" s="48">
        <v>0</v>
      </c>
      <c r="BI98" s="49">
        <v>0</v>
      </c>
      <c r="BJ98" s="48">
        <v>21</v>
      </c>
      <c r="BK98" s="49">
        <v>100</v>
      </c>
      <c r="BL98" s="48">
        <v>21</v>
      </c>
    </row>
    <row r="99" spans="1:64" ht="15">
      <c r="A99" s="64" t="s">
        <v>258</v>
      </c>
      <c r="B99" s="64" t="s">
        <v>310</v>
      </c>
      <c r="C99" s="65" t="s">
        <v>1879</v>
      </c>
      <c r="D99" s="66">
        <v>3</v>
      </c>
      <c r="E99" s="67" t="s">
        <v>132</v>
      </c>
      <c r="F99" s="68">
        <v>32</v>
      </c>
      <c r="G99" s="65"/>
      <c r="H99" s="69"/>
      <c r="I99" s="70"/>
      <c r="J99" s="70"/>
      <c r="K99" s="34" t="s">
        <v>65</v>
      </c>
      <c r="L99" s="77">
        <v>99</v>
      </c>
      <c r="M99" s="77"/>
      <c r="N99" s="72"/>
      <c r="O99" s="79" t="s">
        <v>324</v>
      </c>
      <c r="P99" s="81">
        <v>43481.66883101852</v>
      </c>
      <c r="Q99" s="79" t="s">
        <v>326</v>
      </c>
      <c r="R99" s="79"/>
      <c r="S99" s="79"/>
      <c r="T99" s="79"/>
      <c r="U99" s="79"/>
      <c r="V99" s="82" t="s">
        <v>424</v>
      </c>
      <c r="W99" s="81">
        <v>43481.66883101852</v>
      </c>
      <c r="X99" s="82" t="s">
        <v>513</v>
      </c>
      <c r="Y99" s="79"/>
      <c r="Z99" s="79"/>
      <c r="AA99" s="85" t="s">
        <v>618</v>
      </c>
      <c r="AB99" s="79"/>
      <c r="AC99" s="79" t="b">
        <v>0</v>
      </c>
      <c r="AD99" s="79">
        <v>0</v>
      </c>
      <c r="AE99" s="85" t="s">
        <v>679</v>
      </c>
      <c r="AF99" s="79" t="b">
        <v>0</v>
      </c>
      <c r="AG99" s="79" t="s">
        <v>683</v>
      </c>
      <c r="AH99" s="79"/>
      <c r="AI99" s="85" t="s">
        <v>679</v>
      </c>
      <c r="AJ99" s="79" t="b">
        <v>0</v>
      </c>
      <c r="AK99" s="79">
        <v>107</v>
      </c>
      <c r="AL99" s="85" t="s">
        <v>660</v>
      </c>
      <c r="AM99" s="79" t="s">
        <v>688</v>
      </c>
      <c r="AN99" s="79" t="b">
        <v>0</v>
      </c>
      <c r="AO99" s="85" t="s">
        <v>660</v>
      </c>
      <c r="AP99" s="79" t="s">
        <v>176</v>
      </c>
      <c r="AQ99" s="79">
        <v>0</v>
      </c>
      <c r="AR99" s="79">
        <v>0</v>
      </c>
      <c r="AS99" s="79"/>
      <c r="AT99" s="79"/>
      <c r="AU99" s="79"/>
      <c r="AV99" s="79"/>
      <c r="AW99" s="79"/>
      <c r="AX99" s="79"/>
      <c r="AY99" s="79"/>
      <c r="AZ99" s="79"/>
      <c r="BA99">
        <v>1</v>
      </c>
      <c r="BB99" s="78" t="str">
        <f>REPLACE(INDEX(GroupVertices[Group],MATCH(Edges[[#This Row],[Vertex 1]],GroupVertices[Vertex],0)),1,1,"")</f>
        <v>1</v>
      </c>
      <c r="BC99" s="78" t="str">
        <f>REPLACE(INDEX(GroupVertices[Group],MATCH(Edges[[#This Row],[Vertex 2]],GroupVertices[Vertex],0)),1,1,"")</f>
        <v>1</v>
      </c>
      <c r="BD99" s="48"/>
      <c r="BE99" s="49"/>
      <c r="BF99" s="48"/>
      <c r="BG99" s="49"/>
      <c r="BH99" s="48"/>
      <c r="BI99" s="49"/>
      <c r="BJ99" s="48"/>
      <c r="BK99" s="49"/>
      <c r="BL99" s="48"/>
    </row>
    <row r="100" spans="1:64" ht="15">
      <c r="A100" s="64" t="s">
        <v>258</v>
      </c>
      <c r="B100" s="64" t="s">
        <v>311</v>
      </c>
      <c r="C100" s="65" t="s">
        <v>1879</v>
      </c>
      <c r="D100" s="66">
        <v>3</v>
      </c>
      <c r="E100" s="67" t="s">
        <v>132</v>
      </c>
      <c r="F100" s="68">
        <v>32</v>
      </c>
      <c r="G100" s="65"/>
      <c r="H100" s="69"/>
      <c r="I100" s="70"/>
      <c r="J100" s="70"/>
      <c r="K100" s="34" t="s">
        <v>65</v>
      </c>
      <c r="L100" s="77">
        <v>100</v>
      </c>
      <c r="M100" s="77"/>
      <c r="N100" s="72"/>
      <c r="O100" s="79" t="s">
        <v>324</v>
      </c>
      <c r="P100" s="81">
        <v>43481.66883101852</v>
      </c>
      <c r="Q100" s="79" t="s">
        <v>326</v>
      </c>
      <c r="R100" s="79"/>
      <c r="S100" s="79"/>
      <c r="T100" s="79"/>
      <c r="U100" s="79"/>
      <c r="V100" s="82" t="s">
        <v>424</v>
      </c>
      <c r="W100" s="81">
        <v>43481.66883101852</v>
      </c>
      <c r="X100" s="82" t="s">
        <v>513</v>
      </c>
      <c r="Y100" s="79"/>
      <c r="Z100" s="79"/>
      <c r="AA100" s="85" t="s">
        <v>618</v>
      </c>
      <c r="AB100" s="79"/>
      <c r="AC100" s="79" t="b">
        <v>0</v>
      </c>
      <c r="AD100" s="79">
        <v>0</v>
      </c>
      <c r="AE100" s="85" t="s">
        <v>679</v>
      </c>
      <c r="AF100" s="79" t="b">
        <v>0</v>
      </c>
      <c r="AG100" s="79" t="s">
        <v>683</v>
      </c>
      <c r="AH100" s="79"/>
      <c r="AI100" s="85" t="s">
        <v>679</v>
      </c>
      <c r="AJ100" s="79" t="b">
        <v>0</v>
      </c>
      <c r="AK100" s="79">
        <v>107</v>
      </c>
      <c r="AL100" s="85" t="s">
        <v>660</v>
      </c>
      <c r="AM100" s="79" t="s">
        <v>688</v>
      </c>
      <c r="AN100" s="79" t="b">
        <v>0</v>
      </c>
      <c r="AO100" s="85" t="s">
        <v>660</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1</v>
      </c>
      <c r="BC100" s="78" t="str">
        <f>REPLACE(INDEX(GroupVertices[Group],MATCH(Edges[[#This Row],[Vertex 2]],GroupVertices[Vertex],0)),1,1,"")</f>
        <v>1</v>
      </c>
      <c r="BD100" s="48"/>
      <c r="BE100" s="49"/>
      <c r="BF100" s="48"/>
      <c r="BG100" s="49"/>
      <c r="BH100" s="48"/>
      <c r="BI100" s="49"/>
      <c r="BJ100" s="48"/>
      <c r="BK100" s="49"/>
      <c r="BL100" s="48"/>
    </row>
    <row r="101" spans="1:64" ht="15">
      <c r="A101" s="64" t="s">
        <v>258</v>
      </c>
      <c r="B101" s="64" t="s">
        <v>298</v>
      </c>
      <c r="C101" s="65" t="s">
        <v>1879</v>
      </c>
      <c r="D101" s="66">
        <v>3</v>
      </c>
      <c r="E101" s="67" t="s">
        <v>132</v>
      </c>
      <c r="F101" s="68">
        <v>32</v>
      </c>
      <c r="G101" s="65"/>
      <c r="H101" s="69"/>
      <c r="I101" s="70"/>
      <c r="J101" s="70"/>
      <c r="K101" s="34" t="s">
        <v>65</v>
      </c>
      <c r="L101" s="77">
        <v>101</v>
      </c>
      <c r="M101" s="77"/>
      <c r="N101" s="72"/>
      <c r="O101" s="79" t="s">
        <v>324</v>
      </c>
      <c r="P101" s="81">
        <v>43481.66883101852</v>
      </c>
      <c r="Q101" s="79" t="s">
        <v>326</v>
      </c>
      <c r="R101" s="79"/>
      <c r="S101" s="79"/>
      <c r="T101" s="79"/>
      <c r="U101" s="79"/>
      <c r="V101" s="82" t="s">
        <v>424</v>
      </c>
      <c r="W101" s="81">
        <v>43481.66883101852</v>
      </c>
      <c r="X101" s="82" t="s">
        <v>513</v>
      </c>
      <c r="Y101" s="79"/>
      <c r="Z101" s="79"/>
      <c r="AA101" s="85" t="s">
        <v>618</v>
      </c>
      <c r="AB101" s="79"/>
      <c r="AC101" s="79" t="b">
        <v>0</v>
      </c>
      <c r="AD101" s="79">
        <v>0</v>
      </c>
      <c r="AE101" s="85" t="s">
        <v>679</v>
      </c>
      <c r="AF101" s="79" t="b">
        <v>0</v>
      </c>
      <c r="AG101" s="79" t="s">
        <v>683</v>
      </c>
      <c r="AH101" s="79"/>
      <c r="AI101" s="85" t="s">
        <v>679</v>
      </c>
      <c r="AJ101" s="79" t="b">
        <v>0</v>
      </c>
      <c r="AK101" s="79">
        <v>107</v>
      </c>
      <c r="AL101" s="85" t="s">
        <v>660</v>
      </c>
      <c r="AM101" s="79" t="s">
        <v>688</v>
      </c>
      <c r="AN101" s="79" t="b">
        <v>0</v>
      </c>
      <c r="AO101" s="85" t="s">
        <v>660</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1</v>
      </c>
      <c r="BC101" s="78" t="str">
        <f>REPLACE(INDEX(GroupVertices[Group],MATCH(Edges[[#This Row],[Vertex 2]],GroupVertices[Vertex],0)),1,1,"")</f>
        <v>1</v>
      </c>
      <c r="BD101" s="48">
        <v>0</v>
      </c>
      <c r="BE101" s="49">
        <v>0</v>
      </c>
      <c r="BF101" s="48">
        <v>0</v>
      </c>
      <c r="BG101" s="49">
        <v>0</v>
      </c>
      <c r="BH101" s="48">
        <v>0</v>
      </c>
      <c r="BI101" s="49">
        <v>0</v>
      </c>
      <c r="BJ101" s="48">
        <v>21</v>
      </c>
      <c r="BK101" s="49">
        <v>100</v>
      </c>
      <c r="BL101" s="48">
        <v>21</v>
      </c>
    </row>
    <row r="102" spans="1:64" ht="15">
      <c r="A102" s="64" t="s">
        <v>259</v>
      </c>
      <c r="B102" s="64" t="s">
        <v>302</v>
      </c>
      <c r="C102" s="65" t="s">
        <v>1879</v>
      </c>
      <c r="D102" s="66">
        <v>3</v>
      </c>
      <c r="E102" s="67" t="s">
        <v>132</v>
      </c>
      <c r="F102" s="68">
        <v>32</v>
      </c>
      <c r="G102" s="65"/>
      <c r="H102" s="69"/>
      <c r="I102" s="70"/>
      <c r="J102" s="70"/>
      <c r="K102" s="34" t="s">
        <v>65</v>
      </c>
      <c r="L102" s="77">
        <v>102</v>
      </c>
      <c r="M102" s="77"/>
      <c r="N102" s="72"/>
      <c r="O102" s="79" t="s">
        <v>324</v>
      </c>
      <c r="P102" s="81">
        <v>43481.669699074075</v>
      </c>
      <c r="Q102" s="79" t="s">
        <v>327</v>
      </c>
      <c r="R102" s="82" t="s">
        <v>358</v>
      </c>
      <c r="S102" s="79" t="s">
        <v>362</v>
      </c>
      <c r="T102" s="79" t="s">
        <v>364</v>
      </c>
      <c r="U102" s="79"/>
      <c r="V102" s="82" t="s">
        <v>425</v>
      </c>
      <c r="W102" s="81">
        <v>43481.669699074075</v>
      </c>
      <c r="X102" s="82" t="s">
        <v>514</v>
      </c>
      <c r="Y102" s="79"/>
      <c r="Z102" s="79"/>
      <c r="AA102" s="85" t="s">
        <v>619</v>
      </c>
      <c r="AB102" s="79"/>
      <c r="AC102" s="79" t="b">
        <v>0</v>
      </c>
      <c r="AD102" s="79">
        <v>0</v>
      </c>
      <c r="AE102" s="85" t="s">
        <v>679</v>
      </c>
      <c r="AF102" s="79" t="b">
        <v>1</v>
      </c>
      <c r="AG102" s="79" t="s">
        <v>683</v>
      </c>
      <c r="AH102" s="79"/>
      <c r="AI102" s="85" t="s">
        <v>684</v>
      </c>
      <c r="AJ102" s="79" t="b">
        <v>0</v>
      </c>
      <c r="AK102" s="79">
        <v>174</v>
      </c>
      <c r="AL102" s="85" t="s">
        <v>665</v>
      </c>
      <c r="AM102" s="79" t="s">
        <v>692</v>
      </c>
      <c r="AN102" s="79" t="b">
        <v>0</v>
      </c>
      <c r="AO102" s="85" t="s">
        <v>665</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2</v>
      </c>
      <c r="BC102" s="78" t="str">
        <f>REPLACE(INDEX(GroupVertices[Group],MATCH(Edges[[#This Row],[Vertex 2]],GroupVertices[Vertex],0)),1,1,"")</f>
        <v>2</v>
      </c>
      <c r="BD102" s="48">
        <v>0</v>
      </c>
      <c r="BE102" s="49">
        <v>0</v>
      </c>
      <c r="BF102" s="48">
        <v>0</v>
      </c>
      <c r="BG102" s="49">
        <v>0</v>
      </c>
      <c r="BH102" s="48">
        <v>0</v>
      </c>
      <c r="BI102" s="49">
        <v>0</v>
      </c>
      <c r="BJ102" s="48">
        <v>12</v>
      </c>
      <c r="BK102" s="49">
        <v>100</v>
      </c>
      <c r="BL102" s="48">
        <v>12</v>
      </c>
    </row>
    <row r="103" spans="1:64" ht="15">
      <c r="A103" s="64" t="s">
        <v>260</v>
      </c>
      <c r="B103" s="64" t="s">
        <v>310</v>
      </c>
      <c r="C103" s="65" t="s">
        <v>1879</v>
      </c>
      <c r="D103" s="66">
        <v>3</v>
      </c>
      <c r="E103" s="67" t="s">
        <v>132</v>
      </c>
      <c r="F103" s="68">
        <v>32</v>
      </c>
      <c r="G103" s="65"/>
      <c r="H103" s="69"/>
      <c r="I103" s="70"/>
      <c r="J103" s="70"/>
      <c r="K103" s="34" t="s">
        <v>65</v>
      </c>
      <c r="L103" s="77">
        <v>103</v>
      </c>
      <c r="M103" s="77"/>
      <c r="N103" s="72"/>
      <c r="O103" s="79" t="s">
        <v>324</v>
      </c>
      <c r="P103" s="81">
        <v>43481.67061342593</v>
      </c>
      <c r="Q103" s="79" t="s">
        <v>326</v>
      </c>
      <c r="R103" s="79"/>
      <c r="S103" s="79"/>
      <c r="T103" s="79"/>
      <c r="U103" s="79"/>
      <c r="V103" s="82" t="s">
        <v>426</v>
      </c>
      <c r="W103" s="81">
        <v>43481.67061342593</v>
      </c>
      <c r="X103" s="82" t="s">
        <v>515</v>
      </c>
      <c r="Y103" s="79"/>
      <c r="Z103" s="79"/>
      <c r="AA103" s="85" t="s">
        <v>620</v>
      </c>
      <c r="AB103" s="79"/>
      <c r="AC103" s="79" t="b">
        <v>0</v>
      </c>
      <c r="AD103" s="79">
        <v>0</v>
      </c>
      <c r="AE103" s="85" t="s">
        <v>679</v>
      </c>
      <c r="AF103" s="79" t="b">
        <v>0</v>
      </c>
      <c r="AG103" s="79" t="s">
        <v>683</v>
      </c>
      <c r="AH103" s="79"/>
      <c r="AI103" s="85" t="s">
        <v>679</v>
      </c>
      <c r="AJ103" s="79" t="b">
        <v>0</v>
      </c>
      <c r="AK103" s="79">
        <v>107</v>
      </c>
      <c r="AL103" s="85" t="s">
        <v>660</v>
      </c>
      <c r="AM103" s="79" t="s">
        <v>688</v>
      </c>
      <c r="AN103" s="79" t="b">
        <v>0</v>
      </c>
      <c r="AO103" s="85" t="s">
        <v>660</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1</v>
      </c>
      <c r="BC103" s="78" t="str">
        <f>REPLACE(INDEX(GroupVertices[Group],MATCH(Edges[[#This Row],[Vertex 2]],GroupVertices[Vertex],0)),1,1,"")</f>
        <v>1</v>
      </c>
      <c r="BD103" s="48"/>
      <c r="BE103" s="49"/>
      <c r="BF103" s="48"/>
      <c r="BG103" s="49"/>
      <c r="BH103" s="48"/>
      <c r="BI103" s="49"/>
      <c r="BJ103" s="48"/>
      <c r="BK103" s="49"/>
      <c r="BL103" s="48"/>
    </row>
    <row r="104" spans="1:64" ht="15">
      <c r="A104" s="64" t="s">
        <v>260</v>
      </c>
      <c r="B104" s="64" t="s">
        <v>311</v>
      </c>
      <c r="C104" s="65" t="s">
        <v>1879</v>
      </c>
      <c r="D104" s="66">
        <v>3</v>
      </c>
      <c r="E104" s="67" t="s">
        <v>132</v>
      </c>
      <c r="F104" s="68">
        <v>32</v>
      </c>
      <c r="G104" s="65"/>
      <c r="H104" s="69"/>
      <c r="I104" s="70"/>
      <c r="J104" s="70"/>
      <c r="K104" s="34" t="s">
        <v>65</v>
      </c>
      <c r="L104" s="77">
        <v>104</v>
      </c>
      <c r="M104" s="77"/>
      <c r="N104" s="72"/>
      <c r="O104" s="79" t="s">
        <v>324</v>
      </c>
      <c r="P104" s="81">
        <v>43481.67061342593</v>
      </c>
      <c r="Q104" s="79" t="s">
        <v>326</v>
      </c>
      <c r="R104" s="79"/>
      <c r="S104" s="79"/>
      <c r="T104" s="79"/>
      <c r="U104" s="79"/>
      <c r="V104" s="82" t="s">
        <v>426</v>
      </c>
      <c r="W104" s="81">
        <v>43481.67061342593</v>
      </c>
      <c r="X104" s="82" t="s">
        <v>515</v>
      </c>
      <c r="Y104" s="79"/>
      <c r="Z104" s="79"/>
      <c r="AA104" s="85" t="s">
        <v>620</v>
      </c>
      <c r="AB104" s="79"/>
      <c r="AC104" s="79" t="b">
        <v>0</v>
      </c>
      <c r="AD104" s="79">
        <v>0</v>
      </c>
      <c r="AE104" s="85" t="s">
        <v>679</v>
      </c>
      <c r="AF104" s="79" t="b">
        <v>0</v>
      </c>
      <c r="AG104" s="79" t="s">
        <v>683</v>
      </c>
      <c r="AH104" s="79"/>
      <c r="AI104" s="85" t="s">
        <v>679</v>
      </c>
      <c r="AJ104" s="79" t="b">
        <v>0</v>
      </c>
      <c r="AK104" s="79">
        <v>107</v>
      </c>
      <c r="AL104" s="85" t="s">
        <v>660</v>
      </c>
      <c r="AM104" s="79" t="s">
        <v>688</v>
      </c>
      <c r="AN104" s="79" t="b">
        <v>0</v>
      </c>
      <c r="AO104" s="85" t="s">
        <v>660</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1</v>
      </c>
      <c r="BC104" s="78" t="str">
        <f>REPLACE(INDEX(GroupVertices[Group],MATCH(Edges[[#This Row],[Vertex 2]],GroupVertices[Vertex],0)),1,1,"")</f>
        <v>1</v>
      </c>
      <c r="BD104" s="48"/>
      <c r="BE104" s="49"/>
      <c r="BF104" s="48"/>
      <c r="BG104" s="49"/>
      <c r="BH104" s="48"/>
      <c r="BI104" s="49"/>
      <c r="BJ104" s="48"/>
      <c r="BK104" s="49"/>
      <c r="BL104" s="48"/>
    </row>
    <row r="105" spans="1:64" ht="15">
      <c r="A105" s="64" t="s">
        <v>260</v>
      </c>
      <c r="B105" s="64" t="s">
        <v>298</v>
      </c>
      <c r="C105" s="65" t="s">
        <v>1879</v>
      </c>
      <c r="D105" s="66">
        <v>3</v>
      </c>
      <c r="E105" s="67" t="s">
        <v>132</v>
      </c>
      <c r="F105" s="68">
        <v>32</v>
      </c>
      <c r="G105" s="65"/>
      <c r="H105" s="69"/>
      <c r="I105" s="70"/>
      <c r="J105" s="70"/>
      <c r="K105" s="34" t="s">
        <v>65</v>
      </c>
      <c r="L105" s="77">
        <v>105</v>
      </c>
      <c r="M105" s="77"/>
      <c r="N105" s="72"/>
      <c r="O105" s="79" t="s">
        <v>324</v>
      </c>
      <c r="P105" s="81">
        <v>43481.67061342593</v>
      </c>
      <c r="Q105" s="79" t="s">
        <v>326</v>
      </c>
      <c r="R105" s="79"/>
      <c r="S105" s="79"/>
      <c r="T105" s="79"/>
      <c r="U105" s="79"/>
      <c r="V105" s="82" t="s">
        <v>426</v>
      </c>
      <c r="W105" s="81">
        <v>43481.67061342593</v>
      </c>
      <c r="X105" s="82" t="s">
        <v>515</v>
      </c>
      <c r="Y105" s="79"/>
      <c r="Z105" s="79"/>
      <c r="AA105" s="85" t="s">
        <v>620</v>
      </c>
      <c r="AB105" s="79"/>
      <c r="AC105" s="79" t="b">
        <v>0</v>
      </c>
      <c r="AD105" s="79">
        <v>0</v>
      </c>
      <c r="AE105" s="85" t="s">
        <v>679</v>
      </c>
      <c r="AF105" s="79" t="b">
        <v>0</v>
      </c>
      <c r="AG105" s="79" t="s">
        <v>683</v>
      </c>
      <c r="AH105" s="79"/>
      <c r="AI105" s="85" t="s">
        <v>679</v>
      </c>
      <c r="AJ105" s="79" t="b">
        <v>0</v>
      </c>
      <c r="AK105" s="79">
        <v>107</v>
      </c>
      <c r="AL105" s="85" t="s">
        <v>660</v>
      </c>
      <c r="AM105" s="79" t="s">
        <v>688</v>
      </c>
      <c r="AN105" s="79" t="b">
        <v>0</v>
      </c>
      <c r="AO105" s="85" t="s">
        <v>660</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1</v>
      </c>
      <c r="BC105" s="78" t="str">
        <f>REPLACE(INDEX(GroupVertices[Group],MATCH(Edges[[#This Row],[Vertex 2]],GroupVertices[Vertex],0)),1,1,"")</f>
        <v>1</v>
      </c>
      <c r="BD105" s="48">
        <v>0</v>
      </c>
      <c r="BE105" s="49">
        <v>0</v>
      </c>
      <c r="BF105" s="48">
        <v>0</v>
      </c>
      <c r="BG105" s="49">
        <v>0</v>
      </c>
      <c r="BH105" s="48">
        <v>0</v>
      </c>
      <c r="BI105" s="49">
        <v>0</v>
      </c>
      <c r="BJ105" s="48">
        <v>21</v>
      </c>
      <c r="BK105" s="49">
        <v>100</v>
      </c>
      <c r="BL105" s="48">
        <v>21</v>
      </c>
    </row>
    <row r="106" spans="1:64" ht="15">
      <c r="A106" s="64" t="s">
        <v>261</v>
      </c>
      <c r="B106" s="64" t="s">
        <v>312</v>
      </c>
      <c r="C106" s="65" t="s">
        <v>1879</v>
      </c>
      <c r="D106" s="66">
        <v>3</v>
      </c>
      <c r="E106" s="67" t="s">
        <v>132</v>
      </c>
      <c r="F106" s="68">
        <v>32</v>
      </c>
      <c r="G106" s="65"/>
      <c r="H106" s="69"/>
      <c r="I106" s="70"/>
      <c r="J106" s="70"/>
      <c r="K106" s="34" t="s">
        <v>65</v>
      </c>
      <c r="L106" s="77">
        <v>106</v>
      </c>
      <c r="M106" s="77"/>
      <c r="N106" s="72"/>
      <c r="O106" s="79" t="s">
        <v>324</v>
      </c>
      <c r="P106" s="81">
        <v>43481.670752314814</v>
      </c>
      <c r="Q106" s="79" t="s">
        <v>339</v>
      </c>
      <c r="R106" s="79"/>
      <c r="S106" s="79"/>
      <c r="T106" s="79" t="s">
        <v>365</v>
      </c>
      <c r="U106" s="79"/>
      <c r="V106" s="82" t="s">
        <v>427</v>
      </c>
      <c r="W106" s="81">
        <v>43481.670752314814</v>
      </c>
      <c r="X106" s="82" t="s">
        <v>516</v>
      </c>
      <c r="Y106" s="79"/>
      <c r="Z106" s="79"/>
      <c r="AA106" s="85" t="s">
        <v>621</v>
      </c>
      <c r="AB106" s="85" t="s">
        <v>677</v>
      </c>
      <c r="AC106" s="79" t="b">
        <v>0</v>
      </c>
      <c r="AD106" s="79">
        <v>2</v>
      </c>
      <c r="AE106" s="85" t="s">
        <v>680</v>
      </c>
      <c r="AF106" s="79" t="b">
        <v>0</v>
      </c>
      <c r="AG106" s="79" t="s">
        <v>683</v>
      </c>
      <c r="AH106" s="79"/>
      <c r="AI106" s="85" t="s">
        <v>679</v>
      </c>
      <c r="AJ106" s="79" t="b">
        <v>0</v>
      </c>
      <c r="AK106" s="79">
        <v>0</v>
      </c>
      <c r="AL106" s="85" t="s">
        <v>679</v>
      </c>
      <c r="AM106" s="79" t="s">
        <v>688</v>
      </c>
      <c r="AN106" s="79" t="b">
        <v>0</v>
      </c>
      <c r="AO106" s="85" t="s">
        <v>677</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6</v>
      </c>
      <c r="BC106" s="78" t="str">
        <f>REPLACE(INDEX(GroupVertices[Group],MATCH(Edges[[#This Row],[Vertex 2]],GroupVertices[Vertex],0)),1,1,"")</f>
        <v>6</v>
      </c>
      <c r="BD106" s="48"/>
      <c r="BE106" s="49"/>
      <c r="BF106" s="48"/>
      <c r="BG106" s="49"/>
      <c r="BH106" s="48"/>
      <c r="BI106" s="49"/>
      <c r="BJ106" s="48"/>
      <c r="BK106" s="49"/>
      <c r="BL106" s="48"/>
    </row>
    <row r="107" spans="1:64" ht="15">
      <c r="A107" s="64" t="s">
        <v>261</v>
      </c>
      <c r="B107" s="64" t="s">
        <v>313</v>
      </c>
      <c r="C107" s="65" t="s">
        <v>1879</v>
      </c>
      <c r="D107" s="66">
        <v>3</v>
      </c>
      <c r="E107" s="67" t="s">
        <v>132</v>
      </c>
      <c r="F107" s="68">
        <v>32</v>
      </c>
      <c r="G107" s="65"/>
      <c r="H107" s="69"/>
      <c r="I107" s="70"/>
      <c r="J107" s="70"/>
      <c r="K107" s="34" t="s">
        <v>65</v>
      </c>
      <c r="L107" s="77">
        <v>107</v>
      </c>
      <c r="M107" s="77"/>
      <c r="N107" s="72"/>
      <c r="O107" s="79" t="s">
        <v>324</v>
      </c>
      <c r="P107" s="81">
        <v>43481.670752314814</v>
      </c>
      <c r="Q107" s="79" t="s">
        <v>339</v>
      </c>
      <c r="R107" s="79"/>
      <c r="S107" s="79"/>
      <c r="T107" s="79" t="s">
        <v>365</v>
      </c>
      <c r="U107" s="79"/>
      <c r="V107" s="82" t="s">
        <v>427</v>
      </c>
      <c r="W107" s="81">
        <v>43481.670752314814</v>
      </c>
      <c r="X107" s="82" t="s">
        <v>516</v>
      </c>
      <c r="Y107" s="79"/>
      <c r="Z107" s="79"/>
      <c r="AA107" s="85" t="s">
        <v>621</v>
      </c>
      <c r="AB107" s="85" t="s">
        <v>677</v>
      </c>
      <c r="AC107" s="79" t="b">
        <v>0</v>
      </c>
      <c r="AD107" s="79">
        <v>2</v>
      </c>
      <c r="AE107" s="85" t="s">
        <v>680</v>
      </c>
      <c r="AF107" s="79" t="b">
        <v>0</v>
      </c>
      <c r="AG107" s="79" t="s">
        <v>683</v>
      </c>
      <c r="AH107" s="79"/>
      <c r="AI107" s="85" t="s">
        <v>679</v>
      </c>
      <c r="AJ107" s="79" t="b">
        <v>0</v>
      </c>
      <c r="AK107" s="79">
        <v>0</v>
      </c>
      <c r="AL107" s="85" t="s">
        <v>679</v>
      </c>
      <c r="AM107" s="79" t="s">
        <v>688</v>
      </c>
      <c r="AN107" s="79" t="b">
        <v>0</v>
      </c>
      <c r="AO107" s="85" t="s">
        <v>677</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6</v>
      </c>
      <c r="BC107" s="78" t="str">
        <f>REPLACE(INDEX(GroupVertices[Group],MATCH(Edges[[#This Row],[Vertex 2]],GroupVertices[Vertex],0)),1,1,"")</f>
        <v>6</v>
      </c>
      <c r="BD107" s="48"/>
      <c r="BE107" s="49"/>
      <c r="BF107" s="48"/>
      <c r="BG107" s="49"/>
      <c r="BH107" s="48"/>
      <c r="BI107" s="49"/>
      <c r="BJ107" s="48"/>
      <c r="BK107" s="49"/>
      <c r="BL107" s="48"/>
    </row>
    <row r="108" spans="1:64" ht="15">
      <c r="A108" s="64" t="s">
        <v>261</v>
      </c>
      <c r="B108" s="64" t="s">
        <v>314</v>
      </c>
      <c r="C108" s="65" t="s">
        <v>1879</v>
      </c>
      <c r="D108" s="66">
        <v>3</v>
      </c>
      <c r="E108" s="67" t="s">
        <v>132</v>
      </c>
      <c r="F108" s="68">
        <v>32</v>
      </c>
      <c r="G108" s="65"/>
      <c r="H108" s="69"/>
      <c r="I108" s="70"/>
      <c r="J108" s="70"/>
      <c r="K108" s="34" t="s">
        <v>65</v>
      </c>
      <c r="L108" s="77">
        <v>108</v>
      </c>
      <c r="M108" s="77"/>
      <c r="N108" s="72"/>
      <c r="O108" s="79" t="s">
        <v>325</v>
      </c>
      <c r="P108" s="81">
        <v>43481.670752314814</v>
      </c>
      <c r="Q108" s="79" t="s">
        <v>339</v>
      </c>
      <c r="R108" s="79"/>
      <c r="S108" s="79"/>
      <c r="T108" s="79" t="s">
        <v>365</v>
      </c>
      <c r="U108" s="79"/>
      <c r="V108" s="82" t="s">
        <v>427</v>
      </c>
      <c r="W108" s="81">
        <v>43481.670752314814</v>
      </c>
      <c r="X108" s="82" t="s">
        <v>516</v>
      </c>
      <c r="Y108" s="79"/>
      <c r="Z108" s="79"/>
      <c r="AA108" s="85" t="s">
        <v>621</v>
      </c>
      <c r="AB108" s="85" t="s">
        <v>677</v>
      </c>
      <c r="AC108" s="79" t="b">
        <v>0</v>
      </c>
      <c r="AD108" s="79">
        <v>2</v>
      </c>
      <c r="AE108" s="85" t="s">
        <v>680</v>
      </c>
      <c r="AF108" s="79" t="b">
        <v>0</v>
      </c>
      <c r="AG108" s="79" t="s">
        <v>683</v>
      </c>
      <c r="AH108" s="79"/>
      <c r="AI108" s="85" t="s">
        <v>679</v>
      </c>
      <c r="AJ108" s="79" t="b">
        <v>0</v>
      </c>
      <c r="AK108" s="79">
        <v>0</v>
      </c>
      <c r="AL108" s="85" t="s">
        <v>679</v>
      </c>
      <c r="AM108" s="79" t="s">
        <v>688</v>
      </c>
      <c r="AN108" s="79" t="b">
        <v>0</v>
      </c>
      <c r="AO108" s="85" t="s">
        <v>677</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6</v>
      </c>
      <c r="BC108" s="78" t="str">
        <f>REPLACE(INDEX(GroupVertices[Group],MATCH(Edges[[#This Row],[Vertex 2]],GroupVertices[Vertex],0)),1,1,"")</f>
        <v>6</v>
      </c>
      <c r="BD108" s="48">
        <v>0</v>
      </c>
      <c r="BE108" s="49">
        <v>0</v>
      </c>
      <c r="BF108" s="48">
        <v>0</v>
      </c>
      <c r="BG108" s="49">
        <v>0</v>
      </c>
      <c r="BH108" s="48">
        <v>0</v>
      </c>
      <c r="BI108" s="49">
        <v>0</v>
      </c>
      <c r="BJ108" s="48">
        <v>54</v>
      </c>
      <c r="BK108" s="49">
        <v>100</v>
      </c>
      <c r="BL108" s="48">
        <v>54</v>
      </c>
    </row>
    <row r="109" spans="1:64" ht="15">
      <c r="A109" s="64" t="s">
        <v>262</v>
      </c>
      <c r="B109" s="64" t="s">
        <v>300</v>
      </c>
      <c r="C109" s="65" t="s">
        <v>1879</v>
      </c>
      <c r="D109" s="66">
        <v>3</v>
      </c>
      <c r="E109" s="67" t="s">
        <v>132</v>
      </c>
      <c r="F109" s="68">
        <v>32</v>
      </c>
      <c r="G109" s="65"/>
      <c r="H109" s="69"/>
      <c r="I109" s="70"/>
      <c r="J109" s="70"/>
      <c r="K109" s="34" t="s">
        <v>65</v>
      </c>
      <c r="L109" s="77">
        <v>109</v>
      </c>
      <c r="M109" s="77"/>
      <c r="N109" s="72"/>
      <c r="O109" s="79" t="s">
        <v>324</v>
      </c>
      <c r="P109" s="81">
        <v>43481.670810185184</v>
      </c>
      <c r="Q109" s="79" t="s">
        <v>330</v>
      </c>
      <c r="R109" s="79"/>
      <c r="S109" s="79"/>
      <c r="T109" s="79" t="s">
        <v>365</v>
      </c>
      <c r="U109" s="79"/>
      <c r="V109" s="82" t="s">
        <v>428</v>
      </c>
      <c r="W109" s="81">
        <v>43481.670810185184</v>
      </c>
      <c r="X109" s="82" t="s">
        <v>517</v>
      </c>
      <c r="Y109" s="79"/>
      <c r="Z109" s="79"/>
      <c r="AA109" s="85" t="s">
        <v>622</v>
      </c>
      <c r="AB109" s="79"/>
      <c r="AC109" s="79" t="b">
        <v>0</v>
      </c>
      <c r="AD109" s="79">
        <v>0</v>
      </c>
      <c r="AE109" s="85" t="s">
        <v>679</v>
      </c>
      <c r="AF109" s="79" t="b">
        <v>0</v>
      </c>
      <c r="AG109" s="79" t="s">
        <v>683</v>
      </c>
      <c r="AH109" s="79"/>
      <c r="AI109" s="85" t="s">
        <v>679</v>
      </c>
      <c r="AJ109" s="79" t="b">
        <v>0</v>
      </c>
      <c r="AK109" s="79">
        <v>118</v>
      </c>
      <c r="AL109" s="85" t="s">
        <v>662</v>
      </c>
      <c r="AM109" s="79" t="s">
        <v>690</v>
      </c>
      <c r="AN109" s="79" t="b">
        <v>0</v>
      </c>
      <c r="AO109" s="85" t="s">
        <v>662</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2</v>
      </c>
      <c r="BC109" s="78" t="str">
        <f>REPLACE(INDEX(GroupVertices[Group],MATCH(Edges[[#This Row],[Vertex 2]],GroupVertices[Vertex],0)),1,1,"")</f>
        <v>2</v>
      </c>
      <c r="BD109" s="48">
        <v>1</v>
      </c>
      <c r="BE109" s="49">
        <v>4.166666666666667</v>
      </c>
      <c r="BF109" s="48">
        <v>0</v>
      </c>
      <c r="BG109" s="49">
        <v>0</v>
      </c>
      <c r="BH109" s="48">
        <v>0</v>
      </c>
      <c r="BI109" s="49">
        <v>0</v>
      </c>
      <c r="BJ109" s="48">
        <v>23</v>
      </c>
      <c r="BK109" s="49">
        <v>95.83333333333333</v>
      </c>
      <c r="BL109" s="48">
        <v>24</v>
      </c>
    </row>
    <row r="110" spans="1:64" ht="15">
      <c r="A110" s="64" t="s">
        <v>263</v>
      </c>
      <c r="B110" s="64" t="s">
        <v>310</v>
      </c>
      <c r="C110" s="65" t="s">
        <v>1879</v>
      </c>
      <c r="D110" s="66">
        <v>3</v>
      </c>
      <c r="E110" s="67" t="s">
        <v>132</v>
      </c>
      <c r="F110" s="68">
        <v>32</v>
      </c>
      <c r="G110" s="65"/>
      <c r="H110" s="69"/>
      <c r="I110" s="70"/>
      <c r="J110" s="70"/>
      <c r="K110" s="34" t="s">
        <v>65</v>
      </c>
      <c r="L110" s="77">
        <v>110</v>
      </c>
      <c r="M110" s="77"/>
      <c r="N110" s="72"/>
      <c r="O110" s="79" t="s">
        <v>324</v>
      </c>
      <c r="P110" s="81">
        <v>43481.6709375</v>
      </c>
      <c r="Q110" s="79" t="s">
        <v>326</v>
      </c>
      <c r="R110" s="79"/>
      <c r="S110" s="79"/>
      <c r="T110" s="79"/>
      <c r="U110" s="79"/>
      <c r="V110" s="82" t="s">
        <v>429</v>
      </c>
      <c r="W110" s="81">
        <v>43481.6709375</v>
      </c>
      <c r="X110" s="82" t="s">
        <v>518</v>
      </c>
      <c r="Y110" s="79"/>
      <c r="Z110" s="79"/>
      <c r="AA110" s="85" t="s">
        <v>623</v>
      </c>
      <c r="AB110" s="79"/>
      <c r="AC110" s="79" t="b">
        <v>0</v>
      </c>
      <c r="AD110" s="79">
        <v>0</v>
      </c>
      <c r="AE110" s="85" t="s">
        <v>679</v>
      </c>
      <c r="AF110" s="79" t="b">
        <v>0</v>
      </c>
      <c r="AG110" s="79" t="s">
        <v>683</v>
      </c>
      <c r="AH110" s="79"/>
      <c r="AI110" s="85" t="s">
        <v>679</v>
      </c>
      <c r="AJ110" s="79" t="b">
        <v>0</v>
      </c>
      <c r="AK110" s="79">
        <v>107</v>
      </c>
      <c r="AL110" s="85" t="s">
        <v>660</v>
      </c>
      <c r="AM110" s="79" t="s">
        <v>688</v>
      </c>
      <c r="AN110" s="79" t="b">
        <v>0</v>
      </c>
      <c r="AO110" s="85" t="s">
        <v>660</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1</v>
      </c>
      <c r="BC110" s="78" t="str">
        <f>REPLACE(INDEX(GroupVertices[Group],MATCH(Edges[[#This Row],[Vertex 2]],GroupVertices[Vertex],0)),1,1,"")</f>
        <v>1</v>
      </c>
      <c r="BD110" s="48"/>
      <c r="BE110" s="49"/>
      <c r="BF110" s="48"/>
      <c r="BG110" s="49"/>
      <c r="BH110" s="48"/>
      <c r="BI110" s="49"/>
      <c r="BJ110" s="48"/>
      <c r="BK110" s="49"/>
      <c r="BL110" s="48"/>
    </row>
    <row r="111" spans="1:64" ht="15">
      <c r="A111" s="64" t="s">
        <v>263</v>
      </c>
      <c r="B111" s="64" t="s">
        <v>311</v>
      </c>
      <c r="C111" s="65" t="s">
        <v>1879</v>
      </c>
      <c r="D111" s="66">
        <v>3</v>
      </c>
      <c r="E111" s="67" t="s">
        <v>132</v>
      </c>
      <c r="F111" s="68">
        <v>32</v>
      </c>
      <c r="G111" s="65"/>
      <c r="H111" s="69"/>
      <c r="I111" s="70"/>
      <c r="J111" s="70"/>
      <c r="K111" s="34" t="s">
        <v>65</v>
      </c>
      <c r="L111" s="77">
        <v>111</v>
      </c>
      <c r="M111" s="77"/>
      <c r="N111" s="72"/>
      <c r="O111" s="79" t="s">
        <v>324</v>
      </c>
      <c r="P111" s="81">
        <v>43481.6709375</v>
      </c>
      <c r="Q111" s="79" t="s">
        <v>326</v>
      </c>
      <c r="R111" s="79"/>
      <c r="S111" s="79"/>
      <c r="T111" s="79"/>
      <c r="U111" s="79"/>
      <c r="V111" s="82" t="s">
        <v>429</v>
      </c>
      <c r="W111" s="81">
        <v>43481.6709375</v>
      </c>
      <c r="X111" s="82" t="s">
        <v>518</v>
      </c>
      <c r="Y111" s="79"/>
      <c r="Z111" s="79"/>
      <c r="AA111" s="85" t="s">
        <v>623</v>
      </c>
      <c r="AB111" s="79"/>
      <c r="AC111" s="79" t="b">
        <v>0</v>
      </c>
      <c r="AD111" s="79">
        <v>0</v>
      </c>
      <c r="AE111" s="85" t="s">
        <v>679</v>
      </c>
      <c r="AF111" s="79" t="b">
        <v>0</v>
      </c>
      <c r="AG111" s="79" t="s">
        <v>683</v>
      </c>
      <c r="AH111" s="79"/>
      <c r="AI111" s="85" t="s">
        <v>679</v>
      </c>
      <c r="AJ111" s="79" t="b">
        <v>0</v>
      </c>
      <c r="AK111" s="79">
        <v>107</v>
      </c>
      <c r="AL111" s="85" t="s">
        <v>660</v>
      </c>
      <c r="AM111" s="79" t="s">
        <v>688</v>
      </c>
      <c r="AN111" s="79" t="b">
        <v>0</v>
      </c>
      <c r="AO111" s="85" t="s">
        <v>660</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1</v>
      </c>
      <c r="BC111" s="78" t="str">
        <f>REPLACE(INDEX(GroupVertices[Group],MATCH(Edges[[#This Row],[Vertex 2]],GroupVertices[Vertex],0)),1,1,"")</f>
        <v>1</v>
      </c>
      <c r="BD111" s="48"/>
      <c r="BE111" s="49"/>
      <c r="BF111" s="48"/>
      <c r="BG111" s="49"/>
      <c r="BH111" s="48"/>
      <c r="BI111" s="49"/>
      <c r="BJ111" s="48"/>
      <c r="BK111" s="49"/>
      <c r="BL111" s="48"/>
    </row>
    <row r="112" spans="1:64" ht="15">
      <c r="A112" s="64" t="s">
        <v>263</v>
      </c>
      <c r="B112" s="64" t="s">
        <v>298</v>
      </c>
      <c r="C112" s="65" t="s">
        <v>1879</v>
      </c>
      <c r="D112" s="66">
        <v>3</v>
      </c>
      <c r="E112" s="67" t="s">
        <v>132</v>
      </c>
      <c r="F112" s="68">
        <v>32</v>
      </c>
      <c r="G112" s="65"/>
      <c r="H112" s="69"/>
      <c r="I112" s="70"/>
      <c r="J112" s="70"/>
      <c r="K112" s="34" t="s">
        <v>65</v>
      </c>
      <c r="L112" s="77">
        <v>112</v>
      </c>
      <c r="M112" s="77"/>
      <c r="N112" s="72"/>
      <c r="O112" s="79" t="s">
        <v>324</v>
      </c>
      <c r="P112" s="81">
        <v>43481.6709375</v>
      </c>
      <c r="Q112" s="79" t="s">
        <v>326</v>
      </c>
      <c r="R112" s="79"/>
      <c r="S112" s="79"/>
      <c r="T112" s="79"/>
      <c r="U112" s="79"/>
      <c r="V112" s="82" t="s">
        <v>429</v>
      </c>
      <c r="W112" s="81">
        <v>43481.6709375</v>
      </c>
      <c r="X112" s="82" t="s">
        <v>518</v>
      </c>
      <c r="Y112" s="79"/>
      <c r="Z112" s="79"/>
      <c r="AA112" s="85" t="s">
        <v>623</v>
      </c>
      <c r="AB112" s="79"/>
      <c r="AC112" s="79" t="b">
        <v>0</v>
      </c>
      <c r="AD112" s="79">
        <v>0</v>
      </c>
      <c r="AE112" s="85" t="s">
        <v>679</v>
      </c>
      <c r="AF112" s="79" t="b">
        <v>0</v>
      </c>
      <c r="AG112" s="79" t="s">
        <v>683</v>
      </c>
      <c r="AH112" s="79"/>
      <c r="AI112" s="85" t="s">
        <v>679</v>
      </c>
      <c r="AJ112" s="79" t="b">
        <v>0</v>
      </c>
      <c r="AK112" s="79">
        <v>107</v>
      </c>
      <c r="AL112" s="85" t="s">
        <v>660</v>
      </c>
      <c r="AM112" s="79" t="s">
        <v>688</v>
      </c>
      <c r="AN112" s="79" t="b">
        <v>0</v>
      </c>
      <c r="AO112" s="85" t="s">
        <v>660</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1</v>
      </c>
      <c r="BC112" s="78" t="str">
        <f>REPLACE(INDEX(GroupVertices[Group],MATCH(Edges[[#This Row],[Vertex 2]],GroupVertices[Vertex],0)),1,1,"")</f>
        <v>1</v>
      </c>
      <c r="BD112" s="48">
        <v>0</v>
      </c>
      <c r="BE112" s="49">
        <v>0</v>
      </c>
      <c r="BF112" s="48">
        <v>0</v>
      </c>
      <c r="BG112" s="49">
        <v>0</v>
      </c>
      <c r="BH112" s="48">
        <v>0</v>
      </c>
      <c r="BI112" s="49">
        <v>0</v>
      </c>
      <c r="BJ112" s="48">
        <v>21</v>
      </c>
      <c r="BK112" s="49">
        <v>100</v>
      </c>
      <c r="BL112" s="48">
        <v>21</v>
      </c>
    </row>
    <row r="113" spans="1:64" ht="15">
      <c r="A113" s="64" t="s">
        <v>264</v>
      </c>
      <c r="B113" s="64" t="s">
        <v>311</v>
      </c>
      <c r="C113" s="65" t="s">
        <v>1879</v>
      </c>
      <c r="D113" s="66">
        <v>3</v>
      </c>
      <c r="E113" s="67" t="s">
        <v>132</v>
      </c>
      <c r="F113" s="68">
        <v>32</v>
      </c>
      <c r="G113" s="65"/>
      <c r="H113" s="69"/>
      <c r="I113" s="70"/>
      <c r="J113" s="70"/>
      <c r="K113" s="34" t="s">
        <v>65</v>
      </c>
      <c r="L113" s="77">
        <v>113</v>
      </c>
      <c r="M113" s="77"/>
      <c r="N113" s="72"/>
      <c r="O113" s="79" t="s">
        <v>324</v>
      </c>
      <c r="P113" s="81">
        <v>43481.67197916667</v>
      </c>
      <c r="Q113" s="79" t="s">
        <v>340</v>
      </c>
      <c r="R113" s="79"/>
      <c r="S113" s="79"/>
      <c r="T113" s="79" t="s">
        <v>365</v>
      </c>
      <c r="U113" s="79"/>
      <c r="V113" s="82" t="s">
        <v>430</v>
      </c>
      <c r="W113" s="81">
        <v>43481.67197916667</v>
      </c>
      <c r="X113" s="82" t="s">
        <v>519</v>
      </c>
      <c r="Y113" s="79"/>
      <c r="Z113" s="79"/>
      <c r="AA113" s="85" t="s">
        <v>624</v>
      </c>
      <c r="AB113" s="79"/>
      <c r="AC113" s="79" t="b">
        <v>0</v>
      </c>
      <c r="AD113" s="79">
        <v>0</v>
      </c>
      <c r="AE113" s="85" t="s">
        <v>679</v>
      </c>
      <c r="AF113" s="79" t="b">
        <v>0</v>
      </c>
      <c r="AG113" s="79" t="s">
        <v>683</v>
      </c>
      <c r="AH113" s="79"/>
      <c r="AI113" s="85" t="s">
        <v>679</v>
      </c>
      <c r="AJ113" s="79" t="b">
        <v>0</v>
      </c>
      <c r="AK113" s="79">
        <v>6</v>
      </c>
      <c r="AL113" s="85" t="s">
        <v>646</v>
      </c>
      <c r="AM113" s="79" t="s">
        <v>688</v>
      </c>
      <c r="AN113" s="79" t="b">
        <v>0</v>
      </c>
      <c r="AO113" s="85" t="s">
        <v>646</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1</v>
      </c>
      <c r="BC113" s="78" t="str">
        <f>REPLACE(INDEX(GroupVertices[Group],MATCH(Edges[[#This Row],[Vertex 2]],GroupVertices[Vertex],0)),1,1,"")</f>
        <v>1</v>
      </c>
      <c r="BD113" s="48"/>
      <c r="BE113" s="49"/>
      <c r="BF113" s="48"/>
      <c r="BG113" s="49"/>
      <c r="BH113" s="48"/>
      <c r="BI113" s="49"/>
      <c r="BJ113" s="48"/>
      <c r="BK113" s="49"/>
      <c r="BL113" s="48"/>
    </row>
    <row r="114" spans="1:64" ht="15">
      <c r="A114" s="64" t="s">
        <v>264</v>
      </c>
      <c r="B114" s="64" t="s">
        <v>284</v>
      </c>
      <c r="C114" s="65" t="s">
        <v>1879</v>
      </c>
      <c r="D114" s="66">
        <v>3</v>
      </c>
      <c r="E114" s="67" t="s">
        <v>132</v>
      </c>
      <c r="F114" s="68">
        <v>32</v>
      </c>
      <c r="G114" s="65"/>
      <c r="H114" s="69"/>
      <c r="I114" s="70"/>
      <c r="J114" s="70"/>
      <c r="K114" s="34" t="s">
        <v>65</v>
      </c>
      <c r="L114" s="77">
        <v>114</v>
      </c>
      <c r="M114" s="77"/>
      <c r="N114" s="72"/>
      <c r="O114" s="79" t="s">
        <v>324</v>
      </c>
      <c r="P114" s="81">
        <v>43481.67197916667</v>
      </c>
      <c r="Q114" s="79" t="s">
        <v>340</v>
      </c>
      <c r="R114" s="79"/>
      <c r="S114" s="79"/>
      <c r="T114" s="79" t="s">
        <v>365</v>
      </c>
      <c r="U114" s="79"/>
      <c r="V114" s="82" t="s">
        <v>430</v>
      </c>
      <c r="W114" s="81">
        <v>43481.67197916667</v>
      </c>
      <c r="X114" s="82" t="s">
        <v>519</v>
      </c>
      <c r="Y114" s="79"/>
      <c r="Z114" s="79"/>
      <c r="AA114" s="85" t="s">
        <v>624</v>
      </c>
      <c r="AB114" s="79"/>
      <c r="AC114" s="79" t="b">
        <v>0</v>
      </c>
      <c r="AD114" s="79">
        <v>0</v>
      </c>
      <c r="AE114" s="85" t="s">
        <v>679</v>
      </c>
      <c r="AF114" s="79" t="b">
        <v>0</v>
      </c>
      <c r="AG114" s="79" t="s">
        <v>683</v>
      </c>
      <c r="AH114" s="79"/>
      <c r="AI114" s="85" t="s">
        <v>679</v>
      </c>
      <c r="AJ114" s="79" t="b">
        <v>0</v>
      </c>
      <c r="AK114" s="79">
        <v>6</v>
      </c>
      <c r="AL114" s="85" t="s">
        <v>646</v>
      </c>
      <c r="AM114" s="79" t="s">
        <v>688</v>
      </c>
      <c r="AN114" s="79" t="b">
        <v>0</v>
      </c>
      <c r="AO114" s="85" t="s">
        <v>646</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1</v>
      </c>
      <c r="BC114" s="78" t="str">
        <f>REPLACE(INDEX(GroupVertices[Group],MATCH(Edges[[#This Row],[Vertex 2]],GroupVertices[Vertex],0)),1,1,"")</f>
        <v>1</v>
      </c>
      <c r="BD114" s="48">
        <v>0</v>
      </c>
      <c r="BE114" s="49">
        <v>0</v>
      </c>
      <c r="BF114" s="48">
        <v>0</v>
      </c>
      <c r="BG114" s="49">
        <v>0</v>
      </c>
      <c r="BH114" s="48">
        <v>0</v>
      </c>
      <c r="BI114" s="49">
        <v>0</v>
      </c>
      <c r="BJ114" s="48">
        <v>18</v>
      </c>
      <c r="BK114" s="49">
        <v>100</v>
      </c>
      <c r="BL114" s="48">
        <v>18</v>
      </c>
    </row>
    <row r="115" spans="1:64" ht="15">
      <c r="A115" s="64" t="s">
        <v>265</v>
      </c>
      <c r="B115" s="64" t="s">
        <v>310</v>
      </c>
      <c r="C115" s="65" t="s">
        <v>1879</v>
      </c>
      <c r="D115" s="66">
        <v>3</v>
      </c>
      <c r="E115" s="67" t="s">
        <v>132</v>
      </c>
      <c r="F115" s="68">
        <v>32</v>
      </c>
      <c r="G115" s="65"/>
      <c r="H115" s="69"/>
      <c r="I115" s="70"/>
      <c r="J115" s="70"/>
      <c r="K115" s="34" t="s">
        <v>65</v>
      </c>
      <c r="L115" s="77">
        <v>115</v>
      </c>
      <c r="M115" s="77"/>
      <c r="N115" s="72"/>
      <c r="O115" s="79" t="s">
        <v>324</v>
      </c>
      <c r="P115" s="81">
        <v>43481.67217592592</v>
      </c>
      <c r="Q115" s="79" t="s">
        <v>326</v>
      </c>
      <c r="R115" s="79"/>
      <c r="S115" s="79"/>
      <c r="T115" s="79"/>
      <c r="U115" s="79"/>
      <c r="V115" s="82" t="s">
        <v>431</v>
      </c>
      <c r="W115" s="81">
        <v>43481.67217592592</v>
      </c>
      <c r="X115" s="82" t="s">
        <v>520</v>
      </c>
      <c r="Y115" s="79"/>
      <c r="Z115" s="79"/>
      <c r="AA115" s="85" t="s">
        <v>625</v>
      </c>
      <c r="AB115" s="79"/>
      <c r="AC115" s="79" t="b">
        <v>0</v>
      </c>
      <c r="AD115" s="79">
        <v>0</v>
      </c>
      <c r="AE115" s="85" t="s">
        <v>679</v>
      </c>
      <c r="AF115" s="79" t="b">
        <v>0</v>
      </c>
      <c r="AG115" s="79" t="s">
        <v>683</v>
      </c>
      <c r="AH115" s="79"/>
      <c r="AI115" s="85" t="s">
        <v>679</v>
      </c>
      <c r="AJ115" s="79" t="b">
        <v>0</v>
      </c>
      <c r="AK115" s="79">
        <v>107</v>
      </c>
      <c r="AL115" s="85" t="s">
        <v>660</v>
      </c>
      <c r="AM115" s="79" t="s">
        <v>688</v>
      </c>
      <c r="AN115" s="79" t="b">
        <v>0</v>
      </c>
      <c r="AO115" s="85" t="s">
        <v>660</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1</v>
      </c>
      <c r="BC115" s="78" t="str">
        <f>REPLACE(INDEX(GroupVertices[Group],MATCH(Edges[[#This Row],[Vertex 2]],GroupVertices[Vertex],0)),1,1,"")</f>
        <v>1</v>
      </c>
      <c r="BD115" s="48"/>
      <c r="BE115" s="49"/>
      <c r="BF115" s="48"/>
      <c r="BG115" s="49"/>
      <c r="BH115" s="48"/>
      <c r="BI115" s="49"/>
      <c r="BJ115" s="48"/>
      <c r="BK115" s="49"/>
      <c r="BL115" s="48"/>
    </row>
    <row r="116" spans="1:64" ht="15">
      <c r="A116" s="64" t="s">
        <v>265</v>
      </c>
      <c r="B116" s="64" t="s">
        <v>311</v>
      </c>
      <c r="C116" s="65" t="s">
        <v>1879</v>
      </c>
      <c r="D116" s="66">
        <v>3</v>
      </c>
      <c r="E116" s="67" t="s">
        <v>132</v>
      </c>
      <c r="F116" s="68">
        <v>32</v>
      </c>
      <c r="G116" s="65"/>
      <c r="H116" s="69"/>
      <c r="I116" s="70"/>
      <c r="J116" s="70"/>
      <c r="K116" s="34" t="s">
        <v>65</v>
      </c>
      <c r="L116" s="77">
        <v>116</v>
      </c>
      <c r="M116" s="77"/>
      <c r="N116" s="72"/>
      <c r="O116" s="79" t="s">
        <v>324</v>
      </c>
      <c r="P116" s="81">
        <v>43481.67217592592</v>
      </c>
      <c r="Q116" s="79" t="s">
        <v>326</v>
      </c>
      <c r="R116" s="79"/>
      <c r="S116" s="79"/>
      <c r="T116" s="79"/>
      <c r="U116" s="79"/>
      <c r="V116" s="82" t="s">
        <v>431</v>
      </c>
      <c r="W116" s="81">
        <v>43481.67217592592</v>
      </c>
      <c r="X116" s="82" t="s">
        <v>520</v>
      </c>
      <c r="Y116" s="79"/>
      <c r="Z116" s="79"/>
      <c r="AA116" s="85" t="s">
        <v>625</v>
      </c>
      <c r="AB116" s="79"/>
      <c r="AC116" s="79" t="b">
        <v>0</v>
      </c>
      <c r="AD116" s="79">
        <v>0</v>
      </c>
      <c r="AE116" s="85" t="s">
        <v>679</v>
      </c>
      <c r="AF116" s="79" t="b">
        <v>0</v>
      </c>
      <c r="AG116" s="79" t="s">
        <v>683</v>
      </c>
      <c r="AH116" s="79"/>
      <c r="AI116" s="85" t="s">
        <v>679</v>
      </c>
      <c r="AJ116" s="79" t="b">
        <v>0</v>
      </c>
      <c r="AK116" s="79">
        <v>107</v>
      </c>
      <c r="AL116" s="85" t="s">
        <v>660</v>
      </c>
      <c r="AM116" s="79" t="s">
        <v>688</v>
      </c>
      <c r="AN116" s="79" t="b">
        <v>0</v>
      </c>
      <c r="AO116" s="85" t="s">
        <v>660</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1</v>
      </c>
      <c r="BC116" s="78" t="str">
        <f>REPLACE(INDEX(GroupVertices[Group],MATCH(Edges[[#This Row],[Vertex 2]],GroupVertices[Vertex],0)),1,1,"")</f>
        <v>1</v>
      </c>
      <c r="BD116" s="48"/>
      <c r="BE116" s="49"/>
      <c r="BF116" s="48"/>
      <c r="BG116" s="49"/>
      <c r="BH116" s="48"/>
      <c r="BI116" s="49"/>
      <c r="BJ116" s="48"/>
      <c r="BK116" s="49"/>
      <c r="BL116" s="48"/>
    </row>
    <row r="117" spans="1:64" ht="15">
      <c r="A117" s="64" t="s">
        <v>265</v>
      </c>
      <c r="B117" s="64" t="s">
        <v>298</v>
      </c>
      <c r="C117" s="65" t="s">
        <v>1879</v>
      </c>
      <c r="D117" s="66">
        <v>3</v>
      </c>
      <c r="E117" s="67" t="s">
        <v>132</v>
      </c>
      <c r="F117" s="68">
        <v>32</v>
      </c>
      <c r="G117" s="65"/>
      <c r="H117" s="69"/>
      <c r="I117" s="70"/>
      <c r="J117" s="70"/>
      <c r="K117" s="34" t="s">
        <v>65</v>
      </c>
      <c r="L117" s="77">
        <v>117</v>
      </c>
      <c r="M117" s="77"/>
      <c r="N117" s="72"/>
      <c r="O117" s="79" t="s">
        <v>324</v>
      </c>
      <c r="P117" s="81">
        <v>43481.67217592592</v>
      </c>
      <c r="Q117" s="79" t="s">
        <v>326</v>
      </c>
      <c r="R117" s="79"/>
      <c r="S117" s="79"/>
      <c r="T117" s="79"/>
      <c r="U117" s="79"/>
      <c r="V117" s="82" t="s">
        <v>431</v>
      </c>
      <c r="W117" s="81">
        <v>43481.67217592592</v>
      </c>
      <c r="X117" s="82" t="s">
        <v>520</v>
      </c>
      <c r="Y117" s="79"/>
      <c r="Z117" s="79"/>
      <c r="AA117" s="85" t="s">
        <v>625</v>
      </c>
      <c r="AB117" s="79"/>
      <c r="AC117" s="79" t="b">
        <v>0</v>
      </c>
      <c r="AD117" s="79">
        <v>0</v>
      </c>
      <c r="AE117" s="85" t="s">
        <v>679</v>
      </c>
      <c r="AF117" s="79" t="b">
        <v>0</v>
      </c>
      <c r="AG117" s="79" t="s">
        <v>683</v>
      </c>
      <c r="AH117" s="79"/>
      <c r="AI117" s="85" t="s">
        <v>679</v>
      </c>
      <c r="AJ117" s="79" t="b">
        <v>0</v>
      </c>
      <c r="AK117" s="79">
        <v>107</v>
      </c>
      <c r="AL117" s="85" t="s">
        <v>660</v>
      </c>
      <c r="AM117" s="79" t="s">
        <v>688</v>
      </c>
      <c r="AN117" s="79" t="b">
        <v>0</v>
      </c>
      <c r="AO117" s="85" t="s">
        <v>660</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1</v>
      </c>
      <c r="BC117" s="78" t="str">
        <f>REPLACE(INDEX(GroupVertices[Group],MATCH(Edges[[#This Row],[Vertex 2]],GroupVertices[Vertex],0)),1,1,"")</f>
        <v>1</v>
      </c>
      <c r="BD117" s="48">
        <v>0</v>
      </c>
      <c r="BE117" s="49">
        <v>0</v>
      </c>
      <c r="BF117" s="48">
        <v>0</v>
      </c>
      <c r="BG117" s="49">
        <v>0</v>
      </c>
      <c r="BH117" s="48">
        <v>0</v>
      </c>
      <c r="BI117" s="49">
        <v>0</v>
      </c>
      <c r="BJ117" s="48">
        <v>21</v>
      </c>
      <c r="BK117" s="49">
        <v>100</v>
      </c>
      <c r="BL117" s="48">
        <v>21</v>
      </c>
    </row>
    <row r="118" spans="1:64" ht="15">
      <c r="A118" s="64" t="s">
        <v>266</v>
      </c>
      <c r="B118" s="64" t="s">
        <v>310</v>
      </c>
      <c r="C118" s="65" t="s">
        <v>1879</v>
      </c>
      <c r="D118" s="66">
        <v>3</v>
      </c>
      <c r="E118" s="67" t="s">
        <v>132</v>
      </c>
      <c r="F118" s="68">
        <v>32</v>
      </c>
      <c r="G118" s="65"/>
      <c r="H118" s="69"/>
      <c r="I118" s="70"/>
      <c r="J118" s="70"/>
      <c r="K118" s="34" t="s">
        <v>65</v>
      </c>
      <c r="L118" s="77">
        <v>118</v>
      </c>
      <c r="M118" s="77"/>
      <c r="N118" s="72"/>
      <c r="O118" s="79" t="s">
        <v>324</v>
      </c>
      <c r="P118" s="81">
        <v>43481.67303240741</v>
      </c>
      <c r="Q118" s="79" t="s">
        <v>326</v>
      </c>
      <c r="R118" s="79"/>
      <c r="S118" s="79"/>
      <c r="T118" s="79"/>
      <c r="U118" s="79"/>
      <c r="V118" s="82" t="s">
        <v>432</v>
      </c>
      <c r="W118" s="81">
        <v>43481.67303240741</v>
      </c>
      <c r="X118" s="82" t="s">
        <v>521</v>
      </c>
      <c r="Y118" s="79"/>
      <c r="Z118" s="79"/>
      <c r="AA118" s="85" t="s">
        <v>626</v>
      </c>
      <c r="AB118" s="79"/>
      <c r="AC118" s="79" t="b">
        <v>0</v>
      </c>
      <c r="AD118" s="79">
        <v>0</v>
      </c>
      <c r="AE118" s="85" t="s">
        <v>679</v>
      </c>
      <c r="AF118" s="79" t="b">
        <v>0</v>
      </c>
      <c r="AG118" s="79" t="s">
        <v>683</v>
      </c>
      <c r="AH118" s="79"/>
      <c r="AI118" s="85" t="s">
        <v>679</v>
      </c>
      <c r="AJ118" s="79" t="b">
        <v>0</v>
      </c>
      <c r="AK118" s="79">
        <v>107</v>
      </c>
      <c r="AL118" s="85" t="s">
        <v>660</v>
      </c>
      <c r="AM118" s="79" t="s">
        <v>688</v>
      </c>
      <c r="AN118" s="79" t="b">
        <v>0</v>
      </c>
      <c r="AO118" s="85" t="s">
        <v>660</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1</v>
      </c>
      <c r="BC118" s="78" t="str">
        <f>REPLACE(INDEX(GroupVertices[Group],MATCH(Edges[[#This Row],[Vertex 2]],GroupVertices[Vertex],0)),1,1,"")</f>
        <v>1</v>
      </c>
      <c r="BD118" s="48"/>
      <c r="BE118" s="49"/>
      <c r="BF118" s="48"/>
      <c r="BG118" s="49"/>
      <c r="BH118" s="48"/>
      <c r="BI118" s="49"/>
      <c r="BJ118" s="48"/>
      <c r="BK118" s="49"/>
      <c r="BL118" s="48"/>
    </row>
    <row r="119" spans="1:64" ht="15">
      <c r="A119" s="64" t="s">
        <v>266</v>
      </c>
      <c r="B119" s="64" t="s">
        <v>311</v>
      </c>
      <c r="C119" s="65" t="s">
        <v>1879</v>
      </c>
      <c r="D119" s="66">
        <v>3</v>
      </c>
      <c r="E119" s="67" t="s">
        <v>132</v>
      </c>
      <c r="F119" s="68">
        <v>32</v>
      </c>
      <c r="G119" s="65"/>
      <c r="H119" s="69"/>
      <c r="I119" s="70"/>
      <c r="J119" s="70"/>
      <c r="K119" s="34" t="s">
        <v>65</v>
      </c>
      <c r="L119" s="77">
        <v>119</v>
      </c>
      <c r="M119" s="77"/>
      <c r="N119" s="72"/>
      <c r="O119" s="79" t="s">
        <v>324</v>
      </c>
      <c r="P119" s="81">
        <v>43481.67303240741</v>
      </c>
      <c r="Q119" s="79" t="s">
        <v>326</v>
      </c>
      <c r="R119" s="79"/>
      <c r="S119" s="79"/>
      <c r="T119" s="79"/>
      <c r="U119" s="79"/>
      <c r="V119" s="82" t="s">
        <v>432</v>
      </c>
      <c r="W119" s="81">
        <v>43481.67303240741</v>
      </c>
      <c r="X119" s="82" t="s">
        <v>521</v>
      </c>
      <c r="Y119" s="79"/>
      <c r="Z119" s="79"/>
      <c r="AA119" s="85" t="s">
        <v>626</v>
      </c>
      <c r="AB119" s="79"/>
      <c r="AC119" s="79" t="b">
        <v>0</v>
      </c>
      <c r="AD119" s="79">
        <v>0</v>
      </c>
      <c r="AE119" s="85" t="s">
        <v>679</v>
      </c>
      <c r="AF119" s="79" t="b">
        <v>0</v>
      </c>
      <c r="AG119" s="79" t="s">
        <v>683</v>
      </c>
      <c r="AH119" s="79"/>
      <c r="AI119" s="85" t="s">
        <v>679</v>
      </c>
      <c r="AJ119" s="79" t="b">
        <v>0</v>
      </c>
      <c r="AK119" s="79">
        <v>107</v>
      </c>
      <c r="AL119" s="85" t="s">
        <v>660</v>
      </c>
      <c r="AM119" s="79" t="s">
        <v>688</v>
      </c>
      <c r="AN119" s="79" t="b">
        <v>0</v>
      </c>
      <c r="AO119" s="85" t="s">
        <v>660</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1</v>
      </c>
      <c r="BC119" s="78" t="str">
        <f>REPLACE(INDEX(GroupVertices[Group],MATCH(Edges[[#This Row],[Vertex 2]],GroupVertices[Vertex],0)),1,1,"")</f>
        <v>1</v>
      </c>
      <c r="BD119" s="48"/>
      <c r="BE119" s="49"/>
      <c r="BF119" s="48"/>
      <c r="BG119" s="49"/>
      <c r="BH119" s="48"/>
      <c r="BI119" s="49"/>
      <c r="BJ119" s="48"/>
      <c r="BK119" s="49"/>
      <c r="BL119" s="48"/>
    </row>
    <row r="120" spans="1:64" ht="15">
      <c r="A120" s="64" t="s">
        <v>266</v>
      </c>
      <c r="B120" s="64" t="s">
        <v>298</v>
      </c>
      <c r="C120" s="65" t="s">
        <v>1879</v>
      </c>
      <c r="D120" s="66">
        <v>3</v>
      </c>
      <c r="E120" s="67" t="s">
        <v>132</v>
      </c>
      <c r="F120" s="68">
        <v>32</v>
      </c>
      <c r="G120" s="65"/>
      <c r="H120" s="69"/>
      <c r="I120" s="70"/>
      <c r="J120" s="70"/>
      <c r="K120" s="34" t="s">
        <v>65</v>
      </c>
      <c r="L120" s="77">
        <v>120</v>
      </c>
      <c r="M120" s="77"/>
      <c r="N120" s="72"/>
      <c r="O120" s="79" t="s">
        <v>324</v>
      </c>
      <c r="P120" s="81">
        <v>43481.67303240741</v>
      </c>
      <c r="Q120" s="79" t="s">
        <v>326</v>
      </c>
      <c r="R120" s="79"/>
      <c r="S120" s="79"/>
      <c r="T120" s="79"/>
      <c r="U120" s="79"/>
      <c r="V120" s="82" t="s">
        <v>432</v>
      </c>
      <c r="W120" s="81">
        <v>43481.67303240741</v>
      </c>
      <c r="X120" s="82" t="s">
        <v>521</v>
      </c>
      <c r="Y120" s="79"/>
      <c r="Z120" s="79"/>
      <c r="AA120" s="85" t="s">
        <v>626</v>
      </c>
      <c r="AB120" s="79"/>
      <c r="AC120" s="79" t="b">
        <v>0</v>
      </c>
      <c r="AD120" s="79">
        <v>0</v>
      </c>
      <c r="AE120" s="85" t="s">
        <v>679</v>
      </c>
      <c r="AF120" s="79" t="b">
        <v>0</v>
      </c>
      <c r="AG120" s="79" t="s">
        <v>683</v>
      </c>
      <c r="AH120" s="79"/>
      <c r="AI120" s="85" t="s">
        <v>679</v>
      </c>
      <c r="AJ120" s="79" t="b">
        <v>0</v>
      </c>
      <c r="AK120" s="79">
        <v>107</v>
      </c>
      <c r="AL120" s="85" t="s">
        <v>660</v>
      </c>
      <c r="AM120" s="79" t="s">
        <v>688</v>
      </c>
      <c r="AN120" s="79" t="b">
        <v>0</v>
      </c>
      <c r="AO120" s="85" t="s">
        <v>660</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1</v>
      </c>
      <c r="BC120" s="78" t="str">
        <f>REPLACE(INDEX(GroupVertices[Group],MATCH(Edges[[#This Row],[Vertex 2]],GroupVertices[Vertex],0)),1,1,"")</f>
        <v>1</v>
      </c>
      <c r="BD120" s="48">
        <v>0</v>
      </c>
      <c r="BE120" s="49">
        <v>0</v>
      </c>
      <c r="BF120" s="48">
        <v>0</v>
      </c>
      <c r="BG120" s="49">
        <v>0</v>
      </c>
      <c r="BH120" s="48">
        <v>0</v>
      </c>
      <c r="BI120" s="49">
        <v>0</v>
      </c>
      <c r="BJ120" s="48">
        <v>21</v>
      </c>
      <c r="BK120" s="49">
        <v>100</v>
      </c>
      <c r="BL120" s="48">
        <v>21</v>
      </c>
    </row>
    <row r="121" spans="1:64" ht="15">
      <c r="A121" s="64" t="s">
        <v>267</v>
      </c>
      <c r="B121" s="64" t="s">
        <v>311</v>
      </c>
      <c r="C121" s="65" t="s">
        <v>1879</v>
      </c>
      <c r="D121" s="66">
        <v>3</v>
      </c>
      <c r="E121" s="67" t="s">
        <v>132</v>
      </c>
      <c r="F121" s="68">
        <v>32</v>
      </c>
      <c r="G121" s="65"/>
      <c r="H121" s="69"/>
      <c r="I121" s="70"/>
      <c r="J121" s="70"/>
      <c r="K121" s="34" t="s">
        <v>65</v>
      </c>
      <c r="L121" s="77">
        <v>121</v>
      </c>
      <c r="M121" s="77"/>
      <c r="N121" s="72"/>
      <c r="O121" s="79" t="s">
        <v>324</v>
      </c>
      <c r="P121" s="81">
        <v>43481.67303240741</v>
      </c>
      <c r="Q121" s="79" t="s">
        <v>340</v>
      </c>
      <c r="R121" s="79"/>
      <c r="S121" s="79"/>
      <c r="T121" s="79" t="s">
        <v>365</v>
      </c>
      <c r="U121" s="79"/>
      <c r="V121" s="82" t="s">
        <v>433</v>
      </c>
      <c r="W121" s="81">
        <v>43481.67303240741</v>
      </c>
      <c r="X121" s="82" t="s">
        <v>522</v>
      </c>
      <c r="Y121" s="79"/>
      <c r="Z121" s="79"/>
      <c r="AA121" s="85" t="s">
        <v>627</v>
      </c>
      <c r="AB121" s="79"/>
      <c r="AC121" s="79" t="b">
        <v>0</v>
      </c>
      <c r="AD121" s="79">
        <v>0</v>
      </c>
      <c r="AE121" s="85" t="s">
        <v>679</v>
      </c>
      <c r="AF121" s="79" t="b">
        <v>0</v>
      </c>
      <c r="AG121" s="79" t="s">
        <v>683</v>
      </c>
      <c r="AH121" s="79"/>
      <c r="AI121" s="85" t="s">
        <v>679</v>
      </c>
      <c r="AJ121" s="79" t="b">
        <v>0</v>
      </c>
      <c r="AK121" s="79">
        <v>6</v>
      </c>
      <c r="AL121" s="85" t="s">
        <v>646</v>
      </c>
      <c r="AM121" s="79" t="s">
        <v>689</v>
      </c>
      <c r="AN121" s="79" t="b">
        <v>0</v>
      </c>
      <c r="AO121" s="85" t="s">
        <v>646</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1</v>
      </c>
      <c r="BC121" s="78" t="str">
        <f>REPLACE(INDEX(GroupVertices[Group],MATCH(Edges[[#This Row],[Vertex 2]],GroupVertices[Vertex],0)),1,1,"")</f>
        <v>1</v>
      </c>
      <c r="BD121" s="48"/>
      <c r="BE121" s="49"/>
      <c r="BF121" s="48"/>
      <c r="BG121" s="49"/>
      <c r="BH121" s="48"/>
      <c r="BI121" s="49"/>
      <c r="BJ121" s="48"/>
      <c r="BK121" s="49"/>
      <c r="BL121" s="48"/>
    </row>
    <row r="122" spans="1:64" ht="15">
      <c r="A122" s="64" t="s">
        <v>267</v>
      </c>
      <c r="B122" s="64" t="s">
        <v>284</v>
      </c>
      <c r="C122" s="65" t="s">
        <v>1879</v>
      </c>
      <c r="D122" s="66">
        <v>3</v>
      </c>
      <c r="E122" s="67" t="s">
        <v>132</v>
      </c>
      <c r="F122" s="68">
        <v>32</v>
      </c>
      <c r="G122" s="65"/>
      <c r="H122" s="69"/>
      <c r="I122" s="70"/>
      <c r="J122" s="70"/>
      <c r="K122" s="34" t="s">
        <v>65</v>
      </c>
      <c r="L122" s="77">
        <v>122</v>
      </c>
      <c r="M122" s="77"/>
      <c r="N122" s="72"/>
      <c r="O122" s="79" t="s">
        <v>324</v>
      </c>
      <c r="P122" s="81">
        <v>43481.67303240741</v>
      </c>
      <c r="Q122" s="79" t="s">
        <v>340</v>
      </c>
      <c r="R122" s="79"/>
      <c r="S122" s="79"/>
      <c r="T122" s="79" t="s">
        <v>365</v>
      </c>
      <c r="U122" s="79"/>
      <c r="V122" s="82" t="s">
        <v>433</v>
      </c>
      <c r="W122" s="81">
        <v>43481.67303240741</v>
      </c>
      <c r="X122" s="82" t="s">
        <v>522</v>
      </c>
      <c r="Y122" s="79"/>
      <c r="Z122" s="79"/>
      <c r="AA122" s="85" t="s">
        <v>627</v>
      </c>
      <c r="AB122" s="79"/>
      <c r="AC122" s="79" t="b">
        <v>0</v>
      </c>
      <c r="AD122" s="79">
        <v>0</v>
      </c>
      <c r="AE122" s="85" t="s">
        <v>679</v>
      </c>
      <c r="AF122" s="79" t="b">
        <v>0</v>
      </c>
      <c r="AG122" s="79" t="s">
        <v>683</v>
      </c>
      <c r="AH122" s="79"/>
      <c r="AI122" s="85" t="s">
        <v>679</v>
      </c>
      <c r="AJ122" s="79" t="b">
        <v>0</v>
      </c>
      <c r="AK122" s="79">
        <v>6</v>
      </c>
      <c r="AL122" s="85" t="s">
        <v>646</v>
      </c>
      <c r="AM122" s="79" t="s">
        <v>689</v>
      </c>
      <c r="AN122" s="79" t="b">
        <v>0</v>
      </c>
      <c r="AO122" s="85" t="s">
        <v>646</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1</v>
      </c>
      <c r="BC122" s="78" t="str">
        <f>REPLACE(INDEX(GroupVertices[Group],MATCH(Edges[[#This Row],[Vertex 2]],GroupVertices[Vertex],0)),1,1,"")</f>
        <v>1</v>
      </c>
      <c r="BD122" s="48">
        <v>0</v>
      </c>
      <c r="BE122" s="49">
        <v>0</v>
      </c>
      <c r="BF122" s="48">
        <v>0</v>
      </c>
      <c r="BG122" s="49">
        <v>0</v>
      </c>
      <c r="BH122" s="48">
        <v>0</v>
      </c>
      <c r="BI122" s="49">
        <v>0</v>
      </c>
      <c r="BJ122" s="48">
        <v>18</v>
      </c>
      <c r="BK122" s="49">
        <v>100</v>
      </c>
      <c r="BL122" s="48">
        <v>18</v>
      </c>
    </row>
    <row r="123" spans="1:64" ht="15">
      <c r="A123" s="64" t="s">
        <v>268</v>
      </c>
      <c r="B123" s="64" t="s">
        <v>311</v>
      </c>
      <c r="C123" s="65" t="s">
        <v>1879</v>
      </c>
      <c r="D123" s="66">
        <v>3</v>
      </c>
      <c r="E123" s="67" t="s">
        <v>132</v>
      </c>
      <c r="F123" s="68">
        <v>32</v>
      </c>
      <c r="G123" s="65"/>
      <c r="H123" s="69"/>
      <c r="I123" s="70"/>
      <c r="J123" s="70"/>
      <c r="K123" s="34" t="s">
        <v>65</v>
      </c>
      <c r="L123" s="77">
        <v>123</v>
      </c>
      <c r="M123" s="77"/>
      <c r="N123" s="72"/>
      <c r="O123" s="79" t="s">
        <v>324</v>
      </c>
      <c r="P123" s="81">
        <v>43481.67325231482</v>
      </c>
      <c r="Q123" s="79" t="s">
        <v>340</v>
      </c>
      <c r="R123" s="79"/>
      <c r="S123" s="79"/>
      <c r="T123" s="79" t="s">
        <v>365</v>
      </c>
      <c r="U123" s="79"/>
      <c r="V123" s="82" t="s">
        <v>434</v>
      </c>
      <c r="W123" s="81">
        <v>43481.67325231482</v>
      </c>
      <c r="X123" s="82" t="s">
        <v>523</v>
      </c>
      <c r="Y123" s="79"/>
      <c r="Z123" s="79"/>
      <c r="AA123" s="85" t="s">
        <v>628</v>
      </c>
      <c r="AB123" s="79"/>
      <c r="AC123" s="79" t="b">
        <v>0</v>
      </c>
      <c r="AD123" s="79">
        <v>0</v>
      </c>
      <c r="AE123" s="85" t="s">
        <v>679</v>
      </c>
      <c r="AF123" s="79" t="b">
        <v>0</v>
      </c>
      <c r="AG123" s="79" t="s">
        <v>683</v>
      </c>
      <c r="AH123" s="79"/>
      <c r="AI123" s="85" t="s">
        <v>679</v>
      </c>
      <c r="AJ123" s="79" t="b">
        <v>0</v>
      </c>
      <c r="AK123" s="79">
        <v>6</v>
      </c>
      <c r="AL123" s="85" t="s">
        <v>646</v>
      </c>
      <c r="AM123" s="79" t="s">
        <v>690</v>
      </c>
      <c r="AN123" s="79" t="b">
        <v>0</v>
      </c>
      <c r="AO123" s="85" t="s">
        <v>646</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1</v>
      </c>
      <c r="BC123" s="78" t="str">
        <f>REPLACE(INDEX(GroupVertices[Group],MATCH(Edges[[#This Row],[Vertex 2]],GroupVertices[Vertex],0)),1,1,"")</f>
        <v>1</v>
      </c>
      <c r="BD123" s="48"/>
      <c r="BE123" s="49"/>
      <c r="BF123" s="48"/>
      <c r="BG123" s="49"/>
      <c r="BH123" s="48"/>
      <c r="BI123" s="49"/>
      <c r="BJ123" s="48"/>
      <c r="BK123" s="49"/>
      <c r="BL123" s="48"/>
    </row>
    <row r="124" spans="1:64" ht="15">
      <c r="A124" s="64" t="s">
        <v>268</v>
      </c>
      <c r="B124" s="64" t="s">
        <v>284</v>
      </c>
      <c r="C124" s="65" t="s">
        <v>1879</v>
      </c>
      <c r="D124" s="66">
        <v>3</v>
      </c>
      <c r="E124" s="67" t="s">
        <v>132</v>
      </c>
      <c r="F124" s="68">
        <v>32</v>
      </c>
      <c r="G124" s="65"/>
      <c r="H124" s="69"/>
      <c r="I124" s="70"/>
      <c r="J124" s="70"/>
      <c r="K124" s="34" t="s">
        <v>65</v>
      </c>
      <c r="L124" s="77">
        <v>124</v>
      </c>
      <c r="M124" s="77"/>
      <c r="N124" s="72"/>
      <c r="O124" s="79" t="s">
        <v>324</v>
      </c>
      <c r="P124" s="81">
        <v>43481.67325231482</v>
      </c>
      <c r="Q124" s="79" t="s">
        <v>340</v>
      </c>
      <c r="R124" s="79"/>
      <c r="S124" s="79"/>
      <c r="T124" s="79" t="s">
        <v>365</v>
      </c>
      <c r="U124" s="79"/>
      <c r="V124" s="82" t="s">
        <v>434</v>
      </c>
      <c r="W124" s="81">
        <v>43481.67325231482</v>
      </c>
      <c r="X124" s="82" t="s">
        <v>523</v>
      </c>
      <c r="Y124" s="79"/>
      <c r="Z124" s="79"/>
      <c r="AA124" s="85" t="s">
        <v>628</v>
      </c>
      <c r="AB124" s="79"/>
      <c r="AC124" s="79" t="b">
        <v>0</v>
      </c>
      <c r="AD124" s="79">
        <v>0</v>
      </c>
      <c r="AE124" s="85" t="s">
        <v>679</v>
      </c>
      <c r="AF124" s="79" t="b">
        <v>0</v>
      </c>
      <c r="AG124" s="79" t="s">
        <v>683</v>
      </c>
      <c r="AH124" s="79"/>
      <c r="AI124" s="85" t="s">
        <v>679</v>
      </c>
      <c r="AJ124" s="79" t="b">
        <v>0</v>
      </c>
      <c r="AK124" s="79">
        <v>6</v>
      </c>
      <c r="AL124" s="85" t="s">
        <v>646</v>
      </c>
      <c r="AM124" s="79" t="s">
        <v>690</v>
      </c>
      <c r="AN124" s="79" t="b">
        <v>0</v>
      </c>
      <c r="AO124" s="85" t="s">
        <v>646</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1</v>
      </c>
      <c r="BC124" s="78" t="str">
        <f>REPLACE(INDEX(GroupVertices[Group],MATCH(Edges[[#This Row],[Vertex 2]],GroupVertices[Vertex],0)),1,1,"")</f>
        <v>1</v>
      </c>
      <c r="BD124" s="48">
        <v>0</v>
      </c>
      <c r="BE124" s="49">
        <v>0</v>
      </c>
      <c r="BF124" s="48">
        <v>0</v>
      </c>
      <c r="BG124" s="49">
        <v>0</v>
      </c>
      <c r="BH124" s="48">
        <v>0</v>
      </c>
      <c r="BI124" s="49">
        <v>0</v>
      </c>
      <c r="BJ124" s="48">
        <v>18</v>
      </c>
      <c r="BK124" s="49">
        <v>100</v>
      </c>
      <c r="BL124" s="48">
        <v>18</v>
      </c>
    </row>
    <row r="125" spans="1:64" ht="15">
      <c r="A125" s="64" t="s">
        <v>269</v>
      </c>
      <c r="B125" s="64" t="s">
        <v>302</v>
      </c>
      <c r="C125" s="65" t="s">
        <v>1879</v>
      </c>
      <c r="D125" s="66">
        <v>3</v>
      </c>
      <c r="E125" s="67" t="s">
        <v>132</v>
      </c>
      <c r="F125" s="68">
        <v>32</v>
      </c>
      <c r="G125" s="65"/>
      <c r="H125" s="69"/>
      <c r="I125" s="70"/>
      <c r="J125" s="70"/>
      <c r="K125" s="34" t="s">
        <v>65</v>
      </c>
      <c r="L125" s="77">
        <v>125</v>
      </c>
      <c r="M125" s="77"/>
      <c r="N125" s="72"/>
      <c r="O125" s="79" t="s">
        <v>324</v>
      </c>
      <c r="P125" s="81">
        <v>43481.67355324074</v>
      </c>
      <c r="Q125" s="79" t="s">
        <v>327</v>
      </c>
      <c r="R125" s="82" t="s">
        <v>358</v>
      </c>
      <c r="S125" s="79" t="s">
        <v>362</v>
      </c>
      <c r="T125" s="79" t="s">
        <v>364</v>
      </c>
      <c r="U125" s="79"/>
      <c r="V125" s="82" t="s">
        <v>435</v>
      </c>
      <c r="W125" s="81">
        <v>43481.67355324074</v>
      </c>
      <c r="X125" s="82" t="s">
        <v>524</v>
      </c>
      <c r="Y125" s="79"/>
      <c r="Z125" s="79"/>
      <c r="AA125" s="85" t="s">
        <v>629</v>
      </c>
      <c r="AB125" s="79"/>
      <c r="AC125" s="79" t="b">
        <v>0</v>
      </c>
      <c r="AD125" s="79">
        <v>0</v>
      </c>
      <c r="AE125" s="85" t="s">
        <v>679</v>
      </c>
      <c r="AF125" s="79" t="b">
        <v>1</v>
      </c>
      <c r="AG125" s="79" t="s">
        <v>683</v>
      </c>
      <c r="AH125" s="79"/>
      <c r="AI125" s="85" t="s">
        <v>684</v>
      </c>
      <c r="AJ125" s="79" t="b">
        <v>0</v>
      </c>
      <c r="AK125" s="79">
        <v>174</v>
      </c>
      <c r="AL125" s="85" t="s">
        <v>665</v>
      </c>
      <c r="AM125" s="79" t="s">
        <v>687</v>
      </c>
      <c r="AN125" s="79" t="b">
        <v>0</v>
      </c>
      <c r="AO125" s="85" t="s">
        <v>665</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2</v>
      </c>
      <c r="BC125" s="78" t="str">
        <f>REPLACE(INDEX(GroupVertices[Group],MATCH(Edges[[#This Row],[Vertex 2]],GroupVertices[Vertex],0)),1,1,"")</f>
        <v>2</v>
      </c>
      <c r="BD125" s="48">
        <v>0</v>
      </c>
      <c r="BE125" s="49">
        <v>0</v>
      </c>
      <c r="BF125" s="48">
        <v>0</v>
      </c>
      <c r="BG125" s="49">
        <v>0</v>
      </c>
      <c r="BH125" s="48">
        <v>0</v>
      </c>
      <c r="BI125" s="49">
        <v>0</v>
      </c>
      <c r="BJ125" s="48">
        <v>12</v>
      </c>
      <c r="BK125" s="49">
        <v>100</v>
      </c>
      <c r="BL125" s="48">
        <v>12</v>
      </c>
    </row>
    <row r="126" spans="1:64" ht="15">
      <c r="A126" s="64" t="s">
        <v>270</v>
      </c>
      <c r="B126" s="64" t="s">
        <v>310</v>
      </c>
      <c r="C126" s="65" t="s">
        <v>1879</v>
      </c>
      <c r="D126" s="66">
        <v>3</v>
      </c>
      <c r="E126" s="67" t="s">
        <v>132</v>
      </c>
      <c r="F126" s="68">
        <v>32</v>
      </c>
      <c r="G126" s="65"/>
      <c r="H126" s="69"/>
      <c r="I126" s="70"/>
      <c r="J126" s="70"/>
      <c r="K126" s="34" t="s">
        <v>65</v>
      </c>
      <c r="L126" s="77">
        <v>126</v>
      </c>
      <c r="M126" s="77"/>
      <c r="N126" s="72"/>
      <c r="O126" s="79" t="s">
        <v>324</v>
      </c>
      <c r="P126" s="81">
        <v>43481.67393518519</v>
      </c>
      <c r="Q126" s="79" t="s">
        <v>326</v>
      </c>
      <c r="R126" s="79"/>
      <c r="S126" s="79"/>
      <c r="T126" s="79"/>
      <c r="U126" s="79"/>
      <c r="V126" s="82" t="s">
        <v>436</v>
      </c>
      <c r="W126" s="81">
        <v>43481.67393518519</v>
      </c>
      <c r="X126" s="82" t="s">
        <v>525</v>
      </c>
      <c r="Y126" s="79"/>
      <c r="Z126" s="79"/>
      <c r="AA126" s="85" t="s">
        <v>630</v>
      </c>
      <c r="AB126" s="79"/>
      <c r="AC126" s="79" t="b">
        <v>0</v>
      </c>
      <c r="AD126" s="79">
        <v>0</v>
      </c>
      <c r="AE126" s="85" t="s">
        <v>679</v>
      </c>
      <c r="AF126" s="79" t="b">
        <v>0</v>
      </c>
      <c r="AG126" s="79" t="s">
        <v>683</v>
      </c>
      <c r="AH126" s="79"/>
      <c r="AI126" s="85" t="s">
        <v>679</v>
      </c>
      <c r="AJ126" s="79" t="b">
        <v>0</v>
      </c>
      <c r="AK126" s="79">
        <v>107</v>
      </c>
      <c r="AL126" s="85" t="s">
        <v>660</v>
      </c>
      <c r="AM126" s="79" t="s">
        <v>689</v>
      </c>
      <c r="AN126" s="79" t="b">
        <v>0</v>
      </c>
      <c r="AO126" s="85" t="s">
        <v>660</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1</v>
      </c>
      <c r="BC126" s="78" t="str">
        <f>REPLACE(INDEX(GroupVertices[Group],MATCH(Edges[[#This Row],[Vertex 2]],GroupVertices[Vertex],0)),1,1,"")</f>
        <v>1</v>
      </c>
      <c r="BD126" s="48"/>
      <c r="BE126" s="49"/>
      <c r="BF126" s="48"/>
      <c r="BG126" s="49"/>
      <c r="BH126" s="48"/>
      <c r="BI126" s="49"/>
      <c r="BJ126" s="48"/>
      <c r="BK126" s="49"/>
      <c r="BL126" s="48"/>
    </row>
    <row r="127" spans="1:64" ht="15">
      <c r="A127" s="64" t="s">
        <v>270</v>
      </c>
      <c r="B127" s="64" t="s">
        <v>311</v>
      </c>
      <c r="C127" s="65" t="s">
        <v>1879</v>
      </c>
      <c r="D127" s="66">
        <v>3</v>
      </c>
      <c r="E127" s="67" t="s">
        <v>132</v>
      </c>
      <c r="F127" s="68">
        <v>32</v>
      </c>
      <c r="G127" s="65"/>
      <c r="H127" s="69"/>
      <c r="I127" s="70"/>
      <c r="J127" s="70"/>
      <c r="K127" s="34" t="s">
        <v>65</v>
      </c>
      <c r="L127" s="77">
        <v>127</v>
      </c>
      <c r="M127" s="77"/>
      <c r="N127" s="72"/>
      <c r="O127" s="79" t="s">
        <v>324</v>
      </c>
      <c r="P127" s="81">
        <v>43481.67393518519</v>
      </c>
      <c r="Q127" s="79" t="s">
        <v>326</v>
      </c>
      <c r="R127" s="79"/>
      <c r="S127" s="79"/>
      <c r="T127" s="79"/>
      <c r="U127" s="79"/>
      <c r="V127" s="82" t="s">
        <v>436</v>
      </c>
      <c r="W127" s="81">
        <v>43481.67393518519</v>
      </c>
      <c r="X127" s="82" t="s">
        <v>525</v>
      </c>
      <c r="Y127" s="79"/>
      <c r="Z127" s="79"/>
      <c r="AA127" s="85" t="s">
        <v>630</v>
      </c>
      <c r="AB127" s="79"/>
      <c r="AC127" s="79" t="b">
        <v>0</v>
      </c>
      <c r="AD127" s="79">
        <v>0</v>
      </c>
      <c r="AE127" s="85" t="s">
        <v>679</v>
      </c>
      <c r="AF127" s="79" t="b">
        <v>0</v>
      </c>
      <c r="AG127" s="79" t="s">
        <v>683</v>
      </c>
      <c r="AH127" s="79"/>
      <c r="AI127" s="85" t="s">
        <v>679</v>
      </c>
      <c r="AJ127" s="79" t="b">
        <v>0</v>
      </c>
      <c r="AK127" s="79">
        <v>107</v>
      </c>
      <c r="AL127" s="85" t="s">
        <v>660</v>
      </c>
      <c r="AM127" s="79" t="s">
        <v>689</v>
      </c>
      <c r="AN127" s="79" t="b">
        <v>0</v>
      </c>
      <c r="AO127" s="85" t="s">
        <v>660</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1</v>
      </c>
      <c r="BC127" s="78" t="str">
        <f>REPLACE(INDEX(GroupVertices[Group],MATCH(Edges[[#This Row],[Vertex 2]],GroupVertices[Vertex],0)),1,1,"")</f>
        <v>1</v>
      </c>
      <c r="BD127" s="48"/>
      <c r="BE127" s="49"/>
      <c r="BF127" s="48"/>
      <c r="BG127" s="49"/>
      <c r="BH127" s="48"/>
      <c r="BI127" s="49"/>
      <c r="BJ127" s="48"/>
      <c r="BK127" s="49"/>
      <c r="BL127" s="48"/>
    </row>
    <row r="128" spans="1:64" ht="15">
      <c r="A128" s="64" t="s">
        <v>270</v>
      </c>
      <c r="B128" s="64" t="s">
        <v>298</v>
      </c>
      <c r="C128" s="65" t="s">
        <v>1879</v>
      </c>
      <c r="D128" s="66">
        <v>3</v>
      </c>
      <c r="E128" s="67" t="s">
        <v>132</v>
      </c>
      <c r="F128" s="68">
        <v>32</v>
      </c>
      <c r="G128" s="65"/>
      <c r="H128" s="69"/>
      <c r="I128" s="70"/>
      <c r="J128" s="70"/>
      <c r="K128" s="34" t="s">
        <v>65</v>
      </c>
      <c r="L128" s="77">
        <v>128</v>
      </c>
      <c r="M128" s="77"/>
      <c r="N128" s="72"/>
      <c r="O128" s="79" t="s">
        <v>324</v>
      </c>
      <c r="P128" s="81">
        <v>43481.67393518519</v>
      </c>
      <c r="Q128" s="79" t="s">
        <v>326</v>
      </c>
      <c r="R128" s="79"/>
      <c r="S128" s="79"/>
      <c r="T128" s="79"/>
      <c r="U128" s="79"/>
      <c r="V128" s="82" t="s">
        <v>436</v>
      </c>
      <c r="W128" s="81">
        <v>43481.67393518519</v>
      </c>
      <c r="X128" s="82" t="s">
        <v>525</v>
      </c>
      <c r="Y128" s="79"/>
      <c r="Z128" s="79"/>
      <c r="AA128" s="85" t="s">
        <v>630</v>
      </c>
      <c r="AB128" s="79"/>
      <c r="AC128" s="79" t="b">
        <v>0</v>
      </c>
      <c r="AD128" s="79">
        <v>0</v>
      </c>
      <c r="AE128" s="85" t="s">
        <v>679</v>
      </c>
      <c r="AF128" s="79" t="b">
        <v>0</v>
      </c>
      <c r="AG128" s="79" t="s">
        <v>683</v>
      </c>
      <c r="AH128" s="79"/>
      <c r="AI128" s="85" t="s">
        <v>679</v>
      </c>
      <c r="AJ128" s="79" t="b">
        <v>0</v>
      </c>
      <c r="AK128" s="79">
        <v>107</v>
      </c>
      <c r="AL128" s="85" t="s">
        <v>660</v>
      </c>
      <c r="AM128" s="79" t="s">
        <v>689</v>
      </c>
      <c r="AN128" s="79" t="b">
        <v>0</v>
      </c>
      <c r="AO128" s="85" t="s">
        <v>660</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1</v>
      </c>
      <c r="BC128" s="78" t="str">
        <f>REPLACE(INDEX(GroupVertices[Group],MATCH(Edges[[#This Row],[Vertex 2]],GroupVertices[Vertex],0)),1,1,"")</f>
        <v>1</v>
      </c>
      <c r="BD128" s="48">
        <v>0</v>
      </c>
      <c r="BE128" s="49">
        <v>0</v>
      </c>
      <c r="BF128" s="48">
        <v>0</v>
      </c>
      <c r="BG128" s="49">
        <v>0</v>
      </c>
      <c r="BH128" s="48">
        <v>0</v>
      </c>
      <c r="BI128" s="49">
        <v>0</v>
      </c>
      <c r="BJ128" s="48">
        <v>21</v>
      </c>
      <c r="BK128" s="49">
        <v>100</v>
      </c>
      <c r="BL128" s="48">
        <v>21</v>
      </c>
    </row>
    <row r="129" spans="1:64" ht="15">
      <c r="A129" s="64" t="s">
        <v>271</v>
      </c>
      <c r="B129" s="64" t="s">
        <v>310</v>
      </c>
      <c r="C129" s="65" t="s">
        <v>1879</v>
      </c>
      <c r="D129" s="66">
        <v>3</v>
      </c>
      <c r="E129" s="67" t="s">
        <v>132</v>
      </c>
      <c r="F129" s="68">
        <v>32</v>
      </c>
      <c r="G129" s="65"/>
      <c r="H129" s="69"/>
      <c r="I129" s="70"/>
      <c r="J129" s="70"/>
      <c r="K129" s="34" t="s">
        <v>65</v>
      </c>
      <c r="L129" s="77">
        <v>129</v>
      </c>
      <c r="M129" s="77"/>
      <c r="N129" s="72"/>
      <c r="O129" s="79" t="s">
        <v>324</v>
      </c>
      <c r="P129" s="81">
        <v>43481.67412037037</v>
      </c>
      <c r="Q129" s="79" t="s">
        <v>326</v>
      </c>
      <c r="R129" s="79"/>
      <c r="S129" s="79"/>
      <c r="T129" s="79"/>
      <c r="U129" s="79"/>
      <c r="V129" s="82" t="s">
        <v>437</v>
      </c>
      <c r="W129" s="81">
        <v>43481.67412037037</v>
      </c>
      <c r="X129" s="82" t="s">
        <v>526</v>
      </c>
      <c r="Y129" s="79"/>
      <c r="Z129" s="79"/>
      <c r="AA129" s="85" t="s">
        <v>631</v>
      </c>
      <c r="AB129" s="79"/>
      <c r="AC129" s="79" t="b">
        <v>0</v>
      </c>
      <c r="AD129" s="79">
        <v>0</v>
      </c>
      <c r="AE129" s="85" t="s">
        <v>679</v>
      </c>
      <c r="AF129" s="79" t="b">
        <v>0</v>
      </c>
      <c r="AG129" s="79" t="s">
        <v>683</v>
      </c>
      <c r="AH129" s="79"/>
      <c r="AI129" s="85" t="s">
        <v>679</v>
      </c>
      <c r="AJ129" s="79" t="b">
        <v>0</v>
      </c>
      <c r="AK129" s="79">
        <v>107</v>
      </c>
      <c r="AL129" s="85" t="s">
        <v>660</v>
      </c>
      <c r="AM129" s="79" t="s">
        <v>687</v>
      </c>
      <c r="AN129" s="79" t="b">
        <v>0</v>
      </c>
      <c r="AO129" s="85" t="s">
        <v>660</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1</v>
      </c>
      <c r="BC129" s="78" t="str">
        <f>REPLACE(INDEX(GroupVertices[Group],MATCH(Edges[[#This Row],[Vertex 2]],GroupVertices[Vertex],0)),1,1,"")</f>
        <v>1</v>
      </c>
      <c r="BD129" s="48"/>
      <c r="BE129" s="49"/>
      <c r="BF129" s="48"/>
      <c r="BG129" s="49"/>
      <c r="BH129" s="48"/>
      <c r="BI129" s="49"/>
      <c r="BJ129" s="48"/>
      <c r="BK129" s="49"/>
      <c r="BL129" s="48"/>
    </row>
    <row r="130" spans="1:64" ht="15">
      <c r="A130" s="64" t="s">
        <v>271</v>
      </c>
      <c r="B130" s="64" t="s">
        <v>311</v>
      </c>
      <c r="C130" s="65" t="s">
        <v>1879</v>
      </c>
      <c r="D130" s="66">
        <v>3</v>
      </c>
      <c r="E130" s="67" t="s">
        <v>132</v>
      </c>
      <c r="F130" s="68">
        <v>32</v>
      </c>
      <c r="G130" s="65"/>
      <c r="H130" s="69"/>
      <c r="I130" s="70"/>
      <c r="J130" s="70"/>
      <c r="K130" s="34" t="s">
        <v>65</v>
      </c>
      <c r="L130" s="77">
        <v>130</v>
      </c>
      <c r="M130" s="77"/>
      <c r="N130" s="72"/>
      <c r="O130" s="79" t="s">
        <v>324</v>
      </c>
      <c r="P130" s="81">
        <v>43481.67412037037</v>
      </c>
      <c r="Q130" s="79" t="s">
        <v>326</v>
      </c>
      <c r="R130" s="79"/>
      <c r="S130" s="79"/>
      <c r="T130" s="79"/>
      <c r="U130" s="79"/>
      <c r="V130" s="82" t="s">
        <v>437</v>
      </c>
      <c r="W130" s="81">
        <v>43481.67412037037</v>
      </c>
      <c r="X130" s="82" t="s">
        <v>526</v>
      </c>
      <c r="Y130" s="79"/>
      <c r="Z130" s="79"/>
      <c r="AA130" s="85" t="s">
        <v>631</v>
      </c>
      <c r="AB130" s="79"/>
      <c r="AC130" s="79" t="b">
        <v>0</v>
      </c>
      <c r="AD130" s="79">
        <v>0</v>
      </c>
      <c r="AE130" s="85" t="s">
        <v>679</v>
      </c>
      <c r="AF130" s="79" t="b">
        <v>0</v>
      </c>
      <c r="AG130" s="79" t="s">
        <v>683</v>
      </c>
      <c r="AH130" s="79"/>
      <c r="AI130" s="85" t="s">
        <v>679</v>
      </c>
      <c r="AJ130" s="79" t="b">
        <v>0</v>
      </c>
      <c r="AK130" s="79">
        <v>107</v>
      </c>
      <c r="AL130" s="85" t="s">
        <v>660</v>
      </c>
      <c r="AM130" s="79" t="s">
        <v>687</v>
      </c>
      <c r="AN130" s="79" t="b">
        <v>0</v>
      </c>
      <c r="AO130" s="85" t="s">
        <v>660</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1</v>
      </c>
      <c r="BC130" s="78" t="str">
        <f>REPLACE(INDEX(GroupVertices[Group],MATCH(Edges[[#This Row],[Vertex 2]],GroupVertices[Vertex],0)),1,1,"")</f>
        <v>1</v>
      </c>
      <c r="BD130" s="48"/>
      <c r="BE130" s="49"/>
      <c r="BF130" s="48"/>
      <c r="BG130" s="49"/>
      <c r="BH130" s="48"/>
      <c r="BI130" s="49"/>
      <c r="BJ130" s="48"/>
      <c r="BK130" s="49"/>
      <c r="BL130" s="48"/>
    </row>
    <row r="131" spans="1:64" ht="15">
      <c r="A131" s="64" t="s">
        <v>271</v>
      </c>
      <c r="B131" s="64" t="s">
        <v>298</v>
      </c>
      <c r="C131" s="65" t="s">
        <v>1879</v>
      </c>
      <c r="D131" s="66">
        <v>3</v>
      </c>
      <c r="E131" s="67" t="s">
        <v>132</v>
      </c>
      <c r="F131" s="68">
        <v>32</v>
      </c>
      <c r="G131" s="65"/>
      <c r="H131" s="69"/>
      <c r="I131" s="70"/>
      <c r="J131" s="70"/>
      <c r="K131" s="34" t="s">
        <v>65</v>
      </c>
      <c r="L131" s="77">
        <v>131</v>
      </c>
      <c r="M131" s="77"/>
      <c r="N131" s="72"/>
      <c r="O131" s="79" t="s">
        <v>324</v>
      </c>
      <c r="P131" s="81">
        <v>43481.67412037037</v>
      </c>
      <c r="Q131" s="79" t="s">
        <v>326</v>
      </c>
      <c r="R131" s="79"/>
      <c r="S131" s="79"/>
      <c r="T131" s="79"/>
      <c r="U131" s="79"/>
      <c r="V131" s="82" t="s">
        <v>437</v>
      </c>
      <c r="W131" s="81">
        <v>43481.67412037037</v>
      </c>
      <c r="X131" s="82" t="s">
        <v>526</v>
      </c>
      <c r="Y131" s="79"/>
      <c r="Z131" s="79"/>
      <c r="AA131" s="85" t="s">
        <v>631</v>
      </c>
      <c r="AB131" s="79"/>
      <c r="AC131" s="79" t="b">
        <v>0</v>
      </c>
      <c r="AD131" s="79">
        <v>0</v>
      </c>
      <c r="AE131" s="85" t="s">
        <v>679</v>
      </c>
      <c r="AF131" s="79" t="b">
        <v>0</v>
      </c>
      <c r="AG131" s="79" t="s">
        <v>683</v>
      </c>
      <c r="AH131" s="79"/>
      <c r="AI131" s="85" t="s">
        <v>679</v>
      </c>
      <c r="AJ131" s="79" t="b">
        <v>0</v>
      </c>
      <c r="AK131" s="79">
        <v>107</v>
      </c>
      <c r="AL131" s="85" t="s">
        <v>660</v>
      </c>
      <c r="AM131" s="79" t="s">
        <v>687</v>
      </c>
      <c r="AN131" s="79" t="b">
        <v>0</v>
      </c>
      <c r="AO131" s="85" t="s">
        <v>660</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1</v>
      </c>
      <c r="BC131" s="78" t="str">
        <f>REPLACE(INDEX(GroupVertices[Group],MATCH(Edges[[#This Row],[Vertex 2]],GroupVertices[Vertex],0)),1,1,"")</f>
        <v>1</v>
      </c>
      <c r="BD131" s="48">
        <v>0</v>
      </c>
      <c r="BE131" s="49">
        <v>0</v>
      </c>
      <c r="BF131" s="48">
        <v>0</v>
      </c>
      <c r="BG131" s="49">
        <v>0</v>
      </c>
      <c r="BH131" s="48">
        <v>0</v>
      </c>
      <c r="BI131" s="49">
        <v>0</v>
      </c>
      <c r="BJ131" s="48">
        <v>21</v>
      </c>
      <c r="BK131" s="49">
        <v>100</v>
      </c>
      <c r="BL131" s="48">
        <v>21</v>
      </c>
    </row>
    <row r="132" spans="1:64" ht="15">
      <c r="A132" s="64" t="s">
        <v>272</v>
      </c>
      <c r="B132" s="64" t="s">
        <v>310</v>
      </c>
      <c r="C132" s="65" t="s">
        <v>1879</v>
      </c>
      <c r="D132" s="66">
        <v>3</v>
      </c>
      <c r="E132" s="67" t="s">
        <v>132</v>
      </c>
      <c r="F132" s="68">
        <v>32</v>
      </c>
      <c r="G132" s="65"/>
      <c r="H132" s="69"/>
      <c r="I132" s="70"/>
      <c r="J132" s="70"/>
      <c r="K132" s="34" t="s">
        <v>65</v>
      </c>
      <c r="L132" s="77">
        <v>132</v>
      </c>
      <c r="M132" s="77"/>
      <c r="N132" s="72"/>
      <c r="O132" s="79" t="s">
        <v>324</v>
      </c>
      <c r="P132" s="81">
        <v>43481.6746875</v>
      </c>
      <c r="Q132" s="79" t="s">
        <v>326</v>
      </c>
      <c r="R132" s="79"/>
      <c r="S132" s="79"/>
      <c r="T132" s="79"/>
      <c r="U132" s="79"/>
      <c r="V132" s="82" t="s">
        <v>438</v>
      </c>
      <c r="W132" s="81">
        <v>43481.6746875</v>
      </c>
      <c r="X132" s="82" t="s">
        <v>527</v>
      </c>
      <c r="Y132" s="79"/>
      <c r="Z132" s="79"/>
      <c r="AA132" s="85" t="s">
        <v>632</v>
      </c>
      <c r="AB132" s="79"/>
      <c r="AC132" s="79" t="b">
        <v>0</v>
      </c>
      <c r="AD132" s="79">
        <v>0</v>
      </c>
      <c r="AE132" s="85" t="s">
        <v>679</v>
      </c>
      <c r="AF132" s="79" t="b">
        <v>0</v>
      </c>
      <c r="AG132" s="79" t="s">
        <v>683</v>
      </c>
      <c r="AH132" s="79"/>
      <c r="AI132" s="85" t="s">
        <v>679</v>
      </c>
      <c r="AJ132" s="79" t="b">
        <v>0</v>
      </c>
      <c r="AK132" s="79">
        <v>107</v>
      </c>
      <c r="AL132" s="85" t="s">
        <v>660</v>
      </c>
      <c r="AM132" s="79" t="s">
        <v>688</v>
      </c>
      <c r="AN132" s="79" t="b">
        <v>0</v>
      </c>
      <c r="AO132" s="85" t="s">
        <v>660</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1</v>
      </c>
      <c r="BC132" s="78" t="str">
        <f>REPLACE(INDEX(GroupVertices[Group],MATCH(Edges[[#This Row],[Vertex 2]],GroupVertices[Vertex],0)),1,1,"")</f>
        <v>1</v>
      </c>
      <c r="BD132" s="48"/>
      <c r="BE132" s="49"/>
      <c r="BF132" s="48"/>
      <c r="BG132" s="49"/>
      <c r="BH132" s="48"/>
      <c r="BI132" s="49"/>
      <c r="BJ132" s="48"/>
      <c r="BK132" s="49"/>
      <c r="BL132" s="48"/>
    </row>
    <row r="133" spans="1:64" ht="15">
      <c r="A133" s="64" t="s">
        <v>272</v>
      </c>
      <c r="B133" s="64" t="s">
        <v>311</v>
      </c>
      <c r="C133" s="65" t="s">
        <v>1879</v>
      </c>
      <c r="D133" s="66">
        <v>3</v>
      </c>
      <c r="E133" s="67" t="s">
        <v>132</v>
      </c>
      <c r="F133" s="68">
        <v>32</v>
      </c>
      <c r="G133" s="65"/>
      <c r="H133" s="69"/>
      <c r="I133" s="70"/>
      <c r="J133" s="70"/>
      <c r="K133" s="34" t="s">
        <v>65</v>
      </c>
      <c r="L133" s="77">
        <v>133</v>
      </c>
      <c r="M133" s="77"/>
      <c r="N133" s="72"/>
      <c r="O133" s="79" t="s">
        <v>324</v>
      </c>
      <c r="P133" s="81">
        <v>43481.6746875</v>
      </c>
      <c r="Q133" s="79" t="s">
        <v>326</v>
      </c>
      <c r="R133" s="79"/>
      <c r="S133" s="79"/>
      <c r="T133" s="79"/>
      <c r="U133" s="79"/>
      <c r="V133" s="82" t="s">
        <v>438</v>
      </c>
      <c r="W133" s="81">
        <v>43481.6746875</v>
      </c>
      <c r="X133" s="82" t="s">
        <v>527</v>
      </c>
      <c r="Y133" s="79"/>
      <c r="Z133" s="79"/>
      <c r="AA133" s="85" t="s">
        <v>632</v>
      </c>
      <c r="AB133" s="79"/>
      <c r="AC133" s="79" t="b">
        <v>0</v>
      </c>
      <c r="AD133" s="79">
        <v>0</v>
      </c>
      <c r="AE133" s="85" t="s">
        <v>679</v>
      </c>
      <c r="AF133" s="79" t="b">
        <v>0</v>
      </c>
      <c r="AG133" s="79" t="s">
        <v>683</v>
      </c>
      <c r="AH133" s="79"/>
      <c r="AI133" s="85" t="s">
        <v>679</v>
      </c>
      <c r="AJ133" s="79" t="b">
        <v>0</v>
      </c>
      <c r="AK133" s="79">
        <v>107</v>
      </c>
      <c r="AL133" s="85" t="s">
        <v>660</v>
      </c>
      <c r="AM133" s="79" t="s">
        <v>688</v>
      </c>
      <c r="AN133" s="79" t="b">
        <v>0</v>
      </c>
      <c r="AO133" s="85" t="s">
        <v>660</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1</v>
      </c>
      <c r="BC133" s="78" t="str">
        <f>REPLACE(INDEX(GroupVertices[Group],MATCH(Edges[[#This Row],[Vertex 2]],GroupVertices[Vertex],0)),1,1,"")</f>
        <v>1</v>
      </c>
      <c r="BD133" s="48"/>
      <c r="BE133" s="49"/>
      <c r="BF133" s="48"/>
      <c r="BG133" s="49"/>
      <c r="BH133" s="48"/>
      <c r="BI133" s="49"/>
      <c r="BJ133" s="48"/>
      <c r="BK133" s="49"/>
      <c r="BL133" s="48"/>
    </row>
    <row r="134" spans="1:64" ht="15">
      <c r="A134" s="64" t="s">
        <v>272</v>
      </c>
      <c r="B134" s="64" t="s">
        <v>298</v>
      </c>
      <c r="C134" s="65" t="s">
        <v>1879</v>
      </c>
      <c r="D134" s="66">
        <v>3</v>
      </c>
      <c r="E134" s="67" t="s">
        <v>132</v>
      </c>
      <c r="F134" s="68">
        <v>32</v>
      </c>
      <c r="G134" s="65"/>
      <c r="H134" s="69"/>
      <c r="I134" s="70"/>
      <c r="J134" s="70"/>
      <c r="K134" s="34" t="s">
        <v>65</v>
      </c>
      <c r="L134" s="77">
        <v>134</v>
      </c>
      <c r="M134" s="77"/>
      <c r="N134" s="72"/>
      <c r="O134" s="79" t="s">
        <v>324</v>
      </c>
      <c r="P134" s="81">
        <v>43481.6746875</v>
      </c>
      <c r="Q134" s="79" t="s">
        <v>326</v>
      </c>
      <c r="R134" s="79"/>
      <c r="S134" s="79"/>
      <c r="T134" s="79"/>
      <c r="U134" s="79"/>
      <c r="V134" s="82" t="s">
        <v>438</v>
      </c>
      <c r="W134" s="81">
        <v>43481.6746875</v>
      </c>
      <c r="X134" s="82" t="s">
        <v>527</v>
      </c>
      <c r="Y134" s="79"/>
      <c r="Z134" s="79"/>
      <c r="AA134" s="85" t="s">
        <v>632</v>
      </c>
      <c r="AB134" s="79"/>
      <c r="AC134" s="79" t="b">
        <v>0</v>
      </c>
      <c r="AD134" s="79">
        <v>0</v>
      </c>
      <c r="AE134" s="85" t="s">
        <v>679</v>
      </c>
      <c r="AF134" s="79" t="b">
        <v>0</v>
      </c>
      <c r="AG134" s="79" t="s">
        <v>683</v>
      </c>
      <c r="AH134" s="79"/>
      <c r="AI134" s="85" t="s">
        <v>679</v>
      </c>
      <c r="AJ134" s="79" t="b">
        <v>0</v>
      </c>
      <c r="AK134" s="79">
        <v>107</v>
      </c>
      <c r="AL134" s="85" t="s">
        <v>660</v>
      </c>
      <c r="AM134" s="79" t="s">
        <v>688</v>
      </c>
      <c r="AN134" s="79" t="b">
        <v>0</v>
      </c>
      <c r="AO134" s="85" t="s">
        <v>660</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1</v>
      </c>
      <c r="BC134" s="78" t="str">
        <f>REPLACE(INDEX(GroupVertices[Group],MATCH(Edges[[#This Row],[Vertex 2]],GroupVertices[Vertex],0)),1,1,"")</f>
        <v>1</v>
      </c>
      <c r="BD134" s="48">
        <v>0</v>
      </c>
      <c r="BE134" s="49">
        <v>0</v>
      </c>
      <c r="BF134" s="48">
        <v>0</v>
      </c>
      <c r="BG134" s="49">
        <v>0</v>
      </c>
      <c r="BH134" s="48">
        <v>0</v>
      </c>
      <c r="BI134" s="49">
        <v>0</v>
      </c>
      <c r="BJ134" s="48">
        <v>21</v>
      </c>
      <c r="BK134" s="49">
        <v>100</v>
      </c>
      <c r="BL134" s="48">
        <v>21</v>
      </c>
    </row>
    <row r="135" spans="1:64" ht="15">
      <c r="A135" s="64" t="s">
        <v>273</v>
      </c>
      <c r="B135" s="64" t="s">
        <v>310</v>
      </c>
      <c r="C135" s="65" t="s">
        <v>1879</v>
      </c>
      <c r="D135" s="66">
        <v>3</v>
      </c>
      <c r="E135" s="67" t="s">
        <v>132</v>
      </c>
      <c r="F135" s="68">
        <v>32</v>
      </c>
      <c r="G135" s="65"/>
      <c r="H135" s="69"/>
      <c r="I135" s="70"/>
      <c r="J135" s="70"/>
      <c r="K135" s="34" t="s">
        <v>65</v>
      </c>
      <c r="L135" s="77">
        <v>135</v>
      </c>
      <c r="M135" s="77"/>
      <c r="N135" s="72"/>
      <c r="O135" s="79" t="s">
        <v>324</v>
      </c>
      <c r="P135" s="81">
        <v>43481.67469907407</v>
      </c>
      <c r="Q135" s="79" t="s">
        <v>326</v>
      </c>
      <c r="R135" s="79"/>
      <c r="S135" s="79"/>
      <c r="T135" s="79"/>
      <c r="U135" s="79"/>
      <c r="V135" s="82" t="s">
        <v>439</v>
      </c>
      <c r="W135" s="81">
        <v>43481.67469907407</v>
      </c>
      <c r="X135" s="82" t="s">
        <v>528</v>
      </c>
      <c r="Y135" s="79"/>
      <c r="Z135" s="79"/>
      <c r="AA135" s="85" t="s">
        <v>633</v>
      </c>
      <c r="AB135" s="79"/>
      <c r="AC135" s="79" t="b">
        <v>0</v>
      </c>
      <c r="AD135" s="79">
        <v>0</v>
      </c>
      <c r="AE135" s="85" t="s">
        <v>679</v>
      </c>
      <c r="AF135" s="79" t="b">
        <v>0</v>
      </c>
      <c r="AG135" s="79" t="s">
        <v>683</v>
      </c>
      <c r="AH135" s="79"/>
      <c r="AI135" s="85" t="s">
        <v>679</v>
      </c>
      <c r="AJ135" s="79" t="b">
        <v>0</v>
      </c>
      <c r="AK135" s="79">
        <v>107</v>
      </c>
      <c r="AL135" s="85" t="s">
        <v>660</v>
      </c>
      <c r="AM135" s="79" t="s">
        <v>687</v>
      </c>
      <c r="AN135" s="79" t="b">
        <v>0</v>
      </c>
      <c r="AO135" s="85" t="s">
        <v>660</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1</v>
      </c>
      <c r="BC135" s="78" t="str">
        <f>REPLACE(INDEX(GroupVertices[Group],MATCH(Edges[[#This Row],[Vertex 2]],GroupVertices[Vertex],0)),1,1,"")</f>
        <v>1</v>
      </c>
      <c r="BD135" s="48"/>
      <c r="BE135" s="49"/>
      <c r="BF135" s="48"/>
      <c r="BG135" s="49"/>
      <c r="BH135" s="48"/>
      <c r="BI135" s="49"/>
      <c r="BJ135" s="48"/>
      <c r="BK135" s="49"/>
      <c r="BL135" s="48"/>
    </row>
    <row r="136" spans="1:64" ht="15">
      <c r="A136" s="64" t="s">
        <v>273</v>
      </c>
      <c r="B136" s="64" t="s">
        <v>311</v>
      </c>
      <c r="C136" s="65" t="s">
        <v>1879</v>
      </c>
      <c r="D136" s="66">
        <v>3</v>
      </c>
      <c r="E136" s="67" t="s">
        <v>132</v>
      </c>
      <c r="F136" s="68">
        <v>32</v>
      </c>
      <c r="G136" s="65"/>
      <c r="H136" s="69"/>
      <c r="I136" s="70"/>
      <c r="J136" s="70"/>
      <c r="K136" s="34" t="s">
        <v>65</v>
      </c>
      <c r="L136" s="77">
        <v>136</v>
      </c>
      <c r="M136" s="77"/>
      <c r="N136" s="72"/>
      <c r="O136" s="79" t="s">
        <v>324</v>
      </c>
      <c r="P136" s="81">
        <v>43481.67469907407</v>
      </c>
      <c r="Q136" s="79" t="s">
        <v>326</v>
      </c>
      <c r="R136" s="79"/>
      <c r="S136" s="79"/>
      <c r="T136" s="79"/>
      <c r="U136" s="79"/>
      <c r="V136" s="82" t="s">
        <v>439</v>
      </c>
      <c r="W136" s="81">
        <v>43481.67469907407</v>
      </c>
      <c r="X136" s="82" t="s">
        <v>528</v>
      </c>
      <c r="Y136" s="79"/>
      <c r="Z136" s="79"/>
      <c r="AA136" s="85" t="s">
        <v>633</v>
      </c>
      <c r="AB136" s="79"/>
      <c r="AC136" s="79" t="b">
        <v>0</v>
      </c>
      <c r="AD136" s="79">
        <v>0</v>
      </c>
      <c r="AE136" s="85" t="s">
        <v>679</v>
      </c>
      <c r="AF136" s="79" t="b">
        <v>0</v>
      </c>
      <c r="AG136" s="79" t="s">
        <v>683</v>
      </c>
      <c r="AH136" s="79"/>
      <c r="AI136" s="85" t="s">
        <v>679</v>
      </c>
      <c r="AJ136" s="79" t="b">
        <v>0</v>
      </c>
      <c r="AK136" s="79">
        <v>107</v>
      </c>
      <c r="AL136" s="85" t="s">
        <v>660</v>
      </c>
      <c r="AM136" s="79" t="s">
        <v>687</v>
      </c>
      <c r="AN136" s="79" t="b">
        <v>0</v>
      </c>
      <c r="AO136" s="85" t="s">
        <v>660</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1</v>
      </c>
      <c r="BC136" s="78" t="str">
        <f>REPLACE(INDEX(GroupVertices[Group],MATCH(Edges[[#This Row],[Vertex 2]],GroupVertices[Vertex],0)),1,1,"")</f>
        <v>1</v>
      </c>
      <c r="BD136" s="48"/>
      <c r="BE136" s="49"/>
      <c r="BF136" s="48"/>
      <c r="BG136" s="49"/>
      <c r="BH136" s="48"/>
      <c r="BI136" s="49"/>
      <c r="BJ136" s="48"/>
      <c r="BK136" s="49"/>
      <c r="BL136" s="48"/>
    </row>
    <row r="137" spans="1:64" ht="15">
      <c r="A137" s="64" t="s">
        <v>273</v>
      </c>
      <c r="B137" s="64" t="s">
        <v>298</v>
      </c>
      <c r="C137" s="65" t="s">
        <v>1879</v>
      </c>
      <c r="D137" s="66">
        <v>3</v>
      </c>
      <c r="E137" s="67" t="s">
        <v>132</v>
      </c>
      <c r="F137" s="68">
        <v>32</v>
      </c>
      <c r="G137" s="65"/>
      <c r="H137" s="69"/>
      <c r="I137" s="70"/>
      <c r="J137" s="70"/>
      <c r="K137" s="34" t="s">
        <v>65</v>
      </c>
      <c r="L137" s="77">
        <v>137</v>
      </c>
      <c r="M137" s="77"/>
      <c r="N137" s="72"/>
      <c r="O137" s="79" t="s">
        <v>324</v>
      </c>
      <c r="P137" s="81">
        <v>43481.67469907407</v>
      </c>
      <c r="Q137" s="79" t="s">
        <v>326</v>
      </c>
      <c r="R137" s="79"/>
      <c r="S137" s="79"/>
      <c r="T137" s="79"/>
      <c r="U137" s="79"/>
      <c r="V137" s="82" t="s">
        <v>439</v>
      </c>
      <c r="W137" s="81">
        <v>43481.67469907407</v>
      </c>
      <c r="X137" s="82" t="s">
        <v>528</v>
      </c>
      <c r="Y137" s="79"/>
      <c r="Z137" s="79"/>
      <c r="AA137" s="85" t="s">
        <v>633</v>
      </c>
      <c r="AB137" s="79"/>
      <c r="AC137" s="79" t="b">
        <v>0</v>
      </c>
      <c r="AD137" s="79">
        <v>0</v>
      </c>
      <c r="AE137" s="85" t="s">
        <v>679</v>
      </c>
      <c r="AF137" s="79" t="b">
        <v>0</v>
      </c>
      <c r="AG137" s="79" t="s">
        <v>683</v>
      </c>
      <c r="AH137" s="79"/>
      <c r="AI137" s="85" t="s">
        <v>679</v>
      </c>
      <c r="AJ137" s="79" t="b">
        <v>0</v>
      </c>
      <c r="AK137" s="79">
        <v>107</v>
      </c>
      <c r="AL137" s="85" t="s">
        <v>660</v>
      </c>
      <c r="AM137" s="79" t="s">
        <v>687</v>
      </c>
      <c r="AN137" s="79" t="b">
        <v>0</v>
      </c>
      <c r="AO137" s="85" t="s">
        <v>660</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1</v>
      </c>
      <c r="BC137" s="78" t="str">
        <f>REPLACE(INDEX(GroupVertices[Group],MATCH(Edges[[#This Row],[Vertex 2]],GroupVertices[Vertex],0)),1,1,"")</f>
        <v>1</v>
      </c>
      <c r="BD137" s="48">
        <v>0</v>
      </c>
      <c r="BE137" s="49">
        <v>0</v>
      </c>
      <c r="BF137" s="48">
        <v>0</v>
      </c>
      <c r="BG137" s="49">
        <v>0</v>
      </c>
      <c r="BH137" s="48">
        <v>0</v>
      </c>
      <c r="BI137" s="49">
        <v>0</v>
      </c>
      <c r="BJ137" s="48">
        <v>21</v>
      </c>
      <c r="BK137" s="49">
        <v>100</v>
      </c>
      <c r="BL137" s="48">
        <v>21</v>
      </c>
    </row>
    <row r="138" spans="1:64" ht="15">
      <c r="A138" s="64" t="s">
        <v>274</v>
      </c>
      <c r="B138" s="64" t="s">
        <v>276</v>
      </c>
      <c r="C138" s="65" t="s">
        <v>1879</v>
      </c>
      <c r="D138" s="66">
        <v>3</v>
      </c>
      <c r="E138" s="67" t="s">
        <v>132</v>
      </c>
      <c r="F138" s="68">
        <v>32</v>
      </c>
      <c r="G138" s="65"/>
      <c r="H138" s="69"/>
      <c r="I138" s="70"/>
      <c r="J138" s="70"/>
      <c r="K138" s="34" t="s">
        <v>65</v>
      </c>
      <c r="L138" s="77">
        <v>138</v>
      </c>
      <c r="M138" s="77"/>
      <c r="N138" s="72"/>
      <c r="O138" s="79" t="s">
        <v>324</v>
      </c>
      <c r="P138" s="81">
        <v>41459.49523148148</v>
      </c>
      <c r="Q138" s="79" t="s">
        <v>341</v>
      </c>
      <c r="R138" s="82" t="s">
        <v>360</v>
      </c>
      <c r="S138" s="79" t="s">
        <v>363</v>
      </c>
      <c r="T138" s="79" t="s">
        <v>365</v>
      </c>
      <c r="U138" s="79"/>
      <c r="V138" s="82" t="s">
        <v>440</v>
      </c>
      <c r="W138" s="81">
        <v>41459.49523148148</v>
      </c>
      <c r="X138" s="82" t="s">
        <v>529</v>
      </c>
      <c r="Y138" s="79"/>
      <c r="Z138" s="79"/>
      <c r="AA138" s="85" t="s">
        <v>634</v>
      </c>
      <c r="AB138" s="79"/>
      <c r="AC138" s="79" t="b">
        <v>0</v>
      </c>
      <c r="AD138" s="79">
        <v>0</v>
      </c>
      <c r="AE138" s="85" t="s">
        <v>679</v>
      </c>
      <c r="AF138" s="79" t="b">
        <v>0</v>
      </c>
      <c r="AG138" s="79" t="s">
        <v>683</v>
      </c>
      <c r="AH138" s="79"/>
      <c r="AI138" s="85" t="s">
        <v>679</v>
      </c>
      <c r="AJ138" s="79" t="b">
        <v>0</v>
      </c>
      <c r="AK138" s="79">
        <v>5</v>
      </c>
      <c r="AL138" s="85" t="s">
        <v>679</v>
      </c>
      <c r="AM138" s="79" t="s">
        <v>688</v>
      </c>
      <c r="AN138" s="79" t="b">
        <v>0</v>
      </c>
      <c r="AO138" s="85" t="s">
        <v>634</v>
      </c>
      <c r="AP138" s="79" t="s">
        <v>695</v>
      </c>
      <c r="AQ138" s="79">
        <v>0</v>
      </c>
      <c r="AR138" s="79">
        <v>0</v>
      </c>
      <c r="AS138" s="79"/>
      <c r="AT138" s="79"/>
      <c r="AU138" s="79"/>
      <c r="AV138" s="79"/>
      <c r="AW138" s="79"/>
      <c r="AX138" s="79"/>
      <c r="AY138" s="79"/>
      <c r="AZ138" s="79"/>
      <c r="BA138">
        <v>1</v>
      </c>
      <c r="BB138" s="78" t="str">
        <f>REPLACE(INDEX(GroupVertices[Group],MATCH(Edges[[#This Row],[Vertex 1]],GroupVertices[Vertex],0)),1,1,"")</f>
        <v>7</v>
      </c>
      <c r="BC138" s="78" t="str">
        <f>REPLACE(INDEX(GroupVertices[Group],MATCH(Edges[[#This Row],[Vertex 2]],GroupVertices[Vertex],0)),1,1,"")</f>
        <v>7</v>
      </c>
      <c r="BD138" s="48">
        <v>1</v>
      </c>
      <c r="BE138" s="49">
        <v>5.882352941176471</v>
      </c>
      <c r="BF138" s="48">
        <v>0</v>
      </c>
      <c r="BG138" s="49">
        <v>0</v>
      </c>
      <c r="BH138" s="48">
        <v>0</v>
      </c>
      <c r="BI138" s="49">
        <v>0</v>
      </c>
      <c r="BJ138" s="48">
        <v>16</v>
      </c>
      <c r="BK138" s="49">
        <v>94.11764705882354</v>
      </c>
      <c r="BL138" s="48">
        <v>17</v>
      </c>
    </row>
    <row r="139" spans="1:64" ht="15">
      <c r="A139" s="64" t="s">
        <v>275</v>
      </c>
      <c r="B139" s="64" t="s">
        <v>274</v>
      </c>
      <c r="C139" s="65" t="s">
        <v>1879</v>
      </c>
      <c r="D139" s="66">
        <v>3</v>
      </c>
      <c r="E139" s="67" t="s">
        <v>132</v>
      </c>
      <c r="F139" s="68">
        <v>32</v>
      </c>
      <c r="G139" s="65"/>
      <c r="H139" s="69"/>
      <c r="I139" s="70"/>
      <c r="J139" s="70"/>
      <c r="K139" s="34" t="s">
        <v>65</v>
      </c>
      <c r="L139" s="77">
        <v>139</v>
      </c>
      <c r="M139" s="77"/>
      <c r="N139" s="72"/>
      <c r="O139" s="79" t="s">
        <v>324</v>
      </c>
      <c r="P139" s="81">
        <v>43481.67434027778</v>
      </c>
      <c r="Q139" s="79" t="s">
        <v>342</v>
      </c>
      <c r="R139" s="79"/>
      <c r="S139" s="79"/>
      <c r="T139" s="79"/>
      <c r="U139" s="79"/>
      <c r="V139" s="82" t="s">
        <v>441</v>
      </c>
      <c r="W139" s="81">
        <v>43481.67434027778</v>
      </c>
      <c r="X139" s="82" t="s">
        <v>530</v>
      </c>
      <c r="Y139" s="79"/>
      <c r="Z139" s="79"/>
      <c r="AA139" s="85" t="s">
        <v>635</v>
      </c>
      <c r="AB139" s="79"/>
      <c r="AC139" s="79" t="b">
        <v>0</v>
      </c>
      <c r="AD139" s="79">
        <v>0</v>
      </c>
      <c r="AE139" s="85" t="s">
        <v>679</v>
      </c>
      <c r="AF139" s="79" t="b">
        <v>0</v>
      </c>
      <c r="AG139" s="79" t="s">
        <v>683</v>
      </c>
      <c r="AH139" s="79"/>
      <c r="AI139" s="85" t="s">
        <v>679</v>
      </c>
      <c r="AJ139" s="79" t="b">
        <v>0</v>
      </c>
      <c r="AK139" s="79">
        <v>5</v>
      </c>
      <c r="AL139" s="85" t="s">
        <v>634</v>
      </c>
      <c r="AM139" s="79" t="s">
        <v>688</v>
      </c>
      <c r="AN139" s="79" t="b">
        <v>0</v>
      </c>
      <c r="AO139" s="85" t="s">
        <v>634</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7</v>
      </c>
      <c r="BC139" s="78" t="str">
        <f>REPLACE(INDEX(GroupVertices[Group],MATCH(Edges[[#This Row],[Vertex 2]],GroupVertices[Vertex],0)),1,1,"")</f>
        <v>7</v>
      </c>
      <c r="BD139" s="48"/>
      <c r="BE139" s="49"/>
      <c r="BF139" s="48"/>
      <c r="BG139" s="49"/>
      <c r="BH139" s="48"/>
      <c r="BI139" s="49"/>
      <c r="BJ139" s="48"/>
      <c r="BK139" s="49"/>
      <c r="BL139" s="48"/>
    </row>
    <row r="140" spans="1:64" ht="15">
      <c r="A140" s="64" t="s">
        <v>276</v>
      </c>
      <c r="B140" s="64" t="s">
        <v>276</v>
      </c>
      <c r="C140" s="65" t="s">
        <v>1879</v>
      </c>
      <c r="D140" s="66">
        <v>3</v>
      </c>
      <c r="E140" s="67" t="s">
        <v>132</v>
      </c>
      <c r="F140" s="68">
        <v>32</v>
      </c>
      <c r="G140" s="65"/>
      <c r="H140" s="69"/>
      <c r="I140" s="70"/>
      <c r="J140" s="70"/>
      <c r="K140" s="34" t="s">
        <v>65</v>
      </c>
      <c r="L140" s="77">
        <v>140</v>
      </c>
      <c r="M140" s="77"/>
      <c r="N140" s="72"/>
      <c r="O140" s="79" t="s">
        <v>176</v>
      </c>
      <c r="P140" s="81">
        <v>41466.42412037037</v>
      </c>
      <c r="Q140" s="79" t="s">
        <v>343</v>
      </c>
      <c r="R140" s="79"/>
      <c r="S140" s="79"/>
      <c r="T140" s="79" t="s">
        <v>370</v>
      </c>
      <c r="U140" s="79"/>
      <c r="V140" s="82" t="s">
        <v>442</v>
      </c>
      <c r="W140" s="81">
        <v>41466.42412037037</v>
      </c>
      <c r="X140" s="82" t="s">
        <v>531</v>
      </c>
      <c r="Y140" s="79"/>
      <c r="Z140" s="79"/>
      <c r="AA140" s="85" t="s">
        <v>636</v>
      </c>
      <c r="AB140" s="79"/>
      <c r="AC140" s="79" t="b">
        <v>0</v>
      </c>
      <c r="AD140" s="79">
        <v>0</v>
      </c>
      <c r="AE140" s="85" t="s">
        <v>679</v>
      </c>
      <c r="AF140" s="79" t="b">
        <v>0</v>
      </c>
      <c r="AG140" s="79" t="s">
        <v>683</v>
      </c>
      <c r="AH140" s="79"/>
      <c r="AI140" s="85" t="s">
        <v>679</v>
      </c>
      <c r="AJ140" s="79" t="b">
        <v>0</v>
      </c>
      <c r="AK140" s="79">
        <v>8</v>
      </c>
      <c r="AL140" s="85" t="s">
        <v>679</v>
      </c>
      <c r="AM140" s="79" t="s">
        <v>687</v>
      </c>
      <c r="AN140" s="79" t="b">
        <v>0</v>
      </c>
      <c r="AO140" s="85" t="s">
        <v>636</v>
      </c>
      <c r="AP140" s="79" t="s">
        <v>695</v>
      </c>
      <c r="AQ140" s="79">
        <v>0</v>
      </c>
      <c r="AR140" s="79">
        <v>0</v>
      </c>
      <c r="AS140" s="79"/>
      <c r="AT140" s="79"/>
      <c r="AU140" s="79"/>
      <c r="AV140" s="79"/>
      <c r="AW140" s="79"/>
      <c r="AX140" s="79"/>
      <c r="AY140" s="79"/>
      <c r="AZ140" s="79"/>
      <c r="BA140">
        <v>1</v>
      </c>
      <c r="BB140" s="78" t="str">
        <f>REPLACE(INDEX(GroupVertices[Group],MATCH(Edges[[#This Row],[Vertex 1]],GroupVertices[Vertex],0)),1,1,"")</f>
        <v>7</v>
      </c>
      <c r="BC140" s="78" t="str">
        <f>REPLACE(INDEX(GroupVertices[Group],MATCH(Edges[[#This Row],[Vertex 2]],GroupVertices[Vertex],0)),1,1,"")</f>
        <v>7</v>
      </c>
      <c r="BD140" s="48">
        <v>1</v>
      </c>
      <c r="BE140" s="49">
        <v>4</v>
      </c>
      <c r="BF140" s="48">
        <v>0</v>
      </c>
      <c r="BG140" s="49">
        <v>0</v>
      </c>
      <c r="BH140" s="48">
        <v>0</v>
      </c>
      <c r="BI140" s="49">
        <v>0</v>
      </c>
      <c r="BJ140" s="48">
        <v>24</v>
      </c>
      <c r="BK140" s="49">
        <v>96</v>
      </c>
      <c r="BL140" s="48">
        <v>25</v>
      </c>
    </row>
    <row r="141" spans="1:64" ht="15">
      <c r="A141" s="64" t="s">
        <v>275</v>
      </c>
      <c r="B141" s="64" t="s">
        <v>276</v>
      </c>
      <c r="C141" s="65" t="s">
        <v>1880</v>
      </c>
      <c r="D141" s="66">
        <v>3</v>
      </c>
      <c r="E141" s="67" t="s">
        <v>136</v>
      </c>
      <c r="F141" s="68">
        <v>6</v>
      </c>
      <c r="G141" s="65"/>
      <c r="H141" s="69"/>
      <c r="I141" s="70"/>
      <c r="J141" s="70"/>
      <c r="K141" s="34" t="s">
        <v>65</v>
      </c>
      <c r="L141" s="77">
        <v>141</v>
      </c>
      <c r="M141" s="77"/>
      <c r="N141" s="72"/>
      <c r="O141" s="79" t="s">
        <v>324</v>
      </c>
      <c r="P141" s="81">
        <v>43481.67434027778</v>
      </c>
      <c r="Q141" s="79" t="s">
        <v>342</v>
      </c>
      <c r="R141" s="79"/>
      <c r="S141" s="79"/>
      <c r="T141" s="79"/>
      <c r="U141" s="79"/>
      <c r="V141" s="82" t="s">
        <v>441</v>
      </c>
      <c r="W141" s="81">
        <v>43481.67434027778</v>
      </c>
      <c r="X141" s="82" t="s">
        <v>530</v>
      </c>
      <c r="Y141" s="79"/>
      <c r="Z141" s="79"/>
      <c r="AA141" s="85" t="s">
        <v>635</v>
      </c>
      <c r="AB141" s="79"/>
      <c r="AC141" s="79" t="b">
        <v>0</v>
      </c>
      <c r="AD141" s="79">
        <v>0</v>
      </c>
      <c r="AE141" s="85" t="s">
        <v>679</v>
      </c>
      <c r="AF141" s="79" t="b">
        <v>0</v>
      </c>
      <c r="AG141" s="79" t="s">
        <v>683</v>
      </c>
      <c r="AH141" s="79"/>
      <c r="AI141" s="85" t="s">
        <v>679</v>
      </c>
      <c r="AJ141" s="79" t="b">
        <v>0</v>
      </c>
      <c r="AK141" s="79">
        <v>5</v>
      </c>
      <c r="AL141" s="85" t="s">
        <v>634</v>
      </c>
      <c r="AM141" s="79" t="s">
        <v>688</v>
      </c>
      <c r="AN141" s="79" t="b">
        <v>0</v>
      </c>
      <c r="AO141" s="85" t="s">
        <v>634</v>
      </c>
      <c r="AP141" s="79" t="s">
        <v>176</v>
      </c>
      <c r="AQ141" s="79">
        <v>0</v>
      </c>
      <c r="AR141" s="79">
        <v>0</v>
      </c>
      <c r="AS141" s="79"/>
      <c r="AT141" s="79"/>
      <c r="AU141" s="79"/>
      <c r="AV141" s="79"/>
      <c r="AW141" s="79"/>
      <c r="AX141" s="79"/>
      <c r="AY141" s="79"/>
      <c r="AZ141" s="79"/>
      <c r="BA141">
        <v>2</v>
      </c>
      <c r="BB141" s="78" t="str">
        <f>REPLACE(INDEX(GroupVertices[Group],MATCH(Edges[[#This Row],[Vertex 1]],GroupVertices[Vertex],0)),1,1,"")</f>
        <v>7</v>
      </c>
      <c r="BC141" s="78" t="str">
        <f>REPLACE(INDEX(GroupVertices[Group],MATCH(Edges[[#This Row],[Vertex 2]],GroupVertices[Vertex],0)),1,1,"")</f>
        <v>7</v>
      </c>
      <c r="BD141" s="48">
        <v>1</v>
      </c>
      <c r="BE141" s="49">
        <v>5.555555555555555</v>
      </c>
      <c r="BF141" s="48">
        <v>0</v>
      </c>
      <c r="BG141" s="49">
        <v>0</v>
      </c>
      <c r="BH141" s="48">
        <v>0</v>
      </c>
      <c r="BI141" s="49">
        <v>0</v>
      </c>
      <c r="BJ141" s="48">
        <v>17</v>
      </c>
      <c r="BK141" s="49">
        <v>94.44444444444444</v>
      </c>
      <c r="BL141" s="48">
        <v>18</v>
      </c>
    </row>
    <row r="142" spans="1:64" ht="15">
      <c r="A142" s="64" t="s">
        <v>275</v>
      </c>
      <c r="B142" s="64" t="s">
        <v>276</v>
      </c>
      <c r="C142" s="65" t="s">
        <v>1880</v>
      </c>
      <c r="D142" s="66">
        <v>3</v>
      </c>
      <c r="E142" s="67" t="s">
        <v>136</v>
      </c>
      <c r="F142" s="68">
        <v>6</v>
      </c>
      <c r="G142" s="65"/>
      <c r="H142" s="69"/>
      <c r="I142" s="70"/>
      <c r="J142" s="70"/>
      <c r="K142" s="34" t="s">
        <v>65</v>
      </c>
      <c r="L142" s="77">
        <v>142</v>
      </c>
      <c r="M142" s="77"/>
      <c r="N142" s="72"/>
      <c r="O142" s="79" t="s">
        <v>324</v>
      </c>
      <c r="P142" s="81">
        <v>43481.67523148148</v>
      </c>
      <c r="Q142" s="79" t="s">
        <v>344</v>
      </c>
      <c r="R142" s="79"/>
      <c r="S142" s="79"/>
      <c r="T142" s="79"/>
      <c r="U142" s="79"/>
      <c r="V142" s="82" t="s">
        <v>441</v>
      </c>
      <c r="W142" s="81">
        <v>43481.67523148148</v>
      </c>
      <c r="X142" s="82" t="s">
        <v>532</v>
      </c>
      <c r="Y142" s="79"/>
      <c r="Z142" s="79"/>
      <c r="AA142" s="85" t="s">
        <v>637</v>
      </c>
      <c r="AB142" s="79"/>
      <c r="AC142" s="79" t="b">
        <v>0</v>
      </c>
      <c r="AD142" s="79">
        <v>0</v>
      </c>
      <c r="AE142" s="85" t="s">
        <v>679</v>
      </c>
      <c r="AF142" s="79" t="b">
        <v>0</v>
      </c>
      <c r="AG142" s="79" t="s">
        <v>683</v>
      </c>
      <c r="AH142" s="79"/>
      <c r="AI142" s="85" t="s">
        <v>679</v>
      </c>
      <c r="AJ142" s="79" t="b">
        <v>0</v>
      </c>
      <c r="AK142" s="79">
        <v>8</v>
      </c>
      <c r="AL142" s="85" t="s">
        <v>636</v>
      </c>
      <c r="AM142" s="79" t="s">
        <v>688</v>
      </c>
      <c r="AN142" s="79" t="b">
        <v>0</v>
      </c>
      <c r="AO142" s="85" t="s">
        <v>636</v>
      </c>
      <c r="AP142" s="79" t="s">
        <v>176</v>
      </c>
      <c r="AQ142" s="79">
        <v>0</v>
      </c>
      <c r="AR142" s="79">
        <v>0</v>
      </c>
      <c r="AS142" s="79"/>
      <c r="AT142" s="79"/>
      <c r="AU142" s="79"/>
      <c r="AV142" s="79"/>
      <c r="AW142" s="79"/>
      <c r="AX142" s="79"/>
      <c r="AY142" s="79"/>
      <c r="AZ142" s="79"/>
      <c r="BA142">
        <v>2</v>
      </c>
      <c r="BB142" s="78" t="str">
        <f>REPLACE(INDEX(GroupVertices[Group],MATCH(Edges[[#This Row],[Vertex 1]],GroupVertices[Vertex],0)),1,1,"")</f>
        <v>7</v>
      </c>
      <c r="BC142" s="78" t="str">
        <f>REPLACE(INDEX(GroupVertices[Group],MATCH(Edges[[#This Row],[Vertex 2]],GroupVertices[Vertex],0)),1,1,"")</f>
        <v>7</v>
      </c>
      <c r="BD142" s="48">
        <v>1</v>
      </c>
      <c r="BE142" s="49">
        <v>3.8461538461538463</v>
      </c>
      <c r="BF142" s="48">
        <v>0</v>
      </c>
      <c r="BG142" s="49">
        <v>0</v>
      </c>
      <c r="BH142" s="48">
        <v>0</v>
      </c>
      <c r="BI142" s="49">
        <v>0</v>
      </c>
      <c r="BJ142" s="48">
        <v>25</v>
      </c>
      <c r="BK142" s="49">
        <v>96.15384615384616</v>
      </c>
      <c r="BL142" s="48">
        <v>26</v>
      </c>
    </row>
    <row r="143" spans="1:64" ht="15">
      <c r="A143" s="64" t="s">
        <v>277</v>
      </c>
      <c r="B143" s="64" t="s">
        <v>300</v>
      </c>
      <c r="C143" s="65" t="s">
        <v>1879</v>
      </c>
      <c r="D143" s="66">
        <v>3</v>
      </c>
      <c r="E143" s="67" t="s">
        <v>132</v>
      </c>
      <c r="F143" s="68">
        <v>32</v>
      </c>
      <c r="G143" s="65"/>
      <c r="H143" s="69"/>
      <c r="I143" s="70"/>
      <c r="J143" s="70"/>
      <c r="K143" s="34" t="s">
        <v>65</v>
      </c>
      <c r="L143" s="77">
        <v>143</v>
      </c>
      <c r="M143" s="77"/>
      <c r="N143" s="72"/>
      <c r="O143" s="79" t="s">
        <v>324</v>
      </c>
      <c r="P143" s="81">
        <v>43481.67561342593</v>
      </c>
      <c r="Q143" s="79" t="s">
        <v>330</v>
      </c>
      <c r="R143" s="79"/>
      <c r="S143" s="79"/>
      <c r="T143" s="79" t="s">
        <v>365</v>
      </c>
      <c r="U143" s="79"/>
      <c r="V143" s="82" t="s">
        <v>443</v>
      </c>
      <c r="W143" s="81">
        <v>43481.67561342593</v>
      </c>
      <c r="X143" s="82" t="s">
        <v>533</v>
      </c>
      <c r="Y143" s="79"/>
      <c r="Z143" s="79"/>
      <c r="AA143" s="85" t="s">
        <v>638</v>
      </c>
      <c r="AB143" s="79"/>
      <c r="AC143" s="79" t="b">
        <v>0</v>
      </c>
      <c r="AD143" s="79">
        <v>0</v>
      </c>
      <c r="AE143" s="85" t="s">
        <v>679</v>
      </c>
      <c r="AF143" s="79" t="b">
        <v>0</v>
      </c>
      <c r="AG143" s="79" t="s">
        <v>683</v>
      </c>
      <c r="AH143" s="79"/>
      <c r="AI143" s="85" t="s">
        <v>679</v>
      </c>
      <c r="AJ143" s="79" t="b">
        <v>0</v>
      </c>
      <c r="AK143" s="79">
        <v>118</v>
      </c>
      <c r="AL143" s="85" t="s">
        <v>662</v>
      </c>
      <c r="AM143" s="79" t="s">
        <v>689</v>
      </c>
      <c r="AN143" s="79" t="b">
        <v>0</v>
      </c>
      <c r="AO143" s="85" t="s">
        <v>662</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2</v>
      </c>
      <c r="BC143" s="78" t="str">
        <f>REPLACE(INDEX(GroupVertices[Group],MATCH(Edges[[#This Row],[Vertex 2]],GroupVertices[Vertex],0)),1,1,"")</f>
        <v>2</v>
      </c>
      <c r="BD143" s="48">
        <v>1</v>
      </c>
      <c r="BE143" s="49">
        <v>4.166666666666667</v>
      </c>
      <c r="BF143" s="48">
        <v>0</v>
      </c>
      <c r="BG143" s="49">
        <v>0</v>
      </c>
      <c r="BH143" s="48">
        <v>0</v>
      </c>
      <c r="BI143" s="49">
        <v>0</v>
      </c>
      <c r="BJ143" s="48">
        <v>23</v>
      </c>
      <c r="BK143" s="49">
        <v>95.83333333333333</v>
      </c>
      <c r="BL143" s="48">
        <v>24</v>
      </c>
    </row>
    <row r="144" spans="1:64" ht="15">
      <c r="A144" s="64" t="s">
        <v>278</v>
      </c>
      <c r="B144" s="64" t="s">
        <v>310</v>
      </c>
      <c r="C144" s="65" t="s">
        <v>1879</v>
      </c>
      <c r="D144" s="66">
        <v>3</v>
      </c>
      <c r="E144" s="67" t="s">
        <v>132</v>
      </c>
      <c r="F144" s="68">
        <v>32</v>
      </c>
      <c r="G144" s="65"/>
      <c r="H144" s="69"/>
      <c r="I144" s="70"/>
      <c r="J144" s="70"/>
      <c r="K144" s="34" t="s">
        <v>65</v>
      </c>
      <c r="L144" s="77">
        <v>144</v>
      </c>
      <c r="M144" s="77"/>
      <c r="N144" s="72"/>
      <c r="O144" s="79" t="s">
        <v>324</v>
      </c>
      <c r="P144" s="81">
        <v>43481.67611111111</v>
      </c>
      <c r="Q144" s="79" t="s">
        <v>326</v>
      </c>
      <c r="R144" s="79"/>
      <c r="S144" s="79"/>
      <c r="T144" s="79"/>
      <c r="U144" s="79"/>
      <c r="V144" s="82" t="s">
        <v>444</v>
      </c>
      <c r="W144" s="81">
        <v>43481.67611111111</v>
      </c>
      <c r="X144" s="82" t="s">
        <v>534</v>
      </c>
      <c r="Y144" s="79"/>
      <c r="Z144" s="79"/>
      <c r="AA144" s="85" t="s">
        <v>639</v>
      </c>
      <c r="AB144" s="79"/>
      <c r="AC144" s="79" t="b">
        <v>0</v>
      </c>
      <c r="AD144" s="79">
        <v>0</v>
      </c>
      <c r="AE144" s="85" t="s">
        <v>679</v>
      </c>
      <c r="AF144" s="79" t="b">
        <v>0</v>
      </c>
      <c r="AG144" s="79" t="s">
        <v>683</v>
      </c>
      <c r="AH144" s="79"/>
      <c r="AI144" s="85" t="s">
        <v>679</v>
      </c>
      <c r="AJ144" s="79" t="b">
        <v>0</v>
      </c>
      <c r="AK144" s="79">
        <v>107</v>
      </c>
      <c r="AL144" s="85" t="s">
        <v>660</v>
      </c>
      <c r="AM144" s="79" t="s">
        <v>687</v>
      </c>
      <c r="AN144" s="79" t="b">
        <v>0</v>
      </c>
      <c r="AO144" s="85" t="s">
        <v>660</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1</v>
      </c>
      <c r="BC144" s="78" t="str">
        <f>REPLACE(INDEX(GroupVertices[Group],MATCH(Edges[[#This Row],[Vertex 2]],GroupVertices[Vertex],0)),1,1,"")</f>
        <v>1</v>
      </c>
      <c r="BD144" s="48"/>
      <c r="BE144" s="49"/>
      <c r="BF144" s="48"/>
      <c r="BG144" s="49"/>
      <c r="BH144" s="48"/>
      <c r="BI144" s="49"/>
      <c r="BJ144" s="48"/>
      <c r="BK144" s="49"/>
      <c r="BL144" s="48"/>
    </row>
    <row r="145" spans="1:64" ht="15">
      <c r="A145" s="64" t="s">
        <v>278</v>
      </c>
      <c r="B145" s="64" t="s">
        <v>311</v>
      </c>
      <c r="C145" s="65" t="s">
        <v>1879</v>
      </c>
      <c r="D145" s="66">
        <v>3</v>
      </c>
      <c r="E145" s="67" t="s">
        <v>132</v>
      </c>
      <c r="F145" s="68">
        <v>32</v>
      </c>
      <c r="G145" s="65"/>
      <c r="H145" s="69"/>
      <c r="I145" s="70"/>
      <c r="J145" s="70"/>
      <c r="K145" s="34" t="s">
        <v>65</v>
      </c>
      <c r="L145" s="77">
        <v>145</v>
      </c>
      <c r="M145" s="77"/>
      <c r="N145" s="72"/>
      <c r="O145" s="79" t="s">
        <v>324</v>
      </c>
      <c r="P145" s="81">
        <v>43481.67611111111</v>
      </c>
      <c r="Q145" s="79" t="s">
        <v>326</v>
      </c>
      <c r="R145" s="79"/>
      <c r="S145" s="79"/>
      <c r="T145" s="79"/>
      <c r="U145" s="79"/>
      <c r="V145" s="82" t="s">
        <v>444</v>
      </c>
      <c r="W145" s="81">
        <v>43481.67611111111</v>
      </c>
      <c r="X145" s="82" t="s">
        <v>534</v>
      </c>
      <c r="Y145" s="79"/>
      <c r="Z145" s="79"/>
      <c r="AA145" s="85" t="s">
        <v>639</v>
      </c>
      <c r="AB145" s="79"/>
      <c r="AC145" s="79" t="b">
        <v>0</v>
      </c>
      <c r="AD145" s="79">
        <v>0</v>
      </c>
      <c r="AE145" s="85" t="s">
        <v>679</v>
      </c>
      <c r="AF145" s="79" t="b">
        <v>0</v>
      </c>
      <c r="AG145" s="79" t="s">
        <v>683</v>
      </c>
      <c r="AH145" s="79"/>
      <c r="AI145" s="85" t="s">
        <v>679</v>
      </c>
      <c r="AJ145" s="79" t="b">
        <v>0</v>
      </c>
      <c r="AK145" s="79">
        <v>107</v>
      </c>
      <c r="AL145" s="85" t="s">
        <v>660</v>
      </c>
      <c r="AM145" s="79" t="s">
        <v>687</v>
      </c>
      <c r="AN145" s="79" t="b">
        <v>0</v>
      </c>
      <c r="AO145" s="85" t="s">
        <v>660</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1</v>
      </c>
      <c r="BC145" s="78" t="str">
        <f>REPLACE(INDEX(GroupVertices[Group],MATCH(Edges[[#This Row],[Vertex 2]],GroupVertices[Vertex],0)),1,1,"")</f>
        <v>1</v>
      </c>
      <c r="BD145" s="48"/>
      <c r="BE145" s="49"/>
      <c r="BF145" s="48"/>
      <c r="BG145" s="49"/>
      <c r="BH145" s="48"/>
      <c r="BI145" s="49"/>
      <c r="BJ145" s="48"/>
      <c r="BK145" s="49"/>
      <c r="BL145" s="48"/>
    </row>
    <row r="146" spans="1:64" ht="15">
      <c r="A146" s="64" t="s">
        <v>278</v>
      </c>
      <c r="B146" s="64" t="s">
        <v>298</v>
      </c>
      <c r="C146" s="65" t="s">
        <v>1879</v>
      </c>
      <c r="D146" s="66">
        <v>3</v>
      </c>
      <c r="E146" s="67" t="s">
        <v>132</v>
      </c>
      <c r="F146" s="68">
        <v>32</v>
      </c>
      <c r="G146" s="65"/>
      <c r="H146" s="69"/>
      <c r="I146" s="70"/>
      <c r="J146" s="70"/>
      <c r="K146" s="34" t="s">
        <v>65</v>
      </c>
      <c r="L146" s="77">
        <v>146</v>
      </c>
      <c r="M146" s="77"/>
      <c r="N146" s="72"/>
      <c r="O146" s="79" t="s">
        <v>324</v>
      </c>
      <c r="P146" s="81">
        <v>43481.67611111111</v>
      </c>
      <c r="Q146" s="79" t="s">
        <v>326</v>
      </c>
      <c r="R146" s="79"/>
      <c r="S146" s="79"/>
      <c r="T146" s="79"/>
      <c r="U146" s="79"/>
      <c r="V146" s="82" t="s">
        <v>444</v>
      </c>
      <c r="W146" s="81">
        <v>43481.67611111111</v>
      </c>
      <c r="X146" s="82" t="s">
        <v>534</v>
      </c>
      <c r="Y146" s="79"/>
      <c r="Z146" s="79"/>
      <c r="AA146" s="85" t="s">
        <v>639</v>
      </c>
      <c r="AB146" s="79"/>
      <c r="AC146" s="79" t="b">
        <v>0</v>
      </c>
      <c r="AD146" s="79">
        <v>0</v>
      </c>
      <c r="AE146" s="85" t="s">
        <v>679</v>
      </c>
      <c r="AF146" s="79" t="b">
        <v>0</v>
      </c>
      <c r="AG146" s="79" t="s">
        <v>683</v>
      </c>
      <c r="AH146" s="79"/>
      <c r="AI146" s="85" t="s">
        <v>679</v>
      </c>
      <c r="AJ146" s="79" t="b">
        <v>0</v>
      </c>
      <c r="AK146" s="79">
        <v>107</v>
      </c>
      <c r="AL146" s="85" t="s">
        <v>660</v>
      </c>
      <c r="AM146" s="79" t="s">
        <v>687</v>
      </c>
      <c r="AN146" s="79" t="b">
        <v>0</v>
      </c>
      <c r="AO146" s="85" t="s">
        <v>660</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1</v>
      </c>
      <c r="BC146" s="78" t="str">
        <f>REPLACE(INDEX(GroupVertices[Group],MATCH(Edges[[#This Row],[Vertex 2]],GroupVertices[Vertex],0)),1,1,"")</f>
        <v>1</v>
      </c>
      <c r="BD146" s="48">
        <v>0</v>
      </c>
      <c r="BE146" s="49">
        <v>0</v>
      </c>
      <c r="BF146" s="48">
        <v>0</v>
      </c>
      <c r="BG146" s="49">
        <v>0</v>
      </c>
      <c r="BH146" s="48">
        <v>0</v>
      </c>
      <c r="BI146" s="49">
        <v>0</v>
      </c>
      <c r="BJ146" s="48">
        <v>21</v>
      </c>
      <c r="BK146" s="49">
        <v>100</v>
      </c>
      <c r="BL146" s="48">
        <v>21</v>
      </c>
    </row>
    <row r="147" spans="1:64" ht="15">
      <c r="A147" s="64" t="s">
        <v>279</v>
      </c>
      <c r="B147" s="64" t="s">
        <v>311</v>
      </c>
      <c r="C147" s="65" t="s">
        <v>1879</v>
      </c>
      <c r="D147" s="66">
        <v>3</v>
      </c>
      <c r="E147" s="67" t="s">
        <v>132</v>
      </c>
      <c r="F147" s="68">
        <v>32</v>
      </c>
      <c r="G147" s="65"/>
      <c r="H147" s="69"/>
      <c r="I147" s="70"/>
      <c r="J147" s="70"/>
      <c r="K147" s="34" t="s">
        <v>65</v>
      </c>
      <c r="L147" s="77">
        <v>147</v>
      </c>
      <c r="M147" s="77"/>
      <c r="N147" s="72"/>
      <c r="O147" s="79" t="s">
        <v>324</v>
      </c>
      <c r="P147" s="81">
        <v>43481.67643518518</v>
      </c>
      <c r="Q147" s="79" t="s">
        <v>340</v>
      </c>
      <c r="R147" s="79"/>
      <c r="S147" s="79"/>
      <c r="T147" s="79" t="s">
        <v>365</v>
      </c>
      <c r="U147" s="79"/>
      <c r="V147" s="82" t="s">
        <v>445</v>
      </c>
      <c r="W147" s="81">
        <v>43481.67643518518</v>
      </c>
      <c r="X147" s="82" t="s">
        <v>535</v>
      </c>
      <c r="Y147" s="79"/>
      <c r="Z147" s="79"/>
      <c r="AA147" s="85" t="s">
        <v>640</v>
      </c>
      <c r="AB147" s="79"/>
      <c r="AC147" s="79" t="b">
        <v>0</v>
      </c>
      <c r="AD147" s="79">
        <v>0</v>
      </c>
      <c r="AE147" s="85" t="s">
        <v>679</v>
      </c>
      <c r="AF147" s="79" t="b">
        <v>0</v>
      </c>
      <c r="AG147" s="79" t="s">
        <v>683</v>
      </c>
      <c r="AH147" s="79"/>
      <c r="AI147" s="85" t="s">
        <v>679</v>
      </c>
      <c r="AJ147" s="79" t="b">
        <v>0</v>
      </c>
      <c r="AK147" s="79">
        <v>6</v>
      </c>
      <c r="AL147" s="85" t="s">
        <v>646</v>
      </c>
      <c r="AM147" s="79" t="s">
        <v>692</v>
      </c>
      <c r="AN147" s="79" t="b">
        <v>0</v>
      </c>
      <c r="AO147" s="85" t="s">
        <v>646</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1</v>
      </c>
      <c r="BC147" s="78" t="str">
        <f>REPLACE(INDEX(GroupVertices[Group],MATCH(Edges[[#This Row],[Vertex 2]],GroupVertices[Vertex],0)),1,1,"")</f>
        <v>1</v>
      </c>
      <c r="BD147" s="48"/>
      <c r="BE147" s="49"/>
      <c r="BF147" s="48"/>
      <c r="BG147" s="49"/>
      <c r="BH147" s="48"/>
      <c r="BI147" s="49"/>
      <c r="BJ147" s="48"/>
      <c r="BK147" s="49"/>
      <c r="BL147" s="48"/>
    </row>
    <row r="148" spans="1:64" ht="15">
      <c r="A148" s="64" t="s">
        <v>279</v>
      </c>
      <c r="B148" s="64" t="s">
        <v>284</v>
      </c>
      <c r="C148" s="65" t="s">
        <v>1879</v>
      </c>
      <c r="D148" s="66">
        <v>3</v>
      </c>
      <c r="E148" s="67" t="s">
        <v>132</v>
      </c>
      <c r="F148" s="68">
        <v>32</v>
      </c>
      <c r="G148" s="65"/>
      <c r="H148" s="69"/>
      <c r="I148" s="70"/>
      <c r="J148" s="70"/>
      <c r="K148" s="34" t="s">
        <v>65</v>
      </c>
      <c r="L148" s="77">
        <v>148</v>
      </c>
      <c r="M148" s="77"/>
      <c r="N148" s="72"/>
      <c r="O148" s="79" t="s">
        <v>324</v>
      </c>
      <c r="P148" s="81">
        <v>43481.67643518518</v>
      </c>
      <c r="Q148" s="79" t="s">
        <v>340</v>
      </c>
      <c r="R148" s="79"/>
      <c r="S148" s="79"/>
      <c r="T148" s="79" t="s">
        <v>365</v>
      </c>
      <c r="U148" s="79"/>
      <c r="V148" s="82" t="s">
        <v>445</v>
      </c>
      <c r="W148" s="81">
        <v>43481.67643518518</v>
      </c>
      <c r="X148" s="82" t="s">
        <v>535</v>
      </c>
      <c r="Y148" s="79"/>
      <c r="Z148" s="79"/>
      <c r="AA148" s="85" t="s">
        <v>640</v>
      </c>
      <c r="AB148" s="79"/>
      <c r="AC148" s="79" t="b">
        <v>0</v>
      </c>
      <c r="AD148" s="79">
        <v>0</v>
      </c>
      <c r="AE148" s="85" t="s">
        <v>679</v>
      </c>
      <c r="AF148" s="79" t="b">
        <v>0</v>
      </c>
      <c r="AG148" s="79" t="s">
        <v>683</v>
      </c>
      <c r="AH148" s="79"/>
      <c r="AI148" s="85" t="s">
        <v>679</v>
      </c>
      <c r="AJ148" s="79" t="b">
        <v>0</v>
      </c>
      <c r="AK148" s="79">
        <v>6</v>
      </c>
      <c r="AL148" s="85" t="s">
        <v>646</v>
      </c>
      <c r="AM148" s="79" t="s">
        <v>692</v>
      </c>
      <c r="AN148" s="79" t="b">
        <v>0</v>
      </c>
      <c r="AO148" s="85" t="s">
        <v>646</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1</v>
      </c>
      <c r="BC148" s="78" t="str">
        <f>REPLACE(INDEX(GroupVertices[Group],MATCH(Edges[[#This Row],[Vertex 2]],GroupVertices[Vertex],0)),1,1,"")</f>
        <v>1</v>
      </c>
      <c r="BD148" s="48">
        <v>0</v>
      </c>
      <c r="BE148" s="49">
        <v>0</v>
      </c>
      <c r="BF148" s="48">
        <v>0</v>
      </c>
      <c r="BG148" s="49">
        <v>0</v>
      </c>
      <c r="BH148" s="48">
        <v>0</v>
      </c>
      <c r="BI148" s="49">
        <v>0</v>
      </c>
      <c r="BJ148" s="48">
        <v>18</v>
      </c>
      <c r="BK148" s="49">
        <v>100</v>
      </c>
      <c r="BL148" s="48">
        <v>18</v>
      </c>
    </row>
    <row r="149" spans="1:64" ht="15">
      <c r="A149" s="64" t="s">
        <v>280</v>
      </c>
      <c r="B149" s="64" t="s">
        <v>315</v>
      </c>
      <c r="C149" s="65" t="s">
        <v>1879</v>
      </c>
      <c r="D149" s="66">
        <v>3</v>
      </c>
      <c r="E149" s="67" t="s">
        <v>132</v>
      </c>
      <c r="F149" s="68">
        <v>32</v>
      </c>
      <c r="G149" s="65"/>
      <c r="H149" s="69"/>
      <c r="I149" s="70"/>
      <c r="J149" s="70"/>
      <c r="K149" s="34" t="s">
        <v>65</v>
      </c>
      <c r="L149" s="77">
        <v>149</v>
      </c>
      <c r="M149" s="77"/>
      <c r="N149" s="72"/>
      <c r="O149" s="79" t="s">
        <v>324</v>
      </c>
      <c r="P149" s="81">
        <v>43481.676516203705</v>
      </c>
      <c r="Q149" s="79" t="s">
        <v>345</v>
      </c>
      <c r="R149" s="82" t="s">
        <v>361</v>
      </c>
      <c r="S149" s="79" t="s">
        <v>362</v>
      </c>
      <c r="T149" s="79" t="s">
        <v>371</v>
      </c>
      <c r="U149" s="79"/>
      <c r="V149" s="82" t="s">
        <v>446</v>
      </c>
      <c r="W149" s="81">
        <v>43481.676516203705</v>
      </c>
      <c r="X149" s="82" t="s">
        <v>536</v>
      </c>
      <c r="Y149" s="79"/>
      <c r="Z149" s="79"/>
      <c r="AA149" s="85" t="s">
        <v>641</v>
      </c>
      <c r="AB149" s="79"/>
      <c r="AC149" s="79" t="b">
        <v>0</v>
      </c>
      <c r="AD149" s="79">
        <v>0</v>
      </c>
      <c r="AE149" s="85" t="s">
        <v>681</v>
      </c>
      <c r="AF149" s="79" t="b">
        <v>1</v>
      </c>
      <c r="AG149" s="79" t="s">
        <v>683</v>
      </c>
      <c r="AH149" s="79"/>
      <c r="AI149" s="85" t="s">
        <v>686</v>
      </c>
      <c r="AJ149" s="79" t="b">
        <v>0</v>
      </c>
      <c r="AK149" s="79">
        <v>0</v>
      </c>
      <c r="AL149" s="85" t="s">
        <v>679</v>
      </c>
      <c r="AM149" s="79" t="s">
        <v>692</v>
      </c>
      <c r="AN149" s="79" t="b">
        <v>0</v>
      </c>
      <c r="AO149" s="85" t="s">
        <v>641</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4</v>
      </c>
      <c r="BC149" s="78" t="str">
        <f>REPLACE(INDEX(GroupVertices[Group],MATCH(Edges[[#This Row],[Vertex 2]],GroupVertices[Vertex],0)),1,1,"")</f>
        <v>4</v>
      </c>
      <c r="BD149" s="48"/>
      <c r="BE149" s="49"/>
      <c r="BF149" s="48"/>
      <c r="BG149" s="49"/>
      <c r="BH149" s="48"/>
      <c r="BI149" s="49"/>
      <c r="BJ149" s="48"/>
      <c r="BK149" s="49"/>
      <c r="BL149" s="48"/>
    </row>
    <row r="150" spans="1:64" ht="15">
      <c r="A150" s="64" t="s">
        <v>280</v>
      </c>
      <c r="B150" s="64" t="s">
        <v>316</v>
      </c>
      <c r="C150" s="65" t="s">
        <v>1879</v>
      </c>
      <c r="D150" s="66">
        <v>3</v>
      </c>
      <c r="E150" s="67" t="s">
        <v>132</v>
      </c>
      <c r="F150" s="68">
        <v>32</v>
      </c>
      <c r="G150" s="65"/>
      <c r="H150" s="69"/>
      <c r="I150" s="70"/>
      <c r="J150" s="70"/>
      <c r="K150" s="34" t="s">
        <v>65</v>
      </c>
      <c r="L150" s="77">
        <v>150</v>
      </c>
      <c r="M150" s="77"/>
      <c r="N150" s="72"/>
      <c r="O150" s="79" t="s">
        <v>324</v>
      </c>
      <c r="P150" s="81">
        <v>43481.676516203705</v>
      </c>
      <c r="Q150" s="79" t="s">
        <v>345</v>
      </c>
      <c r="R150" s="82" t="s">
        <v>361</v>
      </c>
      <c r="S150" s="79" t="s">
        <v>362</v>
      </c>
      <c r="T150" s="79" t="s">
        <v>371</v>
      </c>
      <c r="U150" s="79"/>
      <c r="V150" s="82" t="s">
        <v>446</v>
      </c>
      <c r="W150" s="81">
        <v>43481.676516203705</v>
      </c>
      <c r="X150" s="82" t="s">
        <v>536</v>
      </c>
      <c r="Y150" s="79"/>
      <c r="Z150" s="79"/>
      <c r="AA150" s="85" t="s">
        <v>641</v>
      </c>
      <c r="AB150" s="79"/>
      <c r="AC150" s="79" t="b">
        <v>0</v>
      </c>
      <c r="AD150" s="79">
        <v>0</v>
      </c>
      <c r="AE150" s="85" t="s">
        <v>681</v>
      </c>
      <c r="AF150" s="79" t="b">
        <v>1</v>
      </c>
      <c r="AG150" s="79" t="s">
        <v>683</v>
      </c>
      <c r="AH150" s="79"/>
      <c r="AI150" s="85" t="s">
        <v>686</v>
      </c>
      <c r="AJ150" s="79" t="b">
        <v>0</v>
      </c>
      <c r="AK150" s="79">
        <v>0</v>
      </c>
      <c r="AL150" s="85" t="s">
        <v>679</v>
      </c>
      <c r="AM150" s="79" t="s">
        <v>692</v>
      </c>
      <c r="AN150" s="79" t="b">
        <v>0</v>
      </c>
      <c r="AO150" s="85" t="s">
        <v>641</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4</v>
      </c>
      <c r="BC150" s="78" t="str">
        <f>REPLACE(INDEX(GroupVertices[Group],MATCH(Edges[[#This Row],[Vertex 2]],GroupVertices[Vertex],0)),1,1,"")</f>
        <v>4</v>
      </c>
      <c r="BD150" s="48"/>
      <c r="BE150" s="49"/>
      <c r="BF150" s="48"/>
      <c r="BG150" s="49"/>
      <c r="BH150" s="48"/>
      <c r="BI150" s="49"/>
      <c r="BJ150" s="48"/>
      <c r="BK150" s="49"/>
      <c r="BL150" s="48"/>
    </row>
    <row r="151" spans="1:64" ht="15">
      <c r="A151" s="64" t="s">
        <v>280</v>
      </c>
      <c r="B151" s="64" t="s">
        <v>317</v>
      </c>
      <c r="C151" s="65" t="s">
        <v>1879</v>
      </c>
      <c r="D151" s="66">
        <v>3</v>
      </c>
      <c r="E151" s="67" t="s">
        <v>132</v>
      </c>
      <c r="F151" s="68">
        <v>32</v>
      </c>
      <c r="G151" s="65"/>
      <c r="H151" s="69"/>
      <c r="I151" s="70"/>
      <c r="J151" s="70"/>
      <c r="K151" s="34" t="s">
        <v>65</v>
      </c>
      <c r="L151" s="77">
        <v>151</v>
      </c>
      <c r="M151" s="77"/>
      <c r="N151" s="72"/>
      <c r="O151" s="79" t="s">
        <v>324</v>
      </c>
      <c r="P151" s="81">
        <v>43481.676516203705</v>
      </c>
      <c r="Q151" s="79" t="s">
        <v>345</v>
      </c>
      <c r="R151" s="82" t="s">
        <v>361</v>
      </c>
      <c r="S151" s="79" t="s">
        <v>362</v>
      </c>
      <c r="T151" s="79" t="s">
        <v>371</v>
      </c>
      <c r="U151" s="79"/>
      <c r="V151" s="82" t="s">
        <v>446</v>
      </c>
      <c r="W151" s="81">
        <v>43481.676516203705</v>
      </c>
      <c r="X151" s="82" t="s">
        <v>536</v>
      </c>
      <c r="Y151" s="79"/>
      <c r="Z151" s="79"/>
      <c r="AA151" s="85" t="s">
        <v>641</v>
      </c>
      <c r="AB151" s="79"/>
      <c r="AC151" s="79" t="b">
        <v>0</v>
      </c>
      <c r="AD151" s="79">
        <v>0</v>
      </c>
      <c r="AE151" s="85" t="s">
        <v>681</v>
      </c>
      <c r="AF151" s="79" t="b">
        <v>1</v>
      </c>
      <c r="AG151" s="79" t="s">
        <v>683</v>
      </c>
      <c r="AH151" s="79"/>
      <c r="AI151" s="85" t="s">
        <v>686</v>
      </c>
      <c r="AJ151" s="79" t="b">
        <v>0</v>
      </c>
      <c r="AK151" s="79">
        <v>0</v>
      </c>
      <c r="AL151" s="85" t="s">
        <v>679</v>
      </c>
      <c r="AM151" s="79" t="s">
        <v>692</v>
      </c>
      <c r="AN151" s="79" t="b">
        <v>0</v>
      </c>
      <c r="AO151" s="85" t="s">
        <v>641</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4</v>
      </c>
      <c r="BC151" s="78" t="str">
        <f>REPLACE(INDEX(GroupVertices[Group],MATCH(Edges[[#This Row],[Vertex 2]],GroupVertices[Vertex],0)),1,1,"")</f>
        <v>4</v>
      </c>
      <c r="BD151" s="48"/>
      <c r="BE151" s="49"/>
      <c r="BF151" s="48"/>
      <c r="BG151" s="49"/>
      <c r="BH151" s="48"/>
      <c r="BI151" s="49"/>
      <c r="BJ151" s="48"/>
      <c r="BK151" s="49"/>
      <c r="BL151" s="48"/>
    </row>
    <row r="152" spans="1:64" ht="15">
      <c r="A152" s="64" t="s">
        <v>280</v>
      </c>
      <c r="B152" s="64" t="s">
        <v>318</v>
      </c>
      <c r="C152" s="65" t="s">
        <v>1879</v>
      </c>
      <c r="D152" s="66">
        <v>3</v>
      </c>
      <c r="E152" s="67" t="s">
        <v>132</v>
      </c>
      <c r="F152" s="68">
        <v>32</v>
      </c>
      <c r="G152" s="65"/>
      <c r="H152" s="69"/>
      <c r="I152" s="70"/>
      <c r="J152" s="70"/>
      <c r="K152" s="34" t="s">
        <v>65</v>
      </c>
      <c r="L152" s="77">
        <v>152</v>
      </c>
      <c r="M152" s="77"/>
      <c r="N152" s="72"/>
      <c r="O152" s="79" t="s">
        <v>324</v>
      </c>
      <c r="P152" s="81">
        <v>43481.676516203705</v>
      </c>
      <c r="Q152" s="79" t="s">
        <v>345</v>
      </c>
      <c r="R152" s="82" t="s">
        <v>361</v>
      </c>
      <c r="S152" s="79" t="s">
        <v>362</v>
      </c>
      <c r="T152" s="79" t="s">
        <v>371</v>
      </c>
      <c r="U152" s="79"/>
      <c r="V152" s="82" t="s">
        <v>446</v>
      </c>
      <c r="W152" s="81">
        <v>43481.676516203705</v>
      </c>
      <c r="X152" s="82" t="s">
        <v>536</v>
      </c>
      <c r="Y152" s="79"/>
      <c r="Z152" s="79"/>
      <c r="AA152" s="85" t="s">
        <v>641</v>
      </c>
      <c r="AB152" s="79"/>
      <c r="AC152" s="79" t="b">
        <v>0</v>
      </c>
      <c r="AD152" s="79">
        <v>0</v>
      </c>
      <c r="AE152" s="85" t="s">
        <v>681</v>
      </c>
      <c r="AF152" s="79" t="b">
        <v>1</v>
      </c>
      <c r="AG152" s="79" t="s">
        <v>683</v>
      </c>
      <c r="AH152" s="79"/>
      <c r="AI152" s="85" t="s">
        <v>686</v>
      </c>
      <c r="AJ152" s="79" t="b">
        <v>0</v>
      </c>
      <c r="AK152" s="79">
        <v>0</v>
      </c>
      <c r="AL152" s="85" t="s">
        <v>679</v>
      </c>
      <c r="AM152" s="79" t="s">
        <v>692</v>
      </c>
      <c r="AN152" s="79" t="b">
        <v>0</v>
      </c>
      <c r="AO152" s="85" t="s">
        <v>641</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4</v>
      </c>
      <c r="BC152" s="78" t="str">
        <f>REPLACE(INDEX(GroupVertices[Group],MATCH(Edges[[#This Row],[Vertex 2]],GroupVertices[Vertex],0)),1,1,"")</f>
        <v>4</v>
      </c>
      <c r="BD152" s="48"/>
      <c r="BE152" s="49"/>
      <c r="BF152" s="48"/>
      <c r="BG152" s="49"/>
      <c r="BH152" s="48"/>
      <c r="BI152" s="49"/>
      <c r="BJ152" s="48"/>
      <c r="BK152" s="49"/>
      <c r="BL152" s="48"/>
    </row>
    <row r="153" spans="1:64" ht="15">
      <c r="A153" s="64" t="s">
        <v>280</v>
      </c>
      <c r="B153" s="64" t="s">
        <v>319</v>
      </c>
      <c r="C153" s="65" t="s">
        <v>1879</v>
      </c>
      <c r="D153" s="66">
        <v>3</v>
      </c>
      <c r="E153" s="67" t="s">
        <v>132</v>
      </c>
      <c r="F153" s="68">
        <v>32</v>
      </c>
      <c r="G153" s="65"/>
      <c r="H153" s="69"/>
      <c r="I153" s="70"/>
      <c r="J153" s="70"/>
      <c r="K153" s="34" t="s">
        <v>65</v>
      </c>
      <c r="L153" s="77">
        <v>153</v>
      </c>
      <c r="M153" s="77"/>
      <c r="N153" s="72"/>
      <c r="O153" s="79" t="s">
        <v>324</v>
      </c>
      <c r="P153" s="81">
        <v>43481.676516203705</v>
      </c>
      <c r="Q153" s="79" t="s">
        <v>345</v>
      </c>
      <c r="R153" s="82" t="s">
        <v>361</v>
      </c>
      <c r="S153" s="79" t="s">
        <v>362</v>
      </c>
      <c r="T153" s="79" t="s">
        <v>371</v>
      </c>
      <c r="U153" s="79"/>
      <c r="V153" s="82" t="s">
        <v>446</v>
      </c>
      <c r="W153" s="81">
        <v>43481.676516203705</v>
      </c>
      <c r="X153" s="82" t="s">
        <v>536</v>
      </c>
      <c r="Y153" s="79"/>
      <c r="Z153" s="79"/>
      <c r="AA153" s="85" t="s">
        <v>641</v>
      </c>
      <c r="AB153" s="79"/>
      <c r="AC153" s="79" t="b">
        <v>0</v>
      </c>
      <c r="AD153" s="79">
        <v>0</v>
      </c>
      <c r="AE153" s="85" t="s">
        <v>681</v>
      </c>
      <c r="AF153" s="79" t="b">
        <v>1</v>
      </c>
      <c r="AG153" s="79" t="s">
        <v>683</v>
      </c>
      <c r="AH153" s="79"/>
      <c r="AI153" s="85" t="s">
        <v>686</v>
      </c>
      <c r="AJ153" s="79" t="b">
        <v>0</v>
      </c>
      <c r="AK153" s="79">
        <v>0</v>
      </c>
      <c r="AL153" s="85" t="s">
        <v>679</v>
      </c>
      <c r="AM153" s="79" t="s">
        <v>692</v>
      </c>
      <c r="AN153" s="79" t="b">
        <v>0</v>
      </c>
      <c r="AO153" s="85" t="s">
        <v>641</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4</v>
      </c>
      <c r="BC153" s="78" t="str">
        <f>REPLACE(INDEX(GroupVertices[Group],MATCH(Edges[[#This Row],[Vertex 2]],GroupVertices[Vertex],0)),1,1,"")</f>
        <v>4</v>
      </c>
      <c r="BD153" s="48"/>
      <c r="BE153" s="49"/>
      <c r="BF153" s="48"/>
      <c r="BG153" s="49"/>
      <c r="BH153" s="48"/>
      <c r="BI153" s="49"/>
      <c r="BJ153" s="48"/>
      <c r="BK153" s="49"/>
      <c r="BL153" s="48"/>
    </row>
    <row r="154" spans="1:64" ht="15">
      <c r="A154" s="64" t="s">
        <v>280</v>
      </c>
      <c r="B154" s="64" t="s">
        <v>320</v>
      </c>
      <c r="C154" s="65" t="s">
        <v>1879</v>
      </c>
      <c r="D154" s="66">
        <v>3</v>
      </c>
      <c r="E154" s="67" t="s">
        <v>132</v>
      </c>
      <c r="F154" s="68">
        <v>32</v>
      </c>
      <c r="G154" s="65"/>
      <c r="H154" s="69"/>
      <c r="I154" s="70"/>
      <c r="J154" s="70"/>
      <c r="K154" s="34" t="s">
        <v>65</v>
      </c>
      <c r="L154" s="77">
        <v>154</v>
      </c>
      <c r="M154" s="77"/>
      <c r="N154" s="72"/>
      <c r="O154" s="79" t="s">
        <v>324</v>
      </c>
      <c r="P154" s="81">
        <v>43481.676516203705</v>
      </c>
      <c r="Q154" s="79" t="s">
        <v>345</v>
      </c>
      <c r="R154" s="82" t="s">
        <v>361</v>
      </c>
      <c r="S154" s="79" t="s">
        <v>362</v>
      </c>
      <c r="T154" s="79" t="s">
        <v>371</v>
      </c>
      <c r="U154" s="79"/>
      <c r="V154" s="82" t="s">
        <v>446</v>
      </c>
      <c r="W154" s="81">
        <v>43481.676516203705</v>
      </c>
      <c r="X154" s="82" t="s">
        <v>536</v>
      </c>
      <c r="Y154" s="79"/>
      <c r="Z154" s="79"/>
      <c r="AA154" s="85" t="s">
        <v>641</v>
      </c>
      <c r="AB154" s="79"/>
      <c r="AC154" s="79" t="b">
        <v>0</v>
      </c>
      <c r="AD154" s="79">
        <v>0</v>
      </c>
      <c r="AE154" s="85" t="s">
        <v>681</v>
      </c>
      <c r="AF154" s="79" t="b">
        <v>1</v>
      </c>
      <c r="AG154" s="79" t="s">
        <v>683</v>
      </c>
      <c r="AH154" s="79"/>
      <c r="AI154" s="85" t="s">
        <v>686</v>
      </c>
      <c r="AJ154" s="79" t="b">
        <v>0</v>
      </c>
      <c r="AK154" s="79">
        <v>0</v>
      </c>
      <c r="AL154" s="85" t="s">
        <v>679</v>
      </c>
      <c r="AM154" s="79" t="s">
        <v>692</v>
      </c>
      <c r="AN154" s="79" t="b">
        <v>0</v>
      </c>
      <c r="AO154" s="85" t="s">
        <v>641</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4</v>
      </c>
      <c r="BC154" s="78" t="str">
        <f>REPLACE(INDEX(GroupVertices[Group],MATCH(Edges[[#This Row],[Vertex 2]],GroupVertices[Vertex],0)),1,1,"")</f>
        <v>4</v>
      </c>
      <c r="BD154" s="48"/>
      <c r="BE154" s="49"/>
      <c r="BF154" s="48"/>
      <c r="BG154" s="49"/>
      <c r="BH154" s="48"/>
      <c r="BI154" s="49"/>
      <c r="BJ154" s="48"/>
      <c r="BK154" s="49"/>
      <c r="BL154" s="48"/>
    </row>
    <row r="155" spans="1:64" ht="15">
      <c r="A155" s="64" t="s">
        <v>280</v>
      </c>
      <c r="B155" s="64" t="s">
        <v>321</v>
      </c>
      <c r="C155" s="65" t="s">
        <v>1879</v>
      </c>
      <c r="D155" s="66">
        <v>3</v>
      </c>
      <c r="E155" s="67" t="s">
        <v>132</v>
      </c>
      <c r="F155" s="68">
        <v>32</v>
      </c>
      <c r="G155" s="65"/>
      <c r="H155" s="69"/>
      <c r="I155" s="70"/>
      <c r="J155" s="70"/>
      <c r="K155" s="34" t="s">
        <v>65</v>
      </c>
      <c r="L155" s="77">
        <v>155</v>
      </c>
      <c r="M155" s="77"/>
      <c r="N155" s="72"/>
      <c r="O155" s="79" t="s">
        <v>325</v>
      </c>
      <c r="P155" s="81">
        <v>43481.676516203705</v>
      </c>
      <c r="Q155" s="79" t="s">
        <v>345</v>
      </c>
      <c r="R155" s="82" t="s">
        <v>361</v>
      </c>
      <c r="S155" s="79" t="s">
        <v>362</v>
      </c>
      <c r="T155" s="79" t="s">
        <v>371</v>
      </c>
      <c r="U155" s="79"/>
      <c r="V155" s="82" t="s">
        <v>446</v>
      </c>
      <c r="W155" s="81">
        <v>43481.676516203705</v>
      </c>
      <c r="X155" s="82" t="s">
        <v>536</v>
      </c>
      <c r="Y155" s="79"/>
      <c r="Z155" s="79"/>
      <c r="AA155" s="85" t="s">
        <v>641</v>
      </c>
      <c r="AB155" s="79"/>
      <c r="AC155" s="79" t="b">
        <v>0</v>
      </c>
      <c r="AD155" s="79">
        <v>0</v>
      </c>
      <c r="AE155" s="85" t="s">
        <v>681</v>
      </c>
      <c r="AF155" s="79" t="b">
        <v>1</v>
      </c>
      <c r="AG155" s="79" t="s">
        <v>683</v>
      </c>
      <c r="AH155" s="79"/>
      <c r="AI155" s="85" t="s">
        <v>686</v>
      </c>
      <c r="AJ155" s="79" t="b">
        <v>0</v>
      </c>
      <c r="AK155" s="79">
        <v>0</v>
      </c>
      <c r="AL155" s="85" t="s">
        <v>679</v>
      </c>
      <c r="AM155" s="79" t="s">
        <v>692</v>
      </c>
      <c r="AN155" s="79" t="b">
        <v>0</v>
      </c>
      <c r="AO155" s="85" t="s">
        <v>641</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4</v>
      </c>
      <c r="BC155" s="78" t="str">
        <f>REPLACE(INDEX(GroupVertices[Group],MATCH(Edges[[#This Row],[Vertex 2]],GroupVertices[Vertex],0)),1,1,"")</f>
        <v>4</v>
      </c>
      <c r="BD155" s="48">
        <v>0</v>
      </c>
      <c r="BE155" s="49">
        <v>0</v>
      </c>
      <c r="BF155" s="48">
        <v>0</v>
      </c>
      <c r="BG155" s="49">
        <v>0</v>
      </c>
      <c r="BH155" s="48">
        <v>0</v>
      </c>
      <c r="BI155" s="49">
        <v>0</v>
      </c>
      <c r="BJ155" s="48">
        <v>38</v>
      </c>
      <c r="BK155" s="49">
        <v>100</v>
      </c>
      <c r="BL155" s="48">
        <v>38</v>
      </c>
    </row>
    <row r="156" spans="1:64" ht="15">
      <c r="A156" s="64" t="s">
        <v>281</v>
      </c>
      <c r="B156" s="64" t="s">
        <v>310</v>
      </c>
      <c r="C156" s="65" t="s">
        <v>1879</v>
      </c>
      <c r="D156" s="66">
        <v>3</v>
      </c>
      <c r="E156" s="67" t="s">
        <v>132</v>
      </c>
      <c r="F156" s="68">
        <v>32</v>
      </c>
      <c r="G156" s="65"/>
      <c r="H156" s="69"/>
      <c r="I156" s="70"/>
      <c r="J156" s="70"/>
      <c r="K156" s="34" t="s">
        <v>65</v>
      </c>
      <c r="L156" s="77">
        <v>156</v>
      </c>
      <c r="M156" s="77"/>
      <c r="N156" s="72"/>
      <c r="O156" s="79" t="s">
        <v>324</v>
      </c>
      <c r="P156" s="81">
        <v>43481.67694444444</v>
      </c>
      <c r="Q156" s="79" t="s">
        <v>326</v>
      </c>
      <c r="R156" s="79"/>
      <c r="S156" s="79"/>
      <c r="T156" s="79"/>
      <c r="U156" s="79"/>
      <c r="V156" s="82" t="s">
        <v>381</v>
      </c>
      <c r="W156" s="81">
        <v>43481.67694444444</v>
      </c>
      <c r="X156" s="82" t="s">
        <v>537</v>
      </c>
      <c r="Y156" s="79"/>
      <c r="Z156" s="79"/>
      <c r="AA156" s="85" t="s">
        <v>642</v>
      </c>
      <c r="AB156" s="79"/>
      <c r="AC156" s="79" t="b">
        <v>0</v>
      </c>
      <c r="AD156" s="79">
        <v>0</v>
      </c>
      <c r="AE156" s="85" t="s">
        <v>679</v>
      </c>
      <c r="AF156" s="79" t="b">
        <v>0</v>
      </c>
      <c r="AG156" s="79" t="s">
        <v>683</v>
      </c>
      <c r="AH156" s="79"/>
      <c r="AI156" s="85" t="s">
        <v>679</v>
      </c>
      <c r="AJ156" s="79" t="b">
        <v>0</v>
      </c>
      <c r="AK156" s="79">
        <v>107</v>
      </c>
      <c r="AL156" s="85" t="s">
        <v>660</v>
      </c>
      <c r="AM156" s="79" t="s">
        <v>688</v>
      </c>
      <c r="AN156" s="79" t="b">
        <v>0</v>
      </c>
      <c r="AO156" s="85" t="s">
        <v>660</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1</v>
      </c>
      <c r="BC156" s="78" t="str">
        <f>REPLACE(INDEX(GroupVertices[Group],MATCH(Edges[[#This Row],[Vertex 2]],GroupVertices[Vertex],0)),1,1,"")</f>
        <v>1</v>
      </c>
      <c r="BD156" s="48"/>
      <c r="BE156" s="49"/>
      <c r="BF156" s="48"/>
      <c r="BG156" s="49"/>
      <c r="BH156" s="48"/>
      <c r="BI156" s="49"/>
      <c r="BJ156" s="48"/>
      <c r="BK156" s="49"/>
      <c r="BL156" s="48"/>
    </row>
    <row r="157" spans="1:64" ht="15">
      <c r="A157" s="64" t="s">
        <v>281</v>
      </c>
      <c r="B157" s="64" t="s">
        <v>311</v>
      </c>
      <c r="C157" s="65" t="s">
        <v>1879</v>
      </c>
      <c r="D157" s="66">
        <v>3</v>
      </c>
      <c r="E157" s="67" t="s">
        <v>132</v>
      </c>
      <c r="F157" s="68">
        <v>32</v>
      </c>
      <c r="G157" s="65"/>
      <c r="H157" s="69"/>
      <c r="I157" s="70"/>
      <c r="J157" s="70"/>
      <c r="K157" s="34" t="s">
        <v>65</v>
      </c>
      <c r="L157" s="77">
        <v>157</v>
      </c>
      <c r="M157" s="77"/>
      <c r="N157" s="72"/>
      <c r="O157" s="79" t="s">
        <v>324</v>
      </c>
      <c r="P157" s="81">
        <v>43481.67694444444</v>
      </c>
      <c r="Q157" s="79" t="s">
        <v>326</v>
      </c>
      <c r="R157" s="79"/>
      <c r="S157" s="79"/>
      <c r="T157" s="79"/>
      <c r="U157" s="79"/>
      <c r="V157" s="82" t="s">
        <v>381</v>
      </c>
      <c r="W157" s="81">
        <v>43481.67694444444</v>
      </c>
      <c r="X157" s="82" t="s">
        <v>537</v>
      </c>
      <c r="Y157" s="79"/>
      <c r="Z157" s="79"/>
      <c r="AA157" s="85" t="s">
        <v>642</v>
      </c>
      <c r="AB157" s="79"/>
      <c r="AC157" s="79" t="b">
        <v>0</v>
      </c>
      <c r="AD157" s="79">
        <v>0</v>
      </c>
      <c r="AE157" s="85" t="s">
        <v>679</v>
      </c>
      <c r="AF157" s="79" t="b">
        <v>0</v>
      </c>
      <c r="AG157" s="79" t="s">
        <v>683</v>
      </c>
      <c r="AH157" s="79"/>
      <c r="AI157" s="85" t="s">
        <v>679</v>
      </c>
      <c r="AJ157" s="79" t="b">
        <v>0</v>
      </c>
      <c r="AK157" s="79">
        <v>107</v>
      </c>
      <c r="AL157" s="85" t="s">
        <v>660</v>
      </c>
      <c r="AM157" s="79" t="s">
        <v>688</v>
      </c>
      <c r="AN157" s="79" t="b">
        <v>0</v>
      </c>
      <c r="AO157" s="85" t="s">
        <v>660</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1</v>
      </c>
      <c r="BC157" s="78" t="str">
        <f>REPLACE(INDEX(GroupVertices[Group],MATCH(Edges[[#This Row],[Vertex 2]],GroupVertices[Vertex],0)),1,1,"")</f>
        <v>1</v>
      </c>
      <c r="BD157" s="48"/>
      <c r="BE157" s="49"/>
      <c r="BF157" s="48"/>
      <c r="BG157" s="49"/>
      <c r="BH157" s="48"/>
      <c r="BI157" s="49"/>
      <c r="BJ157" s="48"/>
      <c r="BK157" s="49"/>
      <c r="BL157" s="48"/>
    </row>
    <row r="158" spans="1:64" ht="15">
      <c r="A158" s="64" t="s">
        <v>281</v>
      </c>
      <c r="B158" s="64" t="s">
        <v>298</v>
      </c>
      <c r="C158" s="65" t="s">
        <v>1879</v>
      </c>
      <c r="D158" s="66">
        <v>3</v>
      </c>
      <c r="E158" s="67" t="s">
        <v>132</v>
      </c>
      <c r="F158" s="68">
        <v>32</v>
      </c>
      <c r="G158" s="65"/>
      <c r="H158" s="69"/>
      <c r="I158" s="70"/>
      <c r="J158" s="70"/>
      <c r="K158" s="34" t="s">
        <v>65</v>
      </c>
      <c r="L158" s="77">
        <v>158</v>
      </c>
      <c r="M158" s="77"/>
      <c r="N158" s="72"/>
      <c r="O158" s="79" t="s">
        <v>324</v>
      </c>
      <c r="P158" s="81">
        <v>43481.67694444444</v>
      </c>
      <c r="Q158" s="79" t="s">
        <v>326</v>
      </c>
      <c r="R158" s="79"/>
      <c r="S158" s="79"/>
      <c r="T158" s="79"/>
      <c r="U158" s="79"/>
      <c r="V158" s="82" t="s">
        <v>381</v>
      </c>
      <c r="W158" s="81">
        <v>43481.67694444444</v>
      </c>
      <c r="X158" s="82" t="s">
        <v>537</v>
      </c>
      <c r="Y158" s="79"/>
      <c r="Z158" s="79"/>
      <c r="AA158" s="85" t="s">
        <v>642</v>
      </c>
      <c r="AB158" s="79"/>
      <c r="AC158" s="79" t="b">
        <v>0</v>
      </c>
      <c r="AD158" s="79">
        <v>0</v>
      </c>
      <c r="AE158" s="85" t="s">
        <v>679</v>
      </c>
      <c r="AF158" s="79" t="b">
        <v>0</v>
      </c>
      <c r="AG158" s="79" t="s">
        <v>683</v>
      </c>
      <c r="AH158" s="79"/>
      <c r="AI158" s="85" t="s">
        <v>679</v>
      </c>
      <c r="AJ158" s="79" t="b">
        <v>0</v>
      </c>
      <c r="AK158" s="79">
        <v>107</v>
      </c>
      <c r="AL158" s="85" t="s">
        <v>660</v>
      </c>
      <c r="AM158" s="79" t="s">
        <v>688</v>
      </c>
      <c r="AN158" s="79" t="b">
        <v>0</v>
      </c>
      <c r="AO158" s="85" t="s">
        <v>660</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1</v>
      </c>
      <c r="BC158" s="78" t="str">
        <f>REPLACE(INDEX(GroupVertices[Group],MATCH(Edges[[#This Row],[Vertex 2]],GroupVertices[Vertex],0)),1,1,"")</f>
        <v>1</v>
      </c>
      <c r="BD158" s="48">
        <v>0</v>
      </c>
      <c r="BE158" s="49">
        <v>0</v>
      </c>
      <c r="BF158" s="48">
        <v>0</v>
      </c>
      <c r="BG158" s="49">
        <v>0</v>
      </c>
      <c r="BH158" s="48">
        <v>0</v>
      </c>
      <c r="BI158" s="49">
        <v>0</v>
      </c>
      <c r="BJ158" s="48">
        <v>21</v>
      </c>
      <c r="BK158" s="49">
        <v>100</v>
      </c>
      <c r="BL158" s="48">
        <v>21</v>
      </c>
    </row>
    <row r="159" spans="1:64" ht="15">
      <c r="A159" s="64" t="s">
        <v>282</v>
      </c>
      <c r="B159" s="64" t="s">
        <v>311</v>
      </c>
      <c r="C159" s="65" t="s">
        <v>1879</v>
      </c>
      <c r="D159" s="66">
        <v>3</v>
      </c>
      <c r="E159" s="67" t="s">
        <v>132</v>
      </c>
      <c r="F159" s="68">
        <v>32</v>
      </c>
      <c r="G159" s="65"/>
      <c r="H159" s="69"/>
      <c r="I159" s="70"/>
      <c r="J159" s="70"/>
      <c r="K159" s="34" t="s">
        <v>65</v>
      </c>
      <c r="L159" s="77">
        <v>159</v>
      </c>
      <c r="M159" s="77"/>
      <c r="N159" s="72"/>
      <c r="O159" s="79" t="s">
        <v>324</v>
      </c>
      <c r="P159" s="81">
        <v>43481.67699074074</v>
      </c>
      <c r="Q159" s="79" t="s">
        <v>340</v>
      </c>
      <c r="R159" s="79"/>
      <c r="S159" s="79"/>
      <c r="T159" s="79" t="s">
        <v>365</v>
      </c>
      <c r="U159" s="79"/>
      <c r="V159" s="82" t="s">
        <v>381</v>
      </c>
      <c r="W159" s="81">
        <v>43481.67699074074</v>
      </c>
      <c r="X159" s="82" t="s">
        <v>538</v>
      </c>
      <c r="Y159" s="79"/>
      <c r="Z159" s="79"/>
      <c r="AA159" s="85" t="s">
        <v>643</v>
      </c>
      <c r="AB159" s="79"/>
      <c r="AC159" s="79" t="b">
        <v>0</v>
      </c>
      <c r="AD159" s="79">
        <v>0</v>
      </c>
      <c r="AE159" s="85" t="s">
        <v>679</v>
      </c>
      <c r="AF159" s="79" t="b">
        <v>0</v>
      </c>
      <c r="AG159" s="79" t="s">
        <v>683</v>
      </c>
      <c r="AH159" s="79"/>
      <c r="AI159" s="85" t="s">
        <v>679</v>
      </c>
      <c r="AJ159" s="79" t="b">
        <v>0</v>
      </c>
      <c r="AK159" s="79">
        <v>6</v>
      </c>
      <c r="AL159" s="85" t="s">
        <v>646</v>
      </c>
      <c r="AM159" s="79" t="s">
        <v>690</v>
      </c>
      <c r="AN159" s="79" t="b">
        <v>0</v>
      </c>
      <c r="AO159" s="85" t="s">
        <v>646</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1</v>
      </c>
      <c r="BC159" s="78" t="str">
        <f>REPLACE(INDEX(GroupVertices[Group],MATCH(Edges[[#This Row],[Vertex 2]],GroupVertices[Vertex],0)),1,1,"")</f>
        <v>1</v>
      </c>
      <c r="BD159" s="48"/>
      <c r="BE159" s="49"/>
      <c r="BF159" s="48"/>
      <c r="BG159" s="49"/>
      <c r="BH159" s="48"/>
      <c r="BI159" s="49"/>
      <c r="BJ159" s="48"/>
      <c r="BK159" s="49"/>
      <c r="BL159" s="48"/>
    </row>
    <row r="160" spans="1:64" ht="15">
      <c r="A160" s="64" t="s">
        <v>282</v>
      </c>
      <c r="B160" s="64" t="s">
        <v>284</v>
      </c>
      <c r="C160" s="65" t="s">
        <v>1879</v>
      </c>
      <c r="D160" s="66">
        <v>3</v>
      </c>
      <c r="E160" s="67" t="s">
        <v>132</v>
      </c>
      <c r="F160" s="68">
        <v>32</v>
      </c>
      <c r="G160" s="65"/>
      <c r="H160" s="69"/>
      <c r="I160" s="70"/>
      <c r="J160" s="70"/>
      <c r="K160" s="34" t="s">
        <v>65</v>
      </c>
      <c r="L160" s="77">
        <v>160</v>
      </c>
      <c r="M160" s="77"/>
      <c r="N160" s="72"/>
      <c r="O160" s="79" t="s">
        <v>324</v>
      </c>
      <c r="P160" s="81">
        <v>43481.67699074074</v>
      </c>
      <c r="Q160" s="79" t="s">
        <v>340</v>
      </c>
      <c r="R160" s="79"/>
      <c r="S160" s="79"/>
      <c r="T160" s="79" t="s">
        <v>365</v>
      </c>
      <c r="U160" s="79"/>
      <c r="V160" s="82" t="s">
        <v>381</v>
      </c>
      <c r="W160" s="81">
        <v>43481.67699074074</v>
      </c>
      <c r="X160" s="82" t="s">
        <v>538</v>
      </c>
      <c r="Y160" s="79"/>
      <c r="Z160" s="79"/>
      <c r="AA160" s="85" t="s">
        <v>643</v>
      </c>
      <c r="AB160" s="79"/>
      <c r="AC160" s="79" t="b">
        <v>0</v>
      </c>
      <c r="AD160" s="79">
        <v>0</v>
      </c>
      <c r="AE160" s="85" t="s">
        <v>679</v>
      </c>
      <c r="AF160" s="79" t="b">
        <v>0</v>
      </c>
      <c r="AG160" s="79" t="s">
        <v>683</v>
      </c>
      <c r="AH160" s="79"/>
      <c r="AI160" s="85" t="s">
        <v>679</v>
      </c>
      <c r="AJ160" s="79" t="b">
        <v>0</v>
      </c>
      <c r="AK160" s="79">
        <v>6</v>
      </c>
      <c r="AL160" s="85" t="s">
        <v>646</v>
      </c>
      <c r="AM160" s="79" t="s">
        <v>690</v>
      </c>
      <c r="AN160" s="79" t="b">
        <v>0</v>
      </c>
      <c r="AO160" s="85" t="s">
        <v>646</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1</v>
      </c>
      <c r="BC160" s="78" t="str">
        <f>REPLACE(INDEX(GroupVertices[Group],MATCH(Edges[[#This Row],[Vertex 2]],GroupVertices[Vertex],0)),1,1,"")</f>
        <v>1</v>
      </c>
      <c r="BD160" s="48">
        <v>0</v>
      </c>
      <c r="BE160" s="49">
        <v>0</v>
      </c>
      <c r="BF160" s="48">
        <v>0</v>
      </c>
      <c r="BG160" s="49">
        <v>0</v>
      </c>
      <c r="BH160" s="48">
        <v>0</v>
      </c>
      <c r="BI160" s="49">
        <v>0</v>
      </c>
      <c r="BJ160" s="48">
        <v>18</v>
      </c>
      <c r="BK160" s="49">
        <v>100</v>
      </c>
      <c r="BL160" s="48">
        <v>18</v>
      </c>
    </row>
    <row r="161" spans="1:64" ht="15">
      <c r="A161" s="64" t="s">
        <v>283</v>
      </c>
      <c r="B161" s="64" t="s">
        <v>288</v>
      </c>
      <c r="C161" s="65" t="s">
        <v>1879</v>
      </c>
      <c r="D161" s="66">
        <v>3</v>
      </c>
      <c r="E161" s="67" t="s">
        <v>132</v>
      </c>
      <c r="F161" s="68">
        <v>32</v>
      </c>
      <c r="G161" s="65"/>
      <c r="H161" s="69"/>
      <c r="I161" s="70"/>
      <c r="J161" s="70"/>
      <c r="K161" s="34" t="s">
        <v>65</v>
      </c>
      <c r="L161" s="77">
        <v>161</v>
      </c>
      <c r="M161" s="77"/>
      <c r="N161" s="72"/>
      <c r="O161" s="79" t="s">
        <v>324</v>
      </c>
      <c r="P161" s="81">
        <v>43481.67728009259</v>
      </c>
      <c r="Q161" s="79" t="s">
        <v>328</v>
      </c>
      <c r="R161" s="79"/>
      <c r="S161" s="79"/>
      <c r="T161" s="79" t="s">
        <v>365</v>
      </c>
      <c r="U161" s="82" t="s">
        <v>377</v>
      </c>
      <c r="V161" s="82" t="s">
        <v>377</v>
      </c>
      <c r="W161" s="81">
        <v>43481.67728009259</v>
      </c>
      <c r="X161" s="82" t="s">
        <v>539</v>
      </c>
      <c r="Y161" s="79"/>
      <c r="Z161" s="79"/>
      <c r="AA161" s="85" t="s">
        <v>644</v>
      </c>
      <c r="AB161" s="79"/>
      <c r="AC161" s="79" t="b">
        <v>0</v>
      </c>
      <c r="AD161" s="79">
        <v>0</v>
      </c>
      <c r="AE161" s="85" t="s">
        <v>679</v>
      </c>
      <c r="AF161" s="79" t="b">
        <v>0</v>
      </c>
      <c r="AG161" s="79" t="s">
        <v>683</v>
      </c>
      <c r="AH161" s="79"/>
      <c r="AI161" s="85" t="s">
        <v>679</v>
      </c>
      <c r="AJ161" s="79" t="b">
        <v>0</v>
      </c>
      <c r="AK161" s="79">
        <v>108</v>
      </c>
      <c r="AL161" s="85" t="s">
        <v>650</v>
      </c>
      <c r="AM161" s="79" t="s">
        <v>689</v>
      </c>
      <c r="AN161" s="79" t="b">
        <v>0</v>
      </c>
      <c r="AO161" s="85" t="s">
        <v>650</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5</v>
      </c>
      <c r="BC161" s="78" t="str">
        <f>REPLACE(INDEX(GroupVertices[Group],MATCH(Edges[[#This Row],[Vertex 2]],GroupVertices[Vertex],0)),1,1,"")</f>
        <v>5</v>
      </c>
      <c r="BD161" s="48">
        <v>1</v>
      </c>
      <c r="BE161" s="49">
        <v>12.5</v>
      </c>
      <c r="BF161" s="48">
        <v>0</v>
      </c>
      <c r="BG161" s="49">
        <v>0</v>
      </c>
      <c r="BH161" s="48">
        <v>0</v>
      </c>
      <c r="BI161" s="49">
        <v>0</v>
      </c>
      <c r="BJ161" s="48">
        <v>7</v>
      </c>
      <c r="BK161" s="49">
        <v>87.5</v>
      </c>
      <c r="BL161" s="48">
        <v>8</v>
      </c>
    </row>
    <row r="162" spans="1:64" ht="15">
      <c r="A162" s="64" t="s">
        <v>284</v>
      </c>
      <c r="B162" s="64" t="s">
        <v>310</v>
      </c>
      <c r="C162" s="65" t="s">
        <v>1879</v>
      </c>
      <c r="D162" s="66">
        <v>3</v>
      </c>
      <c r="E162" s="67" t="s">
        <v>132</v>
      </c>
      <c r="F162" s="68">
        <v>32</v>
      </c>
      <c r="G162" s="65"/>
      <c r="H162" s="69"/>
      <c r="I162" s="70"/>
      <c r="J162" s="70"/>
      <c r="K162" s="34" t="s">
        <v>65</v>
      </c>
      <c r="L162" s="77">
        <v>162</v>
      </c>
      <c r="M162" s="77"/>
      <c r="N162" s="72"/>
      <c r="O162" s="79" t="s">
        <v>324</v>
      </c>
      <c r="P162" s="81">
        <v>43481.67101851852</v>
      </c>
      <c r="Q162" s="79" t="s">
        <v>326</v>
      </c>
      <c r="R162" s="79"/>
      <c r="S162" s="79"/>
      <c r="T162" s="79"/>
      <c r="U162" s="79"/>
      <c r="V162" s="82" t="s">
        <v>447</v>
      </c>
      <c r="W162" s="81">
        <v>43481.67101851852</v>
      </c>
      <c r="X162" s="82" t="s">
        <v>540</v>
      </c>
      <c r="Y162" s="79"/>
      <c r="Z162" s="79"/>
      <c r="AA162" s="85" t="s">
        <v>645</v>
      </c>
      <c r="AB162" s="79"/>
      <c r="AC162" s="79" t="b">
        <v>0</v>
      </c>
      <c r="AD162" s="79">
        <v>0</v>
      </c>
      <c r="AE162" s="85" t="s">
        <v>679</v>
      </c>
      <c r="AF162" s="79" t="b">
        <v>0</v>
      </c>
      <c r="AG162" s="79" t="s">
        <v>683</v>
      </c>
      <c r="AH162" s="79"/>
      <c r="AI162" s="85" t="s">
        <v>679</v>
      </c>
      <c r="AJ162" s="79" t="b">
        <v>0</v>
      </c>
      <c r="AK162" s="79">
        <v>107</v>
      </c>
      <c r="AL162" s="85" t="s">
        <v>660</v>
      </c>
      <c r="AM162" s="79" t="s">
        <v>688</v>
      </c>
      <c r="AN162" s="79" t="b">
        <v>0</v>
      </c>
      <c r="AO162" s="85" t="s">
        <v>660</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1</v>
      </c>
      <c r="BC162" s="78" t="str">
        <f>REPLACE(INDEX(GroupVertices[Group],MATCH(Edges[[#This Row],[Vertex 2]],GroupVertices[Vertex],0)),1,1,"")</f>
        <v>1</v>
      </c>
      <c r="BD162" s="48"/>
      <c r="BE162" s="49"/>
      <c r="BF162" s="48"/>
      <c r="BG162" s="49"/>
      <c r="BH162" s="48"/>
      <c r="BI162" s="49"/>
      <c r="BJ162" s="48"/>
      <c r="BK162" s="49"/>
      <c r="BL162" s="48"/>
    </row>
    <row r="163" spans="1:64" ht="15">
      <c r="A163" s="64" t="s">
        <v>284</v>
      </c>
      <c r="B163" s="64" t="s">
        <v>311</v>
      </c>
      <c r="C163" s="65" t="s">
        <v>1880</v>
      </c>
      <c r="D163" s="66">
        <v>3</v>
      </c>
      <c r="E163" s="67" t="s">
        <v>136</v>
      </c>
      <c r="F163" s="68">
        <v>6</v>
      </c>
      <c r="G163" s="65"/>
      <c r="H163" s="69"/>
      <c r="I163" s="70"/>
      <c r="J163" s="70"/>
      <c r="K163" s="34" t="s">
        <v>65</v>
      </c>
      <c r="L163" s="77">
        <v>163</v>
      </c>
      <c r="M163" s="77"/>
      <c r="N163" s="72"/>
      <c r="O163" s="79" t="s">
        <v>324</v>
      </c>
      <c r="P163" s="81">
        <v>43481.67101851852</v>
      </c>
      <c r="Q163" s="79" t="s">
        <v>326</v>
      </c>
      <c r="R163" s="79"/>
      <c r="S163" s="79"/>
      <c r="T163" s="79"/>
      <c r="U163" s="79"/>
      <c r="V163" s="82" t="s">
        <v>447</v>
      </c>
      <c r="W163" s="81">
        <v>43481.67101851852</v>
      </c>
      <c r="X163" s="82" t="s">
        <v>540</v>
      </c>
      <c r="Y163" s="79"/>
      <c r="Z163" s="79"/>
      <c r="AA163" s="85" t="s">
        <v>645</v>
      </c>
      <c r="AB163" s="79"/>
      <c r="AC163" s="79" t="b">
        <v>0</v>
      </c>
      <c r="AD163" s="79">
        <v>0</v>
      </c>
      <c r="AE163" s="85" t="s">
        <v>679</v>
      </c>
      <c r="AF163" s="79" t="b">
        <v>0</v>
      </c>
      <c r="AG163" s="79" t="s">
        <v>683</v>
      </c>
      <c r="AH163" s="79"/>
      <c r="AI163" s="85" t="s">
        <v>679</v>
      </c>
      <c r="AJ163" s="79" t="b">
        <v>0</v>
      </c>
      <c r="AK163" s="79">
        <v>107</v>
      </c>
      <c r="AL163" s="85" t="s">
        <v>660</v>
      </c>
      <c r="AM163" s="79" t="s">
        <v>688</v>
      </c>
      <c r="AN163" s="79" t="b">
        <v>0</v>
      </c>
      <c r="AO163" s="85" t="s">
        <v>660</v>
      </c>
      <c r="AP163" s="79" t="s">
        <v>176</v>
      </c>
      <c r="AQ163" s="79">
        <v>0</v>
      </c>
      <c r="AR163" s="79">
        <v>0</v>
      </c>
      <c r="AS163" s="79"/>
      <c r="AT163" s="79"/>
      <c r="AU163" s="79"/>
      <c r="AV163" s="79"/>
      <c r="AW163" s="79"/>
      <c r="AX163" s="79"/>
      <c r="AY163" s="79"/>
      <c r="AZ163" s="79"/>
      <c r="BA163">
        <v>2</v>
      </c>
      <c r="BB163" s="78" t="str">
        <f>REPLACE(INDEX(GroupVertices[Group],MATCH(Edges[[#This Row],[Vertex 1]],GroupVertices[Vertex],0)),1,1,"")</f>
        <v>1</v>
      </c>
      <c r="BC163" s="78" t="str">
        <f>REPLACE(INDEX(GroupVertices[Group],MATCH(Edges[[#This Row],[Vertex 2]],GroupVertices[Vertex],0)),1,1,"")</f>
        <v>1</v>
      </c>
      <c r="BD163" s="48"/>
      <c r="BE163" s="49"/>
      <c r="BF163" s="48"/>
      <c r="BG163" s="49"/>
      <c r="BH163" s="48"/>
      <c r="BI163" s="49"/>
      <c r="BJ163" s="48"/>
      <c r="BK163" s="49"/>
      <c r="BL163" s="48"/>
    </row>
    <row r="164" spans="1:64" ht="15">
      <c r="A164" s="64" t="s">
        <v>284</v>
      </c>
      <c r="B164" s="64" t="s">
        <v>298</v>
      </c>
      <c r="C164" s="65" t="s">
        <v>1879</v>
      </c>
      <c r="D164" s="66">
        <v>3</v>
      </c>
      <c r="E164" s="67" t="s">
        <v>132</v>
      </c>
      <c r="F164" s="68">
        <v>32</v>
      </c>
      <c r="G164" s="65"/>
      <c r="H164" s="69"/>
      <c r="I164" s="70"/>
      <c r="J164" s="70"/>
      <c r="K164" s="34" t="s">
        <v>65</v>
      </c>
      <c r="L164" s="77">
        <v>164</v>
      </c>
      <c r="M164" s="77"/>
      <c r="N164" s="72"/>
      <c r="O164" s="79" t="s">
        <v>324</v>
      </c>
      <c r="P164" s="81">
        <v>43481.67101851852</v>
      </c>
      <c r="Q164" s="79" t="s">
        <v>326</v>
      </c>
      <c r="R164" s="79"/>
      <c r="S164" s="79"/>
      <c r="T164" s="79"/>
      <c r="U164" s="79"/>
      <c r="V164" s="82" t="s">
        <v>447</v>
      </c>
      <c r="W164" s="81">
        <v>43481.67101851852</v>
      </c>
      <c r="X164" s="82" t="s">
        <v>540</v>
      </c>
      <c r="Y164" s="79"/>
      <c r="Z164" s="79"/>
      <c r="AA164" s="85" t="s">
        <v>645</v>
      </c>
      <c r="AB164" s="79"/>
      <c r="AC164" s="79" t="b">
        <v>0</v>
      </c>
      <c r="AD164" s="79">
        <v>0</v>
      </c>
      <c r="AE164" s="85" t="s">
        <v>679</v>
      </c>
      <c r="AF164" s="79" t="b">
        <v>0</v>
      </c>
      <c r="AG164" s="79" t="s">
        <v>683</v>
      </c>
      <c r="AH164" s="79"/>
      <c r="AI164" s="85" t="s">
        <v>679</v>
      </c>
      <c r="AJ164" s="79" t="b">
        <v>0</v>
      </c>
      <c r="AK164" s="79">
        <v>107</v>
      </c>
      <c r="AL164" s="85" t="s">
        <v>660</v>
      </c>
      <c r="AM164" s="79" t="s">
        <v>688</v>
      </c>
      <c r="AN164" s="79" t="b">
        <v>0</v>
      </c>
      <c r="AO164" s="85" t="s">
        <v>660</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1</v>
      </c>
      <c r="BC164" s="78" t="str">
        <f>REPLACE(INDEX(GroupVertices[Group],MATCH(Edges[[#This Row],[Vertex 2]],GroupVertices[Vertex],0)),1,1,"")</f>
        <v>1</v>
      </c>
      <c r="BD164" s="48">
        <v>0</v>
      </c>
      <c r="BE164" s="49">
        <v>0</v>
      </c>
      <c r="BF164" s="48">
        <v>0</v>
      </c>
      <c r="BG164" s="49">
        <v>0</v>
      </c>
      <c r="BH164" s="48">
        <v>0</v>
      </c>
      <c r="BI164" s="49">
        <v>0</v>
      </c>
      <c r="BJ164" s="48">
        <v>21</v>
      </c>
      <c r="BK164" s="49">
        <v>100</v>
      </c>
      <c r="BL164" s="48">
        <v>21</v>
      </c>
    </row>
    <row r="165" spans="1:64" ht="15">
      <c r="A165" s="64" t="s">
        <v>284</v>
      </c>
      <c r="B165" s="64" t="s">
        <v>311</v>
      </c>
      <c r="C165" s="65" t="s">
        <v>1880</v>
      </c>
      <c r="D165" s="66">
        <v>3</v>
      </c>
      <c r="E165" s="67" t="s">
        <v>136</v>
      </c>
      <c r="F165" s="68">
        <v>6</v>
      </c>
      <c r="G165" s="65"/>
      <c r="H165" s="69"/>
      <c r="I165" s="70"/>
      <c r="J165" s="70"/>
      <c r="K165" s="34" t="s">
        <v>65</v>
      </c>
      <c r="L165" s="77">
        <v>165</v>
      </c>
      <c r="M165" s="77"/>
      <c r="N165" s="72"/>
      <c r="O165" s="79" t="s">
        <v>324</v>
      </c>
      <c r="P165" s="81">
        <v>43481.6715625</v>
      </c>
      <c r="Q165" s="79" t="s">
        <v>346</v>
      </c>
      <c r="R165" s="79"/>
      <c r="S165" s="79"/>
      <c r="T165" s="79" t="s">
        <v>365</v>
      </c>
      <c r="U165" s="82" t="s">
        <v>378</v>
      </c>
      <c r="V165" s="82" t="s">
        <v>378</v>
      </c>
      <c r="W165" s="81">
        <v>43481.6715625</v>
      </c>
      <c r="X165" s="82" t="s">
        <v>541</v>
      </c>
      <c r="Y165" s="79"/>
      <c r="Z165" s="79"/>
      <c r="AA165" s="85" t="s">
        <v>646</v>
      </c>
      <c r="AB165" s="79"/>
      <c r="AC165" s="79" t="b">
        <v>0</v>
      </c>
      <c r="AD165" s="79">
        <v>6</v>
      </c>
      <c r="AE165" s="85" t="s">
        <v>679</v>
      </c>
      <c r="AF165" s="79" t="b">
        <v>0</v>
      </c>
      <c r="AG165" s="79" t="s">
        <v>683</v>
      </c>
      <c r="AH165" s="79"/>
      <c r="AI165" s="85" t="s">
        <v>679</v>
      </c>
      <c r="AJ165" s="79" t="b">
        <v>0</v>
      </c>
      <c r="AK165" s="79">
        <v>6</v>
      </c>
      <c r="AL165" s="85" t="s">
        <v>679</v>
      </c>
      <c r="AM165" s="79" t="s">
        <v>688</v>
      </c>
      <c r="AN165" s="79" t="b">
        <v>0</v>
      </c>
      <c r="AO165" s="85" t="s">
        <v>646</v>
      </c>
      <c r="AP165" s="79" t="s">
        <v>176</v>
      </c>
      <c r="AQ165" s="79">
        <v>0</v>
      </c>
      <c r="AR165" s="79">
        <v>0</v>
      </c>
      <c r="AS165" s="79"/>
      <c r="AT165" s="79"/>
      <c r="AU165" s="79"/>
      <c r="AV165" s="79"/>
      <c r="AW165" s="79"/>
      <c r="AX165" s="79"/>
      <c r="AY165" s="79"/>
      <c r="AZ165" s="79"/>
      <c r="BA165">
        <v>2</v>
      </c>
      <c r="BB165" s="78" t="str">
        <f>REPLACE(INDEX(GroupVertices[Group],MATCH(Edges[[#This Row],[Vertex 1]],GroupVertices[Vertex],0)),1,1,"")</f>
        <v>1</v>
      </c>
      <c r="BC165" s="78" t="str">
        <f>REPLACE(INDEX(GroupVertices[Group],MATCH(Edges[[#This Row],[Vertex 2]],GroupVertices[Vertex],0)),1,1,"")</f>
        <v>1</v>
      </c>
      <c r="BD165" s="48">
        <v>0</v>
      </c>
      <c r="BE165" s="49">
        <v>0</v>
      </c>
      <c r="BF165" s="48">
        <v>0</v>
      </c>
      <c r="BG165" s="49">
        <v>0</v>
      </c>
      <c r="BH165" s="48">
        <v>0</v>
      </c>
      <c r="BI165" s="49">
        <v>0</v>
      </c>
      <c r="BJ165" s="48">
        <v>16</v>
      </c>
      <c r="BK165" s="49">
        <v>100</v>
      </c>
      <c r="BL165" s="48">
        <v>16</v>
      </c>
    </row>
    <row r="166" spans="1:64" ht="15">
      <c r="A166" s="64" t="s">
        <v>285</v>
      </c>
      <c r="B166" s="64" t="s">
        <v>284</v>
      </c>
      <c r="C166" s="65" t="s">
        <v>1879</v>
      </c>
      <c r="D166" s="66">
        <v>3</v>
      </c>
      <c r="E166" s="67" t="s">
        <v>132</v>
      </c>
      <c r="F166" s="68">
        <v>32</v>
      </c>
      <c r="G166" s="65"/>
      <c r="H166" s="69"/>
      <c r="I166" s="70"/>
      <c r="J166" s="70"/>
      <c r="K166" s="34" t="s">
        <v>65</v>
      </c>
      <c r="L166" s="77">
        <v>166</v>
      </c>
      <c r="M166" s="77"/>
      <c r="N166" s="72"/>
      <c r="O166" s="79" t="s">
        <v>324</v>
      </c>
      <c r="P166" s="81">
        <v>43481.677303240744</v>
      </c>
      <c r="Q166" s="79" t="s">
        <v>340</v>
      </c>
      <c r="R166" s="79"/>
      <c r="S166" s="79"/>
      <c r="T166" s="79" t="s">
        <v>365</v>
      </c>
      <c r="U166" s="79"/>
      <c r="V166" s="82" t="s">
        <v>448</v>
      </c>
      <c r="W166" s="81">
        <v>43481.677303240744</v>
      </c>
      <c r="X166" s="82" t="s">
        <v>542</v>
      </c>
      <c r="Y166" s="79"/>
      <c r="Z166" s="79"/>
      <c r="AA166" s="85" t="s">
        <v>647</v>
      </c>
      <c r="AB166" s="79"/>
      <c r="AC166" s="79" t="b">
        <v>0</v>
      </c>
      <c r="AD166" s="79">
        <v>0</v>
      </c>
      <c r="AE166" s="85" t="s">
        <v>679</v>
      </c>
      <c r="AF166" s="79" t="b">
        <v>0</v>
      </c>
      <c r="AG166" s="79" t="s">
        <v>683</v>
      </c>
      <c r="AH166" s="79"/>
      <c r="AI166" s="85" t="s">
        <v>679</v>
      </c>
      <c r="AJ166" s="79" t="b">
        <v>0</v>
      </c>
      <c r="AK166" s="79">
        <v>6</v>
      </c>
      <c r="AL166" s="85" t="s">
        <v>646</v>
      </c>
      <c r="AM166" s="79" t="s">
        <v>692</v>
      </c>
      <c r="AN166" s="79" t="b">
        <v>0</v>
      </c>
      <c r="AO166" s="85" t="s">
        <v>646</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1</v>
      </c>
      <c r="BC166" s="78" t="str">
        <f>REPLACE(INDEX(GroupVertices[Group],MATCH(Edges[[#This Row],[Vertex 2]],GroupVertices[Vertex],0)),1,1,"")</f>
        <v>1</v>
      </c>
      <c r="BD166" s="48"/>
      <c r="BE166" s="49"/>
      <c r="BF166" s="48"/>
      <c r="BG166" s="49"/>
      <c r="BH166" s="48"/>
      <c r="BI166" s="49"/>
      <c r="BJ166" s="48"/>
      <c r="BK166" s="49"/>
      <c r="BL166" s="48"/>
    </row>
    <row r="167" spans="1:64" ht="15">
      <c r="A167" s="64" t="s">
        <v>285</v>
      </c>
      <c r="B167" s="64" t="s">
        <v>311</v>
      </c>
      <c r="C167" s="65" t="s">
        <v>1879</v>
      </c>
      <c r="D167" s="66">
        <v>3</v>
      </c>
      <c r="E167" s="67" t="s">
        <v>132</v>
      </c>
      <c r="F167" s="68">
        <v>32</v>
      </c>
      <c r="G167" s="65"/>
      <c r="H167" s="69"/>
      <c r="I167" s="70"/>
      <c r="J167" s="70"/>
      <c r="K167" s="34" t="s">
        <v>65</v>
      </c>
      <c r="L167" s="77">
        <v>167</v>
      </c>
      <c r="M167" s="77"/>
      <c r="N167" s="72"/>
      <c r="O167" s="79" t="s">
        <v>324</v>
      </c>
      <c r="P167" s="81">
        <v>43481.677303240744</v>
      </c>
      <c r="Q167" s="79" t="s">
        <v>340</v>
      </c>
      <c r="R167" s="79"/>
      <c r="S167" s="79"/>
      <c r="T167" s="79" t="s">
        <v>365</v>
      </c>
      <c r="U167" s="79"/>
      <c r="V167" s="82" t="s">
        <v>448</v>
      </c>
      <c r="W167" s="81">
        <v>43481.677303240744</v>
      </c>
      <c r="X167" s="82" t="s">
        <v>542</v>
      </c>
      <c r="Y167" s="79"/>
      <c r="Z167" s="79"/>
      <c r="AA167" s="85" t="s">
        <v>647</v>
      </c>
      <c r="AB167" s="79"/>
      <c r="AC167" s="79" t="b">
        <v>0</v>
      </c>
      <c r="AD167" s="79">
        <v>0</v>
      </c>
      <c r="AE167" s="85" t="s">
        <v>679</v>
      </c>
      <c r="AF167" s="79" t="b">
        <v>0</v>
      </c>
      <c r="AG167" s="79" t="s">
        <v>683</v>
      </c>
      <c r="AH167" s="79"/>
      <c r="AI167" s="85" t="s">
        <v>679</v>
      </c>
      <c r="AJ167" s="79" t="b">
        <v>0</v>
      </c>
      <c r="AK167" s="79">
        <v>6</v>
      </c>
      <c r="AL167" s="85" t="s">
        <v>646</v>
      </c>
      <c r="AM167" s="79" t="s">
        <v>692</v>
      </c>
      <c r="AN167" s="79" t="b">
        <v>0</v>
      </c>
      <c r="AO167" s="85" t="s">
        <v>646</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1</v>
      </c>
      <c r="BC167" s="78" t="str">
        <f>REPLACE(INDEX(GroupVertices[Group],MATCH(Edges[[#This Row],[Vertex 2]],GroupVertices[Vertex],0)),1,1,"")</f>
        <v>1</v>
      </c>
      <c r="BD167" s="48">
        <v>0</v>
      </c>
      <c r="BE167" s="49">
        <v>0</v>
      </c>
      <c r="BF167" s="48">
        <v>0</v>
      </c>
      <c r="BG167" s="49">
        <v>0</v>
      </c>
      <c r="BH167" s="48">
        <v>0</v>
      </c>
      <c r="BI167" s="49">
        <v>0</v>
      </c>
      <c r="BJ167" s="48">
        <v>18</v>
      </c>
      <c r="BK167" s="49">
        <v>100</v>
      </c>
      <c r="BL167" s="48">
        <v>18</v>
      </c>
    </row>
    <row r="168" spans="1:64" ht="15">
      <c r="A168" s="64" t="s">
        <v>286</v>
      </c>
      <c r="B168" s="64" t="s">
        <v>308</v>
      </c>
      <c r="C168" s="65" t="s">
        <v>1879</v>
      </c>
      <c r="D168" s="66">
        <v>3</v>
      </c>
      <c r="E168" s="67" t="s">
        <v>132</v>
      </c>
      <c r="F168" s="68">
        <v>32</v>
      </c>
      <c r="G168" s="65"/>
      <c r="H168" s="69"/>
      <c r="I168" s="70"/>
      <c r="J168" s="70"/>
      <c r="K168" s="34" t="s">
        <v>65</v>
      </c>
      <c r="L168" s="77">
        <v>168</v>
      </c>
      <c r="M168" s="77"/>
      <c r="N168" s="72"/>
      <c r="O168" s="79" t="s">
        <v>324</v>
      </c>
      <c r="P168" s="81">
        <v>43481.67810185185</v>
      </c>
      <c r="Q168" s="79" t="s">
        <v>347</v>
      </c>
      <c r="R168" s="79"/>
      <c r="S168" s="79"/>
      <c r="T168" s="79"/>
      <c r="U168" s="79"/>
      <c r="V168" s="82" t="s">
        <v>449</v>
      </c>
      <c r="W168" s="81">
        <v>43481.67810185185</v>
      </c>
      <c r="X168" s="82" t="s">
        <v>543</v>
      </c>
      <c r="Y168" s="79"/>
      <c r="Z168" s="79"/>
      <c r="AA168" s="85" t="s">
        <v>648</v>
      </c>
      <c r="AB168" s="79"/>
      <c r="AC168" s="79" t="b">
        <v>0</v>
      </c>
      <c r="AD168" s="79">
        <v>0</v>
      </c>
      <c r="AE168" s="85" t="s">
        <v>679</v>
      </c>
      <c r="AF168" s="79" t="b">
        <v>0</v>
      </c>
      <c r="AG168" s="79" t="s">
        <v>683</v>
      </c>
      <c r="AH168" s="79"/>
      <c r="AI168" s="85" t="s">
        <v>679</v>
      </c>
      <c r="AJ168" s="79" t="b">
        <v>0</v>
      </c>
      <c r="AK168" s="79">
        <v>93</v>
      </c>
      <c r="AL168" s="85" t="s">
        <v>673</v>
      </c>
      <c r="AM168" s="79" t="s">
        <v>689</v>
      </c>
      <c r="AN168" s="79" t="b">
        <v>0</v>
      </c>
      <c r="AO168" s="85" t="s">
        <v>673</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3</v>
      </c>
      <c r="BC168" s="78" t="str">
        <f>REPLACE(INDEX(GroupVertices[Group],MATCH(Edges[[#This Row],[Vertex 2]],GroupVertices[Vertex],0)),1,1,"")</f>
        <v>3</v>
      </c>
      <c r="BD168" s="48">
        <v>0</v>
      </c>
      <c r="BE168" s="49">
        <v>0</v>
      </c>
      <c r="BF168" s="48">
        <v>0</v>
      </c>
      <c r="BG168" s="49">
        <v>0</v>
      </c>
      <c r="BH168" s="48">
        <v>0</v>
      </c>
      <c r="BI168" s="49">
        <v>0</v>
      </c>
      <c r="BJ168" s="48">
        <v>26</v>
      </c>
      <c r="BK168" s="49">
        <v>100</v>
      </c>
      <c r="BL168" s="48">
        <v>26</v>
      </c>
    </row>
    <row r="169" spans="1:64" ht="15">
      <c r="A169" s="64" t="s">
        <v>287</v>
      </c>
      <c r="B169" s="64" t="s">
        <v>288</v>
      </c>
      <c r="C169" s="65" t="s">
        <v>1879</v>
      </c>
      <c r="D169" s="66">
        <v>3</v>
      </c>
      <c r="E169" s="67" t="s">
        <v>132</v>
      </c>
      <c r="F169" s="68">
        <v>32</v>
      </c>
      <c r="G169" s="65"/>
      <c r="H169" s="69"/>
      <c r="I169" s="70"/>
      <c r="J169" s="70"/>
      <c r="K169" s="34" t="s">
        <v>65</v>
      </c>
      <c r="L169" s="77">
        <v>169</v>
      </c>
      <c r="M169" s="77"/>
      <c r="N169" s="72"/>
      <c r="O169" s="79" t="s">
        <v>324</v>
      </c>
      <c r="P169" s="81">
        <v>43481.67836805555</v>
      </c>
      <c r="Q169" s="79" t="s">
        <v>328</v>
      </c>
      <c r="R169" s="79"/>
      <c r="S169" s="79"/>
      <c r="T169" s="79" t="s">
        <v>365</v>
      </c>
      <c r="U169" s="82" t="s">
        <v>377</v>
      </c>
      <c r="V169" s="82" t="s">
        <v>377</v>
      </c>
      <c r="W169" s="81">
        <v>43481.67836805555</v>
      </c>
      <c r="X169" s="82" t="s">
        <v>544</v>
      </c>
      <c r="Y169" s="79"/>
      <c r="Z169" s="79"/>
      <c r="AA169" s="85" t="s">
        <v>649</v>
      </c>
      <c r="AB169" s="79"/>
      <c r="AC169" s="79" t="b">
        <v>0</v>
      </c>
      <c r="AD169" s="79">
        <v>0</v>
      </c>
      <c r="AE169" s="85" t="s">
        <v>679</v>
      </c>
      <c r="AF169" s="79" t="b">
        <v>0</v>
      </c>
      <c r="AG169" s="79" t="s">
        <v>683</v>
      </c>
      <c r="AH169" s="79"/>
      <c r="AI169" s="85" t="s">
        <v>679</v>
      </c>
      <c r="AJ169" s="79" t="b">
        <v>0</v>
      </c>
      <c r="AK169" s="79">
        <v>108</v>
      </c>
      <c r="AL169" s="85" t="s">
        <v>650</v>
      </c>
      <c r="AM169" s="79" t="s">
        <v>689</v>
      </c>
      <c r="AN169" s="79" t="b">
        <v>0</v>
      </c>
      <c r="AO169" s="85" t="s">
        <v>650</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5</v>
      </c>
      <c r="BC169" s="78" t="str">
        <f>REPLACE(INDEX(GroupVertices[Group],MATCH(Edges[[#This Row],[Vertex 2]],GroupVertices[Vertex],0)),1,1,"")</f>
        <v>5</v>
      </c>
      <c r="BD169" s="48">
        <v>1</v>
      </c>
      <c r="BE169" s="49">
        <v>12.5</v>
      </c>
      <c r="BF169" s="48">
        <v>0</v>
      </c>
      <c r="BG169" s="49">
        <v>0</v>
      </c>
      <c r="BH169" s="48">
        <v>0</v>
      </c>
      <c r="BI169" s="49">
        <v>0</v>
      </c>
      <c r="BJ169" s="48">
        <v>7</v>
      </c>
      <c r="BK169" s="49">
        <v>87.5</v>
      </c>
      <c r="BL169" s="48">
        <v>8</v>
      </c>
    </row>
    <row r="170" spans="1:64" ht="15">
      <c r="A170" s="64" t="s">
        <v>288</v>
      </c>
      <c r="B170" s="64" t="s">
        <v>288</v>
      </c>
      <c r="C170" s="65" t="s">
        <v>1879</v>
      </c>
      <c r="D170" s="66">
        <v>3</v>
      </c>
      <c r="E170" s="67" t="s">
        <v>132</v>
      </c>
      <c r="F170" s="68">
        <v>32</v>
      </c>
      <c r="G170" s="65"/>
      <c r="H170" s="69"/>
      <c r="I170" s="70"/>
      <c r="J170" s="70"/>
      <c r="K170" s="34" t="s">
        <v>65</v>
      </c>
      <c r="L170" s="77">
        <v>170</v>
      </c>
      <c r="M170" s="77"/>
      <c r="N170" s="72"/>
      <c r="O170" s="79" t="s">
        <v>176</v>
      </c>
      <c r="P170" s="81">
        <v>43481.47555555555</v>
      </c>
      <c r="Q170" s="79" t="s">
        <v>348</v>
      </c>
      <c r="R170" s="79"/>
      <c r="S170" s="79"/>
      <c r="T170" s="79" t="s">
        <v>365</v>
      </c>
      <c r="U170" s="82" t="s">
        <v>377</v>
      </c>
      <c r="V170" s="82" t="s">
        <v>377</v>
      </c>
      <c r="W170" s="81">
        <v>43481.47555555555</v>
      </c>
      <c r="X170" s="82" t="s">
        <v>545</v>
      </c>
      <c r="Y170" s="79"/>
      <c r="Z170" s="79"/>
      <c r="AA170" s="85" t="s">
        <v>650</v>
      </c>
      <c r="AB170" s="79"/>
      <c r="AC170" s="79" t="b">
        <v>0</v>
      </c>
      <c r="AD170" s="79">
        <v>254</v>
      </c>
      <c r="AE170" s="85" t="s">
        <v>679</v>
      </c>
      <c r="AF170" s="79" t="b">
        <v>0</v>
      </c>
      <c r="AG170" s="79" t="s">
        <v>683</v>
      </c>
      <c r="AH170" s="79"/>
      <c r="AI170" s="85" t="s">
        <v>679</v>
      </c>
      <c r="AJ170" s="79" t="b">
        <v>0</v>
      </c>
      <c r="AK170" s="79">
        <v>108</v>
      </c>
      <c r="AL170" s="85" t="s">
        <v>679</v>
      </c>
      <c r="AM170" s="79" t="s">
        <v>687</v>
      </c>
      <c r="AN170" s="79" t="b">
        <v>0</v>
      </c>
      <c r="AO170" s="85" t="s">
        <v>650</v>
      </c>
      <c r="AP170" s="79" t="s">
        <v>695</v>
      </c>
      <c r="AQ170" s="79">
        <v>0</v>
      </c>
      <c r="AR170" s="79">
        <v>0</v>
      </c>
      <c r="AS170" s="79"/>
      <c r="AT170" s="79"/>
      <c r="AU170" s="79"/>
      <c r="AV170" s="79"/>
      <c r="AW170" s="79"/>
      <c r="AX170" s="79"/>
      <c r="AY170" s="79"/>
      <c r="AZ170" s="79"/>
      <c r="BA170">
        <v>1</v>
      </c>
      <c r="BB170" s="78" t="str">
        <f>REPLACE(INDEX(GroupVertices[Group],MATCH(Edges[[#This Row],[Vertex 1]],GroupVertices[Vertex],0)),1,1,"")</f>
        <v>5</v>
      </c>
      <c r="BC170" s="78" t="str">
        <f>REPLACE(INDEX(GroupVertices[Group],MATCH(Edges[[#This Row],[Vertex 2]],GroupVertices[Vertex],0)),1,1,"")</f>
        <v>5</v>
      </c>
      <c r="BD170" s="48">
        <v>1</v>
      </c>
      <c r="BE170" s="49">
        <v>16.666666666666668</v>
      </c>
      <c r="BF170" s="48">
        <v>0</v>
      </c>
      <c r="BG170" s="49">
        <v>0</v>
      </c>
      <c r="BH170" s="48">
        <v>0</v>
      </c>
      <c r="BI170" s="49">
        <v>0</v>
      </c>
      <c r="BJ170" s="48">
        <v>5</v>
      </c>
      <c r="BK170" s="49">
        <v>83.33333333333333</v>
      </c>
      <c r="BL170" s="48">
        <v>6</v>
      </c>
    </row>
    <row r="171" spans="1:64" ht="15">
      <c r="A171" s="64" t="s">
        <v>289</v>
      </c>
      <c r="B171" s="64" t="s">
        <v>288</v>
      </c>
      <c r="C171" s="65" t="s">
        <v>1879</v>
      </c>
      <c r="D171" s="66">
        <v>3</v>
      </c>
      <c r="E171" s="67" t="s">
        <v>132</v>
      </c>
      <c r="F171" s="68">
        <v>32</v>
      </c>
      <c r="G171" s="65"/>
      <c r="H171" s="69"/>
      <c r="I171" s="70"/>
      <c r="J171" s="70"/>
      <c r="K171" s="34" t="s">
        <v>65</v>
      </c>
      <c r="L171" s="77">
        <v>171</v>
      </c>
      <c r="M171" s="77"/>
      <c r="N171" s="72"/>
      <c r="O171" s="79" t="s">
        <v>324</v>
      </c>
      <c r="P171" s="81">
        <v>43481.6784375</v>
      </c>
      <c r="Q171" s="79" t="s">
        <v>328</v>
      </c>
      <c r="R171" s="79"/>
      <c r="S171" s="79"/>
      <c r="T171" s="79" t="s">
        <v>365</v>
      </c>
      <c r="U171" s="82" t="s">
        <v>377</v>
      </c>
      <c r="V171" s="82" t="s">
        <v>377</v>
      </c>
      <c r="W171" s="81">
        <v>43481.6784375</v>
      </c>
      <c r="X171" s="82" t="s">
        <v>546</v>
      </c>
      <c r="Y171" s="79"/>
      <c r="Z171" s="79"/>
      <c r="AA171" s="85" t="s">
        <v>651</v>
      </c>
      <c r="AB171" s="79"/>
      <c r="AC171" s="79" t="b">
        <v>0</v>
      </c>
      <c r="AD171" s="79">
        <v>0</v>
      </c>
      <c r="AE171" s="85" t="s">
        <v>679</v>
      </c>
      <c r="AF171" s="79" t="b">
        <v>0</v>
      </c>
      <c r="AG171" s="79" t="s">
        <v>683</v>
      </c>
      <c r="AH171" s="79"/>
      <c r="AI171" s="85" t="s">
        <v>679</v>
      </c>
      <c r="AJ171" s="79" t="b">
        <v>0</v>
      </c>
      <c r="AK171" s="79">
        <v>108</v>
      </c>
      <c r="AL171" s="85" t="s">
        <v>650</v>
      </c>
      <c r="AM171" s="79" t="s">
        <v>689</v>
      </c>
      <c r="AN171" s="79" t="b">
        <v>0</v>
      </c>
      <c r="AO171" s="85" t="s">
        <v>650</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5</v>
      </c>
      <c r="BC171" s="78" t="str">
        <f>REPLACE(INDEX(GroupVertices[Group],MATCH(Edges[[#This Row],[Vertex 2]],GroupVertices[Vertex],0)),1,1,"")</f>
        <v>5</v>
      </c>
      <c r="BD171" s="48">
        <v>1</v>
      </c>
      <c r="BE171" s="49">
        <v>12.5</v>
      </c>
      <c r="BF171" s="48">
        <v>0</v>
      </c>
      <c r="BG171" s="49">
        <v>0</v>
      </c>
      <c r="BH171" s="48">
        <v>0</v>
      </c>
      <c r="BI171" s="49">
        <v>0</v>
      </c>
      <c r="BJ171" s="48">
        <v>7</v>
      </c>
      <c r="BK171" s="49">
        <v>87.5</v>
      </c>
      <c r="BL171" s="48">
        <v>8</v>
      </c>
    </row>
    <row r="172" spans="1:64" ht="15">
      <c r="A172" s="64" t="s">
        <v>290</v>
      </c>
      <c r="B172" s="64" t="s">
        <v>302</v>
      </c>
      <c r="C172" s="65" t="s">
        <v>1879</v>
      </c>
      <c r="D172" s="66">
        <v>3</v>
      </c>
      <c r="E172" s="67" t="s">
        <v>132</v>
      </c>
      <c r="F172" s="68">
        <v>32</v>
      </c>
      <c r="G172" s="65"/>
      <c r="H172" s="69"/>
      <c r="I172" s="70"/>
      <c r="J172" s="70"/>
      <c r="K172" s="34" t="s">
        <v>65</v>
      </c>
      <c r="L172" s="77">
        <v>172</v>
      </c>
      <c r="M172" s="77"/>
      <c r="N172" s="72"/>
      <c r="O172" s="79" t="s">
        <v>324</v>
      </c>
      <c r="P172" s="81">
        <v>43481.679085648146</v>
      </c>
      <c r="Q172" s="79" t="s">
        <v>327</v>
      </c>
      <c r="R172" s="82" t="s">
        <v>358</v>
      </c>
      <c r="S172" s="79" t="s">
        <v>362</v>
      </c>
      <c r="T172" s="79" t="s">
        <v>364</v>
      </c>
      <c r="U172" s="79"/>
      <c r="V172" s="82" t="s">
        <v>450</v>
      </c>
      <c r="W172" s="81">
        <v>43481.679085648146</v>
      </c>
      <c r="X172" s="82" t="s">
        <v>547</v>
      </c>
      <c r="Y172" s="79"/>
      <c r="Z172" s="79"/>
      <c r="AA172" s="85" t="s">
        <v>652</v>
      </c>
      <c r="AB172" s="79"/>
      <c r="AC172" s="79" t="b">
        <v>0</v>
      </c>
      <c r="AD172" s="79">
        <v>0</v>
      </c>
      <c r="AE172" s="85" t="s">
        <v>679</v>
      </c>
      <c r="AF172" s="79" t="b">
        <v>1</v>
      </c>
      <c r="AG172" s="79" t="s">
        <v>683</v>
      </c>
      <c r="AH172" s="79"/>
      <c r="AI172" s="85" t="s">
        <v>684</v>
      </c>
      <c r="AJ172" s="79" t="b">
        <v>0</v>
      </c>
      <c r="AK172" s="79">
        <v>174</v>
      </c>
      <c r="AL172" s="85" t="s">
        <v>665</v>
      </c>
      <c r="AM172" s="79" t="s">
        <v>689</v>
      </c>
      <c r="AN172" s="79" t="b">
        <v>0</v>
      </c>
      <c r="AO172" s="85" t="s">
        <v>665</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2</v>
      </c>
      <c r="BC172" s="78" t="str">
        <f>REPLACE(INDEX(GroupVertices[Group],MATCH(Edges[[#This Row],[Vertex 2]],GroupVertices[Vertex],0)),1,1,"")</f>
        <v>2</v>
      </c>
      <c r="BD172" s="48">
        <v>0</v>
      </c>
      <c r="BE172" s="49">
        <v>0</v>
      </c>
      <c r="BF172" s="48">
        <v>0</v>
      </c>
      <c r="BG172" s="49">
        <v>0</v>
      </c>
      <c r="BH172" s="48">
        <v>0</v>
      </c>
      <c r="BI172" s="49">
        <v>0</v>
      </c>
      <c r="BJ172" s="48">
        <v>12</v>
      </c>
      <c r="BK172" s="49">
        <v>100</v>
      </c>
      <c r="BL172" s="48">
        <v>12</v>
      </c>
    </row>
    <row r="173" spans="1:64" ht="15">
      <c r="A173" s="64" t="s">
        <v>291</v>
      </c>
      <c r="B173" s="64" t="s">
        <v>310</v>
      </c>
      <c r="C173" s="65" t="s">
        <v>1879</v>
      </c>
      <c r="D173" s="66">
        <v>3</v>
      </c>
      <c r="E173" s="67" t="s">
        <v>132</v>
      </c>
      <c r="F173" s="68">
        <v>32</v>
      </c>
      <c r="G173" s="65"/>
      <c r="H173" s="69"/>
      <c r="I173" s="70"/>
      <c r="J173" s="70"/>
      <c r="K173" s="34" t="s">
        <v>65</v>
      </c>
      <c r="L173" s="77">
        <v>173</v>
      </c>
      <c r="M173" s="77"/>
      <c r="N173" s="72"/>
      <c r="O173" s="79" t="s">
        <v>324</v>
      </c>
      <c r="P173" s="81">
        <v>43481.67930555555</v>
      </c>
      <c r="Q173" s="79" t="s">
        <v>326</v>
      </c>
      <c r="R173" s="79"/>
      <c r="S173" s="79"/>
      <c r="T173" s="79"/>
      <c r="U173" s="79"/>
      <c r="V173" s="82" t="s">
        <v>451</v>
      </c>
      <c r="W173" s="81">
        <v>43481.67930555555</v>
      </c>
      <c r="X173" s="82" t="s">
        <v>548</v>
      </c>
      <c r="Y173" s="79"/>
      <c r="Z173" s="79"/>
      <c r="AA173" s="85" t="s">
        <v>653</v>
      </c>
      <c r="AB173" s="79"/>
      <c r="AC173" s="79" t="b">
        <v>0</v>
      </c>
      <c r="AD173" s="79">
        <v>0</v>
      </c>
      <c r="AE173" s="85" t="s">
        <v>679</v>
      </c>
      <c r="AF173" s="79" t="b">
        <v>0</v>
      </c>
      <c r="AG173" s="79" t="s">
        <v>683</v>
      </c>
      <c r="AH173" s="79"/>
      <c r="AI173" s="85" t="s">
        <v>679</v>
      </c>
      <c r="AJ173" s="79" t="b">
        <v>0</v>
      </c>
      <c r="AK173" s="79">
        <v>107</v>
      </c>
      <c r="AL173" s="85" t="s">
        <v>660</v>
      </c>
      <c r="AM173" s="79" t="s">
        <v>689</v>
      </c>
      <c r="AN173" s="79" t="b">
        <v>0</v>
      </c>
      <c r="AO173" s="85" t="s">
        <v>660</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1</v>
      </c>
      <c r="BC173" s="78" t="str">
        <f>REPLACE(INDEX(GroupVertices[Group],MATCH(Edges[[#This Row],[Vertex 2]],GroupVertices[Vertex],0)),1,1,"")</f>
        <v>1</v>
      </c>
      <c r="BD173" s="48"/>
      <c r="BE173" s="49"/>
      <c r="BF173" s="48"/>
      <c r="BG173" s="49"/>
      <c r="BH173" s="48"/>
      <c r="BI173" s="49"/>
      <c r="BJ173" s="48"/>
      <c r="BK173" s="49"/>
      <c r="BL173" s="48"/>
    </row>
    <row r="174" spans="1:64" ht="15">
      <c r="A174" s="64" t="s">
        <v>291</v>
      </c>
      <c r="B174" s="64" t="s">
        <v>311</v>
      </c>
      <c r="C174" s="65" t="s">
        <v>1879</v>
      </c>
      <c r="D174" s="66">
        <v>3</v>
      </c>
      <c r="E174" s="67" t="s">
        <v>132</v>
      </c>
      <c r="F174" s="68">
        <v>32</v>
      </c>
      <c r="G174" s="65"/>
      <c r="H174" s="69"/>
      <c r="I174" s="70"/>
      <c r="J174" s="70"/>
      <c r="K174" s="34" t="s">
        <v>65</v>
      </c>
      <c r="L174" s="77">
        <v>174</v>
      </c>
      <c r="M174" s="77"/>
      <c r="N174" s="72"/>
      <c r="O174" s="79" t="s">
        <v>324</v>
      </c>
      <c r="P174" s="81">
        <v>43481.67930555555</v>
      </c>
      <c r="Q174" s="79" t="s">
        <v>326</v>
      </c>
      <c r="R174" s="79"/>
      <c r="S174" s="79"/>
      <c r="T174" s="79"/>
      <c r="U174" s="79"/>
      <c r="V174" s="82" t="s">
        <v>451</v>
      </c>
      <c r="W174" s="81">
        <v>43481.67930555555</v>
      </c>
      <c r="X174" s="82" t="s">
        <v>548</v>
      </c>
      <c r="Y174" s="79"/>
      <c r="Z174" s="79"/>
      <c r="AA174" s="85" t="s">
        <v>653</v>
      </c>
      <c r="AB174" s="79"/>
      <c r="AC174" s="79" t="b">
        <v>0</v>
      </c>
      <c r="AD174" s="79">
        <v>0</v>
      </c>
      <c r="AE174" s="85" t="s">
        <v>679</v>
      </c>
      <c r="AF174" s="79" t="b">
        <v>0</v>
      </c>
      <c r="AG174" s="79" t="s">
        <v>683</v>
      </c>
      <c r="AH174" s="79"/>
      <c r="AI174" s="85" t="s">
        <v>679</v>
      </c>
      <c r="AJ174" s="79" t="b">
        <v>0</v>
      </c>
      <c r="AK174" s="79">
        <v>107</v>
      </c>
      <c r="AL174" s="85" t="s">
        <v>660</v>
      </c>
      <c r="AM174" s="79" t="s">
        <v>689</v>
      </c>
      <c r="AN174" s="79" t="b">
        <v>0</v>
      </c>
      <c r="AO174" s="85" t="s">
        <v>660</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1</v>
      </c>
      <c r="BC174" s="78" t="str">
        <f>REPLACE(INDEX(GroupVertices[Group],MATCH(Edges[[#This Row],[Vertex 2]],GroupVertices[Vertex],0)),1,1,"")</f>
        <v>1</v>
      </c>
      <c r="BD174" s="48"/>
      <c r="BE174" s="49"/>
      <c r="BF174" s="48"/>
      <c r="BG174" s="49"/>
      <c r="BH174" s="48"/>
      <c r="BI174" s="49"/>
      <c r="BJ174" s="48"/>
      <c r="BK174" s="49"/>
      <c r="BL174" s="48"/>
    </row>
    <row r="175" spans="1:64" ht="15">
      <c r="A175" s="64" t="s">
        <v>291</v>
      </c>
      <c r="B175" s="64" t="s">
        <v>298</v>
      </c>
      <c r="C175" s="65" t="s">
        <v>1879</v>
      </c>
      <c r="D175" s="66">
        <v>3</v>
      </c>
      <c r="E175" s="67" t="s">
        <v>132</v>
      </c>
      <c r="F175" s="68">
        <v>32</v>
      </c>
      <c r="G175" s="65"/>
      <c r="H175" s="69"/>
      <c r="I175" s="70"/>
      <c r="J175" s="70"/>
      <c r="K175" s="34" t="s">
        <v>65</v>
      </c>
      <c r="L175" s="77">
        <v>175</v>
      </c>
      <c r="M175" s="77"/>
      <c r="N175" s="72"/>
      <c r="O175" s="79" t="s">
        <v>324</v>
      </c>
      <c r="P175" s="81">
        <v>43481.67930555555</v>
      </c>
      <c r="Q175" s="79" t="s">
        <v>326</v>
      </c>
      <c r="R175" s="79"/>
      <c r="S175" s="79"/>
      <c r="T175" s="79"/>
      <c r="U175" s="79"/>
      <c r="V175" s="82" t="s">
        <v>451</v>
      </c>
      <c r="W175" s="81">
        <v>43481.67930555555</v>
      </c>
      <c r="X175" s="82" t="s">
        <v>548</v>
      </c>
      <c r="Y175" s="79"/>
      <c r="Z175" s="79"/>
      <c r="AA175" s="85" t="s">
        <v>653</v>
      </c>
      <c r="AB175" s="79"/>
      <c r="AC175" s="79" t="b">
        <v>0</v>
      </c>
      <c r="AD175" s="79">
        <v>0</v>
      </c>
      <c r="AE175" s="85" t="s">
        <v>679</v>
      </c>
      <c r="AF175" s="79" t="b">
        <v>0</v>
      </c>
      <c r="AG175" s="79" t="s">
        <v>683</v>
      </c>
      <c r="AH175" s="79"/>
      <c r="AI175" s="85" t="s">
        <v>679</v>
      </c>
      <c r="AJ175" s="79" t="b">
        <v>0</v>
      </c>
      <c r="AK175" s="79">
        <v>107</v>
      </c>
      <c r="AL175" s="85" t="s">
        <v>660</v>
      </c>
      <c r="AM175" s="79" t="s">
        <v>689</v>
      </c>
      <c r="AN175" s="79" t="b">
        <v>0</v>
      </c>
      <c r="AO175" s="85" t="s">
        <v>660</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1</v>
      </c>
      <c r="BC175" s="78" t="str">
        <f>REPLACE(INDEX(GroupVertices[Group],MATCH(Edges[[#This Row],[Vertex 2]],GroupVertices[Vertex],0)),1,1,"")</f>
        <v>1</v>
      </c>
      <c r="BD175" s="48">
        <v>0</v>
      </c>
      <c r="BE175" s="49">
        <v>0</v>
      </c>
      <c r="BF175" s="48">
        <v>0</v>
      </c>
      <c r="BG175" s="49">
        <v>0</v>
      </c>
      <c r="BH175" s="48">
        <v>0</v>
      </c>
      <c r="BI175" s="49">
        <v>0</v>
      </c>
      <c r="BJ175" s="48">
        <v>21</v>
      </c>
      <c r="BK175" s="49">
        <v>100</v>
      </c>
      <c r="BL175" s="48">
        <v>21</v>
      </c>
    </row>
    <row r="176" spans="1:64" ht="15">
      <c r="A176" s="64" t="s">
        <v>292</v>
      </c>
      <c r="B176" s="64" t="s">
        <v>310</v>
      </c>
      <c r="C176" s="65" t="s">
        <v>1879</v>
      </c>
      <c r="D176" s="66">
        <v>3</v>
      </c>
      <c r="E176" s="67" t="s">
        <v>132</v>
      </c>
      <c r="F176" s="68">
        <v>32</v>
      </c>
      <c r="G176" s="65"/>
      <c r="H176" s="69"/>
      <c r="I176" s="70"/>
      <c r="J176" s="70"/>
      <c r="K176" s="34" t="s">
        <v>65</v>
      </c>
      <c r="L176" s="77">
        <v>176</v>
      </c>
      <c r="M176" s="77"/>
      <c r="N176" s="72"/>
      <c r="O176" s="79" t="s">
        <v>324</v>
      </c>
      <c r="P176" s="81">
        <v>43481.67934027778</v>
      </c>
      <c r="Q176" s="79" t="s">
        <v>326</v>
      </c>
      <c r="R176" s="79"/>
      <c r="S176" s="79"/>
      <c r="T176" s="79"/>
      <c r="U176" s="79"/>
      <c r="V176" s="82" t="s">
        <v>381</v>
      </c>
      <c r="W176" s="81">
        <v>43481.67934027778</v>
      </c>
      <c r="X176" s="82" t="s">
        <v>549</v>
      </c>
      <c r="Y176" s="79"/>
      <c r="Z176" s="79"/>
      <c r="AA176" s="85" t="s">
        <v>654</v>
      </c>
      <c r="AB176" s="79"/>
      <c r="AC176" s="79" t="b">
        <v>0</v>
      </c>
      <c r="AD176" s="79">
        <v>0</v>
      </c>
      <c r="AE176" s="85" t="s">
        <v>679</v>
      </c>
      <c r="AF176" s="79" t="b">
        <v>0</v>
      </c>
      <c r="AG176" s="79" t="s">
        <v>683</v>
      </c>
      <c r="AH176" s="79"/>
      <c r="AI176" s="85" t="s">
        <v>679</v>
      </c>
      <c r="AJ176" s="79" t="b">
        <v>0</v>
      </c>
      <c r="AK176" s="79">
        <v>107</v>
      </c>
      <c r="AL176" s="85" t="s">
        <v>660</v>
      </c>
      <c r="AM176" s="79" t="s">
        <v>690</v>
      </c>
      <c r="AN176" s="79" t="b">
        <v>0</v>
      </c>
      <c r="AO176" s="85" t="s">
        <v>660</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1</v>
      </c>
      <c r="BC176" s="78" t="str">
        <f>REPLACE(INDEX(GroupVertices[Group],MATCH(Edges[[#This Row],[Vertex 2]],GroupVertices[Vertex],0)),1,1,"")</f>
        <v>1</v>
      </c>
      <c r="BD176" s="48"/>
      <c r="BE176" s="49"/>
      <c r="BF176" s="48"/>
      <c r="BG176" s="49"/>
      <c r="BH176" s="48"/>
      <c r="BI176" s="49"/>
      <c r="BJ176" s="48"/>
      <c r="BK176" s="49"/>
      <c r="BL176" s="48"/>
    </row>
    <row r="177" spans="1:64" ht="15">
      <c r="A177" s="64" t="s">
        <v>292</v>
      </c>
      <c r="B177" s="64" t="s">
        <v>311</v>
      </c>
      <c r="C177" s="65" t="s">
        <v>1879</v>
      </c>
      <c r="D177" s="66">
        <v>3</v>
      </c>
      <c r="E177" s="67" t="s">
        <v>132</v>
      </c>
      <c r="F177" s="68">
        <v>32</v>
      </c>
      <c r="G177" s="65"/>
      <c r="H177" s="69"/>
      <c r="I177" s="70"/>
      <c r="J177" s="70"/>
      <c r="K177" s="34" t="s">
        <v>65</v>
      </c>
      <c r="L177" s="77">
        <v>177</v>
      </c>
      <c r="M177" s="77"/>
      <c r="N177" s="72"/>
      <c r="O177" s="79" t="s">
        <v>324</v>
      </c>
      <c r="P177" s="81">
        <v>43481.67934027778</v>
      </c>
      <c r="Q177" s="79" t="s">
        <v>326</v>
      </c>
      <c r="R177" s="79"/>
      <c r="S177" s="79"/>
      <c r="T177" s="79"/>
      <c r="U177" s="79"/>
      <c r="V177" s="82" t="s">
        <v>381</v>
      </c>
      <c r="W177" s="81">
        <v>43481.67934027778</v>
      </c>
      <c r="X177" s="82" t="s">
        <v>549</v>
      </c>
      <c r="Y177" s="79"/>
      <c r="Z177" s="79"/>
      <c r="AA177" s="85" t="s">
        <v>654</v>
      </c>
      <c r="AB177" s="79"/>
      <c r="AC177" s="79" t="b">
        <v>0</v>
      </c>
      <c r="AD177" s="79">
        <v>0</v>
      </c>
      <c r="AE177" s="85" t="s">
        <v>679</v>
      </c>
      <c r="AF177" s="79" t="b">
        <v>0</v>
      </c>
      <c r="AG177" s="79" t="s">
        <v>683</v>
      </c>
      <c r="AH177" s="79"/>
      <c r="AI177" s="85" t="s">
        <v>679</v>
      </c>
      <c r="AJ177" s="79" t="b">
        <v>0</v>
      </c>
      <c r="AK177" s="79">
        <v>107</v>
      </c>
      <c r="AL177" s="85" t="s">
        <v>660</v>
      </c>
      <c r="AM177" s="79" t="s">
        <v>690</v>
      </c>
      <c r="AN177" s="79" t="b">
        <v>0</v>
      </c>
      <c r="AO177" s="85" t="s">
        <v>660</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1</v>
      </c>
      <c r="BC177" s="78" t="str">
        <f>REPLACE(INDEX(GroupVertices[Group],MATCH(Edges[[#This Row],[Vertex 2]],GroupVertices[Vertex],0)),1,1,"")</f>
        <v>1</v>
      </c>
      <c r="BD177" s="48"/>
      <c r="BE177" s="49"/>
      <c r="BF177" s="48"/>
      <c r="BG177" s="49"/>
      <c r="BH177" s="48"/>
      <c r="BI177" s="49"/>
      <c r="BJ177" s="48"/>
      <c r="BK177" s="49"/>
      <c r="BL177" s="48"/>
    </row>
    <row r="178" spans="1:64" ht="15">
      <c r="A178" s="64" t="s">
        <v>292</v>
      </c>
      <c r="B178" s="64" t="s">
        <v>298</v>
      </c>
      <c r="C178" s="65" t="s">
        <v>1879</v>
      </c>
      <c r="D178" s="66">
        <v>3</v>
      </c>
      <c r="E178" s="67" t="s">
        <v>132</v>
      </c>
      <c r="F178" s="68">
        <v>32</v>
      </c>
      <c r="G178" s="65"/>
      <c r="H178" s="69"/>
      <c r="I178" s="70"/>
      <c r="J178" s="70"/>
      <c r="K178" s="34" t="s">
        <v>65</v>
      </c>
      <c r="L178" s="77">
        <v>178</v>
      </c>
      <c r="M178" s="77"/>
      <c r="N178" s="72"/>
      <c r="O178" s="79" t="s">
        <v>324</v>
      </c>
      <c r="P178" s="81">
        <v>43481.67934027778</v>
      </c>
      <c r="Q178" s="79" t="s">
        <v>326</v>
      </c>
      <c r="R178" s="79"/>
      <c r="S178" s="79"/>
      <c r="T178" s="79"/>
      <c r="U178" s="79"/>
      <c r="V178" s="82" t="s">
        <v>381</v>
      </c>
      <c r="W178" s="81">
        <v>43481.67934027778</v>
      </c>
      <c r="X178" s="82" t="s">
        <v>549</v>
      </c>
      <c r="Y178" s="79"/>
      <c r="Z178" s="79"/>
      <c r="AA178" s="85" t="s">
        <v>654</v>
      </c>
      <c r="AB178" s="79"/>
      <c r="AC178" s="79" t="b">
        <v>0</v>
      </c>
      <c r="AD178" s="79">
        <v>0</v>
      </c>
      <c r="AE178" s="85" t="s">
        <v>679</v>
      </c>
      <c r="AF178" s="79" t="b">
        <v>0</v>
      </c>
      <c r="AG178" s="79" t="s">
        <v>683</v>
      </c>
      <c r="AH178" s="79"/>
      <c r="AI178" s="85" t="s">
        <v>679</v>
      </c>
      <c r="AJ178" s="79" t="b">
        <v>0</v>
      </c>
      <c r="AK178" s="79">
        <v>107</v>
      </c>
      <c r="AL178" s="85" t="s">
        <v>660</v>
      </c>
      <c r="AM178" s="79" t="s">
        <v>690</v>
      </c>
      <c r="AN178" s="79" t="b">
        <v>0</v>
      </c>
      <c r="AO178" s="85" t="s">
        <v>660</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1</v>
      </c>
      <c r="BC178" s="78" t="str">
        <f>REPLACE(INDEX(GroupVertices[Group],MATCH(Edges[[#This Row],[Vertex 2]],GroupVertices[Vertex],0)),1,1,"")</f>
        <v>1</v>
      </c>
      <c r="BD178" s="48">
        <v>0</v>
      </c>
      <c r="BE178" s="49">
        <v>0</v>
      </c>
      <c r="BF178" s="48">
        <v>0</v>
      </c>
      <c r="BG178" s="49">
        <v>0</v>
      </c>
      <c r="BH178" s="48">
        <v>0</v>
      </c>
      <c r="BI178" s="49">
        <v>0</v>
      </c>
      <c r="BJ178" s="48">
        <v>21</v>
      </c>
      <c r="BK178" s="49">
        <v>100</v>
      </c>
      <c r="BL178" s="48">
        <v>21</v>
      </c>
    </row>
    <row r="179" spans="1:64" ht="15">
      <c r="A179" s="64" t="s">
        <v>293</v>
      </c>
      <c r="B179" s="64" t="s">
        <v>310</v>
      </c>
      <c r="C179" s="65" t="s">
        <v>1879</v>
      </c>
      <c r="D179" s="66">
        <v>3</v>
      </c>
      <c r="E179" s="67" t="s">
        <v>132</v>
      </c>
      <c r="F179" s="68">
        <v>32</v>
      </c>
      <c r="G179" s="65"/>
      <c r="H179" s="69"/>
      <c r="I179" s="70"/>
      <c r="J179" s="70"/>
      <c r="K179" s="34" t="s">
        <v>65</v>
      </c>
      <c r="L179" s="77">
        <v>179</v>
      </c>
      <c r="M179" s="77"/>
      <c r="N179" s="72"/>
      <c r="O179" s="79" t="s">
        <v>324</v>
      </c>
      <c r="P179" s="81">
        <v>43481.67980324074</v>
      </c>
      <c r="Q179" s="79" t="s">
        <v>326</v>
      </c>
      <c r="R179" s="79"/>
      <c r="S179" s="79"/>
      <c r="T179" s="79"/>
      <c r="U179" s="79"/>
      <c r="V179" s="82" t="s">
        <v>452</v>
      </c>
      <c r="W179" s="81">
        <v>43481.67980324074</v>
      </c>
      <c r="X179" s="82" t="s">
        <v>550</v>
      </c>
      <c r="Y179" s="79"/>
      <c r="Z179" s="79"/>
      <c r="AA179" s="85" t="s">
        <v>655</v>
      </c>
      <c r="AB179" s="79"/>
      <c r="AC179" s="79" t="b">
        <v>0</v>
      </c>
      <c r="AD179" s="79">
        <v>0</v>
      </c>
      <c r="AE179" s="85" t="s">
        <v>679</v>
      </c>
      <c r="AF179" s="79" t="b">
        <v>0</v>
      </c>
      <c r="AG179" s="79" t="s">
        <v>683</v>
      </c>
      <c r="AH179" s="79"/>
      <c r="AI179" s="85" t="s">
        <v>679</v>
      </c>
      <c r="AJ179" s="79" t="b">
        <v>0</v>
      </c>
      <c r="AK179" s="79">
        <v>107</v>
      </c>
      <c r="AL179" s="85" t="s">
        <v>660</v>
      </c>
      <c r="AM179" s="79" t="s">
        <v>688</v>
      </c>
      <c r="AN179" s="79" t="b">
        <v>0</v>
      </c>
      <c r="AO179" s="85" t="s">
        <v>660</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1</v>
      </c>
      <c r="BC179" s="78" t="str">
        <f>REPLACE(INDEX(GroupVertices[Group],MATCH(Edges[[#This Row],[Vertex 2]],GroupVertices[Vertex],0)),1,1,"")</f>
        <v>1</v>
      </c>
      <c r="BD179" s="48"/>
      <c r="BE179" s="49"/>
      <c r="BF179" s="48"/>
      <c r="BG179" s="49"/>
      <c r="BH179" s="48"/>
      <c r="BI179" s="49"/>
      <c r="BJ179" s="48"/>
      <c r="BK179" s="49"/>
      <c r="BL179" s="48"/>
    </row>
    <row r="180" spans="1:64" ht="15">
      <c r="A180" s="64" t="s">
        <v>293</v>
      </c>
      <c r="B180" s="64" t="s">
        <v>311</v>
      </c>
      <c r="C180" s="65" t="s">
        <v>1879</v>
      </c>
      <c r="D180" s="66">
        <v>3</v>
      </c>
      <c r="E180" s="67" t="s">
        <v>132</v>
      </c>
      <c r="F180" s="68">
        <v>32</v>
      </c>
      <c r="G180" s="65"/>
      <c r="H180" s="69"/>
      <c r="I180" s="70"/>
      <c r="J180" s="70"/>
      <c r="K180" s="34" t="s">
        <v>65</v>
      </c>
      <c r="L180" s="77">
        <v>180</v>
      </c>
      <c r="M180" s="77"/>
      <c r="N180" s="72"/>
      <c r="O180" s="79" t="s">
        <v>324</v>
      </c>
      <c r="P180" s="81">
        <v>43481.67980324074</v>
      </c>
      <c r="Q180" s="79" t="s">
        <v>326</v>
      </c>
      <c r="R180" s="79"/>
      <c r="S180" s="79"/>
      <c r="T180" s="79"/>
      <c r="U180" s="79"/>
      <c r="V180" s="82" t="s">
        <v>452</v>
      </c>
      <c r="W180" s="81">
        <v>43481.67980324074</v>
      </c>
      <c r="X180" s="82" t="s">
        <v>550</v>
      </c>
      <c r="Y180" s="79"/>
      <c r="Z180" s="79"/>
      <c r="AA180" s="85" t="s">
        <v>655</v>
      </c>
      <c r="AB180" s="79"/>
      <c r="AC180" s="79" t="b">
        <v>0</v>
      </c>
      <c r="AD180" s="79">
        <v>0</v>
      </c>
      <c r="AE180" s="85" t="s">
        <v>679</v>
      </c>
      <c r="AF180" s="79" t="b">
        <v>0</v>
      </c>
      <c r="AG180" s="79" t="s">
        <v>683</v>
      </c>
      <c r="AH180" s="79"/>
      <c r="AI180" s="85" t="s">
        <v>679</v>
      </c>
      <c r="AJ180" s="79" t="b">
        <v>0</v>
      </c>
      <c r="AK180" s="79">
        <v>107</v>
      </c>
      <c r="AL180" s="85" t="s">
        <v>660</v>
      </c>
      <c r="AM180" s="79" t="s">
        <v>688</v>
      </c>
      <c r="AN180" s="79" t="b">
        <v>0</v>
      </c>
      <c r="AO180" s="85" t="s">
        <v>660</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1</v>
      </c>
      <c r="BC180" s="78" t="str">
        <f>REPLACE(INDEX(GroupVertices[Group],MATCH(Edges[[#This Row],[Vertex 2]],GroupVertices[Vertex],0)),1,1,"")</f>
        <v>1</v>
      </c>
      <c r="BD180" s="48"/>
      <c r="BE180" s="49"/>
      <c r="BF180" s="48"/>
      <c r="BG180" s="49"/>
      <c r="BH180" s="48"/>
      <c r="BI180" s="49"/>
      <c r="BJ180" s="48"/>
      <c r="BK180" s="49"/>
      <c r="BL180" s="48"/>
    </row>
    <row r="181" spans="1:64" ht="15">
      <c r="A181" s="64" t="s">
        <v>293</v>
      </c>
      <c r="B181" s="64" t="s">
        <v>298</v>
      </c>
      <c r="C181" s="65" t="s">
        <v>1879</v>
      </c>
      <c r="D181" s="66">
        <v>3</v>
      </c>
      <c r="E181" s="67" t="s">
        <v>132</v>
      </c>
      <c r="F181" s="68">
        <v>32</v>
      </c>
      <c r="G181" s="65"/>
      <c r="H181" s="69"/>
      <c r="I181" s="70"/>
      <c r="J181" s="70"/>
      <c r="K181" s="34" t="s">
        <v>65</v>
      </c>
      <c r="L181" s="77">
        <v>181</v>
      </c>
      <c r="M181" s="77"/>
      <c r="N181" s="72"/>
      <c r="O181" s="79" t="s">
        <v>324</v>
      </c>
      <c r="P181" s="81">
        <v>43481.67980324074</v>
      </c>
      <c r="Q181" s="79" t="s">
        <v>326</v>
      </c>
      <c r="R181" s="79"/>
      <c r="S181" s="79"/>
      <c r="T181" s="79"/>
      <c r="U181" s="79"/>
      <c r="V181" s="82" t="s">
        <v>452</v>
      </c>
      <c r="W181" s="81">
        <v>43481.67980324074</v>
      </c>
      <c r="X181" s="82" t="s">
        <v>550</v>
      </c>
      <c r="Y181" s="79"/>
      <c r="Z181" s="79"/>
      <c r="AA181" s="85" t="s">
        <v>655</v>
      </c>
      <c r="AB181" s="79"/>
      <c r="AC181" s="79" t="b">
        <v>0</v>
      </c>
      <c r="AD181" s="79">
        <v>0</v>
      </c>
      <c r="AE181" s="85" t="s">
        <v>679</v>
      </c>
      <c r="AF181" s="79" t="b">
        <v>0</v>
      </c>
      <c r="AG181" s="79" t="s">
        <v>683</v>
      </c>
      <c r="AH181" s="79"/>
      <c r="AI181" s="85" t="s">
        <v>679</v>
      </c>
      <c r="AJ181" s="79" t="b">
        <v>0</v>
      </c>
      <c r="AK181" s="79">
        <v>107</v>
      </c>
      <c r="AL181" s="85" t="s">
        <v>660</v>
      </c>
      <c r="AM181" s="79" t="s">
        <v>688</v>
      </c>
      <c r="AN181" s="79" t="b">
        <v>0</v>
      </c>
      <c r="AO181" s="85" t="s">
        <v>660</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1</v>
      </c>
      <c r="BC181" s="78" t="str">
        <f>REPLACE(INDEX(GroupVertices[Group],MATCH(Edges[[#This Row],[Vertex 2]],GroupVertices[Vertex],0)),1,1,"")</f>
        <v>1</v>
      </c>
      <c r="BD181" s="48">
        <v>0</v>
      </c>
      <c r="BE181" s="49">
        <v>0</v>
      </c>
      <c r="BF181" s="48">
        <v>0</v>
      </c>
      <c r="BG181" s="49">
        <v>0</v>
      </c>
      <c r="BH181" s="48">
        <v>0</v>
      </c>
      <c r="BI181" s="49">
        <v>0</v>
      </c>
      <c r="BJ181" s="48">
        <v>21</v>
      </c>
      <c r="BK181" s="49">
        <v>100</v>
      </c>
      <c r="BL181" s="48">
        <v>21</v>
      </c>
    </row>
    <row r="182" spans="1:64" ht="15">
      <c r="A182" s="64" t="s">
        <v>294</v>
      </c>
      <c r="B182" s="64" t="s">
        <v>310</v>
      </c>
      <c r="C182" s="65" t="s">
        <v>1879</v>
      </c>
      <c r="D182" s="66">
        <v>3</v>
      </c>
      <c r="E182" s="67" t="s">
        <v>132</v>
      </c>
      <c r="F182" s="68">
        <v>32</v>
      </c>
      <c r="G182" s="65"/>
      <c r="H182" s="69"/>
      <c r="I182" s="70"/>
      <c r="J182" s="70"/>
      <c r="K182" s="34" t="s">
        <v>65</v>
      </c>
      <c r="L182" s="77">
        <v>182</v>
      </c>
      <c r="M182" s="77"/>
      <c r="N182" s="72"/>
      <c r="O182" s="79" t="s">
        <v>324</v>
      </c>
      <c r="P182" s="81">
        <v>43481.679918981485</v>
      </c>
      <c r="Q182" s="79" t="s">
        <v>326</v>
      </c>
      <c r="R182" s="79"/>
      <c r="S182" s="79"/>
      <c r="T182" s="79"/>
      <c r="U182" s="79"/>
      <c r="V182" s="82" t="s">
        <v>453</v>
      </c>
      <c r="W182" s="81">
        <v>43481.679918981485</v>
      </c>
      <c r="X182" s="82" t="s">
        <v>551</v>
      </c>
      <c r="Y182" s="79"/>
      <c r="Z182" s="79"/>
      <c r="AA182" s="85" t="s">
        <v>656</v>
      </c>
      <c r="AB182" s="79"/>
      <c r="AC182" s="79" t="b">
        <v>0</v>
      </c>
      <c r="AD182" s="79">
        <v>0</v>
      </c>
      <c r="AE182" s="85" t="s">
        <v>679</v>
      </c>
      <c r="AF182" s="79" t="b">
        <v>0</v>
      </c>
      <c r="AG182" s="79" t="s">
        <v>683</v>
      </c>
      <c r="AH182" s="79"/>
      <c r="AI182" s="85" t="s">
        <v>679</v>
      </c>
      <c r="AJ182" s="79" t="b">
        <v>0</v>
      </c>
      <c r="AK182" s="79">
        <v>107</v>
      </c>
      <c r="AL182" s="85" t="s">
        <v>660</v>
      </c>
      <c r="AM182" s="79" t="s">
        <v>689</v>
      </c>
      <c r="AN182" s="79" t="b">
        <v>0</v>
      </c>
      <c r="AO182" s="85" t="s">
        <v>660</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1</v>
      </c>
      <c r="BC182" s="78" t="str">
        <f>REPLACE(INDEX(GroupVertices[Group],MATCH(Edges[[#This Row],[Vertex 2]],GroupVertices[Vertex],0)),1,1,"")</f>
        <v>1</v>
      </c>
      <c r="BD182" s="48"/>
      <c r="BE182" s="49"/>
      <c r="BF182" s="48"/>
      <c r="BG182" s="49"/>
      <c r="BH182" s="48"/>
      <c r="BI182" s="49"/>
      <c r="BJ182" s="48"/>
      <c r="BK182" s="49"/>
      <c r="BL182" s="48"/>
    </row>
    <row r="183" spans="1:64" ht="15">
      <c r="A183" s="64" t="s">
        <v>294</v>
      </c>
      <c r="B183" s="64" t="s">
        <v>311</v>
      </c>
      <c r="C183" s="65" t="s">
        <v>1879</v>
      </c>
      <c r="D183" s="66">
        <v>3</v>
      </c>
      <c r="E183" s="67" t="s">
        <v>132</v>
      </c>
      <c r="F183" s="68">
        <v>32</v>
      </c>
      <c r="G183" s="65"/>
      <c r="H183" s="69"/>
      <c r="I183" s="70"/>
      <c r="J183" s="70"/>
      <c r="K183" s="34" t="s">
        <v>65</v>
      </c>
      <c r="L183" s="77">
        <v>183</v>
      </c>
      <c r="M183" s="77"/>
      <c r="N183" s="72"/>
      <c r="O183" s="79" t="s">
        <v>324</v>
      </c>
      <c r="P183" s="81">
        <v>43481.679918981485</v>
      </c>
      <c r="Q183" s="79" t="s">
        <v>326</v>
      </c>
      <c r="R183" s="79"/>
      <c r="S183" s="79"/>
      <c r="T183" s="79"/>
      <c r="U183" s="79"/>
      <c r="V183" s="82" t="s">
        <v>453</v>
      </c>
      <c r="W183" s="81">
        <v>43481.679918981485</v>
      </c>
      <c r="X183" s="82" t="s">
        <v>551</v>
      </c>
      <c r="Y183" s="79"/>
      <c r="Z183" s="79"/>
      <c r="AA183" s="85" t="s">
        <v>656</v>
      </c>
      <c r="AB183" s="79"/>
      <c r="AC183" s="79" t="b">
        <v>0</v>
      </c>
      <c r="AD183" s="79">
        <v>0</v>
      </c>
      <c r="AE183" s="85" t="s">
        <v>679</v>
      </c>
      <c r="AF183" s="79" t="b">
        <v>0</v>
      </c>
      <c r="AG183" s="79" t="s">
        <v>683</v>
      </c>
      <c r="AH183" s="79"/>
      <c r="AI183" s="85" t="s">
        <v>679</v>
      </c>
      <c r="AJ183" s="79" t="b">
        <v>0</v>
      </c>
      <c r="AK183" s="79">
        <v>107</v>
      </c>
      <c r="AL183" s="85" t="s">
        <v>660</v>
      </c>
      <c r="AM183" s="79" t="s">
        <v>689</v>
      </c>
      <c r="AN183" s="79" t="b">
        <v>0</v>
      </c>
      <c r="AO183" s="85" t="s">
        <v>660</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1</v>
      </c>
      <c r="BC183" s="78" t="str">
        <f>REPLACE(INDEX(GroupVertices[Group],MATCH(Edges[[#This Row],[Vertex 2]],GroupVertices[Vertex],0)),1,1,"")</f>
        <v>1</v>
      </c>
      <c r="BD183" s="48"/>
      <c r="BE183" s="49"/>
      <c r="BF183" s="48"/>
      <c r="BG183" s="49"/>
      <c r="BH183" s="48"/>
      <c r="BI183" s="49"/>
      <c r="BJ183" s="48"/>
      <c r="BK183" s="49"/>
      <c r="BL183" s="48"/>
    </row>
    <row r="184" spans="1:64" ht="15">
      <c r="A184" s="64" t="s">
        <v>294</v>
      </c>
      <c r="B184" s="64" t="s">
        <v>298</v>
      </c>
      <c r="C184" s="65" t="s">
        <v>1879</v>
      </c>
      <c r="D184" s="66">
        <v>3</v>
      </c>
      <c r="E184" s="67" t="s">
        <v>132</v>
      </c>
      <c r="F184" s="68">
        <v>32</v>
      </c>
      <c r="G184" s="65"/>
      <c r="H184" s="69"/>
      <c r="I184" s="70"/>
      <c r="J184" s="70"/>
      <c r="K184" s="34" t="s">
        <v>65</v>
      </c>
      <c r="L184" s="77">
        <v>184</v>
      </c>
      <c r="M184" s="77"/>
      <c r="N184" s="72"/>
      <c r="O184" s="79" t="s">
        <v>324</v>
      </c>
      <c r="P184" s="81">
        <v>43481.679918981485</v>
      </c>
      <c r="Q184" s="79" t="s">
        <v>326</v>
      </c>
      <c r="R184" s="79"/>
      <c r="S184" s="79"/>
      <c r="T184" s="79"/>
      <c r="U184" s="79"/>
      <c r="V184" s="82" t="s">
        <v>453</v>
      </c>
      <c r="W184" s="81">
        <v>43481.679918981485</v>
      </c>
      <c r="X184" s="82" t="s">
        <v>551</v>
      </c>
      <c r="Y184" s="79"/>
      <c r="Z184" s="79"/>
      <c r="AA184" s="85" t="s">
        <v>656</v>
      </c>
      <c r="AB184" s="79"/>
      <c r="AC184" s="79" t="b">
        <v>0</v>
      </c>
      <c r="AD184" s="79">
        <v>0</v>
      </c>
      <c r="AE184" s="85" t="s">
        <v>679</v>
      </c>
      <c r="AF184" s="79" t="b">
        <v>0</v>
      </c>
      <c r="AG184" s="79" t="s">
        <v>683</v>
      </c>
      <c r="AH184" s="79"/>
      <c r="AI184" s="85" t="s">
        <v>679</v>
      </c>
      <c r="AJ184" s="79" t="b">
        <v>0</v>
      </c>
      <c r="AK184" s="79">
        <v>107</v>
      </c>
      <c r="AL184" s="85" t="s">
        <v>660</v>
      </c>
      <c r="AM184" s="79" t="s">
        <v>689</v>
      </c>
      <c r="AN184" s="79" t="b">
        <v>0</v>
      </c>
      <c r="AO184" s="85" t="s">
        <v>660</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1</v>
      </c>
      <c r="BC184" s="78" t="str">
        <f>REPLACE(INDEX(GroupVertices[Group],MATCH(Edges[[#This Row],[Vertex 2]],GroupVertices[Vertex],0)),1,1,"")</f>
        <v>1</v>
      </c>
      <c r="BD184" s="48">
        <v>0</v>
      </c>
      <c r="BE184" s="49">
        <v>0</v>
      </c>
      <c r="BF184" s="48">
        <v>0</v>
      </c>
      <c r="BG184" s="49">
        <v>0</v>
      </c>
      <c r="BH184" s="48">
        <v>0</v>
      </c>
      <c r="BI184" s="49">
        <v>0</v>
      </c>
      <c r="BJ184" s="48">
        <v>21</v>
      </c>
      <c r="BK184" s="49">
        <v>100</v>
      </c>
      <c r="BL184" s="48">
        <v>21</v>
      </c>
    </row>
    <row r="185" spans="1:64" ht="15">
      <c r="A185" s="64" t="s">
        <v>295</v>
      </c>
      <c r="B185" s="64" t="s">
        <v>308</v>
      </c>
      <c r="C185" s="65" t="s">
        <v>1879</v>
      </c>
      <c r="D185" s="66">
        <v>3</v>
      </c>
      <c r="E185" s="67" t="s">
        <v>132</v>
      </c>
      <c r="F185" s="68">
        <v>32</v>
      </c>
      <c r="G185" s="65"/>
      <c r="H185" s="69"/>
      <c r="I185" s="70"/>
      <c r="J185" s="70"/>
      <c r="K185" s="34" t="s">
        <v>65</v>
      </c>
      <c r="L185" s="77">
        <v>185</v>
      </c>
      <c r="M185" s="77"/>
      <c r="N185" s="72"/>
      <c r="O185" s="79" t="s">
        <v>324</v>
      </c>
      <c r="P185" s="81">
        <v>43481.680393518516</v>
      </c>
      <c r="Q185" s="79" t="s">
        <v>347</v>
      </c>
      <c r="R185" s="79"/>
      <c r="S185" s="79"/>
      <c r="T185" s="79"/>
      <c r="U185" s="79"/>
      <c r="V185" s="82" t="s">
        <v>454</v>
      </c>
      <c r="W185" s="81">
        <v>43481.680393518516</v>
      </c>
      <c r="X185" s="82" t="s">
        <v>552</v>
      </c>
      <c r="Y185" s="79"/>
      <c r="Z185" s="79"/>
      <c r="AA185" s="85" t="s">
        <v>657</v>
      </c>
      <c r="AB185" s="79"/>
      <c r="AC185" s="79" t="b">
        <v>0</v>
      </c>
      <c r="AD185" s="79">
        <v>0</v>
      </c>
      <c r="AE185" s="85" t="s">
        <v>679</v>
      </c>
      <c r="AF185" s="79" t="b">
        <v>0</v>
      </c>
      <c r="AG185" s="79" t="s">
        <v>683</v>
      </c>
      <c r="AH185" s="79"/>
      <c r="AI185" s="85" t="s">
        <v>679</v>
      </c>
      <c r="AJ185" s="79" t="b">
        <v>0</v>
      </c>
      <c r="AK185" s="79">
        <v>93</v>
      </c>
      <c r="AL185" s="85" t="s">
        <v>673</v>
      </c>
      <c r="AM185" s="79" t="s">
        <v>689</v>
      </c>
      <c r="AN185" s="79" t="b">
        <v>0</v>
      </c>
      <c r="AO185" s="85" t="s">
        <v>673</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3</v>
      </c>
      <c r="BC185" s="78" t="str">
        <f>REPLACE(INDEX(GroupVertices[Group],MATCH(Edges[[#This Row],[Vertex 2]],GroupVertices[Vertex],0)),1,1,"")</f>
        <v>3</v>
      </c>
      <c r="BD185" s="48">
        <v>0</v>
      </c>
      <c r="BE185" s="49">
        <v>0</v>
      </c>
      <c r="BF185" s="48">
        <v>0</v>
      </c>
      <c r="BG185" s="49">
        <v>0</v>
      </c>
      <c r="BH185" s="48">
        <v>0</v>
      </c>
      <c r="BI185" s="49">
        <v>0</v>
      </c>
      <c r="BJ185" s="48">
        <v>26</v>
      </c>
      <c r="BK185" s="49">
        <v>100</v>
      </c>
      <c r="BL185" s="48">
        <v>26</v>
      </c>
    </row>
    <row r="186" spans="1:64" ht="15">
      <c r="A186" s="64" t="s">
        <v>296</v>
      </c>
      <c r="B186" s="64" t="s">
        <v>302</v>
      </c>
      <c r="C186" s="65" t="s">
        <v>1879</v>
      </c>
      <c r="D186" s="66">
        <v>3</v>
      </c>
      <c r="E186" s="67" t="s">
        <v>132</v>
      </c>
      <c r="F186" s="68">
        <v>32</v>
      </c>
      <c r="G186" s="65"/>
      <c r="H186" s="69"/>
      <c r="I186" s="70"/>
      <c r="J186" s="70"/>
      <c r="K186" s="34" t="s">
        <v>65</v>
      </c>
      <c r="L186" s="77">
        <v>186</v>
      </c>
      <c r="M186" s="77"/>
      <c r="N186" s="72"/>
      <c r="O186" s="79" t="s">
        <v>324</v>
      </c>
      <c r="P186" s="81">
        <v>43481.68046296296</v>
      </c>
      <c r="Q186" s="79" t="s">
        <v>327</v>
      </c>
      <c r="R186" s="82" t="s">
        <v>358</v>
      </c>
      <c r="S186" s="79" t="s">
        <v>362</v>
      </c>
      <c r="T186" s="79" t="s">
        <v>364</v>
      </c>
      <c r="U186" s="79"/>
      <c r="V186" s="82" t="s">
        <v>455</v>
      </c>
      <c r="W186" s="81">
        <v>43481.68046296296</v>
      </c>
      <c r="X186" s="82" t="s">
        <v>553</v>
      </c>
      <c r="Y186" s="79"/>
      <c r="Z186" s="79"/>
      <c r="AA186" s="85" t="s">
        <v>658</v>
      </c>
      <c r="AB186" s="79"/>
      <c r="AC186" s="79" t="b">
        <v>0</v>
      </c>
      <c r="AD186" s="79">
        <v>0</v>
      </c>
      <c r="AE186" s="85" t="s">
        <v>679</v>
      </c>
      <c r="AF186" s="79" t="b">
        <v>1</v>
      </c>
      <c r="AG186" s="79" t="s">
        <v>683</v>
      </c>
      <c r="AH186" s="79"/>
      <c r="AI186" s="85" t="s">
        <v>684</v>
      </c>
      <c r="AJ186" s="79" t="b">
        <v>0</v>
      </c>
      <c r="AK186" s="79">
        <v>174</v>
      </c>
      <c r="AL186" s="85" t="s">
        <v>665</v>
      </c>
      <c r="AM186" s="79" t="s">
        <v>689</v>
      </c>
      <c r="AN186" s="79" t="b">
        <v>0</v>
      </c>
      <c r="AO186" s="85" t="s">
        <v>665</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2</v>
      </c>
      <c r="BC186" s="78" t="str">
        <f>REPLACE(INDEX(GroupVertices[Group],MATCH(Edges[[#This Row],[Vertex 2]],GroupVertices[Vertex],0)),1,1,"")</f>
        <v>2</v>
      </c>
      <c r="BD186" s="48">
        <v>0</v>
      </c>
      <c r="BE186" s="49">
        <v>0</v>
      </c>
      <c r="BF186" s="48">
        <v>0</v>
      </c>
      <c r="BG186" s="49">
        <v>0</v>
      </c>
      <c r="BH186" s="48">
        <v>0</v>
      </c>
      <c r="BI186" s="49">
        <v>0</v>
      </c>
      <c r="BJ186" s="48">
        <v>12</v>
      </c>
      <c r="BK186" s="49">
        <v>100</v>
      </c>
      <c r="BL186" s="48">
        <v>12</v>
      </c>
    </row>
    <row r="187" spans="1:64" ht="15">
      <c r="A187" s="64" t="s">
        <v>297</v>
      </c>
      <c r="B187" s="64" t="s">
        <v>322</v>
      </c>
      <c r="C187" s="65" t="s">
        <v>1879</v>
      </c>
      <c r="D187" s="66">
        <v>3</v>
      </c>
      <c r="E187" s="67" t="s">
        <v>132</v>
      </c>
      <c r="F187" s="68">
        <v>32</v>
      </c>
      <c r="G187" s="65"/>
      <c r="H187" s="69"/>
      <c r="I187" s="70"/>
      <c r="J187" s="70"/>
      <c r="K187" s="34" t="s">
        <v>65</v>
      </c>
      <c r="L187" s="77">
        <v>187</v>
      </c>
      <c r="M187" s="77"/>
      <c r="N187" s="72"/>
      <c r="O187" s="79" t="s">
        <v>324</v>
      </c>
      <c r="P187" s="81">
        <v>43481.68070601852</v>
      </c>
      <c r="Q187" s="79" t="s">
        <v>349</v>
      </c>
      <c r="R187" s="79"/>
      <c r="S187" s="79"/>
      <c r="T187" s="79" t="s">
        <v>372</v>
      </c>
      <c r="U187" s="79"/>
      <c r="V187" s="82" t="s">
        <v>456</v>
      </c>
      <c r="W187" s="81">
        <v>43481.68070601852</v>
      </c>
      <c r="X187" s="82" t="s">
        <v>554</v>
      </c>
      <c r="Y187" s="79"/>
      <c r="Z187" s="79"/>
      <c r="AA187" s="85" t="s">
        <v>659</v>
      </c>
      <c r="AB187" s="79"/>
      <c r="AC187" s="79" t="b">
        <v>0</v>
      </c>
      <c r="AD187" s="79">
        <v>0</v>
      </c>
      <c r="AE187" s="85" t="s">
        <v>679</v>
      </c>
      <c r="AF187" s="79" t="b">
        <v>0</v>
      </c>
      <c r="AG187" s="79" t="s">
        <v>683</v>
      </c>
      <c r="AH187" s="79"/>
      <c r="AI187" s="85" t="s">
        <v>679</v>
      </c>
      <c r="AJ187" s="79" t="b">
        <v>0</v>
      </c>
      <c r="AK187" s="79">
        <v>2</v>
      </c>
      <c r="AL187" s="85" t="s">
        <v>671</v>
      </c>
      <c r="AM187" s="79" t="s">
        <v>693</v>
      </c>
      <c r="AN187" s="79" t="b">
        <v>0</v>
      </c>
      <c r="AO187" s="85" t="s">
        <v>671</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3</v>
      </c>
      <c r="BC187" s="78" t="str">
        <f>REPLACE(INDEX(GroupVertices[Group],MATCH(Edges[[#This Row],[Vertex 2]],GroupVertices[Vertex],0)),1,1,"")</f>
        <v>3</v>
      </c>
      <c r="BD187" s="48"/>
      <c r="BE187" s="49"/>
      <c r="BF187" s="48"/>
      <c r="BG187" s="49"/>
      <c r="BH187" s="48"/>
      <c r="BI187" s="49"/>
      <c r="BJ187" s="48"/>
      <c r="BK187" s="49"/>
      <c r="BL187" s="48"/>
    </row>
    <row r="188" spans="1:64" ht="15">
      <c r="A188" s="64" t="s">
        <v>297</v>
      </c>
      <c r="B188" s="64" t="s">
        <v>323</v>
      </c>
      <c r="C188" s="65" t="s">
        <v>1879</v>
      </c>
      <c r="D188" s="66">
        <v>3</v>
      </c>
      <c r="E188" s="67" t="s">
        <v>132</v>
      </c>
      <c r="F188" s="68">
        <v>32</v>
      </c>
      <c r="G188" s="65"/>
      <c r="H188" s="69"/>
      <c r="I188" s="70"/>
      <c r="J188" s="70"/>
      <c r="K188" s="34" t="s">
        <v>65</v>
      </c>
      <c r="L188" s="77">
        <v>188</v>
      </c>
      <c r="M188" s="77"/>
      <c r="N188" s="72"/>
      <c r="O188" s="79" t="s">
        <v>324</v>
      </c>
      <c r="P188" s="81">
        <v>43481.68070601852</v>
      </c>
      <c r="Q188" s="79" t="s">
        <v>349</v>
      </c>
      <c r="R188" s="79"/>
      <c r="S188" s="79"/>
      <c r="T188" s="79" t="s">
        <v>372</v>
      </c>
      <c r="U188" s="79"/>
      <c r="V188" s="82" t="s">
        <v>456</v>
      </c>
      <c r="W188" s="81">
        <v>43481.68070601852</v>
      </c>
      <c r="X188" s="82" t="s">
        <v>554</v>
      </c>
      <c r="Y188" s="79"/>
      <c r="Z188" s="79"/>
      <c r="AA188" s="85" t="s">
        <v>659</v>
      </c>
      <c r="AB188" s="79"/>
      <c r="AC188" s="79" t="b">
        <v>0</v>
      </c>
      <c r="AD188" s="79">
        <v>0</v>
      </c>
      <c r="AE188" s="85" t="s">
        <v>679</v>
      </c>
      <c r="AF188" s="79" t="b">
        <v>0</v>
      </c>
      <c r="AG188" s="79" t="s">
        <v>683</v>
      </c>
      <c r="AH188" s="79"/>
      <c r="AI188" s="85" t="s">
        <v>679</v>
      </c>
      <c r="AJ188" s="79" t="b">
        <v>0</v>
      </c>
      <c r="AK188" s="79">
        <v>2</v>
      </c>
      <c r="AL188" s="85" t="s">
        <v>671</v>
      </c>
      <c r="AM188" s="79" t="s">
        <v>693</v>
      </c>
      <c r="AN188" s="79" t="b">
        <v>0</v>
      </c>
      <c r="AO188" s="85" t="s">
        <v>671</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3</v>
      </c>
      <c r="BC188" s="78" t="str">
        <f>REPLACE(INDEX(GroupVertices[Group],MATCH(Edges[[#This Row],[Vertex 2]],GroupVertices[Vertex],0)),1,1,"")</f>
        <v>3</v>
      </c>
      <c r="BD188" s="48"/>
      <c r="BE188" s="49"/>
      <c r="BF188" s="48"/>
      <c r="BG188" s="49"/>
      <c r="BH188" s="48"/>
      <c r="BI188" s="49"/>
      <c r="BJ188" s="48"/>
      <c r="BK188" s="49"/>
      <c r="BL188" s="48"/>
    </row>
    <row r="189" spans="1:64" ht="15">
      <c r="A189" s="64" t="s">
        <v>297</v>
      </c>
      <c r="B189" s="64" t="s">
        <v>307</v>
      </c>
      <c r="C189" s="65" t="s">
        <v>1879</v>
      </c>
      <c r="D189" s="66">
        <v>3</v>
      </c>
      <c r="E189" s="67" t="s">
        <v>132</v>
      </c>
      <c r="F189" s="68">
        <v>32</v>
      </c>
      <c r="G189" s="65"/>
      <c r="H189" s="69"/>
      <c r="I189" s="70"/>
      <c r="J189" s="70"/>
      <c r="K189" s="34" t="s">
        <v>65</v>
      </c>
      <c r="L189" s="77">
        <v>189</v>
      </c>
      <c r="M189" s="77"/>
      <c r="N189" s="72"/>
      <c r="O189" s="79" t="s">
        <v>324</v>
      </c>
      <c r="P189" s="81">
        <v>43481.68070601852</v>
      </c>
      <c r="Q189" s="79" t="s">
        <v>349</v>
      </c>
      <c r="R189" s="79"/>
      <c r="S189" s="79"/>
      <c r="T189" s="79" t="s">
        <v>372</v>
      </c>
      <c r="U189" s="79"/>
      <c r="V189" s="82" t="s">
        <v>456</v>
      </c>
      <c r="W189" s="81">
        <v>43481.68070601852</v>
      </c>
      <c r="X189" s="82" t="s">
        <v>554</v>
      </c>
      <c r="Y189" s="79"/>
      <c r="Z189" s="79"/>
      <c r="AA189" s="85" t="s">
        <v>659</v>
      </c>
      <c r="AB189" s="79"/>
      <c r="AC189" s="79" t="b">
        <v>0</v>
      </c>
      <c r="AD189" s="79">
        <v>0</v>
      </c>
      <c r="AE189" s="85" t="s">
        <v>679</v>
      </c>
      <c r="AF189" s="79" t="b">
        <v>0</v>
      </c>
      <c r="AG189" s="79" t="s">
        <v>683</v>
      </c>
      <c r="AH189" s="79"/>
      <c r="AI189" s="85" t="s">
        <v>679</v>
      </c>
      <c r="AJ189" s="79" t="b">
        <v>0</v>
      </c>
      <c r="AK189" s="79">
        <v>2</v>
      </c>
      <c r="AL189" s="85" t="s">
        <v>671</v>
      </c>
      <c r="AM189" s="79" t="s">
        <v>693</v>
      </c>
      <c r="AN189" s="79" t="b">
        <v>0</v>
      </c>
      <c r="AO189" s="85" t="s">
        <v>671</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3</v>
      </c>
      <c r="BC189" s="78" t="str">
        <f>REPLACE(INDEX(GroupVertices[Group],MATCH(Edges[[#This Row],[Vertex 2]],GroupVertices[Vertex],0)),1,1,"")</f>
        <v>3</v>
      </c>
      <c r="BD189" s="48">
        <v>0</v>
      </c>
      <c r="BE189" s="49">
        <v>0</v>
      </c>
      <c r="BF189" s="48">
        <v>0</v>
      </c>
      <c r="BG189" s="49">
        <v>0</v>
      </c>
      <c r="BH189" s="48">
        <v>0</v>
      </c>
      <c r="BI189" s="49">
        <v>0</v>
      </c>
      <c r="BJ189" s="48">
        <v>11</v>
      </c>
      <c r="BK189" s="49">
        <v>100</v>
      </c>
      <c r="BL189" s="48">
        <v>11</v>
      </c>
    </row>
    <row r="190" spans="1:64" ht="15">
      <c r="A190" s="64" t="s">
        <v>298</v>
      </c>
      <c r="B190" s="64" t="s">
        <v>310</v>
      </c>
      <c r="C190" s="65" t="s">
        <v>1879</v>
      </c>
      <c r="D190" s="66">
        <v>3</v>
      </c>
      <c r="E190" s="67" t="s">
        <v>132</v>
      </c>
      <c r="F190" s="68">
        <v>32</v>
      </c>
      <c r="G190" s="65"/>
      <c r="H190" s="69"/>
      <c r="I190" s="70"/>
      <c r="J190" s="70"/>
      <c r="K190" s="34" t="s">
        <v>65</v>
      </c>
      <c r="L190" s="77">
        <v>190</v>
      </c>
      <c r="M190" s="77"/>
      <c r="N190" s="72"/>
      <c r="O190" s="79" t="s">
        <v>324</v>
      </c>
      <c r="P190" s="81">
        <v>43481.58243055556</v>
      </c>
      <c r="Q190" s="79" t="s">
        <v>350</v>
      </c>
      <c r="R190" s="79"/>
      <c r="S190" s="79"/>
      <c r="T190" s="79" t="s">
        <v>365</v>
      </c>
      <c r="U190" s="82" t="s">
        <v>378</v>
      </c>
      <c r="V190" s="82" t="s">
        <v>378</v>
      </c>
      <c r="W190" s="81">
        <v>43481.58243055556</v>
      </c>
      <c r="X190" s="82" t="s">
        <v>555</v>
      </c>
      <c r="Y190" s="79"/>
      <c r="Z190" s="79"/>
      <c r="AA190" s="85" t="s">
        <v>660</v>
      </c>
      <c r="AB190" s="79"/>
      <c r="AC190" s="79" t="b">
        <v>0</v>
      </c>
      <c r="AD190" s="79">
        <v>196</v>
      </c>
      <c r="AE190" s="85" t="s">
        <v>679</v>
      </c>
      <c r="AF190" s="79" t="b">
        <v>0</v>
      </c>
      <c r="AG190" s="79" t="s">
        <v>683</v>
      </c>
      <c r="AH190" s="79"/>
      <c r="AI190" s="85" t="s">
        <v>679</v>
      </c>
      <c r="AJ190" s="79" t="b">
        <v>0</v>
      </c>
      <c r="AK190" s="79">
        <v>107</v>
      </c>
      <c r="AL190" s="85" t="s">
        <v>679</v>
      </c>
      <c r="AM190" s="79" t="s">
        <v>688</v>
      </c>
      <c r="AN190" s="79" t="b">
        <v>0</v>
      </c>
      <c r="AO190" s="85" t="s">
        <v>660</v>
      </c>
      <c r="AP190" s="79" t="s">
        <v>695</v>
      </c>
      <c r="AQ190" s="79">
        <v>0</v>
      </c>
      <c r="AR190" s="79">
        <v>0</v>
      </c>
      <c r="AS190" s="79"/>
      <c r="AT190" s="79"/>
      <c r="AU190" s="79"/>
      <c r="AV190" s="79"/>
      <c r="AW190" s="79"/>
      <c r="AX190" s="79"/>
      <c r="AY190" s="79"/>
      <c r="AZ190" s="79"/>
      <c r="BA190">
        <v>1</v>
      </c>
      <c r="BB190" s="78" t="str">
        <f>REPLACE(INDEX(GroupVertices[Group],MATCH(Edges[[#This Row],[Vertex 1]],GroupVertices[Vertex],0)),1,1,"")</f>
        <v>1</v>
      </c>
      <c r="BC190" s="78" t="str">
        <f>REPLACE(INDEX(GroupVertices[Group],MATCH(Edges[[#This Row],[Vertex 2]],GroupVertices[Vertex],0)),1,1,"")</f>
        <v>1</v>
      </c>
      <c r="BD190" s="48"/>
      <c r="BE190" s="49"/>
      <c r="BF190" s="48"/>
      <c r="BG190" s="49"/>
      <c r="BH190" s="48"/>
      <c r="BI190" s="49"/>
      <c r="BJ190" s="48"/>
      <c r="BK190" s="49"/>
      <c r="BL190" s="48"/>
    </row>
    <row r="191" spans="1:64" ht="15">
      <c r="A191" s="64" t="s">
        <v>299</v>
      </c>
      <c r="B191" s="64" t="s">
        <v>310</v>
      </c>
      <c r="C191" s="65" t="s">
        <v>1879</v>
      </c>
      <c r="D191" s="66">
        <v>3</v>
      </c>
      <c r="E191" s="67" t="s">
        <v>132</v>
      </c>
      <c r="F191" s="68">
        <v>32</v>
      </c>
      <c r="G191" s="65"/>
      <c r="H191" s="69"/>
      <c r="I191" s="70"/>
      <c r="J191" s="70"/>
      <c r="K191" s="34" t="s">
        <v>65</v>
      </c>
      <c r="L191" s="77">
        <v>191</v>
      </c>
      <c r="M191" s="77"/>
      <c r="N191" s="72"/>
      <c r="O191" s="79" t="s">
        <v>324</v>
      </c>
      <c r="P191" s="81">
        <v>43481.68125</v>
      </c>
      <c r="Q191" s="79" t="s">
        <v>326</v>
      </c>
      <c r="R191" s="79"/>
      <c r="S191" s="79"/>
      <c r="T191" s="79"/>
      <c r="U191" s="79"/>
      <c r="V191" s="82" t="s">
        <v>457</v>
      </c>
      <c r="W191" s="81">
        <v>43481.68125</v>
      </c>
      <c r="X191" s="82" t="s">
        <v>556</v>
      </c>
      <c r="Y191" s="79"/>
      <c r="Z191" s="79"/>
      <c r="AA191" s="85" t="s">
        <v>661</v>
      </c>
      <c r="AB191" s="79"/>
      <c r="AC191" s="79" t="b">
        <v>0</v>
      </c>
      <c r="AD191" s="79">
        <v>0</v>
      </c>
      <c r="AE191" s="85" t="s">
        <v>679</v>
      </c>
      <c r="AF191" s="79" t="b">
        <v>0</v>
      </c>
      <c r="AG191" s="79" t="s">
        <v>683</v>
      </c>
      <c r="AH191" s="79"/>
      <c r="AI191" s="85" t="s">
        <v>679</v>
      </c>
      <c r="AJ191" s="79" t="b">
        <v>0</v>
      </c>
      <c r="AK191" s="79">
        <v>107</v>
      </c>
      <c r="AL191" s="85" t="s">
        <v>660</v>
      </c>
      <c r="AM191" s="79" t="s">
        <v>689</v>
      </c>
      <c r="AN191" s="79" t="b">
        <v>0</v>
      </c>
      <c r="AO191" s="85" t="s">
        <v>660</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1</v>
      </c>
      <c r="BC191" s="78" t="str">
        <f>REPLACE(INDEX(GroupVertices[Group],MATCH(Edges[[#This Row],[Vertex 2]],GroupVertices[Vertex],0)),1,1,"")</f>
        <v>1</v>
      </c>
      <c r="BD191" s="48"/>
      <c r="BE191" s="49"/>
      <c r="BF191" s="48"/>
      <c r="BG191" s="49"/>
      <c r="BH191" s="48"/>
      <c r="BI191" s="49"/>
      <c r="BJ191" s="48"/>
      <c r="BK191" s="49"/>
      <c r="BL191" s="48"/>
    </row>
    <row r="192" spans="1:64" ht="15">
      <c r="A192" s="64" t="s">
        <v>298</v>
      </c>
      <c r="B192" s="64" t="s">
        <v>311</v>
      </c>
      <c r="C192" s="65" t="s">
        <v>1879</v>
      </c>
      <c r="D192" s="66">
        <v>3</v>
      </c>
      <c r="E192" s="67" t="s">
        <v>132</v>
      </c>
      <c r="F192" s="68">
        <v>32</v>
      </c>
      <c r="G192" s="65"/>
      <c r="H192" s="69"/>
      <c r="I192" s="70"/>
      <c r="J192" s="70"/>
      <c r="K192" s="34" t="s">
        <v>65</v>
      </c>
      <c r="L192" s="77">
        <v>192</v>
      </c>
      <c r="M192" s="77"/>
      <c r="N192" s="72"/>
      <c r="O192" s="79" t="s">
        <v>324</v>
      </c>
      <c r="P192" s="81">
        <v>43481.58243055556</v>
      </c>
      <c r="Q192" s="79" t="s">
        <v>350</v>
      </c>
      <c r="R192" s="79"/>
      <c r="S192" s="79"/>
      <c r="T192" s="79" t="s">
        <v>365</v>
      </c>
      <c r="U192" s="82" t="s">
        <v>378</v>
      </c>
      <c r="V192" s="82" t="s">
        <v>378</v>
      </c>
      <c r="W192" s="81">
        <v>43481.58243055556</v>
      </c>
      <c r="X192" s="82" t="s">
        <v>555</v>
      </c>
      <c r="Y192" s="79"/>
      <c r="Z192" s="79"/>
      <c r="AA192" s="85" t="s">
        <v>660</v>
      </c>
      <c r="AB192" s="79"/>
      <c r="AC192" s="79" t="b">
        <v>0</v>
      </c>
      <c r="AD192" s="79">
        <v>196</v>
      </c>
      <c r="AE192" s="85" t="s">
        <v>679</v>
      </c>
      <c r="AF192" s="79" t="b">
        <v>0</v>
      </c>
      <c r="AG192" s="79" t="s">
        <v>683</v>
      </c>
      <c r="AH192" s="79"/>
      <c r="AI192" s="85" t="s">
        <v>679</v>
      </c>
      <c r="AJ192" s="79" t="b">
        <v>0</v>
      </c>
      <c r="AK192" s="79">
        <v>107</v>
      </c>
      <c r="AL192" s="85" t="s">
        <v>679</v>
      </c>
      <c r="AM192" s="79" t="s">
        <v>688</v>
      </c>
      <c r="AN192" s="79" t="b">
        <v>0</v>
      </c>
      <c r="AO192" s="85" t="s">
        <v>660</v>
      </c>
      <c r="AP192" s="79" t="s">
        <v>695</v>
      </c>
      <c r="AQ192" s="79">
        <v>0</v>
      </c>
      <c r="AR192" s="79">
        <v>0</v>
      </c>
      <c r="AS192" s="79"/>
      <c r="AT192" s="79"/>
      <c r="AU192" s="79"/>
      <c r="AV192" s="79"/>
      <c r="AW192" s="79"/>
      <c r="AX192" s="79"/>
      <c r="AY192" s="79"/>
      <c r="AZ192" s="79"/>
      <c r="BA192">
        <v>1</v>
      </c>
      <c r="BB192" s="78" t="str">
        <f>REPLACE(INDEX(GroupVertices[Group],MATCH(Edges[[#This Row],[Vertex 1]],GroupVertices[Vertex],0)),1,1,"")</f>
        <v>1</v>
      </c>
      <c r="BC192" s="78" t="str">
        <f>REPLACE(INDEX(GroupVertices[Group],MATCH(Edges[[#This Row],[Vertex 2]],GroupVertices[Vertex],0)),1,1,"")</f>
        <v>1</v>
      </c>
      <c r="BD192" s="48">
        <v>0</v>
      </c>
      <c r="BE192" s="49">
        <v>0</v>
      </c>
      <c r="BF192" s="48">
        <v>0</v>
      </c>
      <c r="BG192" s="49">
        <v>0</v>
      </c>
      <c r="BH192" s="48">
        <v>0</v>
      </c>
      <c r="BI192" s="49">
        <v>0</v>
      </c>
      <c r="BJ192" s="48">
        <v>27</v>
      </c>
      <c r="BK192" s="49">
        <v>100</v>
      </c>
      <c r="BL192" s="48">
        <v>27</v>
      </c>
    </row>
    <row r="193" spans="1:64" ht="15">
      <c r="A193" s="64" t="s">
        <v>299</v>
      </c>
      <c r="B193" s="64" t="s">
        <v>311</v>
      </c>
      <c r="C193" s="65" t="s">
        <v>1879</v>
      </c>
      <c r="D193" s="66">
        <v>3</v>
      </c>
      <c r="E193" s="67" t="s">
        <v>132</v>
      </c>
      <c r="F193" s="68">
        <v>32</v>
      </c>
      <c r="G193" s="65"/>
      <c r="H193" s="69"/>
      <c r="I193" s="70"/>
      <c r="J193" s="70"/>
      <c r="K193" s="34" t="s">
        <v>65</v>
      </c>
      <c r="L193" s="77">
        <v>193</v>
      </c>
      <c r="M193" s="77"/>
      <c r="N193" s="72"/>
      <c r="O193" s="79" t="s">
        <v>324</v>
      </c>
      <c r="P193" s="81">
        <v>43481.68125</v>
      </c>
      <c r="Q193" s="79" t="s">
        <v>326</v>
      </c>
      <c r="R193" s="79"/>
      <c r="S193" s="79"/>
      <c r="T193" s="79"/>
      <c r="U193" s="79"/>
      <c r="V193" s="82" t="s">
        <v>457</v>
      </c>
      <c r="W193" s="81">
        <v>43481.68125</v>
      </c>
      <c r="X193" s="82" t="s">
        <v>556</v>
      </c>
      <c r="Y193" s="79"/>
      <c r="Z193" s="79"/>
      <c r="AA193" s="85" t="s">
        <v>661</v>
      </c>
      <c r="AB193" s="79"/>
      <c r="AC193" s="79" t="b">
        <v>0</v>
      </c>
      <c r="AD193" s="79">
        <v>0</v>
      </c>
      <c r="AE193" s="85" t="s">
        <v>679</v>
      </c>
      <c r="AF193" s="79" t="b">
        <v>0</v>
      </c>
      <c r="AG193" s="79" t="s">
        <v>683</v>
      </c>
      <c r="AH193" s="79"/>
      <c r="AI193" s="85" t="s">
        <v>679</v>
      </c>
      <c r="AJ193" s="79" t="b">
        <v>0</v>
      </c>
      <c r="AK193" s="79">
        <v>107</v>
      </c>
      <c r="AL193" s="85" t="s">
        <v>660</v>
      </c>
      <c r="AM193" s="79" t="s">
        <v>689</v>
      </c>
      <c r="AN193" s="79" t="b">
        <v>0</v>
      </c>
      <c r="AO193" s="85" t="s">
        <v>660</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1</v>
      </c>
      <c r="BC193" s="78" t="str">
        <f>REPLACE(INDEX(GroupVertices[Group],MATCH(Edges[[#This Row],[Vertex 2]],GroupVertices[Vertex],0)),1,1,"")</f>
        <v>1</v>
      </c>
      <c r="BD193" s="48"/>
      <c r="BE193" s="49"/>
      <c r="BF193" s="48"/>
      <c r="BG193" s="49"/>
      <c r="BH193" s="48"/>
      <c r="BI193" s="49"/>
      <c r="BJ193" s="48"/>
      <c r="BK193" s="49"/>
      <c r="BL193" s="48"/>
    </row>
    <row r="194" spans="1:64" ht="15">
      <c r="A194" s="64" t="s">
        <v>299</v>
      </c>
      <c r="B194" s="64" t="s">
        <v>298</v>
      </c>
      <c r="C194" s="65" t="s">
        <v>1879</v>
      </c>
      <c r="D194" s="66">
        <v>3</v>
      </c>
      <c r="E194" s="67" t="s">
        <v>132</v>
      </c>
      <c r="F194" s="68">
        <v>32</v>
      </c>
      <c r="G194" s="65"/>
      <c r="H194" s="69"/>
      <c r="I194" s="70"/>
      <c r="J194" s="70"/>
      <c r="K194" s="34" t="s">
        <v>65</v>
      </c>
      <c r="L194" s="77">
        <v>194</v>
      </c>
      <c r="M194" s="77"/>
      <c r="N194" s="72"/>
      <c r="O194" s="79" t="s">
        <v>324</v>
      </c>
      <c r="P194" s="81">
        <v>43481.68125</v>
      </c>
      <c r="Q194" s="79" t="s">
        <v>326</v>
      </c>
      <c r="R194" s="79"/>
      <c r="S194" s="79"/>
      <c r="T194" s="79"/>
      <c r="U194" s="79"/>
      <c r="V194" s="82" t="s">
        <v>457</v>
      </c>
      <c r="W194" s="81">
        <v>43481.68125</v>
      </c>
      <c r="X194" s="82" t="s">
        <v>556</v>
      </c>
      <c r="Y194" s="79"/>
      <c r="Z194" s="79"/>
      <c r="AA194" s="85" t="s">
        <v>661</v>
      </c>
      <c r="AB194" s="79"/>
      <c r="AC194" s="79" t="b">
        <v>0</v>
      </c>
      <c r="AD194" s="79">
        <v>0</v>
      </c>
      <c r="AE194" s="85" t="s">
        <v>679</v>
      </c>
      <c r="AF194" s="79" t="b">
        <v>0</v>
      </c>
      <c r="AG194" s="79" t="s">
        <v>683</v>
      </c>
      <c r="AH194" s="79"/>
      <c r="AI194" s="85" t="s">
        <v>679</v>
      </c>
      <c r="AJ194" s="79" t="b">
        <v>0</v>
      </c>
      <c r="AK194" s="79">
        <v>107</v>
      </c>
      <c r="AL194" s="85" t="s">
        <v>660</v>
      </c>
      <c r="AM194" s="79" t="s">
        <v>689</v>
      </c>
      <c r="AN194" s="79" t="b">
        <v>0</v>
      </c>
      <c r="AO194" s="85" t="s">
        <v>660</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1</v>
      </c>
      <c r="BC194" s="78" t="str">
        <f>REPLACE(INDEX(GroupVertices[Group],MATCH(Edges[[#This Row],[Vertex 2]],GroupVertices[Vertex],0)),1,1,"")</f>
        <v>1</v>
      </c>
      <c r="BD194" s="48">
        <v>0</v>
      </c>
      <c r="BE194" s="49">
        <v>0</v>
      </c>
      <c r="BF194" s="48">
        <v>0</v>
      </c>
      <c r="BG194" s="49">
        <v>0</v>
      </c>
      <c r="BH194" s="48">
        <v>0</v>
      </c>
      <c r="BI194" s="49">
        <v>0</v>
      </c>
      <c r="BJ194" s="48">
        <v>21</v>
      </c>
      <c r="BK194" s="49">
        <v>100</v>
      </c>
      <c r="BL194" s="48">
        <v>21</v>
      </c>
    </row>
    <row r="195" spans="1:64" ht="15">
      <c r="A195" s="64" t="s">
        <v>300</v>
      </c>
      <c r="B195" s="64" t="s">
        <v>300</v>
      </c>
      <c r="C195" s="65" t="s">
        <v>1879</v>
      </c>
      <c r="D195" s="66">
        <v>3</v>
      </c>
      <c r="E195" s="67" t="s">
        <v>132</v>
      </c>
      <c r="F195" s="68">
        <v>32</v>
      </c>
      <c r="G195" s="65"/>
      <c r="H195" s="69"/>
      <c r="I195" s="70"/>
      <c r="J195" s="70"/>
      <c r="K195" s="34" t="s">
        <v>65</v>
      </c>
      <c r="L195" s="77">
        <v>195</v>
      </c>
      <c r="M195" s="77"/>
      <c r="N195" s="72"/>
      <c r="O195" s="79" t="s">
        <v>176</v>
      </c>
      <c r="P195" s="81">
        <v>43481.10491898148</v>
      </c>
      <c r="Q195" s="79" t="s">
        <v>351</v>
      </c>
      <c r="R195" s="79"/>
      <c r="S195" s="79"/>
      <c r="T195" s="79" t="s">
        <v>365</v>
      </c>
      <c r="U195" s="82" t="s">
        <v>379</v>
      </c>
      <c r="V195" s="82" t="s">
        <v>379</v>
      </c>
      <c r="W195" s="81">
        <v>43481.10491898148</v>
      </c>
      <c r="X195" s="82" t="s">
        <v>557</v>
      </c>
      <c r="Y195" s="79"/>
      <c r="Z195" s="79"/>
      <c r="AA195" s="85" t="s">
        <v>662</v>
      </c>
      <c r="AB195" s="79"/>
      <c r="AC195" s="79" t="b">
        <v>0</v>
      </c>
      <c r="AD195" s="79">
        <v>54</v>
      </c>
      <c r="AE195" s="85" t="s">
        <v>679</v>
      </c>
      <c r="AF195" s="79" t="b">
        <v>0</v>
      </c>
      <c r="AG195" s="79" t="s">
        <v>683</v>
      </c>
      <c r="AH195" s="79"/>
      <c r="AI195" s="85" t="s">
        <v>679</v>
      </c>
      <c r="AJ195" s="79" t="b">
        <v>0</v>
      </c>
      <c r="AK195" s="79">
        <v>118</v>
      </c>
      <c r="AL195" s="85" t="s">
        <v>679</v>
      </c>
      <c r="AM195" s="79" t="s">
        <v>687</v>
      </c>
      <c r="AN195" s="79" t="b">
        <v>0</v>
      </c>
      <c r="AO195" s="85" t="s">
        <v>662</v>
      </c>
      <c r="AP195" s="79" t="s">
        <v>695</v>
      </c>
      <c r="AQ195" s="79">
        <v>0</v>
      </c>
      <c r="AR195" s="79">
        <v>0</v>
      </c>
      <c r="AS195" s="79"/>
      <c r="AT195" s="79"/>
      <c r="AU195" s="79"/>
      <c r="AV195" s="79"/>
      <c r="AW195" s="79"/>
      <c r="AX195" s="79"/>
      <c r="AY195" s="79"/>
      <c r="AZ195" s="79"/>
      <c r="BA195">
        <v>1</v>
      </c>
      <c r="BB195" s="78" t="str">
        <f>REPLACE(INDEX(GroupVertices[Group],MATCH(Edges[[#This Row],[Vertex 1]],GroupVertices[Vertex],0)),1,1,"")</f>
        <v>2</v>
      </c>
      <c r="BC195" s="78" t="str">
        <f>REPLACE(INDEX(GroupVertices[Group],MATCH(Edges[[#This Row],[Vertex 2]],GroupVertices[Vertex],0)),1,1,"")</f>
        <v>2</v>
      </c>
      <c r="BD195" s="48">
        <v>1</v>
      </c>
      <c r="BE195" s="49">
        <v>2</v>
      </c>
      <c r="BF195" s="48">
        <v>1</v>
      </c>
      <c r="BG195" s="49">
        <v>2</v>
      </c>
      <c r="BH195" s="48">
        <v>0</v>
      </c>
      <c r="BI195" s="49">
        <v>0</v>
      </c>
      <c r="BJ195" s="48">
        <v>48</v>
      </c>
      <c r="BK195" s="49">
        <v>96</v>
      </c>
      <c r="BL195" s="48">
        <v>50</v>
      </c>
    </row>
    <row r="196" spans="1:64" ht="15">
      <c r="A196" s="64" t="s">
        <v>301</v>
      </c>
      <c r="B196" s="64" t="s">
        <v>300</v>
      </c>
      <c r="C196" s="65" t="s">
        <v>1879</v>
      </c>
      <c r="D196" s="66">
        <v>3</v>
      </c>
      <c r="E196" s="67" t="s">
        <v>132</v>
      </c>
      <c r="F196" s="68">
        <v>32</v>
      </c>
      <c r="G196" s="65"/>
      <c r="H196" s="69"/>
      <c r="I196" s="70"/>
      <c r="J196" s="70"/>
      <c r="K196" s="34" t="s">
        <v>65</v>
      </c>
      <c r="L196" s="77">
        <v>196</v>
      </c>
      <c r="M196" s="77"/>
      <c r="N196" s="72"/>
      <c r="O196" s="79" t="s">
        <v>324</v>
      </c>
      <c r="P196" s="81">
        <v>43481.682337962964</v>
      </c>
      <c r="Q196" s="79" t="s">
        <v>330</v>
      </c>
      <c r="R196" s="79"/>
      <c r="S196" s="79"/>
      <c r="T196" s="79" t="s">
        <v>365</v>
      </c>
      <c r="U196" s="79"/>
      <c r="V196" s="82" t="s">
        <v>458</v>
      </c>
      <c r="W196" s="81">
        <v>43481.682337962964</v>
      </c>
      <c r="X196" s="82" t="s">
        <v>558</v>
      </c>
      <c r="Y196" s="79"/>
      <c r="Z196" s="79"/>
      <c r="AA196" s="85" t="s">
        <v>663</v>
      </c>
      <c r="AB196" s="79"/>
      <c r="AC196" s="79" t="b">
        <v>0</v>
      </c>
      <c r="AD196" s="79">
        <v>0</v>
      </c>
      <c r="AE196" s="85" t="s">
        <v>679</v>
      </c>
      <c r="AF196" s="79" t="b">
        <v>0</v>
      </c>
      <c r="AG196" s="79" t="s">
        <v>683</v>
      </c>
      <c r="AH196" s="79"/>
      <c r="AI196" s="85" t="s">
        <v>679</v>
      </c>
      <c r="AJ196" s="79" t="b">
        <v>0</v>
      </c>
      <c r="AK196" s="79">
        <v>118</v>
      </c>
      <c r="AL196" s="85" t="s">
        <v>662</v>
      </c>
      <c r="AM196" s="79" t="s">
        <v>689</v>
      </c>
      <c r="AN196" s="79" t="b">
        <v>0</v>
      </c>
      <c r="AO196" s="85" t="s">
        <v>662</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2</v>
      </c>
      <c r="BC196" s="78" t="str">
        <f>REPLACE(INDEX(GroupVertices[Group],MATCH(Edges[[#This Row],[Vertex 2]],GroupVertices[Vertex],0)),1,1,"")</f>
        <v>2</v>
      </c>
      <c r="BD196" s="48">
        <v>1</v>
      </c>
      <c r="BE196" s="49">
        <v>4.166666666666667</v>
      </c>
      <c r="BF196" s="48">
        <v>0</v>
      </c>
      <c r="BG196" s="49">
        <v>0</v>
      </c>
      <c r="BH196" s="48">
        <v>0</v>
      </c>
      <c r="BI196" s="49">
        <v>0</v>
      </c>
      <c r="BJ196" s="48">
        <v>23</v>
      </c>
      <c r="BK196" s="49">
        <v>95.83333333333333</v>
      </c>
      <c r="BL196" s="48">
        <v>24</v>
      </c>
    </row>
    <row r="197" spans="1:64" ht="15">
      <c r="A197" s="64" t="s">
        <v>301</v>
      </c>
      <c r="B197" s="64" t="s">
        <v>302</v>
      </c>
      <c r="C197" s="65" t="s">
        <v>1879</v>
      </c>
      <c r="D197" s="66">
        <v>3</v>
      </c>
      <c r="E197" s="67" t="s">
        <v>132</v>
      </c>
      <c r="F197" s="68">
        <v>32</v>
      </c>
      <c r="G197" s="65"/>
      <c r="H197" s="69"/>
      <c r="I197" s="70"/>
      <c r="J197" s="70"/>
      <c r="K197" s="34" t="s">
        <v>65</v>
      </c>
      <c r="L197" s="77">
        <v>197</v>
      </c>
      <c r="M197" s="77"/>
      <c r="N197" s="72"/>
      <c r="O197" s="79" t="s">
        <v>324</v>
      </c>
      <c r="P197" s="81">
        <v>43481.659837962965</v>
      </c>
      <c r="Q197" s="79" t="s">
        <v>327</v>
      </c>
      <c r="R197" s="82" t="s">
        <v>358</v>
      </c>
      <c r="S197" s="79" t="s">
        <v>362</v>
      </c>
      <c r="T197" s="79" t="s">
        <v>364</v>
      </c>
      <c r="U197" s="79"/>
      <c r="V197" s="82" t="s">
        <v>458</v>
      </c>
      <c r="W197" s="81">
        <v>43481.659837962965</v>
      </c>
      <c r="X197" s="82" t="s">
        <v>559</v>
      </c>
      <c r="Y197" s="79"/>
      <c r="Z197" s="79"/>
      <c r="AA197" s="85" t="s">
        <v>664</v>
      </c>
      <c r="AB197" s="79"/>
      <c r="AC197" s="79" t="b">
        <v>0</v>
      </c>
      <c r="AD197" s="79">
        <v>0</v>
      </c>
      <c r="AE197" s="85" t="s">
        <v>679</v>
      </c>
      <c r="AF197" s="79" t="b">
        <v>1</v>
      </c>
      <c r="AG197" s="79" t="s">
        <v>683</v>
      </c>
      <c r="AH197" s="79"/>
      <c r="AI197" s="85" t="s">
        <v>684</v>
      </c>
      <c r="AJ197" s="79" t="b">
        <v>0</v>
      </c>
      <c r="AK197" s="79">
        <v>174</v>
      </c>
      <c r="AL197" s="85" t="s">
        <v>665</v>
      </c>
      <c r="AM197" s="79" t="s">
        <v>689</v>
      </c>
      <c r="AN197" s="79" t="b">
        <v>0</v>
      </c>
      <c r="AO197" s="85" t="s">
        <v>665</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2</v>
      </c>
      <c r="BC197" s="78" t="str">
        <f>REPLACE(INDEX(GroupVertices[Group],MATCH(Edges[[#This Row],[Vertex 2]],GroupVertices[Vertex],0)),1,1,"")</f>
        <v>2</v>
      </c>
      <c r="BD197" s="48">
        <v>0</v>
      </c>
      <c r="BE197" s="49">
        <v>0</v>
      </c>
      <c r="BF197" s="48">
        <v>0</v>
      </c>
      <c r="BG197" s="49">
        <v>0</v>
      </c>
      <c r="BH197" s="48">
        <v>0</v>
      </c>
      <c r="BI197" s="49">
        <v>0</v>
      </c>
      <c r="BJ197" s="48">
        <v>12</v>
      </c>
      <c r="BK197" s="49">
        <v>100</v>
      </c>
      <c r="BL197" s="48">
        <v>12</v>
      </c>
    </row>
    <row r="198" spans="1:64" ht="15">
      <c r="A198" s="64" t="s">
        <v>302</v>
      </c>
      <c r="B198" s="64" t="s">
        <v>302</v>
      </c>
      <c r="C198" s="65" t="s">
        <v>1879</v>
      </c>
      <c r="D198" s="66">
        <v>3</v>
      </c>
      <c r="E198" s="67" t="s">
        <v>132</v>
      </c>
      <c r="F198" s="68">
        <v>32</v>
      </c>
      <c r="G198" s="65"/>
      <c r="H198" s="69"/>
      <c r="I198" s="70"/>
      <c r="J198" s="70"/>
      <c r="K198" s="34" t="s">
        <v>65</v>
      </c>
      <c r="L198" s="77">
        <v>198</v>
      </c>
      <c r="M198" s="77"/>
      <c r="N198" s="72"/>
      <c r="O198" s="79" t="s">
        <v>176</v>
      </c>
      <c r="P198" s="81">
        <v>43481.52072916667</v>
      </c>
      <c r="Q198" s="79" t="s">
        <v>352</v>
      </c>
      <c r="R198" s="82" t="s">
        <v>358</v>
      </c>
      <c r="S198" s="79" t="s">
        <v>362</v>
      </c>
      <c r="T198" s="79" t="s">
        <v>364</v>
      </c>
      <c r="U198" s="79"/>
      <c r="V198" s="82" t="s">
        <v>459</v>
      </c>
      <c r="W198" s="81">
        <v>43481.52072916667</v>
      </c>
      <c r="X198" s="82" t="s">
        <v>560</v>
      </c>
      <c r="Y198" s="79"/>
      <c r="Z198" s="79"/>
      <c r="AA198" s="85" t="s">
        <v>665</v>
      </c>
      <c r="AB198" s="79"/>
      <c r="AC198" s="79" t="b">
        <v>0</v>
      </c>
      <c r="AD198" s="79">
        <v>419</v>
      </c>
      <c r="AE198" s="85" t="s">
        <v>679</v>
      </c>
      <c r="AF198" s="79" t="b">
        <v>1</v>
      </c>
      <c r="AG198" s="79" t="s">
        <v>683</v>
      </c>
      <c r="AH198" s="79"/>
      <c r="AI198" s="85" t="s">
        <v>684</v>
      </c>
      <c r="AJ198" s="79" t="b">
        <v>0</v>
      </c>
      <c r="AK198" s="79">
        <v>174</v>
      </c>
      <c r="AL198" s="85" t="s">
        <v>679</v>
      </c>
      <c r="AM198" s="79" t="s">
        <v>688</v>
      </c>
      <c r="AN198" s="79" t="b">
        <v>0</v>
      </c>
      <c r="AO198" s="85" t="s">
        <v>665</v>
      </c>
      <c r="AP198" s="79" t="s">
        <v>695</v>
      </c>
      <c r="AQ198" s="79">
        <v>0</v>
      </c>
      <c r="AR198" s="79">
        <v>0</v>
      </c>
      <c r="AS198" s="79"/>
      <c r="AT198" s="79"/>
      <c r="AU198" s="79"/>
      <c r="AV198" s="79"/>
      <c r="AW198" s="79"/>
      <c r="AX198" s="79"/>
      <c r="AY198" s="79"/>
      <c r="AZ198" s="79"/>
      <c r="BA198">
        <v>1</v>
      </c>
      <c r="BB198" s="78" t="str">
        <f>REPLACE(INDEX(GroupVertices[Group],MATCH(Edges[[#This Row],[Vertex 1]],GroupVertices[Vertex],0)),1,1,"")</f>
        <v>2</v>
      </c>
      <c r="BC198" s="78" t="str">
        <f>REPLACE(INDEX(GroupVertices[Group],MATCH(Edges[[#This Row],[Vertex 2]],GroupVertices[Vertex],0)),1,1,"")</f>
        <v>2</v>
      </c>
      <c r="BD198" s="48">
        <v>0</v>
      </c>
      <c r="BE198" s="49">
        <v>0</v>
      </c>
      <c r="BF198" s="48">
        <v>0</v>
      </c>
      <c r="BG198" s="49">
        <v>0</v>
      </c>
      <c r="BH198" s="48">
        <v>0</v>
      </c>
      <c r="BI198" s="49">
        <v>0</v>
      </c>
      <c r="BJ198" s="48">
        <v>10</v>
      </c>
      <c r="BK198" s="49">
        <v>100</v>
      </c>
      <c r="BL198" s="48">
        <v>10</v>
      </c>
    </row>
    <row r="199" spans="1:64" ht="15">
      <c r="A199" s="64" t="s">
        <v>303</v>
      </c>
      <c r="B199" s="64" t="s">
        <v>302</v>
      </c>
      <c r="C199" s="65" t="s">
        <v>1879</v>
      </c>
      <c r="D199" s="66">
        <v>3</v>
      </c>
      <c r="E199" s="67" t="s">
        <v>132</v>
      </c>
      <c r="F199" s="68">
        <v>32</v>
      </c>
      <c r="G199" s="65"/>
      <c r="H199" s="69"/>
      <c r="I199" s="70"/>
      <c r="J199" s="70"/>
      <c r="K199" s="34" t="s">
        <v>65</v>
      </c>
      <c r="L199" s="77">
        <v>199</v>
      </c>
      <c r="M199" s="77"/>
      <c r="N199" s="72"/>
      <c r="O199" s="79" t="s">
        <v>324</v>
      </c>
      <c r="P199" s="81">
        <v>43481.68282407407</v>
      </c>
      <c r="Q199" s="79" t="s">
        <v>327</v>
      </c>
      <c r="R199" s="82" t="s">
        <v>358</v>
      </c>
      <c r="S199" s="79" t="s">
        <v>362</v>
      </c>
      <c r="T199" s="79" t="s">
        <v>364</v>
      </c>
      <c r="U199" s="79"/>
      <c r="V199" s="82" t="s">
        <v>460</v>
      </c>
      <c r="W199" s="81">
        <v>43481.68282407407</v>
      </c>
      <c r="X199" s="82" t="s">
        <v>561</v>
      </c>
      <c r="Y199" s="79"/>
      <c r="Z199" s="79"/>
      <c r="AA199" s="85" t="s">
        <v>666</v>
      </c>
      <c r="AB199" s="79"/>
      <c r="AC199" s="79" t="b">
        <v>0</v>
      </c>
      <c r="AD199" s="79">
        <v>0</v>
      </c>
      <c r="AE199" s="85" t="s">
        <v>679</v>
      </c>
      <c r="AF199" s="79" t="b">
        <v>1</v>
      </c>
      <c r="AG199" s="79" t="s">
        <v>683</v>
      </c>
      <c r="AH199" s="79"/>
      <c r="AI199" s="85" t="s">
        <v>684</v>
      </c>
      <c r="AJ199" s="79" t="b">
        <v>0</v>
      </c>
      <c r="AK199" s="79">
        <v>174</v>
      </c>
      <c r="AL199" s="85" t="s">
        <v>665</v>
      </c>
      <c r="AM199" s="79" t="s">
        <v>688</v>
      </c>
      <c r="AN199" s="79" t="b">
        <v>0</v>
      </c>
      <c r="AO199" s="85" t="s">
        <v>665</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2</v>
      </c>
      <c r="BC199" s="78" t="str">
        <f>REPLACE(INDEX(GroupVertices[Group],MATCH(Edges[[#This Row],[Vertex 2]],GroupVertices[Vertex],0)),1,1,"")</f>
        <v>2</v>
      </c>
      <c r="BD199" s="48">
        <v>0</v>
      </c>
      <c r="BE199" s="49">
        <v>0</v>
      </c>
      <c r="BF199" s="48">
        <v>0</v>
      </c>
      <c r="BG199" s="49">
        <v>0</v>
      </c>
      <c r="BH199" s="48">
        <v>0</v>
      </c>
      <c r="BI199" s="49">
        <v>0</v>
      </c>
      <c r="BJ199" s="48">
        <v>12</v>
      </c>
      <c r="BK199" s="49">
        <v>100</v>
      </c>
      <c r="BL199" s="48">
        <v>12</v>
      </c>
    </row>
    <row r="200" spans="1:64" ht="15">
      <c r="A200" s="64" t="s">
        <v>304</v>
      </c>
      <c r="B200" s="64" t="s">
        <v>309</v>
      </c>
      <c r="C200" s="65" t="s">
        <v>1879</v>
      </c>
      <c r="D200" s="66">
        <v>3</v>
      </c>
      <c r="E200" s="67" t="s">
        <v>132</v>
      </c>
      <c r="F200" s="68">
        <v>32</v>
      </c>
      <c r="G200" s="65"/>
      <c r="H200" s="69"/>
      <c r="I200" s="70"/>
      <c r="J200" s="70"/>
      <c r="K200" s="34" t="s">
        <v>65</v>
      </c>
      <c r="L200" s="77">
        <v>200</v>
      </c>
      <c r="M200" s="77"/>
      <c r="N200" s="72"/>
      <c r="O200" s="79" t="s">
        <v>324</v>
      </c>
      <c r="P200" s="81">
        <v>43481.683171296296</v>
      </c>
      <c r="Q200" s="79" t="s">
        <v>331</v>
      </c>
      <c r="R200" s="79"/>
      <c r="S200" s="79"/>
      <c r="T200" s="79"/>
      <c r="U200" s="79"/>
      <c r="V200" s="82" t="s">
        <v>461</v>
      </c>
      <c r="W200" s="81">
        <v>43481.683171296296</v>
      </c>
      <c r="X200" s="82" t="s">
        <v>562</v>
      </c>
      <c r="Y200" s="79"/>
      <c r="Z200" s="79"/>
      <c r="AA200" s="85" t="s">
        <v>667</v>
      </c>
      <c r="AB200" s="79"/>
      <c r="AC200" s="79" t="b">
        <v>0</v>
      </c>
      <c r="AD200" s="79">
        <v>0</v>
      </c>
      <c r="AE200" s="85" t="s">
        <v>679</v>
      </c>
      <c r="AF200" s="79" t="b">
        <v>0</v>
      </c>
      <c r="AG200" s="79" t="s">
        <v>683</v>
      </c>
      <c r="AH200" s="79"/>
      <c r="AI200" s="85" t="s">
        <v>679</v>
      </c>
      <c r="AJ200" s="79" t="b">
        <v>0</v>
      </c>
      <c r="AK200" s="79">
        <v>3</v>
      </c>
      <c r="AL200" s="85" t="s">
        <v>675</v>
      </c>
      <c r="AM200" s="79" t="s">
        <v>689</v>
      </c>
      <c r="AN200" s="79" t="b">
        <v>0</v>
      </c>
      <c r="AO200" s="85" t="s">
        <v>675</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3</v>
      </c>
      <c r="BC200" s="78" t="str">
        <f>REPLACE(INDEX(GroupVertices[Group],MATCH(Edges[[#This Row],[Vertex 2]],GroupVertices[Vertex],0)),1,1,"")</f>
        <v>3</v>
      </c>
      <c r="BD200" s="48">
        <v>0</v>
      </c>
      <c r="BE200" s="49">
        <v>0</v>
      </c>
      <c r="BF200" s="48">
        <v>0</v>
      </c>
      <c r="BG200" s="49">
        <v>0</v>
      </c>
      <c r="BH200" s="48">
        <v>0</v>
      </c>
      <c r="BI200" s="49">
        <v>0</v>
      </c>
      <c r="BJ200" s="48">
        <v>18</v>
      </c>
      <c r="BK200" s="49">
        <v>100</v>
      </c>
      <c r="BL200" s="48">
        <v>18</v>
      </c>
    </row>
    <row r="201" spans="1:64" ht="15">
      <c r="A201" s="64" t="s">
        <v>305</v>
      </c>
      <c r="B201" s="64" t="s">
        <v>305</v>
      </c>
      <c r="C201" s="65" t="s">
        <v>1880</v>
      </c>
      <c r="D201" s="66">
        <v>3</v>
      </c>
      <c r="E201" s="67" t="s">
        <v>136</v>
      </c>
      <c r="F201" s="68">
        <v>6</v>
      </c>
      <c r="G201" s="65"/>
      <c r="H201" s="69"/>
      <c r="I201" s="70"/>
      <c r="J201" s="70"/>
      <c r="K201" s="34" t="s">
        <v>65</v>
      </c>
      <c r="L201" s="77">
        <v>201</v>
      </c>
      <c r="M201" s="77"/>
      <c r="N201" s="72"/>
      <c r="O201" s="79" t="s">
        <v>176</v>
      </c>
      <c r="P201" s="81">
        <v>43481.6515162037</v>
      </c>
      <c r="Q201" s="79" t="s">
        <v>353</v>
      </c>
      <c r="R201" s="79"/>
      <c r="S201" s="79"/>
      <c r="T201" s="79" t="s">
        <v>373</v>
      </c>
      <c r="U201" s="79"/>
      <c r="V201" s="82" t="s">
        <v>462</v>
      </c>
      <c r="W201" s="81">
        <v>43481.6515162037</v>
      </c>
      <c r="X201" s="82" t="s">
        <v>563</v>
      </c>
      <c r="Y201" s="79"/>
      <c r="Z201" s="79"/>
      <c r="AA201" s="85" t="s">
        <v>668</v>
      </c>
      <c r="AB201" s="79"/>
      <c r="AC201" s="79" t="b">
        <v>0</v>
      </c>
      <c r="AD201" s="79">
        <v>2</v>
      </c>
      <c r="AE201" s="85" t="s">
        <v>679</v>
      </c>
      <c r="AF201" s="79" t="b">
        <v>0</v>
      </c>
      <c r="AG201" s="79" t="s">
        <v>683</v>
      </c>
      <c r="AH201" s="79"/>
      <c r="AI201" s="85" t="s">
        <v>679</v>
      </c>
      <c r="AJ201" s="79" t="b">
        <v>0</v>
      </c>
      <c r="AK201" s="79">
        <v>3</v>
      </c>
      <c r="AL201" s="85" t="s">
        <v>679</v>
      </c>
      <c r="AM201" s="79" t="s">
        <v>689</v>
      </c>
      <c r="AN201" s="79" t="b">
        <v>0</v>
      </c>
      <c r="AO201" s="85" t="s">
        <v>668</v>
      </c>
      <c r="AP201" s="79" t="s">
        <v>176</v>
      </c>
      <c r="AQ201" s="79">
        <v>0</v>
      </c>
      <c r="AR201" s="79">
        <v>0</v>
      </c>
      <c r="AS201" s="79"/>
      <c r="AT201" s="79"/>
      <c r="AU201" s="79"/>
      <c r="AV201" s="79"/>
      <c r="AW201" s="79"/>
      <c r="AX201" s="79"/>
      <c r="AY201" s="79"/>
      <c r="AZ201" s="79"/>
      <c r="BA201">
        <v>2</v>
      </c>
      <c r="BB201" s="78" t="str">
        <f>REPLACE(INDEX(GroupVertices[Group],MATCH(Edges[[#This Row],[Vertex 1]],GroupVertices[Vertex],0)),1,1,"")</f>
        <v>3</v>
      </c>
      <c r="BC201" s="78" t="str">
        <f>REPLACE(INDEX(GroupVertices[Group],MATCH(Edges[[#This Row],[Vertex 2]],GroupVertices[Vertex],0)),1,1,"")</f>
        <v>3</v>
      </c>
      <c r="BD201" s="48">
        <v>1</v>
      </c>
      <c r="BE201" s="49">
        <v>3.3333333333333335</v>
      </c>
      <c r="BF201" s="48">
        <v>0</v>
      </c>
      <c r="BG201" s="49">
        <v>0</v>
      </c>
      <c r="BH201" s="48">
        <v>0</v>
      </c>
      <c r="BI201" s="49">
        <v>0</v>
      </c>
      <c r="BJ201" s="48">
        <v>29</v>
      </c>
      <c r="BK201" s="49">
        <v>96.66666666666667</v>
      </c>
      <c r="BL201" s="48">
        <v>30</v>
      </c>
    </row>
    <row r="202" spans="1:64" ht="15">
      <c r="A202" s="64" t="s">
        <v>305</v>
      </c>
      <c r="B202" s="64" t="s">
        <v>305</v>
      </c>
      <c r="C202" s="65" t="s">
        <v>1880</v>
      </c>
      <c r="D202" s="66">
        <v>3</v>
      </c>
      <c r="E202" s="67" t="s">
        <v>136</v>
      </c>
      <c r="F202" s="68">
        <v>6</v>
      </c>
      <c r="G202" s="65"/>
      <c r="H202" s="69"/>
      <c r="I202" s="70"/>
      <c r="J202" s="70"/>
      <c r="K202" s="34" t="s">
        <v>65</v>
      </c>
      <c r="L202" s="77">
        <v>202</v>
      </c>
      <c r="M202" s="77"/>
      <c r="N202" s="72"/>
      <c r="O202" s="79" t="s">
        <v>176</v>
      </c>
      <c r="P202" s="81">
        <v>43481.67805555555</v>
      </c>
      <c r="Q202" s="79" t="s">
        <v>354</v>
      </c>
      <c r="R202" s="79"/>
      <c r="S202" s="79"/>
      <c r="T202" s="79" t="s">
        <v>374</v>
      </c>
      <c r="U202" s="79"/>
      <c r="V202" s="82" t="s">
        <v>462</v>
      </c>
      <c r="W202" s="81">
        <v>43481.67805555555</v>
      </c>
      <c r="X202" s="82" t="s">
        <v>564</v>
      </c>
      <c r="Y202" s="79"/>
      <c r="Z202" s="79"/>
      <c r="AA202" s="85" t="s">
        <v>669</v>
      </c>
      <c r="AB202" s="79"/>
      <c r="AC202" s="79" t="b">
        <v>0</v>
      </c>
      <c r="AD202" s="79">
        <v>0</v>
      </c>
      <c r="AE202" s="85" t="s">
        <v>679</v>
      </c>
      <c r="AF202" s="79" t="b">
        <v>0</v>
      </c>
      <c r="AG202" s="79" t="s">
        <v>683</v>
      </c>
      <c r="AH202" s="79"/>
      <c r="AI202" s="85" t="s">
        <v>679</v>
      </c>
      <c r="AJ202" s="79" t="b">
        <v>0</v>
      </c>
      <c r="AK202" s="79">
        <v>0</v>
      </c>
      <c r="AL202" s="85" t="s">
        <v>679</v>
      </c>
      <c r="AM202" s="79" t="s">
        <v>689</v>
      </c>
      <c r="AN202" s="79" t="b">
        <v>0</v>
      </c>
      <c r="AO202" s="85" t="s">
        <v>669</v>
      </c>
      <c r="AP202" s="79" t="s">
        <v>176</v>
      </c>
      <c r="AQ202" s="79">
        <v>0</v>
      </c>
      <c r="AR202" s="79">
        <v>0</v>
      </c>
      <c r="AS202" s="79"/>
      <c r="AT202" s="79"/>
      <c r="AU202" s="79"/>
      <c r="AV202" s="79"/>
      <c r="AW202" s="79"/>
      <c r="AX202" s="79"/>
      <c r="AY202" s="79"/>
      <c r="AZ202" s="79"/>
      <c r="BA202">
        <v>2</v>
      </c>
      <c r="BB202" s="78" t="str">
        <f>REPLACE(INDEX(GroupVertices[Group],MATCH(Edges[[#This Row],[Vertex 1]],GroupVertices[Vertex],0)),1,1,"")</f>
        <v>3</v>
      </c>
      <c r="BC202" s="78" t="str">
        <f>REPLACE(INDEX(GroupVertices[Group],MATCH(Edges[[#This Row],[Vertex 2]],GroupVertices[Vertex],0)),1,1,"")</f>
        <v>3</v>
      </c>
      <c r="BD202" s="48">
        <v>0</v>
      </c>
      <c r="BE202" s="49">
        <v>0</v>
      </c>
      <c r="BF202" s="48">
        <v>1</v>
      </c>
      <c r="BG202" s="49">
        <v>3.225806451612903</v>
      </c>
      <c r="BH202" s="48">
        <v>0</v>
      </c>
      <c r="BI202" s="49">
        <v>0</v>
      </c>
      <c r="BJ202" s="48">
        <v>30</v>
      </c>
      <c r="BK202" s="49">
        <v>96.7741935483871</v>
      </c>
      <c r="BL202" s="48">
        <v>31</v>
      </c>
    </row>
    <row r="203" spans="1:64" ht="15">
      <c r="A203" s="64" t="s">
        <v>306</v>
      </c>
      <c r="B203" s="64" t="s">
        <v>305</v>
      </c>
      <c r="C203" s="65" t="s">
        <v>1879</v>
      </c>
      <c r="D203" s="66">
        <v>3</v>
      </c>
      <c r="E203" s="67" t="s">
        <v>132</v>
      </c>
      <c r="F203" s="68">
        <v>32</v>
      </c>
      <c r="G203" s="65"/>
      <c r="H203" s="69"/>
      <c r="I203" s="70"/>
      <c r="J203" s="70"/>
      <c r="K203" s="34" t="s">
        <v>65</v>
      </c>
      <c r="L203" s="77">
        <v>203</v>
      </c>
      <c r="M203" s="77"/>
      <c r="N203" s="72"/>
      <c r="O203" s="79" t="s">
        <v>324</v>
      </c>
      <c r="P203" s="81">
        <v>43481.65561342592</v>
      </c>
      <c r="Q203" s="79" t="s">
        <v>329</v>
      </c>
      <c r="R203" s="79"/>
      <c r="S203" s="79"/>
      <c r="T203" s="79"/>
      <c r="U203" s="79"/>
      <c r="V203" s="82" t="s">
        <v>463</v>
      </c>
      <c r="W203" s="81">
        <v>43481.65561342592</v>
      </c>
      <c r="X203" s="82" t="s">
        <v>565</v>
      </c>
      <c r="Y203" s="79"/>
      <c r="Z203" s="79"/>
      <c r="AA203" s="85" t="s">
        <v>670</v>
      </c>
      <c r="AB203" s="79"/>
      <c r="AC203" s="79" t="b">
        <v>0</v>
      </c>
      <c r="AD203" s="79">
        <v>0</v>
      </c>
      <c r="AE203" s="85" t="s">
        <v>679</v>
      </c>
      <c r="AF203" s="79" t="b">
        <v>0</v>
      </c>
      <c r="AG203" s="79" t="s">
        <v>683</v>
      </c>
      <c r="AH203" s="79"/>
      <c r="AI203" s="85" t="s">
        <v>679</v>
      </c>
      <c r="AJ203" s="79" t="b">
        <v>0</v>
      </c>
      <c r="AK203" s="79">
        <v>3</v>
      </c>
      <c r="AL203" s="85" t="s">
        <v>668</v>
      </c>
      <c r="AM203" s="79" t="s">
        <v>694</v>
      </c>
      <c r="AN203" s="79" t="b">
        <v>0</v>
      </c>
      <c r="AO203" s="85" t="s">
        <v>668</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3</v>
      </c>
      <c r="BC203" s="78" t="str">
        <f>REPLACE(INDEX(GroupVertices[Group],MATCH(Edges[[#This Row],[Vertex 2]],GroupVertices[Vertex],0)),1,1,"")</f>
        <v>3</v>
      </c>
      <c r="BD203" s="48">
        <v>1</v>
      </c>
      <c r="BE203" s="49">
        <v>3.7037037037037037</v>
      </c>
      <c r="BF203" s="48">
        <v>0</v>
      </c>
      <c r="BG203" s="49">
        <v>0</v>
      </c>
      <c r="BH203" s="48">
        <v>0</v>
      </c>
      <c r="BI203" s="49">
        <v>0</v>
      </c>
      <c r="BJ203" s="48">
        <v>26</v>
      </c>
      <c r="BK203" s="49">
        <v>96.29629629629629</v>
      </c>
      <c r="BL203" s="48">
        <v>27</v>
      </c>
    </row>
    <row r="204" spans="1:64" ht="15">
      <c r="A204" s="64" t="s">
        <v>307</v>
      </c>
      <c r="B204" s="64" t="s">
        <v>322</v>
      </c>
      <c r="C204" s="65" t="s">
        <v>1879</v>
      </c>
      <c r="D204" s="66">
        <v>3</v>
      </c>
      <c r="E204" s="67" t="s">
        <v>132</v>
      </c>
      <c r="F204" s="68">
        <v>32</v>
      </c>
      <c r="G204" s="65"/>
      <c r="H204" s="69"/>
      <c r="I204" s="70"/>
      <c r="J204" s="70"/>
      <c r="K204" s="34" t="s">
        <v>65</v>
      </c>
      <c r="L204" s="77">
        <v>204</v>
      </c>
      <c r="M204" s="77"/>
      <c r="N204" s="72"/>
      <c r="O204" s="79" t="s">
        <v>324</v>
      </c>
      <c r="P204" s="81">
        <v>43481.66931712963</v>
      </c>
      <c r="Q204" s="79" t="s">
        <v>355</v>
      </c>
      <c r="R204" s="79"/>
      <c r="S204" s="79"/>
      <c r="T204" s="79" t="s">
        <v>372</v>
      </c>
      <c r="U204" s="79"/>
      <c r="V204" s="82" t="s">
        <v>464</v>
      </c>
      <c r="W204" s="81">
        <v>43481.66931712963</v>
      </c>
      <c r="X204" s="82" t="s">
        <v>566</v>
      </c>
      <c r="Y204" s="79"/>
      <c r="Z204" s="79"/>
      <c r="AA204" s="85" t="s">
        <v>671</v>
      </c>
      <c r="AB204" s="85" t="s">
        <v>678</v>
      </c>
      <c r="AC204" s="79" t="b">
        <v>0</v>
      </c>
      <c r="AD204" s="79">
        <v>2</v>
      </c>
      <c r="AE204" s="85" t="s">
        <v>682</v>
      </c>
      <c r="AF204" s="79" t="b">
        <v>0</v>
      </c>
      <c r="AG204" s="79" t="s">
        <v>683</v>
      </c>
      <c r="AH204" s="79"/>
      <c r="AI204" s="85" t="s">
        <v>679</v>
      </c>
      <c r="AJ204" s="79" t="b">
        <v>0</v>
      </c>
      <c r="AK204" s="79">
        <v>2</v>
      </c>
      <c r="AL204" s="85" t="s">
        <v>679</v>
      </c>
      <c r="AM204" s="79" t="s">
        <v>689</v>
      </c>
      <c r="AN204" s="79" t="b">
        <v>0</v>
      </c>
      <c r="AO204" s="85" t="s">
        <v>678</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3</v>
      </c>
      <c r="BC204" s="78" t="str">
        <f>REPLACE(INDEX(GroupVertices[Group],MATCH(Edges[[#This Row],[Vertex 2]],GroupVertices[Vertex],0)),1,1,"")</f>
        <v>3</v>
      </c>
      <c r="BD204" s="48"/>
      <c r="BE204" s="49"/>
      <c r="BF204" s="48"/>
      <c r="BG204" s="49"/>
      <c r="BH204" s="48"/>
      <c r="BI204" s="49"/>
      <c r="BJ204" s="48"/>
      <c r="BK204" s="49"/>
      <c r="BL204" s="48"/>
    </row>
    <row r="205" spans="1:64" ht="15">
      <c r="A205" s="64" t="s">
        <v>306</v>
      </c>
      <c r="B205" s="64" t="s">
        <v>322</v>
      </c>
      <c r="C205" s="65" t="s">
        <v>1879</v>
      </c>
      <c r="D205" s="66">
        <v>3</v>
      </c>
      <c r="E205" s="67" t="s">
        <v>132</v>
      </c>
      <c r="F205" s="68">
        <v>32</v>
      </c>
      <c r="G205" s="65"/>
      <c r="H205" s="69"/>
      <c r="I205" s="70"/>
      <c r="J205" s="70"/>
      <c r="K205" s="34" t="s">
        <v>65</v>
      </c>
      <c r="L205" s="77">
        <v>205</v>
      </c>
      <c r="M205" s="77"/>
      <c r="N205" s="72"/>
      <c r="O205" s="79" t="s">
        <v>324</v>
      </c>
      <c r="P205" s="81">
        <v>43481.66950231481</v>
      </c>
      <c r="Q205" s="79" t="s">
        <v>349</v>
      </c>
      <c r="R205" s="79"/>
      <c r="S205" s="79"/>
      <c r="T205" s="79" t="s">
        <v>372</v>
      </c>
      <c r="U205" s="79"/>
      <c r="V205" s="82" t="s">
        <v>463</v>
      </c>
      <c r="W205" s="81">
        <v>43481.66950231481</v>
      </c>
      <c r="X205" s="82" t="s">
        <v>567</v>
      </c>
      <c r="Y205" s="79"/>
      <c r="Z205" s="79"/>
      <c r="AA205" s="85" t="s">
        <v>672</v>
      </c>
      <c r="AB205" s="79"/>
      <c r="AC205" s="79" t="b">
        <v>0</v>
      </c>
      <c r="AD205" s="79">
        <v>0</v>
      </c>
      <c r="AE205" s="85" t="s">
        <v>679</v>
      </c>
      <c r="AF205" s="79" t="b">
        <v>0</v>
      </c>
      <c r="AG205" s="79" t="s">
        <v>683</v>
      </c>
      <c r="AH205" s="79"/>
      <c r="AI205" s="85" t="s">
        <v>679</v>
      </c>
      <c r="AJ205" s="79" t="b">
        <v>0</v>
      </c>
      <c r="AK205" s="79">
        <v>2</v>
      </c>
      <c r="AL205" s="85" t="s">
        <v>671</v>
      </c>
      <c r="AM205" s="79" t="s">
        <v>694</v>
      </c>
      <c r="AN205" s="79" t="b">
        <v>0</v>
      </c>
      <c r="AO205" s="85" t="s">
        <v>671</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3</v>
      </c>
      <c r="BC205" s="78" t="str">
        <f>REPLACE(INDEX(GroupVertices[Group],MATCH(Edges[[#This Row],[Vertex 2]],GroupVertices[Vertex],0)),1,1,"")</f>
        <v>3</v>
      </c>
      <c r="BD205" s="48"/>
      <c r="BE205" s="49"/>
      <c r="BF205" s="48"/>
      <c r="BG205" s="49"/>
      <c r="BH205" s="48"/>
      <c r="BI205" s="49"/>
      <c r="BJ205" s="48"/>
      <c r="BK205" s="49"/>
      <c r="BL205" s="48"/>
    </row>
    <row r="206" spans="1:64" ht="15">
      <c r="A206" s="64" t="s">
        <v>307</v>
      </c>
      <c r="B206" s="64" t="s">
        <v>323</v>
      </c>
      <c r="C206" s="65" t="s">
        <v>1879</v>
      </c>
      <c r="D206" s="66">
        <v>3</v>
      </c>
      <c r="E206" s="67" t="s">
        <v>132</v>
      </c>
      <c r="F206" s="68">
        <v>32</v>
      </c>
      <c r="G206" s="65"/>
      <c r="H206" s="69"/>
      <c r="I206" s="70"/>
      <c r="J206" s="70"/>
      <c r="K206" s="34" t="s">
        <v>65</v>
      </c>
      <c r="L206" s="77">
        <v>206</v>
      </c>
      <c r="M206" s="77"/>
      <c r="N206" s="72"/>
      <c r="O206" s="79" t="s">
        <v>325</v>
      </c>
      <c r="P206" s="81">
        <v>43481.66931712963</v>
      </c>
      <c r="Q206" s="79" t="s">
        <v>355</v>
      </c>
      <c r="R206" s="79"/>
      <c r="S206" s="79"/>
      <c r="T206" s="79" t="s">
        <v>372</v>
      </c>
      <c r="U206" s="79"/>
      <c r="V206" s="82" t="s">
        <v>464</v>
      </c>
      <c r="W206" s="81">
        <v>43481.66931712963</v>
      </c>
      <c r="X206" s="82" t="s">
        <v>566</v>
      </c>
      <c r="Y206" s="79"/>
      <c r="Z206" s="79"/>
      <c r="AA206" s="85" t="s">
        <v>671</v>
      </c>
      <c r="AB206" s="85" t="s">
        <v>678</v>
      </c>
      <c r="AC206" s="79" t="b">
        <v>0</v>
      </c>
      <c r="AD206" s="79">
        <v>2</v>
      </c>
      <c r="AE206" s="85" t="s">
        <v>682</v>
      </c>
      <c r="AF206" s="79" t="b">
        <v>0</v>
      </c>
      <c r="AG206" s="79" t="s">
        <v>683</v>
      </c>
      <c r="AH206" s="79"/>
      <c r="AI206" s="85" t="s">
        <v>679</v>
      </c>
      <c r="AJ206" s="79" t="b">
        <v>0</v>
      </c>
      <c r="AK206" s="79">
        <v>2</v>
      </c>
      <c r="AL206" s="85" t="s">
        <v>679</v>
      </c>
      <c r="AM206" s="79" t="s">
        <v>689</v>
      </c>
      <c r="AN206" s="79" t="b">
        <v>0</v>
      </c>
      <c r="AO206" s="85" t="s">
        <v>678</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3</v>
      </c>
      <c r="BC206" s="78" t="str">
        <f>REPLACE(INDEX(GroupVertices[Group],MATCH(Edges[[#This Row],[Vertex 2]],GroupVertices[Vertex],0)),1,1,"")</f>
        <v>3</v>
      </c>
      <c r="BD206" s="48">
        <v>0</v>
      </c>
      <c r="BE206" s="49">
        <v>0</v>
      </c>
      <c r="BF206" s="48">
        <v>0</v>
      </c>
      <c r="BG206" s="49">
        <v>0</v>
      </c>
      <c r="BH206" s="48">
        <v>0</v>
      </c>
      <c r="BI206" s="49">
        <v>0</v>
      </c>
      <c r="BJ206" s="48">
        <v>9</v>
      </c>
      <c r="BK206" s="49">
        <v>100</v>
      </c>
      <c r="BL206" s="48">
        <v>9</v>
      </c>
    </row>
    <row r="207" spans="1:64" ht="15">
      <c r="A207" s="64" t="s">
        <v>306</v>
      </c>
      <c r="B207" s="64" t="s">
        <v>323</v>
      </c>
      <c r="C207" s="65" t="s">
        <v>1879</v>
      </c>
      <c r="D207" s="66">
        <v>3</v>
      </c>
      <c r="E207" s="67" t="s">
        <v>132</v>
      </c>
      <c r="F207" s="68">
        <v>32</v>
      </c>
      <c r="G207" s="65"/>
      <c r="H207" s="69"/>
      <c r="I207" s="70"/>
      <c r="J207" s="70"/>
      <c r="K207" s="34" t="s">
        <v>65</v>
      </c>
      <c r="L207" s="77">
        <v>207</v>
      </c>
      <c r="M207" s="77"/>
      <c r="N207" s="72"/>
      <c r="O207" s="79" t="s">
        <v>324</v>
      </c>
      <c r="P207" s="81">
        <v>43481.66950231481</v>
      </c>
      <c r="Q207" s="79" t="s">
        <v>349</v>
      </c>
      <c r="R207" s="79"/>
      <c r="S207" s="79"/>
      <c r="T207" s="79" t="s">
        <v>372</v>
      </c>
      <c r="U207" s="79"/>
      <c r="V207" s="82" t="s">
        <v>463</v>
      </c>
      <c r="W207" s="81">
        <v>43481.66950231481</v>
      </c>
      <c r="X207" s="82" t="s">
        <v>567</v>
      </c>
      <c r="Y207" s="79"/>
      <c r="Z207" s="79"/>
      <c r="AA207" s="85" t="s">
        <v>672</v>
      </c>
      <c r="AB207" s="79"/>
      <c r="AC207" s="79" t="b">
        <v>0</v>
      </c>
      <c r="AD207" s="79">
        <v>0</v>
      </c>
      <c r="AE207" s="85" t="s">
        <v>679</v>
      </c>
      <c r="AF207" s="79" t="b">
        <v>0</v>
      </c>
      <c r="AG207" s="79" t="s">
        <v>683</v>
      </c>
      <c r="AH207" s="79"/>
      <c r="AI207" s="85" t="s">
        <v>679</v>
      </c>
      <c r="AJ207" s="79" t="b">
        <v>0</v>
      </c>
      <c r="AK207" s="79">
        <v>2</v>
      </c>
      <c r="AL207" s="85" t="s">
        <v>671</v>
      </c>
      <c r="AM207" s="79" t="s">
        <v>694</v>
      </c>
      <c r="AN207" s="79" t="b">
        <v>0</v>
      </c>
      <c r="AO207" s="85" t="s">
        <v>671</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3</v>
      </c>
      <c r="BC207" s="78" t="str">
        <f>REPLACE(INDEX(GroupVertices[Group],MATCH(Edges[[#This Row],[Vertex 2]],GroupVertices[Vertex],0)),1,1,"")</f>
        <v>3</v>
      </c>
      <c r="BD207" s="48"/>
      <c r="BE207" s="49"/>
      <c r="BF207" s="48"/>
      <c r="BG207" s="49"/>
      <c r="BH207" s="48"/>
      <c r="BI207" s="49"/>
      <c r="BJ207" s="48"/>
      <c r="BK207" s="49"/>
      <c r="BL207" s="48"/>
    </row>
    <row r="208" spans="1:64" ht="15">
      <c r="A208" s="64" t="s">
        <v>306</v>
      </c>
      <c r="B208" s="64" t="s">
        <v>307</v>
      </c>
      <c r="C208" s="65" t="s">
        <v>1879</v>
      </c>
      <c r="D208" s="66">
        <v>3</v>
      </c>
      <c r="E208" s="67" t="s">
        <v>132</v>
      </c>
      <c r="F208" s="68">
        <v>32</v>
      </c>
      <c r="G208" s="65"/>
      <c r="H208" s="69"/>
      <c r="I208" s="70"/>
      <c r="J208" s="70"/>
      <c r="K208" s="34" t="s">
        <v>65</v>
      </c>
      <c r="L208" s="77">
        <v>208</v>
      </c>
      <c r="M208" s="77"/>
      <c r="N208" s="72"/>
      <c r="O208" s="79" t="s">
        <v>324</v>
      </c>
      <c r="P208" s="81">
        <v>43481.66950231481</v>
      </c>
      <c r="Q208" s="79" t="s">
        <v>349</v>
      </c>
      <c r="R208" s="79"/>
      <c r="S208" s="79"/>
      <c r="T208" s="79" t="s">
        <v>372</v>
      </c>
      <c r="U208" s="79"/>
      <c r="V208" s="82" t="s">
        <v>463</v>
      </c>
      <c r="W208" s="81">
        <v>43481.66950231481</v>
      </c>
      <c r="X208" s="82" t="s">
        <v>567</v>
      </c>
      <c r="Y208" s="79"/>
      <c r="Z208" s="79"/>
      <c r="AA208" s="85" t="s">
        <v>672</v>
      </c>
      <c r="AB208" s="79"/>
      <c r="AC208" s="79" t="b">
        <v>0</v>
      </c>
      <c r="AD208" s="79">
        <v>0</v>
      </c>
      <c r="AE208" s="85" t="s">
        <v>679</v>
      </c>
      <c r="AF208" s="79" t="b">
        <v>0</v>
      </c>
      <c r="AG208" s="79" t="s">
        <v>683</v>
      </c>
      <c r="AH208" s="79"/>
      <c r="AI208" s="85" t="s">
        <v>679</v>
      </c>
      <c r="AJ208" s="79" t="b">
        <v>0</v>
      </c>
      <c r="AK208" s="79">
        <v>2</v>
      </c>
      <c r="AL208" s="85" t="s">
        <v>671</v>
      </c>
      <c r="AM208" s="79" t="s">
        <v>694</v>
      </c>
      <c r="AN208" s="79" t="b">
        <v>0</v>
      </c>
      <c r="AO208" s="85" t="s">
        <v>671</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3</v>
      </c>
      <c r="BC208" s="78" t="str">
        <f>REPLACE(INDEX(GroupVertices[Group],MATCH(Edges[[#This Row],[Vertex 2]],GroupVertices[Vertex],0)),1,1,"")</f>
        <v>3</v>
      </c>
      <c r="BD208" s="48">
        <v>0</v>
      </c>
      <c r="BE208" s="49">
        <v>0</v>
      </c>
      <c r="BF208" s="48">
        <v>0</v>
      </c>
      <c r="BG208" s="49">
        <v>0</v>
      </c>
      <c r="BH208" s="48">
        <v>0</v>
      </c>
      <c r="BI208" s="49">
        <v>0</v>
      </c>
      <c r="BJ208" s="48">
        <v>11</v>
      </c>
      <c r="BK208" s="49">
        <v>100</v>
      </c>
      <c r="BL208" s="48">
        <v>11</v>
      </c>
    </row>
    <row r="209" spans="1:64" ht="15">
      <c r="A209" s="64" t="s">
        <v>308</v>
      </c>
      <c r="B209" s="64" t="s">
        <v>308</v>
      </c>
      <c r="C209" s="65" t="s">
        <v>1879</v>
      </c>
      <c r="D209" s="66">
        <v>3</v>
      </c>
      <c r="E209" s="67" t="s">
        <v>132</v>
      </c>
      <c r="F209" s="68">
        <v>32</v>
      </c>
      <c r="G209" s="65"/>
      <c r="H209" s="69"/>
      <c r="I209" s="70"/>
      <c r="J209" s="70"/>
      <c r="K209" s="34" t="s">
        <v>65</v>
      </c>
      <c r="L209" s="77">
        <v>209</v>
      </c>
      <c r="M209" s="77"/>
      <c r="N209" s="72"/>
      <c r="O209" s="79" t="s">
        <v>176</v>
      </c>
      <c r="P209" s="81">
        <v>43480.854108796295</v>
      </c>
      <c r="Q209" s="79" t="s">
        <v>356</v>
      </c>
      <c r="R209" s="79"/>
      <c r="S209" s="79"/>
      <c r="T209" s="79" t="s">
        <v>375</v>
      </c>
      <c r="U209" s="79"/>
      <c r="V209" s="82" t="s">
        <v>465</v>
      </c>
      <c r="W209" s="81">
        <v>43480.854108796295</v>
      </c>
      <c r="X209" s="82" t="s">
        <v>568</v>
      </c>
      <c r="Y209" s="79"/>
      <c r="Z209" s="79"/>
      <c r="AA209" s="85" t="s">
        <v>673</v>
      </c>
      <c r="AB209" s="79"/>
      <c r="AC209" s="79" t="b">
        <v>0</v>
      </c>
      <c r="AD209" s="79">
        <v>217</v>
      </c>
      <c r="AE209" s="85" t="s">
        <v>679</v>
      </c>
      <c r="AF209" s="79" t="b">
        <v>0</v>
      </c>
      <c r="AG209" s="79" t="s">
        <v>683</v>
      </c>
      <c r="AH209" s="79"/>
      <c r="AI209" s="85" t="s">
        <v>679</v>
      </c>
      <c r="AJ209" s="79" t="b">
        <v>0</v>
      </c>
      <c r="AK209" s="79">
        <v>93</v>
      </c>
      <c r="AL209" s="85" t="s">
        <v>679</v>
      </c>
      <c r="AM209" s="79" t="s">
        <v>688</v>
      </c>
      <c r="AN209" s="79" t="b">
        <v>0</v>
      </c>
      <c r="AO209" s="85" t="s">
        <v>673</v>
      </c>
      <c r="AP209" s="79" t="s">
        <v>695</v>
      </c>
      <c r="AQ209" s="79">
        <v>0</v>
      </c>
      <c r="AR209" s="79">
        <v>0</v>
      </c>
      <c r="AS209" s="79"/>
      <c r="AT209" s="79"/>
      <c r="AU209" s="79"/>
      <c r="AV209" s="79"/>
      <c r="AW209" s="79"/>
      <c r="AX209" s="79"/>
      <c r="AY209" s="79"/>
      <c r="AZ209" s="79"/>
      <c r="BA209">
        <v>1</v>
      </c>
      <c r="BB209" s="78" t="str">
        <f>REPLACE(INDEX(GroupVertices[Group],MATCH(Edges[[#This Row],[Vertex 1]],GroupVertices[Vertex],0)),1,1,"")</f>
        <v>3</v>
      </c>
      <c r="BC209" s="78" t="str">
        <f>REPLACE(INDEX(GroupVertices[Group],MATCH(Edges[[#This Row],[Vertex 2]],GroupVertices[Vertex],0)),1,1,"")</f>
        <v>3</v>
      </c>
      <c r="BD209" s="48">
        <v>1</v>
      </c>
      <c r="BE209" s="49">
        <v>2.5</v>
      </c>
      <c r="BF209" s="48">
        <v>1</v>
      </c>
      <c r="BG209" s="49">
        <v>2.5</v>
      </c>
      <c r="BH209" s="48">
        <v>0</v>
      </c>
      <c r="BI209" s="49">
        <v>0</v>
      </c>
      <c r="BJ209" s="48">
        <v>38</v>
      </c>
      <c r="BK209" s="49">
        <v>95</v>
      </c>
      <c r="BL209" s="48">
        <v>40</v>
      </c>
    </row>
    <row r="210" spans="1:64" ht="15">
      <c r="A210" s="64" t="s">
        <v>306</v>
      </c>
      <c r="B210" s="64" t="s">
        <v>308</v>
      </c>
      <c r="C210" s="65" t="s">
        <v>1879</v>
      </c>
      <c r="D210" s="66">
        <v>3</v>
      </c>
      <c r="E210" s="67" t="s">
        <v>132</v>
      </c>
      <c r="F210" s="68">
        <v>32</v>
      </c>
      <c r="G210" s="65"/>
      <c r="H210" s="69"/>
      <c r="I210" s="70"/>
      <c r="J210" s="70"/>
      <c r="K210" s="34" t="s">
        <v>65</v>
      </c>
      <c r="L210" s="77">
        <v>210</v>
      </c>
      <c r="M210" s="77"/>
      <c r="N210" s="72"/>
      <c r="O210" s="79" t="s">
        <v>324</v>
      </c>
      <c r="P210" s="81">
        <v>43481.68063657408</v>
      </c>
      <c r="Q210" s="79" t="s">
        <v>347</v>
      </c>
      <c r="R210" s="79"/>
      <c r="S210" s="79"/>
      <c r="T210" s="79"/>
      <c r="U210" s="79"/>
      <c r="V210" s="82" t="s">
        <v>463</v>
      </c>
      <c r="W210" s="81">
        <v>43481.68063657408</v>
      </c>
      <c r="X210" s="82" t="s">
        <v>569</v>
      </c>
      <c r="Y210" s="79"/>
      <c r="Z210" s="79"/>
      <c r="AA210" s="85" t="s">
        <v>674</v>
      </c>
      <c r="AB210" s="79"/>
      <c r="AC210" s="79" t="b">
        <v>0</v>
      </c>
      <c r="AD210" s="79">
        <v>0</v>
      </c>
      <c r="AE210" s="85" t="s">
        <v>679</v>
      </c>
      <c r="AF210" s="79" t="b">
        <v>0</v>
      </c>
      <c r="AG210" s="79" t="s">
        <v>683</v>
      </c>
      <c r="AH210" s="79"/>
      <c r="AI210" s="85" t="s">
        <v>679</v>
      </c>
      <c r="AJ210" s="79" t="b">
        <v>0</v>
      </c>
      <c r="AK210" s="79">
        <v>93</v>
      </c>
      <c r="AL210" s="85" t="s">
        <v>673</v>
      </c>
      <c r="AM210" s="79" t="s">
        <v>694</v>
      </c>
      <c r="AN210" s="79" t="b">
        <v>0</v>
      </c>
      <c r="AO210" s="85" t="s">
        <v>673</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3</v>
      </c>
      <c r="BC210" s="78" t="str">
        <f>REPLACE(INDEX(GroupVertices[Group],MATCH(Edges[[#This Row],[Vertex 2]],GroupVertices[Vertex],0)),1,1,"")</f>
        <v>3</v>
      </c>
      <c r="BD210" s="48">
        <v>0</v>
      </c>
      <c r="BE210" s="49">
        <v>0</v>
      </c>
      <c r="BF210" s="48">
        <v>0</v>
      </c>
      <c r="BG210" s="49">
        <v>0</v>
      </c>
      <c r="BH210" s="48">
        <v>0</v>
      </c>
      <c r="BI210" s="49">
        <v>0</v>
      </c>
      <c r="BJ210" s="48">
        <v>26</v>
      </c>
      <c r="BK210" s="49">
        <v>100</v>
      </c>
      <c r="BL210" s="48">
        <v>26</v>
      </c>
    </row>
    <row r="211" spans="1:64" ht="15">
      <c r="A211" s="64" t="s">
        <v>309</v>
      </c>
      <c r="B211" s="64" t="s">
        <v>309</v>
      </c>
      <c r="C211" s="65" t="s">
        <v>1879</v>
      </c>
      <c r="D211" s="66">
        <v>3</v>
      </c>
      <c r="E211" s="67" t="s">
        <v>132</v>
      </c>
      <c r="F211" s="68">
        <v>32</v>
      </c>
      <c r="G211" s="65"/>
      <c r="H211" s="69"/>
      <c r="I211" s="70"/>
      <c r="J211" s="70"/>
      <c r="K211" s="34" t="s">
        <v>65</v>
      </c>
      <c r="L211" s="77">
        <v>211</v>
      </c>
      <c r="M211" s="77"/>
      <c r="N211" s="72"/>
      <c r="O211" s="79" t="s">
        <v>176</v>
      </c>
      <c r="P211" s="81">
        <v>43481.63186342592</v>
      </c>
      <c r="Q211" s="79" t="s">
        <v>357</v>
      </c>
      <c r="R211" s="79"/>
      <c r="S211" s="79"/>
      <c r="T211" s="79" t="s">
        <v>376</v>
      </c>
      <c r="U211" s="79"/>
      <c r="V211" s="82" t="s">
        <v>466</v>
      </c>
      <c r="W211" s="81">
        <v>43481.63186342592</v>
      </c>
      <c r="X211" s="82" t="s">
        <v>570</v>
      </c>
      <c r="Y211" s="79"/>
      <c r="Z211" s="79"/>
      <c r="AA211" s="85" t="s">
        <v>675</v>
      </c>
      <c r="AB211" s="79"/>
      <c r="AC211" s="79" t="b">
        <v>0</v>
      </c>
      <c r="AD211" s="79">
        <v>6</v>
      </c>
      <c r="AE211" s="85" t="s">
        <v>679</v>
      </c>
      <c r="AF211" s="79" t="b">
        <v>0</v>
      </c>
      <c r="AG211" s="79" t="s">
        <v>683</v>
      </c>
      <c r="AH211" s="79"/>
      <c r="AI211" s="85" t="s">
        <v>679</v>
      </c>
      <c r="AJ211" s="79" t="b">
        <v>0</v>
      </c>
      <c r="AK211" s="79">
        <v>3</v>
      </c>
      <c r="AL211" s="85" t="s">
        <v>679</v>
      </c>
      <c r="AM211" s="79" t="s">
        <v>692</v>
      </c>
      <c r="AN211" s="79" t="b">
        <v>0</v>
      </c>
      <c r="AO211" s="85" t="s">
        <v>675</v>
      </c>
      <c r="AP211" s="79" t="s">
        <v>695</v>
      </c>
      <c r="AQ211" s="79">
        <v>0</v>
      </c>
      <c r="AR211" s="79">
        <v>0</v>
      </c>
      <c r="AS211" s="79"/>
      <c r="AT211" s="79"/>
      <c r="AU211" s="79"/>
      <c r="AV211" s="79"/>
      <c r="AW211" s="79"/>
      <c r="AX211" s="79"/>
      <c r="AY211" s="79"/>
      <c r="AZ211" s="79"/>
      <c r="BA211">
        <v>1</v>
      </c>
      <c r="BB211" s="78" t="str">
        <f>REPLACE(INDEX(GroupVertices[Group],MATCH(Edges[[#This Row],[Vertex 1]],GroupVertices[Vertex],0)),1,1,"")</f>
        <v>3</v>
      </c>
      <c r="BC211" s="78" t="str">
        <f>REPLACE(INDEX(GroupVertices[Group],MATCH(Edges[[#This Row],[Vertex 2]],GroupVertices[Vertex],0)),1,1,"")</f>
        <v>3</v>
      </c>
      <c r="BD211" s="48">
        <v>1</v>
      </c>
      <c r="BE211" s="49">
        <v>2.380952380952381</v>
      </c>
      <c r="BF211" s="48">
        <v>0</v>
      </c>
      <c r="BG211" s="49">
        <v>0</v>
      </c>
      <c r="BH211" s="48">
        <v>0</v>
      </c>
      <c r="BI211" s="49">
        <v>0</v>
      </c>
      <c r="BJ211" s="48">
        <v>41</v>
      </c>
      <c r="BK211" s="49">
        <v>97.61904761904762</v>
      </c>
      <c r="BL211" s="48">
        <v>42</v>
      </c>
    </row>
    <row r="212" spans="1:64" ht="15">
      <c r="A212" s="64" t="s">
        <v>306</v>
      </c>
      <c r="B212" s="64" t="s">
        <v>309</v>
      </c>
      <c r="C212" s="65" t="s">
        <v>1879</v>
      </c>
      <c r="D212" s="66">
        <v>3</v>
      </c>
      <c r="E212" s="67" t="s">
        <v>132</v>
      </c>
      <c r="F212" s="68">
        <v>32</v>
      </c>
      <c r="G212" s="65"/>
      <c r="H212" s="69"/>
      <c r="I212" s="70"/>
      <c r="J212" s="70"/>
      <c r="K212" s="34" t="s">
        <v>65</v>
      </c>
      <c r="L212" s="77">
        <v>212</v>
      </c>
      <c r="M212" s="77"/>
      <c r="N212" s="72"/>
      <c r="O212" s="79" t="s">
        <v>324</v>
      </c>
      <c r="P212" s="81">
        <v>43481.68340277778</v>
      </c>
      <c r="Q212" s="79" t="s">
        <v>331</v>
      </c>
      <c r="R212" s="79"/>
      <c r="S212" s="79"/>
      <c r="T212" s="79"/>
      <c r="U212" s="79"/>
      <c r="V212" s="82" t="s">
        <v>463</v>
      </c>
      <c r="W212" s="81">
        <v>43481.68340277778</v>
      </c>
      <c r="X212" s="82" t="s">
        <v>571</v>
      </c>
      <c r="Y212" s="79"/>
      <c r="Z212" s="79"/>
      <c r="AA212" s="85" t="s">
        <v>676</v>
      </c>
      <c r="AB212" s="79"/>
      <c r="AC212" s="79" t="b">
        <v>0</v>
      </c>
      <c r="AD212" s="79">
        <v>0</v>
      </c>
      <c r="AE212" s="85" t="s">
        <v>679</v>
      </c>
      <c r="AF212" s="79" t="b">
        <v>0</v>
      </c>
      <c r="AG212" s="79" t="s">
        <v>683</v>
      </c>
      <c r="AH212" s="79"/>
      <c r="AI212" s="85" t="s">
        <v>679</v>
      </c>
      <c r="AJ212" s="79" t="b">
        <v>0</v>
      </c>
      <c r="AK212" s="79">
        <v>3</v>
      </c>
      <c r="AL212" s="85" t="s">
        <v>675</v>
      </c>
      <c r="AM212" s="79" t="s">
        <v>694</v>
      </c>
      <c r="AN212" s="79" t="b">
        <v>0</v>
      </c>
      <c r="AO212" s="85" t="s">
        <v>675</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3</v>
      </c>
      <c r="BC212" s="78" t="str">
        <f>REPLACE(INDEX(GroupVertices[Group],MATCH(Edges[[#This Row],[Vertex 2]],GroupVertices[Vertex],0)),1,1,"")</f>
        <v>3</v>
      </c>
      <c r="BD212" s="48">
        <v>0</v>
      </c>
      <c r="BE212" s="49">
        <v>0</v>
      </c>
      <c r="BF212" s="48">
        <v>0</v>
      </c>
      <c r="BG212" s="49">
        <v>0</v>
      </c>
      <c r="BH212" s="48">
        <v>0</v>
      </c>
      <c r="BI212" s="49">
        <v>0</v>
      </c>
      <c r="BJ212" s="48">
        <v>18</v>
      </c>
      <c r="BK212" s="49">
        <v>100</v>
      </c>
      <c r="BL212" s="48">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2"/>
    <dataValidation allowBlank="1" showErrorMessage="1" sqref="N2:N2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2"/>
    <dataValidation allowBlank="1" showInputMessage="1" promptTitle="Edge Color" prompt="To select an optional edge color, right-click and select Select Color on the right-click menu." sqref="C3:C212"/>
    <dataValidation allowBlank="1" showInputMessage="1" promptTitle="Edge Width" prompt="Enter an optional edge width between 1 and 10." errorTitle="Invalid Edge Width" error="The optional edge width must be a whole number between 1 and 10." sqref="D3:D212"/>
    <dataValidation allowBlank="1" showInputMessage="1" promptTitle="Edge Opacity" prompt="Enter an optional edge opacity between 0 (transparent) and 100 (opaque)." errorTitle="Invalid Edge Opacity" error="The optional edge opacity must be a whole number between 0 and 10." sqref="F3:F2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2">
      <formula1>ValidEdgeVisibilities</formula1>
    </dataValidation>
    <dataValidation allowBlank="1" showInputMessage="1" showErrorMessage="1" promptTitle="Vertex 1 Name" prompt="Enter the name of the edge's first vertex." sqref="A3:A212"/>
    <dataValidation allowBlank="1" showInputMessage="1" showErrorMessage="1" promptTitle="Vertex 2 Name" prompt="Enter the name of the edge's second vertex." sqref="B3:B212"/>
    <dataValidation allowBlank="1" showInputMessage="1" showErrorMessage="1" promptTitle="Edge Label" prompt="Enter an optional edge label." errorTitle="Invalid Edge Visibility" error="You have entered an unrecognized edge visibility.  Try selecting from the drop-down list instead." sqref="H3:H2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12"/>
  </dataValidations>
  <hyperlinks>
    <hyperlink ref="R12" r:id="rId1" display="https://twitter.com/UK_Together/status/506899714923843584"/>
    <hyperlink ref="R13" r:id="rId2" display="https://twitter.com/UK_Together/status/506899714923843584"/>
    <hyperlink ref="R54" r:id="rId3" display="https://twitter.com/UK_Together/status/506899714923843584"/>
    <hyperlink ref="R66" r:id="rId4" display="https://twitter.com/UK_Together/status/506899714923843584"/>
    <hyperlink ref="R67" r:id="rId5" display="https://twitter.com/UK_Together/status/506899714923843584"/>
    <hyperlink ref="R78" r:id="rId6" display="https://twitter.com/channel4news/status/1085302626349142016"/>
    <hyperlink ref="R102" r:id="rId7" display="https://twitter.com/UK_Together/status/506899714923843584"/>
    <hyperlink ref="R125" r:id="rId8" display="https://twitter.com/UK_Together/status/506899714923843584"/>
    <hyperlink ref="R138" r:id="rId9" display="http://better.tg/1cRgy0K"/>
    <hyperlink ref="R149" r:id="rId10" display="https://mobile.twitter.com/Debbie_abrahams/status/1085565464510689280"/>
    <hyperlink ref="R150" r:id="rId11" display="https://mobile.twitter.com/Debbie_abrahams/status/1085565464510689280"/>
    <hyperlink ref="R151" r:id="rId12" display="https://mobile.twitter.com/Debbie_abrahams/status/1085565464510689280"/>
    <hyperlink ref="R152" r:id="rId13" display="https://mobile.twitter.com/Debbie_abrahams/status/1085565464510689280"/>
    <hyperlink ref="R153" r:id="rId14" display="https://mobile.twitter.com/Debbie_abrahams/status/1085565464510689280"/>
    <hyperlink ref="R154" r:id="rId15" display="https://mobile.twitter.com/Debbie_abrahams/status/1085565464510689280"/>
    <hyperlink ref="R155" r:id="rId16" display="https://mobile.twitter.com/Debbie_abrahams/status/1085565464510689280"/>
    <hyperlink ref="R172" r:id="rId17" display="https://twitter.com/UK_Together/status/506899714923843584"/>
    <hyperlink ref="R186" r:id="rId18" display="https://twitter.com/UK_Together/status/506899714923843584"/>
    <hyperlink ref="R197" r:id="rId19" display="https://twitter.com/UK_Together/status/506899714923843584"/>
    <hyperlink ref="R198" r:id="rId20" display="https://twitter.com/UK_Together/status/506899714923843584"/>
    <hyperlink ref="R199" r:id="rId21" display="https://twitter.com/UK_Together/status/506899714923843584"/>
    <hyperlink ref="U23" r:id="rId22" display="https://pbs.twimg.com/ext_tw_video_thumb/1085498032353918976/pu/img/QkEe-wZLRgPeb-pO.jpg"/>
    <hyperlink ref="U161" r:id="rId23" display="https://pbs.twimg.com/ext_tw_video_thumb/1085498032353918976/pu/img/QkEe-wZLRgPeb-pO.jpg"/>
    <hyperlink ref="U165" r:id="rId24" display="https://pbs.twimg.com/ext_tw_video_thumb/1085536170891767808/pu/img/GX7b7W6cZsA7kD6g.jpg"/>
    <hyperlink ref="U169" r:id="rId25" display="https://pbs.twimg.com/ext_tw_video_thumb/1085498032353918976/pu/img/QkEe-wZLRgPeb-pO.jpg"/>
    <hyperlink ref="U170" r:id="rId26" display="https://pbs.twimg.com/ext_tw_video_thumb/1085498032353918976/pu/img/QkEe-wZLRgPeb-pO.jpg"/>
    <hyperlink ref="U171" r:id="rId27" display="https://pbs.twimg.com/ext_tw_video_thumb/1085498032353918976/pu/img/QkEe-wZLRgPeb-pO.jpg"/>
    <hyperlink ref="U190" r:id="rId28" display="https://pbs.twimg.com/ext_tw_video_thumb/1085536170891767808/pu/img/GX7b7W6cZsA7kD6g.jpg"/>
    <hyperlink ref="U192" r:id="rId29" display="https://pbs.twimg.com/ext_tw_video_thumb/1085536170891767808/pu/img/GX7b7W6cZsA7kD6g.jpg"/>
    <hyperlink ref="U195" r:id="rId30" display="https://pbs.twimg.com/media/Dw_8leEX0AAo-6r.jpg"/>
    <hyperlink ref="V3" r:id="rId31" display="http://pbs.twimg.com/profile_images/919591063576301568/lmHgFYZB_normal.jpg"/>
    <hyperlink ref="V4" r:id="rId32" display="http://pbs.twimg.com/profile_images/919591063576301568/lmHgFYZB_normal.jpg"/>
    <hyperlink ref="V5" r:id="rId33" display="http://pbs.twimg.com/profile_images/919591063576301568/lmHgFYZB_normal.jpg"/>
    <hyperlink ref="V6" r:id="rId34" display="http://abs.twimg.com/sticky/default_profile_images/default_profile_normal.png"/>
    <hyperlink ref="V7" r:id="rId35" display="http://abs.twimg.com/sticky/default_profile_images/default_profile_normal.png"/>
    <hyperlink ref="V8" r:id="rId36" display="http://abs.twimg.com/sticky/default_profile_images/default_profile_normal.png"/>
    <hyperlink ref="V9" r:id="rId37" display="http://pbs.twimg.com/profile_images/944987996994056192/fyGIQx_D_normal.jpg"/>
    <hyperlink ref="V10" r:id="rId38" display="http://pbs.twimg.com/profile_images/944987996994056192/fyGIQx_D_normal.jpg"/>
    <hyperlink ref="V11" r:id="rId39" display="http://pbs.twimg.com/profile_images/944987996994056192/fyGIQx_D_normal.jpg"/>
    <hyperlink ref="V12" r:id="rId40" display="http://pbs.twimg.com/profile_images/986256395317272576/-6msOk3d_normal.jpg"/>
    <hyperlink ref="V13" r:id="rId41" display="http://pbs.twimg.com/profile_images/1036628738857943040/b_EB3Kq2_normal.jpg"/>
    <hyperlink ref="V14" r:id="rId42" display="http://pbs.twimg.com/profile_images/841579742855909376/hUtQ7s0o_normal.jpg"/>
    <hyperlink ref="V15" r:id="rId43" display="http://pbs.twimg.com/profile_images/841579742855909376/hUtQ7s0o_normal.jpg"/>
    <hyperlink ref="V16" r:id="rId44" display="http://pbs.twimg.com/profile_images/841579742855909376/hUtQ7s0o_normal.jpg"/>
    <hyperlink ref="V17" r:id="rId45" display="http://pbs.twimg.com/profile_images/1083748786030034944/khg1wHrX_normal.jpg"/>
    <hyperlink ref="V18" r:id="rId46" display="http://pbs.twimg.com/profile_images/1083748786030034944/khg1wHrX_normal.jpg"/>
    <hyperlink ref="V19" r:id="rId47" display="http://pbs.twimg.com/profile_images/1083748786030034944/khg1wHrX_normal.jpg"/>
    <hyperlink ref="V20" r:id="rId48" display="http://pbs.twimg.com/profile_images/791367087004459008/eJwstQVE_normal.jpg"/>
    <hyperlink ref="V21" r:id="rId49" display="http://pbs.twimg.com/profile_images/791367087004459008/eJwstQVE_normal.jpg"/>
    <hyperlink ref="V22" r:id="rId50" display="http://pbs.twimg.com/profile_images/791367087004459008/eJwstQVE_normal.jpg"/>
    <hyperlink ref="V23" r:id="rId51" display="https://pbs.twimg.com/ext_tw_video_thumb/1085498032353918976/pu/img/QkEe-wZLRgPeb-pO.jpg"/>
    <hyperlink ref="V24" r:id="rId52" display="http://pbs.twimg.com/profile_images/1007544811019120640/7bSsJRhP_normal.jpg"/>
    <hyperlink ref="V25" r:id="rId53" display="http://pbs.twimg.com/profile_images/1063474829993615360/VsuGKyps_normal.jpg"/>
    <hyperlink ref="V26" r:id="rId54" display="http://pbs.twimg.com/profile_images/1063474829993615360/VsuGKyps_normal.jpg"/>
    <hyperlink ref="V27" r:id="rId55" display="http://pbs.twimg.com/profile_images/1063474829993615360/VsuGKyps_normal.jpg"/>
    <hyperlink ref="V28" r:id="rId56" display="http://pbs.twimg.com/profile_images/1055470658073837568/6r5eosuq_normal.jpg"/>
    <hyperlink ref="V29" r:id="rId57" display="http://pbs.twimg.com/profile_images/748025230875045893/IuWHoBOR_normal.jpg"/>
    <hyperlink ref="V30" r:id="rId58" display="http://pbs.twimg.com/profile_images/748025230875045893/IuWHoBOR_normal.jpg"/>
    <hyperlink ref="V31" r:id="rId59" display="http://pbs.twimg.com/profile_images/748025230875045893/IuWHoBOR_normal.jpg"/>
    <hyperlink ref="V32" r:id="rId60" display="http://pbs.twimg.com/profile_images/985543726524137474/pvmhzy2P_normal.jpg"/>
    <hyperlink ref="V33" r:id="rId61" display="http://pbs.twimg.com/profile_images/985543726524137474/pvmhzy2P_normal.jpg"/>
    <hyperlink ref="V34" r:id="rId62" display="http://pbs.twimg.com/profile_images/985543726524137474/pvmhzy2P_normal.jpg"/>
    <hyperlink ref="V35" r:id="rId63" display="http://pbs.twimg.com/profile_images/1080831376339935233/9UoVwIwP_normal.jpg"/>
    <hyperlink ref="V36" r:id="rId64" display="http://pbs.twimg.com/profile_images/577528197614448640/oksB7Ij9_normal.jpeg"/>
    <hyperlink ref="V37" r:id="rId65" display="http://pbs.twimg.com/profile_images/1006995021181210626/xAvxvQeh_normal.jpg"/>
    <hyperlink ref="V38" r:id="rId66" display="http://pbs.twimg.com/profile_images/1006995021181210626/xAvxvQeh_normal.jpg"/>
    <hyperlink ref="V39" r:id="rId67" display="http://pbs.twimg.com/profile_images/1006995021181210626/xAvxvQeh_normal.jpg"/>
    <hyperlink ref="V40" r:id="rId68" display="http://pbs.twimg.com/profile_images/877947426958692353/kNbUqhyR_normal.jpg"/>
    <hyperlink ref="V41" r:id="rId69" display="http://pbs.twimg.com/profile_images/877947426958692353/kNbUqhyR_normal.jpg"/>
    <hyperlink ref="V42" r:id="rId70" display="http://pbs.twimg.com/profile_images/877947426958692353/kNbUqhyR_normal.jpg"/>
    <hyperlink ref="V43" r:id="rId71" display="http://pbs.twimg.com/profile_images/513387083570765824/Hk0ytSQe_normal.png"/>
    <hyperlink ref="V44" r:id="rId72" display="http://pbs.twimg.com/profile_images/1072179358268317697/V60yceMO_normal.jpg"/>
    <hyperlink ref="V45" r:id="rId73" display="http://pbs.twimg.com/profile_images/599641619290320896/mXZrO2If_normal.jpg"/>
    <hyperlink ref="V46" r:id="rId74" display="http://pbs.twimg.com/profile_images/599641619290320896/mXZrO2If_normal.jpg"/>
    <hyperlink ref="V47" r:id="rId75" display="http://pbs.twimg.com/profile_images/599641619290320896/mXZrO2If_normal.jpg"/>
    <hyperlink ref="V48" r:id="rId76" display="http://pbs.twimg.com/profile_images/1039945795695464449/rATRmt6E_normal.jpg"/>
    <hyperlink ref="V49" r:id="rId77" display="http://pbs.twimg.com/profile_images/1039945795695464449/rATRmt6E_normal.jpg"/>
    <hyperlink ref="V50" r:id="rId78" display="http://pbs.twimg.com/profile_images/1039945795695464449/rATRmt6E_normal.jpg"/>
    <hyperlink ref="V51" r:id="rId79" display="http://pbs.twimg.com/profile_images/1070120811581882368/sb1qIjMj_normal.jpg"/>
    <hyperlink ref="V52" r:id="rId80" display="http://pbs.twimg.com/profile_images/1070120811581882368/sb1qIjMj_normal.jpg"/>
    <hyperlink ref="V53" r:id="rId81" display="http://pbs.twimg.com/profile_images/1070120811581882368/sb1qIjMj_normal.jpg"/>
    <hyperlink ref="V54" r:id="rId82" display="http://abs.twimg.com/sticky/default_profile_images/default_profile_normal.png"/>
    <hyperlink ref="V55" r:id="rId83" display="http://pbs.twimg.com/profile_images/1037639538120843264/woNei-7B_normal.jpg"/>
    <hyperlink ref="V56" r:id="rId84" display="http://pbs.twimg.com/profile_images/1037639538120843264/woNei-7B_normal.jpg"/>
    <hyperlink ref="V57" r:id="rId85" display="http://pbs.twimg.com/profile_images/1037639538120843264/woNei-7B_normal.jpg"/>
    <hyperlink ref="V58" r:id="rId86" display="http://pbs.twimg.com/profile_images/497914462884483072/yFC9fWeh_normal.jpeg"/>
    <hyperlink ref="V59" r:id="rId87" display="http://pbs.twimg.com/profile_images/497914462884483072/yFC9fWeh_normal.jpeg"/>
    <hyperlink ref="V60" r:id="rId88" display="http://pbs.twimg.com/profile_images/497914462884483072/yFC9fWeh_normal.jpeg"/>
    <hyperlink ref="V61" r:id="rId89" display="http://pbs.twimg.com/profile_images/1080868937779347458/weulc4kb_normal.jpg"/>
    <hyperlink ref="V62" r:id="rId90" display="http://pbs.twimg.com/profile_images/1080868937779347458/weulc4kb_normal.jpg"/>
    <hyperlink ref="V63" r:id="rId91" display="http://pbs.twimg.com/profile_images/1080868937779347458/weulc4kb_normal.jpg"/>
    <hyperlink ref="V64" r:id="rId92" display="http://pbs.twimg.com/profile_images/378800000509421879/cdf4e3bc8bb51a154d1726b30028b8e6_normal.jpeg"/>
    <hyperlink ref="V65" r:id="rId93" display="http://pbs.twimg.com/profile_images/741886026961047553/9ZRhWjZR_normal.jpg"/>
    <hyperlink ref="V66" r:id="rId94" display="http://pbs.twimg.com/profile_images/1065561564944760832/krZvuzFm_normal.jpg"/>
    <hyperlink ref="V67" r:id="rId95" display="http://pbs.twimg.com/profile_images/1077989730317418497/Adq2ivTS_normal.jpg"/>
    <hyperlink ref="V68" r:id="rId96" display="http://pbs.twimg.com/profile_images/736658979401682948/MhfySLx6_normal.jpg"/>
    <hyperlink ref="V69" r:id="rId97" display="http://pbs.twimg.com/profile_images/736658979401682948/MhfySLx6_normal.jpg"/>
    <hyperlink ref="V70" r:id="rId98" display="http://pbs.twimg.com/profile_images/736658979401682948/MhfySLx6_normal.jpg"/>
    <hyperlink ref="V71" r:id="rId99" display="http://pbs.twimg.com/profile_images/919182522231218176/iB9F7MqE_normal.jpg"/>
    <hyperlink ref="V72" r:id="rId100" display="http://pbs.twimg.com/profile_images/919182522231218176/iB9F7MqE_normal.jpg"/>
    <hyperlink ref="V73" r:id="rId101" display="http://pbs.twimg.com/profile_images/919182522231218176/iB9F7MqE_normal.jpg"/>
    <hyperlink ref="V74" r:id="rId102" display="http://pbs.twimg.com/profile_images/606209144228593664/7FTWDEVW_normal.png"/>
    <hyperlink ref="V75" r:id="rId103" display="http://pbs.twimg.com/profile_images/847596703737950208/ymkOcl4-_normal.jpg"/>
    <hyperlink ref="V76" r:id="rId104" display="http://pbs.twimg.com/profile_images/847596703737950208/ymkOcl4-_normal.jpg"/>
    <hyperlink ref="V77" r:id="rId105" display="http://pbs.twimg.com/profile_images/847596703737950208/ymkOcl4-_normal.jpg"/>
    <hyperlink ref="V78" r:id="rId106" display="http://pbs.twimg.com/profile_images/1039252257286639616/jPcqvr4r_normal.jpg"/>
    <hyperlink ref="V79" r:id="rId107" display="http://pbs.twimg.com/profile_images/998606830338101249/98XfU67J_normal.jpg"/>
    <hyperlink ref="V80" r:id="rId108" display="http://pbs.twimg.com/profile_images/914132236538204162/7ZFXDrP2_normal.jpg"/>
    <hyperlink ref="V81" r:id="rId109" display="http://pbs.twimg.com/profile_images/1085569031841738752/ti3bxYWr_normal.jpg"/>
    <hyperlink ref="V82" r:id="rId110" display="http://pbs.twimg.com/profile_images/995215044500598785/W4lD_Do4_normal.jpg"/>
    <hyperlink ref="V83" r:id="rId111" display="http://pbs.twimg.com/profile_images/995215044500598785/W4lD_Do4_normal.jpg"/>
    <hyperlink ref="V84" r:id="rId112" display="http://pbs.twimg.com/profile_images/995215044500598785/W4lD_Do4_normal.jpg"/>
    <hyperlink ref="V85" r:id="rId113" display="http://pbs.twimg.com/profile_images/893837012008128512/F-lTru1i_normal.jpg"/>
    <hyperlink ref="V86" r:id="rId114" display="http://pbs.twimg.com/profile_images/893837012008128512/F-lTru1i_normal.jpg"/>
    <hyperlink ref="V87" r:id="rId115" display="http://pbs.twimg.com/profile_images/893837012008128512/F-lTru1i_normal.jpg"/>
    <hyperlink ref="V88" r:id="rId116" display="http://pbs.twimg.com/profile_images/1029160690538475520/eC0HaIcL_normal.jpg"/>
    <hyperlink ref="V89" r:id="rId117" display="http://pbs.twimg.com/profile_images/1084933324290867202/8f9J4e3R_normal.jpg"/>
    <hyperlink ref="V90" r:id="rId118" display="http://pbs.twimg.com/profile_images/1135648056/100_0689_normal.JPG"/>
    <hyperlink ref="V91" r:id="rId119" display="http://pbs.twimg.com/profile_images/1135648056/100_0689_normal.JPG"/>
    <hyperlink ref="V92" r:id="rId120" display="http://pbs.twimg.com/profile_images/1135648056/100_0689_normal.JPG"/>
    <hyperlink ref="V93" r:id="rId121" display="http://pbs.twimg.com/profile_images/987680316918829056/AhG4-rve_normal.jpg"/>
    <hyperlink ref="V94" r:id="rId122" display="http://pbs.twimg.com/profile_images/987680316918829056/AhG4-rve_normal.jpg"/>
    <hyperlink ref="V95" r:id="rId123" display="http://pbs.twimg.com/profile_images/987680316918829056/AhG4-rve_normal.jpg"/>
    <hyperlink ref="V96" r:id="rId124" display="http://pbs.twimg.com/profile_images/623044724493025280/Z4UB6Oq3_normal.jpg"/>
    <hyperlink ref="V97" r:id="rId125" display="http://pbs.twimg.com/profile_images/623044724493025280/Z4UB6Oq3_normal.jpg"/>
    <hyperlink ref="V98" r:id="rId126" display="http://pbs.twimg.com/profile_images/623044724493025280/Z4UB6Oq3_normal.jpg"/>
    <hyperlink ref="V99" r:id="rId127" display="http://pbs.twimg.com/profile_images/910925160776994816/l_jmrb4F_normal.jpg"/>
    <hyperlink ref="V100" r:id="rId128" display="http://pbs.twimg.com/profile_images/910925160776994816/l_jmrb4F_normal.jpg"/>
    <hyperlink ref="V101" r:id="rId129" display="http://pbs.twimg.com/profile_images/910925160776994816/l_jmrb4F_normal.jpg"/>
    <hyperlink ref="V102" r:id="rId130" display="http://pbs.twimg.com/profile_images/501699733203607553/1VqrivQo_normal.jpeg"/>
    <hyperlink ref="V103" r:id="rId131" display="http://pbs.twimg.com/profile_images/992649042411868160/O6ZC2B0-_normal.jpg"/>
    <hyperlink ref="V104" r:id="rId132" display="http://pbs.twimg.com/profile_images/992649042411868160/O6ZC2B0-_normal.jpg"/>
    <hyperlink ref="V105" r:id="rId133" display="http://pbs.twimg.com/profile_images/992649042411868160/O6ZC2B0-_normal.jpg"/>
    <hyperlink ref="V106" r:id="rId134" display="http://pbs.twimg.com/profile_images/1048253361122959365/5tJCKzgk_normal.jpg"/>
    <hyperlink ref="V107" r:id="rId135" display="http://pbs.twimg.com/profile_images/1048253361122959365/5tJCKzgk_normal.jpg"/>
    <hyperlink ref="V108" r:id="rId136" display="http://pbs.twimg.com/profile_images/1048253361122959365/5tJCKzgk_normal.jpg"/>
    <hyperlink ref="V109" r:id="rId137" display="http://pbs.twimg.com/profile_images/827234362475290624/AX6t6yiz_normal.jpg"/>
    <hyperlink ref="V110" r:id="rId138" display="http://pbs.twimg.com/profile_images/872581604866224128/2miLcoLg_normal.jpg"/>
    <hyperlink ref="V111" r:id="rId139" display="http://pbs.twimg.com/profile_images/872581604866224128/2miLcoLg_normal.jpg"/>
    <hyperlink ref="V112" r:id="rId140" display="http://pbs.twimg.com/profile_images/872581604866224128/2miLcoLg_normal.jpg"/>
    <hyperlink ref="V113" r:id="rId141" display="http://pbs.twimg.com/profile_images/998874418070749185/78-SB-ya_normal.jpg"/>
    <hyperlink ref="V114" r:id="rId142" display="http://pbs.twimg.com/profile_images/998874418070749185/78-SB-ya_normal.jpg"/>
    <hyperlink ref="V115" r:id="rId143" display="http://pbs.twimg.com/profile_images/1081064409366253568/UaBBiLSS_normal.jpg"/>
    <hyperlink ref="V116" r:id="rId144" display="http://pbs.twimg.com/profile_images/1081064409366253568/UaBBiLSS_normal.jpg"/>
    <hyperlink ref="V117" r:id="rId145" display="http://pbs.twimg.com/profile_images/1081064409366253568/UaBBiLSS_normal.jpg"/>
    <hyperlink ref="V118" r:id="rId146" display="http://pbs.twimg.com/profile_images/817891643068129280/949U4d5u_normal.jpg"/>
    <hyperlink ref="V119" r:id="rId147" display="http://pbs.twimg.com/profile_images/817891643068129280/949U4d5u_normal.jpg"/>
    <hyperlink ref="V120" r:id="rId148" display="http://pbs.twimg.com/profile_images/817891643068129280/949U4d5u_normal.jpg"/>
    <hyperlink ref="V121" r:id="rId149" display="http://pbs.twimg.com/profile_images/1006149622706917376/EnBdZoKW_normal.jpg"/>
    <hyperlink ref="V122" r:id="rId150" display="http://pbs.twimg.com/profile_images/1006149622706917376/EnBdZoKW_normal.jpg"/>
    <hyperlink ref="V123" r:id="rId151" display="http://pbs.twimg.com/profile_images/974338347840753664/i-drKY3F_normal.jpg"/>
    <hyperlink ref="V124" r:id="rId152" display="http://pbs.twimg.com/profile_images/974338347840753664/i-drKY3F_normal.jpg"/>
    <hyperlink ref="V125" r:id="rId153" display="http://pbs.twimg.com/profile_images/897192755285426176/o4Rhu0kj_normal.jpg"/>
    <hyperlink ref="V126" r:id="rId154" display="http://pbs.twimg.com/profile_images/525590453253451776/6UDv2n_9_normal.png"/>
    <hyperlink ref="V127" r:id="rId155" display="http://pbs.twimg.com/profile_images/525590453253451776/6UDv2n_9_normal.png"/>
    <hyperlink ref="V128" r:id="rId156" display="http://pbs.twimg.com/profile_images/525590453253451776/6UDv2n_9_normal.png"/>
    <hyperlink ref="V129" r:id="rId157" display="http://pbs.twimg.com/profile_images/1049995986305773568/AahevOi0_normal.jpg"/>
    <hyperlink ref="V130" r:id="rId158" display="http://pbs.twimg.com/profile_images/1049995986305773568/AahevOi0_normal.jpg"/>
    <hyperlink ref="V131" r:id="rId159" display="http://pbs.twimg.com/profile_images/1049995986305773568/AahevOi0_normal.jpg"/>
    <hyperlink ref="V132" r:id="rId160" display="http://pbs.twimg.com/profile_images/837869863364407299/km6ruN8K_normal.jpg"/>
    <hyperlink ref="V133" r:id="rId161" display="http://pbs.twimg.com/profile_images/837869863364407299/km6ruN8K_normal.jpg"/>
    <hyperlink ref="V134" r:id="rId162" display="http://pbs.twimg.com/profile_images/837869863364407299/km6ruN8K_normal.jpg"/>
    <hyperlink ref="V135" r:id="rId163" display="http://pbs.twimg.com/profile_images/1056231607395344385/ZdZqC3WS_normal.jpg"/>
    <hyperlink ref="V136" r:id="rId164" display="http://pbs.twimg.com/profile_images/1056231607395344385/ZdZqC3WS_normal.jpg"/>
    <hyperlink ref="V137" r:id="rId165" display="http://pbs.twimg.com/profile_images/1056231607395344385/ZdZqC3WS_normal.jpg"/>
    <hyperlink ref="V138" r:id="rId166" display="http://pbs.twimg.com/profile_images/998229141295001601/0os0cv4V_normal.jpg"/>
    <hyperlink ref="V139" r:id="rId167" display="http://pbs.twimg.com/profile_images/828195900140945408/ydrJQf2i_normal.jpg"/>
    <hyperlink ref="V140" r:id="rId168" display="http://pbs.twimg.com/profile_images/496205809517219841/I1_3IJxD_normal.jpeg"/>
    <hyperlink ref="V141" r:id="rId169" display="http://pbs.twimg.com/profile_images/828195900140945408/ydrJQf2i_normal.jpg"/>
    <hyperlink ref="V142" r:id="rId170" display="http://pbs.twimg.com/profile_images/828195900140945408/ydrJQf2i_normal.jpg"/>
    <hyperlink ref="V143" r:id="rId171" display="http://pbs.twimg.com/profile_images/565834072195211266/1WqBLIeb_normal.png"/>
    <hyperlink ref="V144" r:id="rId172" display="http://pbs.twimg.com/profile_images/1048963387986722818/xb0fhttw_normal.jpg"/>
    <hyperlink ref="V145" r:id="rId173" display="http://pbs.twimg.com/profile_images/1048963387986722818/xb0fhttw_normal.jpg"/>
    <hyperlink ref="V146" r:id="rId174" display="http://pbs.twimg.com/profile_images/1048963387986722818/xb0fhttw_normal.jpg"/>
    <hyperlink ref="V147" r:id="rId175" display="http://pbs.twimg.com/profile_images/618786202435481600/WYOBHUFC_normal.png"/>
    <hyperlink ref="V148" r:id="rId176" display="http://pbs.twimg.com/profile_images/618786202435481600/WYOBHUFC_normal.png"/>
    <hyperlink ref="V149" r:id="rId177" display="http://pbs.twimg.com/profile_images/933740415861252096/qEXZnavW_normal.jpg"/>
    <hyperlink ref="V150" r:id="rId178" display="http://pbs.twimg.com/profile_images/933740415861252096/qEXZnavW_normal.jpg"/>
    <hyperlink ref="V151" r:id="rId179" display="http://pbs.twimg.com/profile_images/933740415861252096/qEXZnavW_normal.jpg"/>
    <hyperlink ref="V152" r:id="rId180" display="http://pbs.twimg.com/profile_images/933740415861252096/qEXZnavW_normal.jpg"/>
    <hyperlink ref="V153" r:id="rId181" display="http://pbs.twimg.com/profile_images/933740415861252096/qEXZnavW_normal.jpg"/>
    <hyperlink ref="V154" r:id="rId182" display="http://pbs.twimg.com/profile_images/933740415861252096/qEXZnavW_normal.jpg"/>
    <hyperlink ref="V155" r:id="rId183" display="http://pbs.twimg.com/profile_images/933740415861252096/qEXZnavW_normal.jpg"/>
    <hyperlink ref="V156" r:id="rId184" display="http://abs.twimg.com/sticky/default_profile_images/default_profile_normal.png"/>
    <hyperlink ref="V157" r:id="rId185" display="http://abs.twimg.com/sticky/default_profile_images/default_profile_normal.png"/>
    <hyperlink ref="V158" r:id="rId186" display="http://abs.twimg.com/sticky/default_profile_images/default_profile_normal.png"/>
    <hyperlink ref="V159" r:id="rId187" display="http://abs.twimg.com/sticky/default_profile_images/default_profile_normal.png"/>
    <hyperlink ref="V160" r:id="rId188" display="http://abs.twimg.com/sticky/default_profile_images/default_profile_normal.png"/>
    <hyperlink ref="V161" r:id="rId189" display="https://pbs.twimg.com/ext_tw_video_thumb/1085498032353918976/pu/img/QkEe-wZLRgPeb-pO.jpg"/>
    <hyperlink ref="V162" r:id="rId190" display="http://pbs.twimg.com/profile_images/949012132766605312/ajoBfBTs_normal.jpg"/>
    <hyperlink ref="V163" r:id="rId191" display="http://pbs.twimg.com/profile_images/949012132766605312/ajoBfBTs_normal.jpg"/>
    <hyperlink ref="V164" r:id="rId192" display="http://pbs.twimg.com/profile_images/949012132766605312/ajoBfBTs_normal.jpg"/>
    <hyperlink ref="V165" r:id="rId193" display="https://pbs.twimg.com/ext_tw_video_thumb/1085536170891767808/pu/img/GX7b7W6cZsA7kD6g.jpg"/>
    <hyperlink ref="V166" r:id="rId194" display="http://pbs.twimg.com/profile_images/678350134783049728/V5fay3Si_normal.png"/>
    <hyperlink ref="V167" r:id="rId195" display="http://pbs.twimg.com/profile_images/678350134783049728/V5fay3Si_normal.png"/>
    <hyperlink ref="V168" r:id="rId196" display="http://pbs.twimg.com/profile_images/1072225526201356288/CTQ0LJOx_normal.jpg"/>
    <hyperlink ref="V169" r:id="rId197" display="https://pbs.twimg.com/ext_tw_video_thumb/1085498032353918976/pu/img/QkEe-wZLRgPeb-pO.jpg"/>
    <hyperlink ref="V170" r:id="rId198" display="https://pbs.twimg.com/ext_tw_video_thumb/1085498032353918976/pu/img/QkEe-wZLRgPeb-pO.jpg"/>
    <hyperlink ref="V171" r:id="rId199" display="https://pbs.twimg.com/ext_tw_video_thumb/1085498032353918976/pu/img/QkEe-wZLRgPeb-pO.jpg"/>
    <hyperlink ref="V172" r:id="rId200" display="http://pbs.twimg.com/profile_images/984162309391175680/lR8GSPeE_normal.jpg"/>
    <hyperlink ref="V173" r:id="rId201" display="http://pbs.twimg.com/profile_images/1049617476496084992/JYdhXqw3_normal.jpg"/>
    <hyperlink ref="V174" r:id="rId202" display="http://pbs.twimg.com/profile_images/1049617476496084992/JYdhXqw3_normal.jpg"/>
    <hyperlink ref="V175" r:id="rId203" display="http://pbs.twimg.com/profile_images/1049617476496084992/JYdhXqw3_normal.jpg"/>
    <hyperlink ref="V176" r:id="rId204" display="http://abs.twimg.com/sticky/default_profile_images/default_profile_normal.png"/>
    <hyperlink ref="V177" r:id="rId205" display="http://abs.twimg.com/sticky/default_profile_images/default_profile_normal.png"/>
    <hyperlink ref="V178" r:id="rId206" display="http://abs.twimg.com/sticky/default_profile_images/default_profile_normal.png"/>
    <hyperlink ref="V179" r:id="rId207" display="http://pbs.twimg.com/profile_images/955393113316560898/ocKey_K5_normal.jpg"/>
    <hyperlink ref="V180" r:id="rId208" display="http://pbs.twimg.com/profile_images/955393113316560898/ocKey_K5_normal.jpg"/>
    <hyperlink ref="V181" r:id="rId209" display="http://pbs.twimg.com/profile_images/955393113316560898/ocKey_K5_normal.jpg"/>
    <hyperlink ref="V182" r:id="rId210" display="http://pbs.twimg.com/profile_images/1061024768193949696/xcXdUwYb_normal.jpg"/>
    <hyperlink ref="V183" r:id="rId211" display="http://pbs.twimg.com/profile_images/1061024768193949696/xcXdUwYb_normal.jpg"/>
    <hyperlink ref="V184" r:id="rId212" display="http://pbs.twimg.com/profile_images/1061024768193949696/xcXdUwYb_normal.jpg"/>
    <hyperlink ref="V185" r:id="rId213" display="http://pbs.twimg.com/profile_images/768358522912382976/5i3zl6AG_normal.jpg"/>
    <hyperlink ref="V186" r:id="rId214" display="http://pbs.twimg.com/profile_images/1034370720137195521/Q80I9DGq_normal.jpg"/>
    <hyperlink ref="V187" r:id="rId215" display="http://pbs.twimg.com/profile_images/378800000815217511/bc21bea0ce49103fceccc871d29f51fa_normal.jpeg"/>
    <hyperlink ref="V188" r:id="rId216" display="http://pbs.twimg.com/profile_images/378800000815217511/bc21bea0ce49103fceccc871d29f51fa_normal.jpeg"/>
    <hyperlink ref="V189" r:id="rId217" display="http://pbs.twimg.com/profile_images/378800000815217511/bc21bea0ce49103fceccc871d29f51fa_normal.jpeg"/>
    <hyperlink ref="V190" r:id="rId218" display="https://pbs.twimg.com/ext_tw_video_thumb/1085536170891767808/pu/img/GX7b7W6cZsA7kD6g.jpg"/>
    <hyperlink ref="V191" r:id="rId219" display="http://pbs.twimg.com/profile_images/1005577723132211201/q1yVPko7_normal.jpg"/>
    <hyperlink ref="V192" r:id="rId220" display="https://pbs.twimg.com/ext_tw_video_thumb/1085536170891767808/pu/img/GX7b7W6cZsA7kD6g.jpg"/>
    <hyperlink ref="V193" r:id="rId221" display="http://pbs.twimg.com/profile_images/1005577723132211201/q1yVPko7_normal.jpg"/>
    <hyperlink ref="V194" r:id="rId222" display="http://pbs.twimg.com/profile_images/1005577723132211201/q1yVPko7_normal.jpg"/>
    <hyperlink ref="V195" r:id="rId223" display="https://pbs.twimg.com/media/Dw_8leEX0AAo-6r.jpg"/>
    <hyperlink ref="V196" r:id="rId224" display="http://pbs.twimg.com/profile_images/1037753328485187585/SEmFuTxR_normal.jpg"/>
    <hyperlink ref="V197" r:id="rId225" display="http://pbs.twimg.com/profile_images/1037753328485187585/SEmFuTxR_normal.jpg"/>
    <hyperlink ref="V198" r:id="rId226" display="http://pbs.twimg.com/profile_images/1072565379501879296/pi1GBlA__normal.jpg"/>
    <hyperlink ref="V199" r:id="rId227" display="http://pbs.twimg.com/profile_images/1082264918496342016/RNq6j7if_normal.jpg"/>
    <hyperlink ref="V200" r:id="rId228" display="http://pbs.twimg.com/profile_images/1057549951008493568/t7i_dYk2_normal.jpg"/>
    <hyperlink ref="V201" r:id="rId229" display="http://pbs.twimg.com/profile_images/641232760204455936/K8EYkzMh_normal.png"/>
    <hyperlink ref="V202" r:id="rId230" display="http://pbs.twimg.com/profile_images/641232760204455936/K8EYkzMh_normal.png"/>
    <hyperlink ref="V203" r:id="rId231" display="http://pbs.twimg.com/profile_images/730861742729859073/IRqj9sru_normal.jpg"/>
    <hyperlink ref="V204" r:id="rId232" display="http://pbs.twimg.com/profile_images/1762727081/Skydiving_normal.jpg"/>
    <hyperlink ref="V205" r:id="rId233" display="http://pbs.twimg.com/profile_images/730861742729859073/IRqj9sru_normal.jpg"/>
    <hyperlink ref="V206" r:id="rId234" display="http://pbs.twimg.com/profile_images/1762727081/Skydiving_normal.jpg"/>
    <hyperlink ref="V207" r:id="rId235" display="http://pbs.twimg.com/profile_images/730861742729859073/IRqj9sru_normal.jpg"/>
    <hyperlink ref="V208" r:id="rId236" display="http://pbs.twimg.com/profile_images/730861742729859073/IRqj9sru_normal.jpg"/>
    <hyperlink ref="V209" r:id="rId237" display="http://pbs.twimg.com/profile_images/1048638863458099201/etMWEPky_normal.jpg"/>
    <hyperlink ref="V210" r:id="rId238" display="http://pbs.twimg.com/profile_images/730861742729859073/IRqj9sru_normal.jpg"/>
    <hyperlink ref="V211" r:id="rId239" display="http://pbs.twimg.com/profile_images/1082680098938126336/BmCWPUCP_normal.jpg"/>
    <hyperlink ref="V212" r:id="rId240" display="http://pbs.twimg.com/profile_images/730861742729859073/IRqj9sru_normal.jpg"/>
    <hyperlink ref="X3" r:id="rId241" display="https://twitter.com/#!/whoischarlie_/status/1085561171330154496"/>
    <hyperlink ref="X4" r:id="rId242" display="https://twitter.com/#!/whoischarlie_/status/1085561171330154496"/>
    <hyperlink ref="X5" r:id="rId243" display="https://twitter.com/#!/whoischarlie_/status/1085561171330154496"/>
    <hyperlink ref="X6" r:id="rId244" display="https://twitter.com/#!/carlevans450/status/1085561220080566272"/>
    <hyperlink ref="X7" r:id="rId245" display="https://twitter.com/#!/carlevans450/status/1085561220080566272"/>
    <hyperlink ref="X8" r:id="rId246" display="https://twitter.com/#!/carlevans450/status/1085561220080566272"/>
    <hyperlink ref="X9" r:id="rId247" display="https://twitter.com/#!/casper10666/status/1085561802631643137"/>
    <hyperlink ref="X10" r:id="rId248" display="https://twitter.com/#!/casper10666/status/1085561802631643137"/>
    <hyperlink ref="X11" r:id="rId249" display="https://twitter.com/#!/casper10666/status/1085561802631643137"/>
    <hyperlink ref="X12" r:id="rId250" display="https://twitter.com/#!/beth_porteous/status/1085561860101939200"/>
    <hyperlink ref="X13" r:id="rId251" display="https://twitter.com/#!/mcgkelz/status/1085561891336998913"/>
    <hyperlink ref="X14" r:id="rId252" display="https://twitter.com/#!/thoughtland/status/1085562156890968064"/>
    <hyperlink ref="X15" r:id="rId253" display="https://twitter.com/#!/thoughtland/status/1085562156890968064"/>
    <hyperlink ref="X16" r:id="rId254" display="https://twitter.com/#!/thoughtland/status/1085562156890968064"/>
    <hyperlink ref="X17" r:id="rId255" display="https://twitter.com/#!/lamhfada/status/1085562452371230720"/>
    <hyperlink ref="X18" r:id="rId256" display="https://twitter.com/#!/lamhfada/status/1085562452371230720"/>
    <hyperlink ref="X19" r:id="rId257" display="https://twitter.com/#!/lamhfada/status/1085562452371230720"/>
    <hyperlink ref="X20" r:id="rId258" display="https://twitter.com/#!/janehaston1/status/1085563102366711810"/>
    <hyperlink ref="X21" r:id="rId259" display="https://twitter.com/#!/janehaston1/status/1085563102366711810"/>
    <hyperlink ref="X22" r:id="rId260" display="https://twitter.com/#!/janehaston1/status/1085563102366711810"/>
    <hyperlink ref="X23" r:id="rId261" display="https://twitter.com/#!/markdav37641150/status/1085563120561451009"/>
    <hyperlink ref="X24" r:id="rId262" display="https://twitter.com/#!/elledeer88/status/1085563280737947649"/>
    <hyperlink ref="X25" r:id="rId263" display="https://twitter.com/#!/jwashpot/status/1085563378934992902"/>
    <hyperlink ref="X26" r:id="rId264" display="https://twitter.com/#!/jwashpot/status/1085563378934992902"/>
    <hyperlink ref="X27" r:id="rId265" display="https://twitter.com/#!/jwashpot/status/1085563378934992902"/>
    <hyperlink ref="X28" r:id="rId266" display="https://twitter.com/#!/kkilcoyne/status/1085563615011393536"/>
    <hyperlink ref="X29" r:id="rId267" display="https://twitter.com/#!/snapdragon6469/status/1085563695479115776"/>
    <hyperlink ref="X30" r:id="rId268" display="https://twitter.com/#!/snapdragon6469/status/1085563695479115776"/>
    <hyperlink ref="X31" r:id="rId269" display="https://twitter.com/#!/snapdragon6469/status/1085563695479115776"/>
    <hyperlink ref="X32" r:id="rId270" display="https://twitter.com/#!/linda8h/status/1085563703314038784"/>
    <hyperlink ref="X33" r:id="rId271" display="https://twitter.com/#!/linda8h/status/1085563703314038784"/>
    <hyperlink ref="X34" r:id="rId272" display="https://twitter.com/#!/linda8h/status/1085563703314038784"/>
    <hyperlink ref="X35" r:id="rId273" display="https://twitter.com/#!/rotrujo/status/1085564080084172800"/>
    <hyperlink ref="X36" r:id="rId274" display="https://twitter.com/#!/walesindy/status/1085564203287658496"/>
    <hyperlink ref="X37" r:id="rId275" display="https://twitter.com/#!/jackiem08602754/status/1085564219930673163"/>
    <hyperlink ref="X38" r:id="rId276" display="https://twitter.com/#!/jackiem08602754/status/1085564219930673163"/>
    <hyperlink ref="X39" r:id="rId277" display="https://twitter.com/#!/jackiem08602754/status/1085564219930673163"/>
    <hyperlink ref="X40" r:id="rId278" display="https://twitter.com/#!/imadscotland/status/1085564230282158080"/>
    <hyperlink ref="X41" r:id="rId279" display="https://twitter.com/#!/imadscotland/status/1085564230282158080"/>
    <hyperlink ref="X42" r:id="rId280" display="https://twitter.com/#!/imadscotland/status/1085564230282158080"/>
    <hyperlink ref="X43" r:id="rId281" display="https://twitter.com/#!/starshaddow/status/1085564239346102272"/>
    <hyperlink ref="X44" r:id="rId282" display="https://twitter.com/#!/awelshscot/status/1085564463980429314"/>
    <hyperlink ref="X45" r:id="rId283" display="https://twitter.com/#!/kkaaazz14/status/1085564625914085377"/>
    <hyperlink ref="X46" r:id="rId284" display="https://twitter.com/#!/kkaaazz14/status/1085564625914085377"/>
    <hyperlink ref="X47" r:id="rId285" display="https://twitter.com/#!/kkaaazz14/status/1085564625914085377"/>
    <hyperlink ref="X48" r:id="rId286" display="https://twitter.com/#!/andrewgolder3/status/1085564785352208387"/>
    <hyperlink ref="X49" r:id="rId287" display="https://twitter.com/#!/andrewgolder3/status/1085564785352208387"/>
    <hyperlink ref="X50" r:id="rId288" display="https://twitter.com/#!/andrewgolder3/status/1085564785352208387"/>
    <hyperlink ref="X51" r:id="rId289" display="https://twitter.com/#!/jewishlass101/status/1085564837965500416"/>
    <hyperlink ref="X52" r:id="rId290" display="https://twitter.com/#!/jewishlass101/status/1085564837965500416"/>
    <hyperlink ref="X53" r:id="rId291" display="https://twitter.com/#!/jewishlass101/status/1085564837965500416"/>
    <hyperlink ref="X54" r:id="rId292" display="https://twitter.com/#!/robertm64082174/status/1085564853174050816"/>
    <hyperlink ref="X55" r:id="rId293" display="https://twitter.com/#!/leonardocarella/status/1085565219173216257"/>
    <hyperlink ref="X56" r:id="rId294" display="https://twitter.com/#!/leonardocarella/status/1085565219173216257"/>
    <hyperlink ref="X57" r:id="rId295" display="https://twitter.com/#!/leonardocarella/status/1085565219173216257"/>
    <hyperlink ref="X58" r:id="rId296" display="https://twitter.com/#!/johnronaldhassa/status/1085565710619824128"/>
    <hyperlink ref="X59" r:id="rId297" display="https://twitter.com/#!/johnronaldhassa/status/1085565710619824128"/>
    <hyperlink ref="X60" r:id="rId298" display="https://twitter.com/#!/johnronaldhassa/status/1085565710619824128"/>
    <hyperlink ref="X61" r:id="rId299" display="https://twitter.com/#!/calumscotbot/status/1085566091798171648"/>
    <hyperlink ref="X62" r:id="rId300" display="https://twitter.com/#!/calumscotbot/status/1085566091798171648"/>
    <hyperlink ref="X63" r:id="rId301" display="https://twitter.com/#!/calumscotbot/status/1085566091798171648"/>
    <hyperlink ref="X64" r:id="rId302" display="https://twitter.com/#!/scottishzidane/status/1085566176476958721"/>
    <hyperlink ref="X65" r:id="rId303" display="https://twitter.com/#!/mimiinternet/status/1085566308664647681"/>
    <hyperlink ref="X66" r:id="rId304" display="https://twitter.com/#!/brusuth/status/1085566540479639553"/>
    <hyperlink ref="X67" r:id="rId305" display="https://twitter.com/#!/dwselfe/status/1085566555650486274"/>
    <hyperlink ref="X68" r:id="rId306" display="https://twitter.com/#!/garrythomson4/status/1085566688932839431"/>
    <hyperlink ref="X69" r:id="rId307" display="https://twitter.com/#!/garrythomson4/status/1085566688932839431"/>
    <hyperlink ref="X70" r:id="rId308" display="https://twitter.com/#!/garrythomson4/status/1085566688932839431"/>
    <hyperlink ref="X71" r:id="rId309" display="https://twitter.com/#!/yvonneirving88/status/1085566873842970624"/>
    <hyperlink ref="X72" r:id="rId310" display="https://twitter.com/#!/yvonneirving88/status/1085566873842970624"/>
    <hyperlink ref="X73" r:id="rId311" display="https://twitter.com/#!/yvonneirving88/status/1085566873842970624"/>
    <hyperlink ref="X74" r:id="rId312" display="https://twitter.com/#!/mrrwilkinson/status/1085566979673653249"/>
    <hyperlink ref="X75" r:id="rId313" display="https://twitter.com/#!/dorothybruce14/status/1085567121147478018"/>
    <hyperlink ref="X76" r:id="rId314" display="https://twitter.com/#!/dorothybruce14/status/1085567121147478018"/>
    <hyperlink ref="X77" r:id="rId315" display="https://twitter.com/#!/dorothybruce14/status/1085567121147478018"/>
    <hyperlink ref="X78" r:id="rId316" display="https://twitter.com/#!/highlandermsp/status/1085457790552952832"/>
    <hyperlink ref="X79" r:id="rId317" display="https://twitter.com/#!/friesdorfer/status/1085567157499502592"/>
    <hyperlink ref="X80" r:id="rId318" display="https://twitter.com/#!/flashhepburn/status/1085560364086018048"/>
    <hyperlink ref="X81" r:id="rId319" display="https://twitter.com/#!/conn1312/status/1085567225329844226"/>
    <hyperlink ref="X82" r:id="rId320" display="https://twitter.com/#!/elainefoster10/status/1085567285891338240"/>
    <hyperlink ref="X83" r:id="rId321" display="https://twitter.com/#!/elainefoster10/status/1085567285891338240"/>
    <hyperlink ref="X84" r:id="rId322" display="https://twitter.com/#!/elainefoster10/status/1085567285891338240"/>
    <hyperlink ref="X85" r:id="rId323" display="https://twitter.com/#!/kennybrownptfc/status/1085567405542256641"/>
    <hyperlink ref="X86" r:id="rId324" display="https://twitter.com/#!/kennybrownptfc/status/1085567405542256641"/>
    <hyperlink ref="X87" r:id="rId325" display="https://twitter.com/#!/kennybrownptfc/status/1085567405542256641"/>
    <hyperlink ref="X88" r:id="rId326" display="https://twitter.com/#!/ndscotland/status/1083658930029580288"/>
    <hyperlink ref="X89" r:id="rId327" display="https://twitter.com/#!/robemmet1803/status/1085567654654627840"/>
    <hyperlink ref="X90" r:id="rId328" display="https://twitter.com/#!/dec4el/status/1085567857566597120"/>
    <hyperlink ref="X91" r:id="rId329" display="https://twitter.com/#!/dec4el/status/1085567857566597120"/>
    <hyperlink ref="X92" r:id="rId330" display="https://twitter.com/#!/dec4el/status/1085567857566597120"/>
    <hyperlink ref="X93" r:id="rId331" display="https://twitter.com/#!/leomiklasz/status/1085568000651087878"/>
    <hyperlink ref="X94" r:id="rId332" display="https://twitter.com/#!/leomiklasz/status/1085568000651087878"/>
    <hyperlink ref="X95" r:id="rId333" display="https://twitter.com/#!/leomiklasz/status/1085568000651087878"/>
    <hyperlink ref="X96" r:id="rId334" display="https://twitter.com/#!/annemac33/status/1085568037921701888"/>
    <hyperlink ref="X97" r:id="rId335" display="https://twitter.com/#!/annemac33/status/1085568037921701888"/>
    <hyperlink ref="X98" r:id="rId336" display="https://twitter.com/#!/annemac33/status/1085568037921701888"/>
    <hyperlink ref="X99" r:id="rId337" display="https://twitter.com/#!/45albannach/status/1085568138975105028"/>
    <hyperlink ref="X100" r:id="rId338" display="https://twitter.com/#!/45albannach/status/1085568138975105028"/>
    <hyperlink ref="X101" r:id="rId339" display="https://twitter.com/#!/45albannach/status/1085568138975105028"/>
    <hyperlink ref="X102" r:id="rId340" display="https://twitter.com/#!/weealanb/status/1085568452910333955"/>
    <hyperlink ref="X103" r:id="rId341" display="https://twitter.com/#!/isleofskyecats/status/1085568784247726080"/>
    <hyperlink ref="X104" r:id="rId342" display="https://twitter.com/#!/isleofskyecats/status/1085568784247726080"/>
    <hyperlink ref="X105" r:id="rId343" display="https://twitter.com/#!/isleofskyecats/status/1085568784247726080"/>
    <hyperlink ref="X106" r:id="rId344" display="https://twitter.com/#!/kacidama/status/1085568833656705035"/>
    <hyperlink ref="X107" r:id="rId345" display="https://twitter.com/#!/kacidama/status/1085568833656705035"/>
    <hyperlink ref="X108" r:id="rId346" display="https://twitter.com/#!/kacidama/status/1085568833656705035"/>
    <hyperlink ref="X109" r:id="rId347" display="https://twitter.com/#!/mhrmort/status/1085568852807876610"/>
    <hyperlink ref="X110" r:id="rId348" display="https://twitter.com/#!/amacfergus/status/1085568901365354497"/>
    <hyperlink ref="X111" r:id="rId349" display="https://twitter.com/#!/amacfergus/status/1085568901365354497"/>
    <hyperlink ref="X112" r:id="rId350" display="https://twitter.com/#!/amacfergus/status/1085568901365354497"/>
    <hyperlink ref="X113" r:id="rId351" display="https://twitter.com/#!/proctorlewis1/status/1085569276793311232"/>
    <hyperlink ref="X114" r:id="rId352" display="https://twitter.com/#!/proctorlewis1/status/1085569276793311232"/>
    <hyperlink ref="X115" r:id="rId353" display="https://twitter.com/#!/evolvingpeasant/status/1085569350021586946"/>
    <hyperlink ref="X116" r:id="rId354" display="https://twitter.com/#!/evolvingpeasant/status/1085569350021586946"/>
    <hyperlink ref="X117" r:id="rId355" display="https://twitter.com/#!/evolvingpeasant/status/1085569350021586946"/>
    <hyperlink ref="X118" r:id="rId356" display="https://twitter.com/#!/jamesgarry7/status/1085569658630090755"/>
    <hyperlink ref="X119" r:id="rId357" display="https://twitter.com/#!/jamesgarry7/status/1085569658630090755"/>
    <hyperlink ref="X120" r:id="rId358" display="https://twitter.com/#!/jamesgarry7/status/1085569658630090755"/>
    <hyperlink ref="X121" r:id="rId359" display="https://twitter.com/#!/stovies5/status/1085569661649985537"/>
    <hyperlink ref="X122" r:id="rId360" display="https://twitter.com/#!/stovies5/status/1085569661649985537"/>
    <hyperlink ref="X123" r:id="rId361" display="https://twitter.com/#!/wattswilma/status/1085569737965359104"/>
    <hyperlink ref="X124" r:id="rId362" display="https://twitter.com/#!/wattswilma/status/1085569737965359104"/>
    <hyperlink ref="X125" r:id="rId363" display="https://twitter.com/#!/juliebertagna/status/1085569847419944961"/>
    <hyperlink ref="X126" r:id="rId364" display="https://twitter.com/#!/icockburn/status/1085569986133983232"/>
    <hyperlink ref="X127" r:id="rId365" display="https://twitter.com/#!/icockburn/status/1085569986133983232"/>
    <hyperlink ref="X128" r:id="rId366" display="https://twitter.com/#!/icockburn/status/1085569986133983232"/>
    <hyperlink ref="X129" r:id="rId367" display="https://twitter.com/#!/chrislundaysnp/status/1085570055826522113"/>
    <hyperlink ref="X130" r:id="rId368" display="https://twitter.com/#!/chrislundaysnp/status/1085570055826522113"/>
    <hyperlink ref="X131" r:id="rId369" display="https://twitter.com/#!/chrislundaysnp/status/1085570055826522113"/>
    <hyperlink ref="X132" r:id="rId370" display="https://twitter.com/#!/airisaiia/status/1085570259216666624"/>
    <hyperlink ref="X133" r:id="rId371" display="https://twitter.com/#!/airisaiia/status/1085570259216666624"/>
    <hyperlink ref="X134" r:id="rId372" display="https://twitter.com/#!/airisaiia/status/1085570259216666624"/>
    <hyperlink ref="X135" r:id="rId373" display="https://twitter.com/#!/mareetoddmsp/status/1085570263645908993"/>
    <hyperlink ref="X136" r:id="rId374" display="https://twitter.com/#!/mareetoddmsp/status/1085570263645908993"/>
    <hyperlink ref="X137" r:id="rId375" display="https://twitter.com/#!/mareetoddmsp/status/1085570263645908993"/>
    <hyperlink ref="X138" r:id="rId376" display="https://twitter.com/#!/v_jamieson/status/352756964490625024"/>
    <hyperlink ref="X139" r:id="rId377" display="https://twitter.com/#!/r_davidson1980/status/1085570135065276417"/>
    <hyperlink ref="X140" r:id="rId378" display="https://twitter.com/#!/uk_together/status/355267907674058753"/>
    <hyperlink ref="X141" r:id="rId379" display="https://twitter.com/#!/r_davidson1980/status/1085570135065276417"/>
    <hyperlink ref="X142" r:id="rId380" display="https://twitter.com/#!/r_davidson1980/status/1085570458223808512"/>
    <hyperlink ref="X143" r:id="rId381" display="https://twitter.com/#!/15jonrell/status/1085570596082192385"/>
    <hyperlink ref="X144" r:id="rId382" display="https://twitter.com/#!/7anthea6/status/1085570774872801285"/>
    <hyperlink ref="X145" r:id="rId383" display="https://twitter.com/#!/7anthea6/status/1085570774872801285"/>
    <hyperlink ref="X146" r:id="rId384" display="https://twitter.com/#!/7anthea6/status/1085570774872801285"/>
    <hyperlink ref="X147" r:id="rId385" display="https://twitter.com/#!/shufflepaw/status/1085570892871225344"/>
    <hyperlink ref="X148" r:id="rId386" display="https://twitter.com/#!/shufflepaw/status/1085570892871225344"/>
    <hyperlink ref="X149" r:id="rId387" display="https://twitter.com/#!/edtech_stories/status/1085570922159976449"/>
    <hyperlink ref="X150" r:id="rId388" display="https://twitter.com/#!/edtech_stories/status/1085570922159976449"/>
    <hyperlink ref="X151" r:id="rId389" display="https://twitter.com/#!/edtech_stories/status/1085570922159976449"/>
    <hyperlink ref="X152" r:id="rId390" display="https://twitter.com/#!/edtech_stories/status/1085570922159976449"/>
    <hyperlink ref="X153" r:id="rId391" display="https://twitter.com/#!/edtech_stories/status/1085570922159976449"/>
    <hyperlink ref="X154" r:id="rId392" display="https://twitter.com/#!/edtech_stories/status/1085570922159976449"/>
    <hyperlink ref="X155" r:id="rId393" display="https://twitter.com/#!/edtech_stories/status/1085570922159976449"/>
    <hyperlink ref="X156" r:id="rId394" display="https://twitter.com/#!/odettemacdonal3/status/1085571079060504576"/>
    <hyperlink ref="X157" r:id="rId395" display="https://twitter.com/#!/odettemacdonal3/status/1085571079060504576"/>
    <hyperlink ref="X158" r:id="rId396" display="https://twitter.com/#!/odettemacdonal3/status/1085571079060504576"/>
    <hyperlink ref="X159" r:id="rId397" display="https://twitter.com/#!/dottyost/status/1085571095032487937"/>
    <hyperlink ref="X160" r:id="rId398" display="https://twitter.com/#!/dottyost/status/1085571095032487937"/>
    <hyperlink ref="X161" r:id="rId399" display="https://twitter.com/#!/hoopswon/status/1085571200347242496"/>
    <hyperlink ref="X162" r:id="rId400" display="https://twitter.com/#!/scotindydebate/status/1085568928556949504"/>
    <hyperlink ref="X163" r:id="rId401" display="https://twitter.com/#!/scotindydebate/status/1085568928556949504"/>
    <hyperlink ref="X164" r:id="rId402" display="https://twitter.com/#!/scotindydebate/status/1085568928556949504"/>
    <hyperlink ref="X165" r:id="rId403" display="https://twitter.com/#!/scotindydebate/status/1085569126645620736"/>
    <hyperlink ref="X166" r:id="rId404" display="https://twitter.com/#!/indyrefscot2now/status/1085571209381797889"/>
    <hyperlink ref="X167" r:id="rId405" display="https://twitter.com/#!/indyrefscot2now/status/1085571209381797889"/>
    <hyperlink ref="X168" r:id="rId406" display="https://twitter.com/#!/irenehutchison/status/1085571495617851392"/>
    <hyperlink ref="X169" r:id="rId407" display="https://twitter.com/#!/darrenjdouglas/status/1085571593986809857"/>
    <hyperlink ref="X170" r:id="rId408" display="https://twitter.com/#!/eileen43eileen/status/1085498095478161410"/>
    <hyperlink ref="X171" r:id="rId409" display="https://twitter.com/#!/martinc84779546/status/1085571617407885315"/>
    <hyperlink ref="X172" r:id="rId410" display="https://twitter.com/#!/robertsonsmokey/status/1085571851844272133"/>
    <hyperlink ref="X173" r:id="rId411" display="https://twitter.com/#!/mckinlay_liz/status/1085571934266580994"/>
    <hyperlink ref="X174" r:id="rId412" display="https://twitter.com/#!/mckinlay_liz/status/1085571934266580994"/>
    <hyperlink ref="X175" r:id="rId413" display="https://twitter.com/#!/mckinlay_liz/status/1085571934266580994"/>
    <hyperlink ref="X176" r:id="rId414" display="https://twitter.com/#!/ruthj02029255/status/1085571947256254465"/>
    <hyperlink ref="X177" r:id="rId415" display="https://twitter.com/#!/ruthj02029255/status/1085571947256254465"/>
    <hyperlink ref="X178" r:id="rId416" display="https://twitter.com/#!/ruthj02029255/status/1085571947256254465"/>
    <hyperlink ref="X179" r:id="rId417" display="https://twitter.com/#!/marc0vald0/status/1085572115221413888"/>
    <hyperlink ref="X180" r:id="rId418" display="https://twitter.com/#!/marc0vald0/status/1085572115221413888"/>
    <hyperlink ref="X181" r:id="rId419" display="https://twitter.com/#!/marc0vald0/status/1085572115221413888"/>
    <hyperlink ref="X182" r:id="rId420" display="https://twitter.com/#!/katiesuze/status/1085572154626924544"/>
    <hyperlink ref="X183" r:id="rId421" display="https://twitter.com/#!/katiesuze/status/1085572154626924544"/>
    <hyperlink ref="X184" r:id="rId422" display="https://twitter.com/#!/katiesuze/status/1085572154626924544"/>
    <hyperlink ref="X185" r:id="rId423" display="https://twitter.com/#!/racbiggar/status/1085572329126719489"/>
    <hyperlink ref="X186" r:id="rId424" display="https://twitter.com/#!/darkblue1965/status/1085572354196099072"/>
    <hyperlink ref="X187" r:id="rId425" display="https://twitter.com/#!/indyrefbot/status/1085572442595172352"/>
    <hyperlink ref="X188" r:id="rId426" display="https://twitter.com/#!/indyrefbot/status/1085572442595172352"/>
    <hyperlink ref="X189" r:id="rId427" display="https://twitter.com/#!/indyrefbot/status/1085572442595172352"/>
    <hyperlink ref="X190" r:id="rId428" display="https://twitter.com/#!/itvborderrb/status/1085536826771804160"/>
    <hyperlink ref="X191" r:id="rId429" display="https://twitter.com/#!/johncumming15/status/1085572637231902720"/>
    <hyperlink ref="X192" r:id="rId430" display="https://twitter.com/#!/itvborderrb/status/1085536826771804160"/>
    <hyperlink ref="X193" r:id="rId431" display="https://twitter.com/#!/johncumming15/status/1085572637231902720"/>
    <hyperlink ref="X194" r:id="rId432" display="https://twitter.com/#!/johncumming15/status/1085572637231902720"/>
    <hyperlink ref="X195" r:id="rId433" display="https://twitter.com/#!/jim45cotland/status/1085363781155328004"/>
    <hyperlink ref="X196" r:id="rId434" display="https://twitter.com/#!/mikedisbury/status/1085573032087875584"/>
    <hyperlink ref="X197" r:id="rId435" display="https://twitter.com/#!/mikedisbury/status/1085564879984082944"/>
    <hyperlink ref="X198" r:id="rId436" display="https://twitter.com/#!/patrickharvie/status/1085514466832330752"/>
    <hyperlink ref="X199" r:id="rId437" display="https://twitter.com/#!/greengrass1875/status/1085573206663200778"/>
    <hyperlink ref="X200" r:id="rId438" display="https://twitter.com/#!/addancd/status/1085573334144819201"/>
    <hyperlink ref="X201" r:id="rId439" display="https://twitter.com/#!/getawaytaeindy/status/1085561863772012550"/>
    <hyperlink ref="X202" r:id="rId440" display="https://twitter.com/#!/getawaytaeindy/status/1085571481873063936"/>
    <hyperlink ref="X203" r:id="rId441" display="https://twitter.com/#!/isthisab0t/status/1085563347741884416"/>
    <hyperlink ref="X204" r:id="rId442" display="https://twitter.com/#!/eggmsc/status/1085568313437097985"/>
    <hyperlink ref="X205" r:id="rId443" display="https://twitter.com/#!/isthisab0t/status/1085568379942068225"/>
    <hyperlink ref="X206" r:id="rId444" display="https://twitter.com/#!/eggmsc/status/1085568313437097985"/>
    <hyperlink ref="X207" r:id="rId445" display="https://twitter.com/#!/isthisab0t/status/1085568379942068225"/>
    <hyperlink ref="X208" r:id="rId446" display="https://twitter.com/#!/isthisab0t/status/1085568379942068225"/>
    <hyperlink ref="X209" r:id="rId447" display="https://twitter.com/#!/wgsaraband/status/1085272890394796033"/>
    <hyperlink ref="X210" r:id="rId448" display="https://twitter.com/#!/isthisab0t/status/1085572414715637760"/>
    <hyperlink ref="X211" r:id="rId449" display="https://twitter.com/#!/amphetcymru/status/1085554740992401414"/>
    <hyperlink ref="X212" r:id="rId450" display="https://twitter.com/#!/isthisab0t/status/1085573416172863488"/>
  </hyperlinks>
  <printOptions/>
  <pageMargins left="0.7" right="0.7" top="0.75" bottom="0.75" header="0.3" footer="0.3"/>
  <pageSetup horizontalDpi="600" verticalDpi="600" orientation="portrait" r:id="rId454"/>
  <legacyDrawing r:id="rId452"/>
  <tableParts>
    <tablePart r:id="rId45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6"/>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1804</v>
      </c>
      <c r="B1" s="13" t="s">
        <v>1851</v>
      </c>
      <c r="C1" s="13" t="s">
        <v>1852</v>
      </c>
      <c r="D1" s="13" t="s">
        <v>144</v>
      </c>
      <c r="E1" s="13" t="s">
        <v>1854</v>
      </c>
      <c r="F1" s="13" t="s">
        <v>1855</v>
      </c>
      <c r="G1" s="13" t="s">
        <v>1856</v>
      </c>
    </row>
    <row r="2" spans="1:7" ht="15">
      <c r="A2" s="78" t="s">
        <v>1505</v>
      </c>
      <c r="B2" s="78">
        <v>34</v>
      </c>
      <c r="C2" s="122">
        <v>0.015377657168701946</v>
      </c>
      <c r="D2" s="78" t="s">
        <v>1853</v>
      </c>
      <c r="E2" s="78"/>
      <c r="F2" s="78"/>
      <c r="G2" s="78"/>
    </row>
    <row r="3" spans="1:7" ht="15">
      <c r="A3" s="78" t="s">
        <v>1506</v>
      </c>
      <c r="B3" s="78">
        <v>5</v>
      </c>
      <c r="C3" s="122">
        <v>0.002261420171867933</v>
      </c>
      <c r="D3" s="78" t="s">
        <v>1853</v>
      </c>
      <c r="E3" s="78"/>
      <c r="F3" s="78"/>
      <c r="G3" s="78"/>
    </row>
    <row r="4" spans="1:7" ht="15">
      <c r="A4" s="78" t="s">
        <v>1507</v>
      </c>
      <c r="B4" s="78">
        <v>0</v>
      </c>
      <c r="C4" s="122">
        <v>0</v>
      </c>
      <c r="D4" s="78" t="s">
        <v>1853</v>
      </c>
      <c r="E4" s="78"/>
      <c r="F4" s="78"/>
      <c r="G4" s="78"/>
    </row>
    <row r="5" spans="1:7" ht="15">
      <c r="A5" s="78" t="s">
        <v>1508</v>
      </c>
      <c r="B5" s="78">
        <v>2172</v>
      </c>
      <c r="C5" s="122">
        <v>0.9823609226594301</v>
      </c>
      <c r="D5" s="78" t="s">
        <v>1853</v>
      </c>
      <c r="E5" s="78"/>
      <c r="F5" s="78"/>
      <c r="G5" s="78"/>
    </row>
    <row r="6" spans="1:7" ht="15">
      <c r="A6" s="78" t="s">
        <v>1509</v>
      </c>
      <c r="B6" s="78">
        <v>2211</v>
      </c>
      <c r="C6" s="122">
        <v>1</v>
      </c>
      <c r="D6" s="78" t="s">
        <v>1853</v>
      </c>
      <c r="E6" s="78"/>
      <c r="F6" s="78"/>
      <c r="G6" s="78"/>
    </row>
    <row r="7" spans="1:7" ht="15">
      <c r="A7" s="84" t="s">
        <v>1510</v>
      </c>
      <c r="B7" s="84">
        <v>61</v>
      </c>
      <c r="C7" s="123">
        <v>0.011537632163279417</v>
      </c>
      <c r="D7" s="84" t="s">
        <v>1853</v>
      </c>
      <c r="E7" s="84" t="b">
        <v>0</v>
      </c>
      <c r="F7" s="84" t="b">
        <v>0</v>
      </c>
      <c r="G7" s="84" t="b">
        <v>0</v>
      </c>
    </row>
    <row r="8" spans="1:7" ht="15">
      <c r="A8" s="84" t="s">
        <v>1511</v>
      </c>
      <c r="B8" s="84">
        <v>52</v>
      </c>
      <c r="C8" s="123">
        <v>0.012726278815258398</v>
      </c>
      <c r="D8" s="84" t="s">
        <v>1853</v>
      </c>
      <c r="E8" s="84" t="b">
        <v>0</v>
      </c>
      <c r="F8" s="84" t="b">
        <v>0</v>
      </c>
      <c r="G8" s="84" t="b">
        <v>0</v>
      </c>
    </row>
    <row r="9" spans="1:7" ht="15">
      <c r="A9" s="84" t="s">
        <v>365</v>
      </c>
      <c r="B9" s="84">
        <v>51</v>
      </c>
      <c r="C9" s="123">
        <v>0.012826443682094695</v>
      </c>
      <c r="D9" s="84" t="s">
        <v>1853</v>
      </c>
      <c r="E9" s="84" t="b">
        <v>0</v>
      </c>
      <c r="F9" s="84" t="b">
        <v>0</v>
      </c>
      <c r="G9" s="84" t="b">
        <v>0</v>
      </c>
    </row>
    <row r="10" spans="1:7" ht="15">
      <c r="A10" s="84" t="s">
        <v>1512</v>
      </c>
      <c r="B10" s="84">
        <v>50</v>
      </c>
      <c r="C10" s="123">
        <v>0.012919779259579763</v>
      </c>
      <c r="D10" s="84" t="s">
        <v>1853</v>
      </c>
      <c r="E10" s="84" t="b">
        <v>0</v>
      </c>
      <c r="F10" s="84" t="b">
        <v>0</v>
      </c>
      <c r="G10" s="84" t="b">
        <v>0</v>
      </c>
    </row>
    <row r="11" spans="1:7" ht="15">
      <c r="A11" s="84" t="s">
        <v>311</v>
      </c>
      <c r="B11" s="84">
        <v>50</v>
      </c>
      <c r="C11" s="123">
        <v>0.012919779259579763</v>
      </c>
      <c r="D11" s="84" t="s">
        <v>1853</v>
      </c>
      <c r="E11" s="84" t="b">
        <v>0</v>
      </c>
      <c r="F11" s="84" t="b">
        <v>0</v>
      </c>
      <c r="G11" s="84" t="b">
        <v>0</v>
      </c>
    </row>
    <row r="12" spans="1:7" ht="15">
      <c r="A12" s="84" t="s">
        <v>1514</v>
      </c>
      <c r="B12" s="84">
        <v>50</v>
      </c>
      <c r="C12" s="123">
        <v>0.012919779259579763</v>
      </c>
      <c r="D12" s="84" t="s">
        <v>1853</v>
      </c>
      <c r="E12" s="84" t="b">
        <v>0</v>
      </c>
      <c r="F12" s="84" t="b">
        <v>0</v>
      </c>
      <c r="G12" s="84" t="b">
        <v>0</v>
      </c>
    </row>
    <row r="13" spans="1:7" ht="15">
      <c r="A13" s="84" t="s">
        <v>1515</v>
      </c>
      <c r="B13" s="84">
        <v>43</v>
      </c>
      <c r="C13" s="123">
        <v>0.013369684258287983</v>
      </c>
      <c r="D13" s="84" t="s">
        <v>1853</v>
      </c>
      <c r="E13" s="84" t="b">
        <v>0</v>
      </c>
      <c r="F13" s="84" t="b">
        <v>0</v>
      </c>
      <c r="G13" s="84" t="b">
        <v>0</v>
      </c>
    </row>
    <row r="14" spans="1:7" ht="15">
      <c r="A14" s="84" t="s">
        <v>1516</v>
      </c>
      <c r="B14" s="84">
        <v>43</v>
      </c>
      <c r="C14" s="123">
        <v>0.013369684258287983</v>
      </c>
      <c r="D14" s="84" t="s">
        <v>1853</v>
      </c>
      <c r="E14" s="84" t="b">
        <v>0</v>
      </c>
      <c r="F14" s="84" t="b">
        <v>0</v>
      </c>
      <c r="G14" s="84" t="b">
        <v>0</v>
      </c>
    </row>
    <row r="15" spans="1:7" ht="15">
      <c r="A15" s="84" t="s">
        <v>1517</v>
      </c>
      <c r="B15" s="84">
        <v>43</v>
      </c>
      <c r="C15" s="123">
        <v>0.013369684258287983</v>
      </c>
      <c r="D15" s="84" t="s">
        <v>1853</v>
      </c>
      <c r="E15" s="84" t="b">
        <v>0</v>
      </c>
      <c r="F15" s="84" t="b">
        <v>0</v>
      </c>
      <c r="G15" s="84" t="b">
        <v>0</v>
      </c>
    </row>
    <row r="16" spans="1:7" ht="15">
      <c r="A16" s="84" t="s">
        <v>1518</v>
      </c>
      <c r="B16" s="84">
        <v>43</v>
      </c>
      <c r="C16" s="123">
        <v>0.013369684258287983</v>
      </c>
      <c r="D16" s="84" t="s">
        <v>1853</v>
      </c>
      <c r="E16" s="84" t="b">
        <v>0</v>
      </c>
      <c r="F16" s="84" t="b">
        <v>0</v>
      </c>
      <c r="G16" s="84" t="b">
        <v>0</v>
      </c>
    </row>
    <row r="17" spans="1:7" ht="15">
      <c r="A17" s="84" t="s">
        <v>1519</v>
      </c>
      <c r="B17" s="84">
        <v>43</v>
      </c>
      <c r="C17" s="123">
        <v>0.013369684258287983</v>
      </c>
      <c r="D17" s="84" t="s">
        <v>1853</v>
      </c>
      <c r="E17" s="84" t="b">
        <v>0</v>
      </c>
      <c r="F17" s="84" t="b">
        <v>0</v>
      </c>
      <c r="G17" s="84" t="b">
        <v>0</v>
      </c>
    </row>
    <row r="18" spans="1:7" ht="15">
      <c r="A18" s="84" t="s">
        <v>310</v>
      </c>
      <c r="B18" s="84">
        <v>43</v>
      </c>
      <c r="C18" s="123">
        <v>0.013369684258287983</v>
      </c>
      <c r="D18" s="84" t="s">
        <v>1853</v>
      </c>
      <c r="E18" s="84" t="b">
        <v>0</v>
      </c>
      <c r="F18" s="84" t="b">
        <v>0</v>
      </c>
      <c r="G18" s="84" t="b">
        <v>0</v>
      </c>
    </row>
    <row r="19" spans="1:7" ht="15">
      <c r="A19" s="84" t="s">
        <v>298</v>
      </c>
      <c r="B19" s="84">
        <v>42</v>
      </c>
      <c r="C19" s="123">
        <v>0.013402951374679695</v>
      </c>
      <c r="D19" s="84" t="s">
        <v>1853</v>
      </c>
      <c r="E19" s="84" t="b">
        <v>0</v>
      </c>
      <c r="F19" s="84" t="b">
        <v>0</v>
      </c>
      <c r="G19" s="84" t="b">
        <v>0</v>
      </c>
    </row>
    <row r="20" spans="1:7" ht="15">
      <c r="A20" s="84" t="s">
        <v>933</v>
      </c>
      <c r="B20" s="84">
        <v>16</v>
      </c>
      <c r="C20" s="123">
        <v>0.010483648005312119</v>
      </c>
      <c r="D20" s="84" t="s">
        <v>1853</v>
      </c>
      <c r="E20" s="84" t="b">
        <v>0</v>
      </c>
      <c r="F20" s="84" t="b">
        <v>0</v>
      </c>
      <c r="G20" s="84" t="b">
        <v>0</v>
      </c>
    </row>
    <row r="21" spans="1:7" ht="15">
      <c r="A21" s="84" t="s">
        <v>1473</v>
      </c>
      <c r="B21" s="84">
        <v>14</v>
      </c>
      <c r="C21" s="123">
        <v>0.009824264384509864</v>
      </c>
      <c r="D21" s="84" t="s">
        <v>1853</v>
      </c>
      <c r="E21" s="84" t="b">
        <v>0</v>
      </c>
      <c r="F21" s="84" t="b">
        <v>0</v>
      </c>
      <c r="G21" s="84" t="b">
        <v>0</v>
      </c>
    </row>
    <row r="22" spans="1:7" ht="15">
      <c r="A22" s="84" t="s">
        <v>1527</v>
      </c>
      <c r="B22" s="84">
        <v>13</v>
      </c>
      <c r="C22" s="123">
        <v>0.013784162655606216</v>
      </c>
      <c r="D22" s="84" t="s">
        <v>1853</v>
      </c>
      <c r="E22" s="84" t="b">
        <v>0</v>
      </c>
      <c r="F22" s="84" t="b">
        <v>0</v>
      </c>
      <c r="G22" s="84" t="b">
        <v>0</v>
      </c>
    </row>
    <row r="23" spans="1:7" ht="15">
      <c r="A23" s="84" t="s">
        <v>1521</v>
      </c>
      <c r="B23" s="84">
        <v>13</v>
      </c>
      <c r="C23" s="123">
        <v>0.009458057183576838</v>
      </c>
      <c r="D23" s="84" t="s">
        <v>1853</v>
      </c>
      <c r="E23" s="84" t="b">
        <v>0</v>
      </c>
      <c r="F23" s="84" t="b">
        <v>0</v>
      </c>
      <c r="G23" s="84" t="b">
        <v>0</v>
      </c>
    </row>
    <row r="24" spans="1:7" ht="15">
      <c r="A24" s="84" t="s">
        <v>1522</v>
      </c>
      <c r="B24" s="84">
        <v>13</v>
      </c>
      <c r="C24" s="123">
        <v>0.009458057183576838</v>
      </c>
      <c r="D24" s="84" t="s">
        <v>1853</v>
      </c>
      <c r="E24" s="84" t="b">
        <v>0</v>
      </c>
      <c r="F24" s="84" t="b">
        <v>0</v>
      </c>
      <c r="G24" s="84" t="b">
        <v>0</v>
      </c>
    </row>
    <row r="25" spans="1:7" ht="15">
      <c r="A25" s="84" t="s">
        <v>1525</v>
      </c>
      <c r="B25" s="84">
        <v>12</v>
      </c>
      <c r="C25" s="123">
        <v>0.009428676316712554</v>
      </c>
      <c r="D25" s="84" t="s">
        <v>1853</v>
      </c>
      <c r="E25" s="84" t="b">
        <v>0</v>
      </c>
      <c r="F25" s="84" t="b">
        <v>0</v>
      </c>
      <c r="G25" s="84" t="b">
        <v>0</v>
      </c>
    </row>
    <row r="26" spans="1:7" ht="15">
      <c r="A26" s="84" t="s">
        <v>1523</v>
      </c>
      <c r="B26" s="84">
        <v>12</v>
      </c>
      <c r="C26" s="123">
        <v>0.009065033389148163</v>
      </c>
      <c r="D26" s="84" t="s">
        <v>1853</v>
      </c>
      <c r="E26" s="84" t="b">
        <v>0</v>
      </c>
      <c r="F26" s="84" t="b">
        <v>0</v>
      </c>
      <c r="G26" s="84" t="b">
        <v>0</v>
      </c>
    </row>
    <row r="27" spans="1:7" ht="15">
      <c r="A27" s="84" t="s">
        <v>1474</v>
      </c>
      <c r="B27" s="84">
        <v>12</v>
      </c>
      <c r="C27" s="123">
        <v>0.009065033389148163</v>
      </c>
      <c r="D27" s="84" t="s">
        <v>1853</v>
      </c>
      <c r="E27" s="84" t="b">
        <v>0</v>
      </c>
      <c r="F27" s="84" t="b">
        <v>0</v>
      </c>
      <c r="G27" s="84" t="b">
        <v>0</v>
      </c>
    </row>
    <row r="28" spans="1:7" ht="15">
      <c r="A28" s="84" t="s">
        <v>302</v>
      </c>
      <c r="B28" s="84">
        <v>11</v>
      </c>
      <c r="C28" s="123">
        <v>0.008642953290319843</v>
      </c>
      <c r="D28" s="84" t="s">
        <v>1853</v>
      </c>
      <c r="E28" s="84" t="b">
        <v>0</v>
      </c>
      <c r="F28" s="84" t="b">
        <v>0</v>
      </c>
      <c r="G28" s="84" t="b">
        <v>0</v>
      </c>
    </row>
    <row r="29" spans="1:7" ht="15">
      <c r="A29" s="84" t="s">
        <v>1549</v>
      </c>
      <c r="B29" s="84">
        <v>10</v>
      </c>
      <c r="C29" s="123">
        <v>0.008189168396711612</v>
      </c>
      <c r="D29" s="84" t="s">
        <v>1853</v>
      </c>
      <c r="E29" s="84" t="b">
        <v>0</v>
      </c>
      <c r="F29" s="84" t="b">
        <v>0</v>
      </c>
      <c r="G29" s="84" t="b">
        <v>0</v>
      </c>
    </row>
    <row r="30" spans="1:7" ht="15">
      <c r="A30" s="84" t="s">
        <v>1528</v>
      </c>
      <c r="B30" s="84">
        <v>9</v>
      </c>
      <c r="C30" s="123">
        <v>0.007700498080734176</v>
      </c>
      <c r="D30" s="84" t="s">
        <v>1853</v>
      </c>
      <c r="E30" s="84" t="b">
        <v>0</v>
      </c>
      <c r="F30" s="84" t="b">
        <v>0</v>
      </c>
      <c r="G30" s="84" t="b">
        <v>0</v>
      </c>
    </row>
    <row r="31" spans="1:7" ht="15">
      <c r="A31" s="84" t="s">
        <v>1524</v>
      </c>
      <c r="B31" s="84">
        <v>9</v>
      </c>
      <c r="C31" s="123">
        <v>0.008069682284444227</v>
      </c>
      <c r="D31" s="84" t="s">
        <v>1853</v>
      </c>
      <c r="E31" s="84" t="b">
        <v>0</v>
      </c>
      <c r="F31" s="84" t="b">
        <v>0</v>
      </c>
      <c r="G31" s="84" t="b">
        <v>0</v>
      </c>
    </row>
    <row r="32" spans="1:7" ht="15">
      <c r="A32" s="84" t="s">
        <v>1805</v>
      </c>
      <c r="B32" s="84">
        <v>8</v>
      </c>
      <c r="C32" s="123">
        <v>0.007173050919505979</v>
      </c>
      <c r="D32" s="84" t="s">
        <v>1853</v>
      </c>
      <c r="E32" s="84" t="b">
        <v>0</v>
      </c>
      <c r="F32" s="84" t="b">
        <v>0</v>
      </c>
      <c r="G32" s="84" t="b">
        <v>0</v>
      </c>
    </row>
    <row r="33" spans="1:7" ht="15">
      <c r="A33" s="84" t="s">
        <v>1806</v>
      </c>
      <c r="B33" s="84">
        <v>8</v>
      </c>
      <c r="C33" s="123">
        <v>0.007173050919505979</v>
      </c>
      <c r="D33" s="84" t="s">
        <v>1853</v>
      </c>
      <c r="E33" s="84" t="b">
        <v>0</v>
      </c>
      <c r="F33" s="84" t="b">
        <v>0</v>
      </c>
      <c r="G33" s="84" t="b">
        <v>0</v>
      </c>
    </row>
    <row r="34" spans="1:7" ht="15">
      <c r="A34" s="84" t="s">
        <v>1807</v>
      </c>
      <c r="B34" s="84">
        <v>8</v>
      </c>
      <c r="C34" s="123">
        <v>0.007173050919505979</v>
      </c>
      <c r="D34" s="84" t="s">
        <v>1853</v>
      </c>
      <c r="E34" s="84" t="b">
        <v>1</v>
      </c>
      <c r="F34" s="84" t="b">
        <v>0</v>
      </c>
      <c r="G34" s="84" t="b">
        <v>0</v>
      </c>
    </row>
    <row r="35" spans="1:7" ht="15">
      <c r="A35" s="84" t="s">
        <v>1808</v>
      </c>
      <c r="B35" s="84">
        <v>8</v>
      </c>
      <c r="C35" s="123">
        <v>0.007173050919505979</v>
      </c>
      <c r="D35" s="84" t="s">
        <v>1853</v>
      </c>
      <c r="E35" s="84" t="b">
        <v>0</v>
      </c>
      <c r="F35" s="84" t="b">
        <v>0</v>
      </c>
      <c r="G35" s="84" t="b">
        <v>0</v>
      </c>
    </row>
    <row r="36" spans="1:7" ht="15">
      <c r="A36" s="84" t="s">
        <v>1809</v>
      </c>
      <c r="B36" s="84">
        <v>8</v>
      </c>
      <c r="C36" s="123">
        <v>0.007173050919505979</v>
      </c>
      <c r="D36" s="84" t="s">
        <v>1853</v>
      </c>
      <c r="E36" s="84" t="b">
        <v>0</v>
      </c>
      <c r="F36" s="84" t="b">
        <v>0</v>
      </c>
      <c r="G36" s="84" t="b">
        <v>0</v>
      </c>
    </row>
    <row r="37" spans="1:7" ht="15">
      <c r="A37" s="84" t="s">
        <v>1810</v>
      </c>
      <c r="B37" s="84">
        <v>8</v>
      </c>
      <c r="C37" s="123">
        <v>0.007173050919505979</v>
      </c>
      <c r="D37" s="84" t="s">
        <v>1853</v>
      </c>
      <c r="E37" s="84" t="b">
        <v>0</v>
      </c>
      <c r="F37" s="84" t="b">
        <v>0</v>
      </c>
      <c r="G37" s="84" t="b">
        <v>0</v>
      </c>
    </row>
    <row r="38" spans="1:7" ht="15">
      <c r="A38" s="84" t="s">
        <v>1811</v>
      </c>
      <c r="B38" s="84">
        <v>8</v>
      </c>
      <c r="C38" s="123">
        <v>0.007173050919505979</v>
      </c>
      <c r="D38" s="84" t="s">
        <v>1853</v>
      </c>
      <c r="E38" s="84" t="b">
        <v>0</v>
      </c>
      <c r="F38" s="84" t="b">
        <v>0</v>
      </c>
      <c r="G38" s="84" t="b">
        <v>0</v>
      </c>
    </row>
    <row r="39" spans="1:7" ht="15">
      <c r="A39" s="84" t="s">
        <v>1812</v>
      </c>
      <c r="B39" s="84">
        <v>8</v>
      </c>
      <c r="C39" s="123">
        <v>0.007173050919505979</v>
      </c>
      <c r="D39" s="84" t="s">
        <v>1853</v>
      </c>
      <c r="E39" s="84" t="b">
        <v>0</v>
      </c>
      <c r="F39" s="84" t="b">
        <v>0</v>
      </c>
      <c r="G39" s="84" t="b">
        <v>0</v>
      </c>
    </row>
    <row r="40" spans="1:7" ht="15">
      <c r="A40" s="84" t="s">
        <v>1558</v>
      </c>
      <c r="B40" s="84">
        <v>7</v>
      </c>
      <c r="C40" s="123">
        <v>0.0066019557444986126</v>
      </c>
      <c r="D40" s="84" t="s">
        <v>1853</v>
      </c>
      <c r="E40" s="84" t="b">
        <v>0</v>
      </c>
      <c r="F40" s="84" t="b">
        <v>0</v>
      </c>
      <c r="G40" s="84" t="b">
        <v>0</v>
      </c>
    </row>
    <row r="41" spans="1:7" ht="15">
      <c r="A41" s="84" t="s">
        <v>1575</v>
      </c>
      <c r="B41" s="84">
        <v>7</v>
      </c>
      <c r="C41" s="123">
        <v>0.0066019557444986126</v>
      </c>
      <c r="D41" s="84" t="s">
        <v>1853</v>
      </c>
      <c r="E41" s="84" t="b">
        <v>0</v>
      </c>
      <c r="F41" s="84" t="b">
        <v>0</v>
      </c>
      <c r="G41" s="84" t="b">
        <v>0</v>
      </c>
    </row>
    <row r="42" spans="1:7" ht="15">
      <c r="A42" s="84" t="s">
        <v>300</v>
      </c>
      <c r="B42" s="84">
        <v>7</v>
      </c>
      <c r="C42" s="123">
        <v>0.0066019557444986126</v>
      </c>
      <c r="D42" s="84" t="s">
        <v>1853</v>
      </c>
      <c r="E42" s="84" t="b">
        <v>0</v>
      </c>
      <c r="F42" s="84" t="b">
        <v>0</v>
      </c>
      <c r="G42" s="84" t="b">
        <v>0</v>
      </c>
    </row>
    <row r="43" spans="1:7" ht="15">
      <c r="A43" s="84" t="s">
        <v>1813</v>
      </c>
      <c r="B43" s="84">
        <v>7</v>
      </c>
      <c r="C43" s="123">
        <v>0.0066019557444986126</v>
      </c>
      <c r="D43" s="84" t="s">
        <v>1853</v>
      </c>
      <c r="E43" s="84" t="b">
        <v>0</v>
      </c>
      <c r="F43" s="84" t="b">
        <v>0</v>
      </c>
      <c r="G43" s="84" t="b">
        <v>0</v>
      </c>
    </row>
    <row r="44" spans="1:7" ht="15">
      <c r="A44" s="84" t="s">
        <v>1814</v>
      </c>
      <c r="B44" s="84">
        <v>7</v>
      </c>
      <c r="C44" s="123">
        <v>0.0066019557444986126</v>
      </c>
      <c r="D44" s="84" t="s">
        <v>1853</v>
      </c>
      <c r="E44" s="84" t="b">
        <v>0</v>
      </c>
      <c r="F44" s="84" t="b">
        <v>0</v>
      </c>
      <c r="G44" s="84" t="b">
        <v>0</v>
      </c>
    </row>
    <row r="45" spans="1:7" ht="15">
      <c r="A45" s="84" t="s">
        <v>1475</v>
      </c>
      <c r="B45" s="84">
        <v>7</v>
      </c>
      <c r="C45" s="123">
        <v>0.0066019557444986126</v>
      </c>
      <c r="D45" s="84" t="s">
        <v>1853</v>
      </c>
      <c r="E45" s="84" t="b">
        <v>0</v>
      </c>
      <c r="F45" s="84" t="b">
        <v>0</v>
      </c>
      <c r="G45" s="84" t="b">
        <v>0</v>
      </c>
    </row>
    <row r="46" spans="1:7" ht="15">
      <c r="A46" s="84" t="s">
        <v>1481</v>
      </c>
      <c r="B46" s="84">
        <v>6</v>
      </c>
      <c r="C46" s="123">
        <v>0.005980936882211521</v>
      </c>
      <c r="D46" s="84" t="s">
        <v>1853</v>
      </c>
      <c r="E46" s="84" t="b">
        <v>0</v>
      </c>
      <c r="F46" s="84" t="b">
        <v>0</v>
      </c>
      <c r="G46" s="84" t="b">
        <v>0</v>
      </c>
    </row>
    <row r="47" spans="1:7" ht="15">
      <c r="A47" s="84" t="s">
        <v>284</v>
      </c>
      <c r="B47" s="84">
        <v>6</v>
      </c>
      <c r="C47" s="123">
        <v>0.005980936882211521</v>
      </c>
      <c r="D47" s="84" t="s">
        <v>1853</v>
      </c>
      <c r="E47" s="84" t="b">
        <v>0</v>
      </c>
      <c r="F47" s="84" t="b">
        <v>0</v>
      </c>
      <c r="G47" s="84" t="b">
        <v>0</v>
      </c>
    </row>
    <row r="48" spans="1:7" ht="15">
      <c r="A48" s="84" t="s">
        <v>1532</v>
      </c>
      <c r="B48" s="84">
        <v>5</v>
      </c>
      <c r="C48" s="123">
        <v>0.005301601021387006</v>
      </c>
      <c r="D48" s="84" t="s">
        <v>1853</v>
      </c>
      <c r="E48" s="84" t="b">
        <v>0</v>
      </c>
      <c r="F48" s="84" t="b">
        <v>0</v>
      </c>
      <c r="G48" s="84" t="b">
        <v>0</v>
      </c>
    </row>
    <row r="49" spans="1:7" ht="15">
      <c r="A49" s="84" t="s">
        <v>1815</v>
      </c>
      <c r="B49" s="84">
        <v>5</v>
      </c>
      <c r="C49" s="123">
        <v>0.005301601021387006</v>
      </c>
      <c r="D49" s="84" t="s">
        <v>1853</v>
      </c>
      <c r="E49" s="84" t="b">
        <v>0</v>
      </c>
      <c r="F49" s="84" t="b">
        <v>0</v>
      </c>
      <c r="G49" s="84" t="b">
        <v>0</v>
      </c>
    </row>
    <row r="50" spans="1:7" ht="15">
      <c r="A50" s="84" t="s">
        <v>1538</v>
      </c>
      <c r="B50" s="84">
        <v>5</v>
      </c>
      <c r="C50" s="123">
        <v>0.005301601021387006</v>
      </c>
      <c r="D50" s="84" t="s">
        <v>1853</v>
      </c>
      <c r="E50" s="84" t="b">
        <v>1</v>
      </c>
      <c r="F50" s="84" t="b">
        <v>0</v>
      </c>
      <c r="G50" s="84" t="b">
        <v>0</v>
      </c>
    </row>
    <row r="51" spans="1:7" ht="15">
      <c r="A51" s="84" t="s">
        <v>1539</v>
      </c>
      <c r="B51" s="84">
        <v>5</v>
      </c>
      <c r="C51" s="123">
        <v>0.005301601021387006</v>
      </c>
      <c r="D51" s="84" t="s">
        <v>1853</v>
      </c>
      <c r="E51" s="84" t="b">
        <v>0</v>
      </c>
      <c r="F51" s="84" t="b">
        <v>0</v>
      </c>
      <c r="G51" s="84" t="b">
        <v>0</v>
      </c>
    </row>
    <row r="52" spans="1:7" ht="15">
      <c r="A52" s="84" t="s">
        <v>1476</v>
      </c>
      <c r="B52" s="84">
        <v>5</v>
      </c>
      <c r="C52" s="123">
        <v>0.005301601021387006</v>
      </c>
      <c r="D52" s="84" t="s">
        <v>1853</v>
      </c>
      <c r="E52" s="84" t="b">
        <v>0</v>
      </c>
      <c r="F52" s="84" t="b">
        <v>0</v>
      </c>
      <c r="G52" s="84" t="b">
        <v>0</v>
      </c>
    </row>
    <row r="53" spans="1:7" ht="15">
      <c r="A53" s="84" t="s">
        <v>1529</v>
      </c>
      <c r="B53" s="84">
        <v>4</v>
      </c>
      <c r="C53" s="123">
        <v>0.004552138918177949</v>
      </c>
      <c r="D53" s="84" t="s">
        <v>1853</v>
      </c>
      <c r="E53" s="84" t="b">
        <v>0</v>
      </c>
      <c r="F53" s="84" t="b">
        <v>0</v>
      </c>
      <c r="G53" s="84" t="b">
        <v>0</v>
      </c>
    </row>
    <row r="54" spans="1:7" ht="15">
      <c r="A54" s="84" t="s">
        <v>1530</v>
      </c>
      <c r="B54" s="84">
        <v>4</v>
      </c>
      <c r="C54" s="123">
        <v>0.004552138918177949</v>
      </c>
      <c r="D54" s="84" t="s">
        <v>1853</v>
      </c>
      <c r="E54" s="84" t="b">
        <v>0</v>
      </c>
      <c r="F54" s="84" t="b">
        <v>0</v>
      </c>
      <c r="G54" s="84" t="b">
        <v>0</v>
      </c>
    </row>
    <row r="55" spans="1:7" ht="15">
      <c r="A55" s="84" t="s">
        <v>1531</v>
      </c>
      <c r="B55" s="84">
        <v>4</v>
      </c>
      <c r="C55" s="123">
        <v>0.004552138918177949</v>
      </c>
      <c r="D55" s="84" t="s">
        <v>1853</v>
      </c>
      <c r="E55" s="84" t="b">
        <v>0</v>
      </c>
      <c r="F55" s="84" t="b">
        <v>0</v>
      </c>
      <c r="G55" s="84" t="b">
        <v>0</v>
      </c>
    </row>
    <row r="56" spans="1:7" ht="15">
      <c r="A56" s="84" t="s">
        <v>1533</v>
      </c>
      <c r="B56" s="84">
        <v>4</v>
      </c>
      <c r="C56" s="123">
        <v>0.004552138918177949</v>
      </c>
      <c r="D56" s="84" t="s">
        <v>1853</v>
      </c>
      <c r="E56" s="84" t="b">
        <v>0</v>
      </c>
      <c r="F56" s="84" t="b">
        <v>0</v>
      </c>
      <c r="G56" s="84" t="b">
        <v>0</v>
      </c>
    </row>
    <row r="57" spans="1:7" ht="15">
      <c r="A57" s="84" t="s">
        <v>1534</v>
      </c>
      <c r="B57" s="84">
        <v>4</v>
      </c>
      <c r="C57" s="123">
        <v>0.004552138918177949</v>
      </c>
      <c r="D57" s="84" t="s">
        <v>1853</v>
      </c>
      <c r="E57" s="84" t="b">
        <v>0</v>
      </c>
      <c r="F57" s="84" t="b">
        <v>0</v>
      </c>
      <c r="G57" s="84" t="b">
        <v>0</v>
      </c>
    </row>
    <row r="58" spans="1:7" ht="15">
      <c r="A58" s="84" t="s">
        <v>1816</v>
      </c>
      <c r="B58" s="84">
        <v>4</v>
      </c>
      <c r="C58" s="123">
        <v>0.004552138918177949</v>
      </c>
      <c r="D58" s="84" t="s">
        <v>1853</v>
      </c>
      <c r="E58" s="84" t="b">
        <v>0</v>
      </c>
      <c r="F58" s="84" t="b">
        <v>0</v>
      </c>
      <c r="G58" s="84" t="b">
        <v>0</v>
      </c>
    </row>
    <row r="59" spans="1:7" ht="15">
      <c r="A59" s="84" t="s">
        <v>1817</v>
      </c>
      <c r="B59" s="84">
        <v>4</v>
      </c>
      <c r="C59" s="123">
        <v>0.004552138918177949</v>
      </c>
      <c r="D59" s="84" t="s">
        <v>1853</v>
      </c>
      <c r="E59" s="84" t="b">
        <v>0</v>
      </c>
      <c r="F59" s="84" t="b">
        <v>0</v>
      </c>
      <c r="G59" s="84" t="b">
        <v>0</v>
      </c>
    </row>
    <row r="60" spans="1:7" ht="15">
      <c r="A60" s="84" t="s">
        <v>1818</v>
      </c>
      <c r="B60" s="84">
        <v>4</v>
      </c>
      <c r="C60" s="123">
        <v>0.004552138918177949</v>
      </c>
      <c r="D60" s="84" t="s">
        <v>1853</v>
      </c>
      <c r="E60" s="84" t="b">
        <v>0</v>
      </c>
      <c r="F60" s="84" t="b">
        <v>0</v>
      </c>
      <c r="G60" s="84" t="b">
        <v>0</v>
      </c>
    </row>
    <row r="61" spans="1:7" ht="15">
      <c r="A61" s="84" t="s">
        <v>1819</v>
      </c>
      <c r="B61" s="84">
        <v>4</v>
      </c>
      <c r="C61" s="123">
        <v>0.004552138918177949</v>
      </c>
      <c r="D61" s="84" t="s">
        <v>1853</v>
      </c>
      <c r="E61" s="84" t="b">
        <v>0</v>
      </c>
      <c r="F61" s="84" t="b">
        <v>0</v>
      </c>
      <c r="G61" s="84" t="b">
        <v>0</v>
      </c>
    </row>
    <row r="62" spans="1:7" ht="15">
      <c r="A62" s="84" t="s">
        <v>1820</v>
      </c>
      <c r="B62" s="84">
        <v>4</v>
      </c>
      <c r="C62" s="123">
        <v>0.004552138918177949</v>
      </c>
      <c r="D62" s="84" t="s">
        <v>1853</v>
      </c>
      <c r="E62" s="84" t="b">
        <v>0</v>
      </c>
      <c r="F62" s="84" t="b">
        <v>0</v>
      </c>
      <c r="G62" s="84" t="b">
        <v>0</v>
      </c>
    </row>
    <row r="63" spans="1:7" ht="15">
      <c r="A63" s="84" t="s">
        <v>1821</v>
      </c>
      <c r="B63" s="84">
        <v>4</v>
      </c>
      <c r="C63" s="123">
        <v>0.004552138918177949</v>
      </c>
      <c r="D63" s="84" t="s">
        <v>1853</v>
      </c>
      <c r="E63" s="84" t="b">
        <v>0</v>
      </c>
      <c r="F63" s="84" t="b">
        <v>0</v>
      </c>
      <c r="G63" s="84" t="b">
        <v>0</v>
      </c>
    </row>
    <row r="64" spans="1:7" ht="15">
      <c r="A64" s="84" t="s">
        <v>1822</v>
      </c>
      <c r="B64" s="84">
        <v>4</v>
      </c>
      <c r="C64" s="123">
        <v>0.004552138918177949</v>
      </c>
      <c r="D64" s="84" t="s">
        <v>1853</v>
      </c>
      <c r="E64" s="84" t="b">
        <v>0</v>
      </c>
      <c r="F64" s="84" t="b">
        <v>0</v>
      </c>
      <c r="G64" s="84" t="b">
        <v>0</v>
      </c>
    </row>
    <row r="65" spans="1:7" ht="15">
      <c r="A65" s="84" t="s">
        <v>1477</v>
      </c>
      <c r="B65" s="84">
        <v>4</v>
      </c>
      <c r="C65" s="123">
        <v>0.004552138918177949</v>
      </c>
      <c r="D65" s="84" t="s">
        <v>1853</v>
      </c>
      <c r="E65" s="84" t="b">
        <v>0</v>
      </c>
      <c r="F65" s="84" t="b">
        <v>0</v>
      </c>
      <c r="G65" s="84" t="b">
        <v>0</v>
      </c>
    </row>
    <row r="66" spans="1:7" ht="15">
      <c r="A66" s="84" t="s">
        <v>1535</v>
      </c>
      <c r="B66" s="84">
        <v>4</v>
      </c>
      <c r="C66" s="123">
        <v>0.004552138918177949</v>
      </c>
      <c r="D66" s="84" t="s">
        <v>1853</v>
      </c>
      <c r="E66" s="84" t="b">
        <v>0</v>
      </c>
      <c r="F66" s="84" t="b">
        <v>0</v>
      </c>
      <c r="G66" s="84" t="b">
        <v>0</v>
      </c>
    </row>
    <row r="67" spans="1:7" ht="15">
      <c r="A67" s="84" t="s">
        <v>1823</v>
      </c>
      <c r="B67" s="84">
        <v>4</v>
      </c>
      <c r="C67" s="123">
        <v>0.004552138918177949</v>
      </c>
      <c r="D67" s="84" t="s">
        <v>1853</v>
      </c>
      <c r="E67" s="84" t="b">
        <v>1</v>
      </c>
      <c r="F67" s="84" t="b">
        <v>0</v>
      </c>
      <c r="G67" s="84" t="b">
        <v>0</v>
      </c>
    </row>
    <row r="68" spans="1:7" ht="15">
      <c r="A68" s="84" t="s">
        <v>1824</v>
      </c>
      <c r="B68" s="84">
        <v>4</v>
      </c>
      <c r="C68" s="123">
        <v>0.004552138918177949</v>
      </c>
      <c r="D68" s="84" t="s">
        <v>1853</v>
      </c>
      <c r="E68" s="84" t="b">
        <v>0</v>
      </c>
      <c r="F68" s="84" t="b">
        <v>0</v>
      </c>
      <c r="G68" s="84" t="b">
        <v>0</v>
      </c>
    </row>
    <row r="69" spans="1:7" ht="15">
      <c r="A69" s="84" t="s">
        <v>1825</v>
      </c>
      <c r="B69" s="84">
        <v>4</v>
      </c>
      <c r="C69" s="123">
        <v>0.004552138918177949</v>
      </c>
      <c r="D69" s="84" t="s">
        <v>1853</v>
      </c>
      <c r="E69" s="84" t="b">
        <v>0</v>
      </c>
      <c r="F69" s="84" t="b">
        <v>0</v>
      </c>
      <c r="G69" s="84" t="b">
        <v>0</v>
      </c>
    </row>
    <row r="70" spans="1:7" ht="15">
      <c r="A70" s="84" t="s">
        <v>1826</v>
      </c>
      <c r="B70" s="84">
        <v>4</v>
      </c>
      <c r="C70" s="123">
        <v>0.004552138918177949</v>
      </c>
      <c r="D70" s="84" t="s">
        <v>1853</v>
      </c>
      <c r="E70" s="84" t="b">
        <v>0</v>
      </c>
      <c r="F70" s="84" t="b">
        <v>0</v>
      </c>
      <c r="G70" s="84" t="b">
        <v>0</v>
      </c>
    </row>
    <row r="71" spans="1:7" ht="15">
      <c r="A71" s="84" t="s">
        <v>1827</v>
      </c>
      <c r="B71" s="84">
        <v>4</v>
      </c>
      <c r="C71" s="123">
        <v>0.004552138918177949</v>
      </c>
      <c r="D71" s="84" t="s">
        <v>1853</v>
      </c>
      <c r="E71" s="84" t="b">
        <v>0</v>
      </c>
      <c r="F71" s="84" t="b">
        <v>0</v>
      </c>
      <c r="G71" s="84" t="b">
        <v>0</v>
      </c>
    </row>
    <row r="72" spans="1:7" ht="15">
      <c r="A72" s="84" t="s">
        <v>1828</v>
      </c>
      <c r="B72" s="84">
        <v>4</v>
      </c>
      <c r="C72" s="123">
        <v>0.004552138918177949</v>
      </c>
      <c r="D72" s="84" t="s">
        <v>1853</v>
      </c>
      <c r="E72" s="84" t="b">
        <v>0</v>
      </c>
      <c r="F72" s="84" t="b">
        <v>0</v>
      </c>
      <c r="G72" s="84" t="b">
        <v>0</v>
      </c>
    </row>
    <row r="73" spans="1:7" ht="15">
      <c r="A73" s="84" t="s">
        <v>1829</v>
      </c>
      <c r="B73" s="84">
        <v>4</v>
      </c>
      <c r="C73" s="123">
        <v>0.004552138918177949</v>
      </c>
      <c r="D73" s="84" t="s">
        <v>1853</v>
      </c>
      <c r="E73" s="84" t="b">
        <v>0</v>
      </c>
      <c r="F73" s="84" t="b">
        <v>0</v>
      </c>
      <c r="G73" s="84" t="b">
        <v>0</v>
      </c>
    </row>
    <row r="74" spans="1:7" ht="15">
      <c r="A74" s="84" t="s">
        <v>1830</v>
      </c>
      <c r="B74" s="84">
        <v>4</v>
      </c>
      <c r="C74" s="123">
        <v>0.004552138918177949</v>
      </c>
      <c r="D74" s="84" t="s">
        <v>1853</v>
      </c>
      <c r="E74" s="84" t="b">
        <v>0</v>
      </c>
      <c r="F74" s="84" t="b">
        <v>0</v>
      </c>
      <c r="G74" s="84" t="b">
        <v>0</v>
      </c>
    </row>
    <row r="75" spans="1:7" ht="15">
      <c r="A75" s="84" t="s">
        <v>1831</v>
      </c>
      <c r="B75" s="84">
        <v>4</v>
      </c>
      <c r="C75" s="123">
        <v>0.004552138918177949</v>
      </c>
      <c r="D75" s="84" t="s">
        <v>1853</v>
      </c>
      <c r="E75" s="84" t="b">
        <v>0</v>
      </c>
      <c r="F75" s="84" t="b">
        <v>0</v>
      </c>
      <c r="G75" s="84" t="b">
        <v>0</v>
      </c>
    </row>
    <row r="76" spans="1:7" ht="15">
      <c r="A76" s="84" t="s">
        <v>288</v>
      </c>
      <c r="B76" s="84">
        <v>4</v>
      </c>
      <c r="C76" s="123">
        <v>0.004552138918177949</v>
      </c>
      <c r="D76" s="84" t="s">
        <v>1853</v>
      </c>
      <c r="E76" s="84" t="b">
        <v>0</v>
      </c>
      <c r="F76" s="84" t="b">
        <v>0</v>
      </c>
      <c r="G76" s="84" t="b">
        <v>0</v>
      </c>
    </row>
    <row r="77" spans="1:7" ht="15">
      <c r="A77" s="84" t="s">
        <v>1832</v>
      </c>
      <c r="B77" s="84">
        <v>4</v>
      </c>
      <c r="C77" s="123">
        <v>0.004552138918177949</v>
      </c>
      <c r="D77" s="84" t="s">
        <v>1853</v>
      </c>
      <c r="E77" s="84" t="b">
        <v>0</v>
      </c>
      <c r="F77" s="84" t="b">
        <v>0</v>
      </c>
      <c r="G77" s="84" t="b">
        <v>0</v>
      </c>
    </row>
    <row r="78" spans="1:7" ht="15">
      <c r="A78" s="84" t="s">
        <v>309</v>
      </c>
      <c r="B78" s="84">
        <v>3</v>
      </c>
      <c r="C78" s="123">
        <v>0.0037146785349244805</v>
      </c>
      <c r="D78" s="84" t="s">
        <v>1853</v>
      </c>
      <c r="E78" s="84" t="b">
        <v>0</v>
      </c>
      <c r="F78" s="84" t="b">
        <v>0</v>
      </c>
      <c r="G78" s="84" t="b">
        <v>0</v>
      </c>
    </row>
    <row r="79" spans="1:7" ht="15">
      <c r="A79" s="84" t="s">
        <v>308</v>
      </c>
      <c r="B79" s="84">
        <v>3</v>
      </c>
      <c r="C79" s="123">
        <v>0.0037146785349244805</v>
      </c>
      <c r="D79" s="84" t="s">
        <v>1853</v>
      </c>
      <c r="E79" s="84" t="b">
        <v>0</v>
      </c>
      <c r="F79" s="84" t="b">
        <v>0</v>
      </c>
      <c r="G79" s="84" t="b">
        <v>0</v>
      </c>
    </row>
    <row r="80" spans="1:7" ht="15">
      <c r="A80" s="84" t="s">
        <v>1833</v>
      </c>
      <c r="B80" s="84">
        <v>3</v>
      </c>
      <c r="C80" s="123">
        <v>0.0037146785349244805</v>
      </c>
      <c r="D80" s="84" t="s">
        <v>1853</v>
      </c>
      <c r="E80" s="84" t="b">
        <v>0</v>
      </c>
      <c r="F80" s="84" t="b">
        <v>0</v>
      </c>
      <c r="G80" s="84" t="b">
        <v>0</v>
      </c>
    </row>
    <row r="81" spans="1:7" ht="15">
      <c r="A81" s="84" t="s">
        <v>323</v>
      </c>
      <c r="B81" s="84">
        <v>3</v>
      </c>
      <c r="C81" s="123">
        <v>0.0037146785349244805</v>
      </c>
      <c r="D81" s="84" t="s">
        <v>1853</v>
      </c>
      <c r="E81" s="84" t="b">
        <v>0</v>
      </c>
      <c r="F81" s="84" t="b">
        <v>0</v>
      </c>
      <c r="G81" s="84" t="b">
        <v>0</v>
      </c>
    </row>
    <row r="82" spans="1:7" ht="15">
      <c r="A82" s="84" t="s">
        <v>322</v>
      </c>
      <c r="B82" s="84">
        <v>3</v>
      </c>
      <c r="C82" s="123">
        <v>0.0037146785349244805</v>
      </c>
      <c r="D82" s="84" t="s">
        <v>1853</v>
      </c>
      <c r="E82" s="84" t="b">
        <v>0</v>
      </c>
      <c r="F82" s="84" t="b">
        <v>0</v>
      </c>
      <c r="G82" s="84" t="b">
        <v>0</v>
      </c>
    </row>
    <row r="83" spans="1:7" ht="15">
      <c r="A83" s="84" t="s">
        <v>1834</v>
      </c>
      <c r="B83" s="84">
        <v>3</v>
      </c>
      <c r="C83" s="123">
        <v>0.0037146785349244805</v>
      </c>
      <c r="D83" s="84" t="s">
        <v>1853</v>
      </c>
      <c r="E83" s="84" t="b">
        <v>0</v>
      </c>
      <c r="F83" s="84" t="b">
        <v>0</v>
      </c>
      <c r="G83" s="84" t="b">
        <v>0</v>
      </c>
    </row>
    <row r="84" spans="1:7" ht="15">
      <c r="A84" s="84" t="s">
        <v>1835</v>
      </c>
      <c r="B84" s="84">
        <v>3</v>
      </c>
      <c r="C84" s="123">
        <v>0.0037146785349244805</v>
      </c>
      <c r="D84" s="84" t="s">
        <v>1853</v>
      </c>
      <c r="E84" s="84" t="b">
        <v>0</v>
      </c>
      <c r="F84" s="84" t="b">
        <v>0</v>
      </c>
      <c r="G84" s="84" t="b">
        <v>0</v>
      </c>
    </row>
    <row r="85" spans="1:7" ht="15">
      <c r="A85" s="84" t="s">
        <v>305</v>
      </c>
      <c r="B85" s="84">
        <v>3</v>
      </c>
      <c r="C85" s="123">
        <v>0.0037146785349244805</v>
      </c>
      <c r="D85" s="84" t="s">
        <v>1853</v>
      </c>
      <c r="E85" s="84" t="b">
        <v>0</v>
      </c>
      <c r="F85" s="84" t="b">
        <v>0</v>
      </c>
      <c r="G85" s="84" t="b">
        <v>0</v>
      </c>
    </row>
    <row r="86" spans="1:7" ht="15">
      <c r="A86" s="84" t="s">
        <v>1836</v>
      </c>
      <c r="B86" s="84">
        <v>3</v>
      </c>
      <c r="C86" s="123">
        <v>0.0037146785349244805</v>
      </c>
      <c r="D86" s="84" t="s">
        <v>1853</v>
      </c>
      <c r="E86" s="84" t="b">
        <v>0</v>
      </c>
      <c r="F86" s="84" t="b">
        <v>0</v>
      </c>
      <c r="G86" s="84" t="b">
        <v>0</v>
      </c>
    </row>
    <row r="87" spans="1:7" ht="15">
      <c r="A87" s="84" t="s">
        <v>276</v>
      </c>
      <c r="B87" s="84">
        <v>3</v>
      </c>
      <c r="C87" s="123">
        <v>0.0037146785349244805</v>
      </c>
      <c r="D87" s="84" t="s">
        <v>1853</v>
      </c>
      <c r="E87" s="84" t="b">
        <v>0</v>
      </c>
      <c r="F87" s="84" t="b">
        <v>0</v>
      </c>
      <c r="G87" s="84" t="b">
        <v>0</v>
      </c>
    </row>
    <row r="88" spans="1:7" ht="15">
      <c r="A88" s="84" t="s">
        <v>1837</v>
      </c>
      <c r="B88" s="84">
        <v>3</v>
      </c>
      <c r="C88" s="123">
        <v>0.0037146785349244805</v>
      </c>
      <c r="D88" s="84" t="s">
        <v>1853</v>
      </c>
      <c r="E88" s="84" t="b">
        <v>0</v>
      </c>
      <c r="F88" s="84" t="b">
        <v>0</v>
      </c>
      <c r="G88" s="84" t="b">
        <v>0</v>
      </c>
    </row>
    <row r="89" spans="1:7" ht="15">
      <c r="A89" s="84" t="s">
        <v>1553</v>
      </c>
      <c r="B89" s="84">
        <v>3</v>
      </c>
      <c r="C89" s="123">
        <v>0.0037146785349244805</v>
      </c>
      <c r="D89" s="84" t="s">
        <v>1853</v>
      </c>
      <c r="E89" s="84" t="b">
        <v>0</v>
      </c>
      <c r="F89" s="84" t="b">
        <v>0</v>
      </c>
      <c r="G89" s="84" t="b">
        <v>0</v>
      </c>
    </row>
    <row r="90" spans="1:7" ht="15">
      <c r="A90" s="84" t="s">
        <v>1554</v>
      </c>
      <c r="B90" s="84">
        <v>3</v>
      </c>
      <c r="C90" s="123">
        <v>0.0037146785349244805</v>
      </c>
      <c r="D90" s="84" t="s">
        <v>1853</v>
      </c>
      <c r="E90" s="84" t="b">
        <v>0</v>
      </c>
      <c r="F90" s="84" t="b">
        <v>0</v>
      </c>
      <c r="G90" s="84" t="b">
        <v>0</v>
      </c>
    </row>
    <row r="91" spans="1:7" ht="15">
      <c r="A91" s="84" t="s">
        <v>1555</v>
      </c>
      <c r="B91" s="84">
        <v>3</v>
      </c>
      <c r="C91" s="123">
        <v>0.0037146785349244805</v>
      </c>
      <c r="D91" s="84" t="s">
        <v>1853</v>
      </c>
      <c r="E91" s="84" t="b">
        <v>0</v>
      </c>
      <c r="F91" s="84" t="b">
        <v>0</v>
      </c>
      <c r="G91" s="84" t="b">
        <v>0</v>
      </c>
    </row>
    <row r="92" spans="1:7" ht="15">
      <c r="A92" s="84" t="s">
        <v>1478</v>
      </c>
      <c r="B92" s="84">
        <v>3</v>
      </c>
      <c r="C92" s="123">
        <v>0.0037146785349244805</v>
      </c>
      <c r="D92" s="84" t="s">
        <v>1853</v>
      </c>
      <c r="E92" s="84" t="b">
        <v>0</v>
      </c>
      <c r="F92" s="84" t="b">
        <v>0</v>
      </c>
      <c r="G92" s="84" t="b">
        <v>0</v>
      </c>
    </row>
    <row r="93" spans="1:7" ht="15">
      <c r="A93" s="84" t="s">
        <v>1562</v>
      </c>
      <c r="B93" s="84">
        <v>3</v>
      </c>
      <c r="C93" s="123">
        <v>0.0037146785349244805</v>
      </c>
      <c r="D93" s="84" t="s">
        <v>1853</v>
      </c>
      <c r="E93" s="84" t="b">
        <v>0</v>
      </c>
      <c r="F93" s="84" t="b">
        <v>0</v>
      </c>
      <c r="G93" s="84" t="b">
        <v>0</v>
      </c>
    </row>
    <row r="94" spans="1:7" ht="15">
      <c r="A94" s="84" t="s">
        <v>1563</v>
      </c>
      <c r="B94" s="84">
        <v>3</v>
      </c>
      <c r="C94" s="123">
        <v>0.0037146785349244805</v>
      </c>
      <c r="D94" s="84" t="s">
        <v>1853</v>
      </c>
      <c r="E94" s="84" t="b">
        <v>0</v>
      </c>
      <c r="F94" s="84" t="b">
        <v>0</v>
      </c>
      <c r="G94" s="84" t="b">
        <v>0</v>
      </c>
    </row>
    <row r="95" spans="1:7" ht="15">
      <c r="A95" s="84" t="s">
        <v>1571</v>
      </c>
      <c r="B95" s="84">
        <v>3</v>
      </c>
      <c r="C95" s="123">
        <v>0.0037146785349244805</v>
      </c>
      <c r="D95" s="84" t="s">
        <v>1853</v>
      </c>
      <c r="E95" s="84" t="b">
        <v>0</v>
      </c>
      <c r="F95" s="84" t="b">
        <v>0</v>
      </c>
      <c r="G95" s="84" t="b">
        <v>0</v>
      </c>
    </row>
    <row r="96" spans="1:7" ht="15">
      <c r="A96" s="84" t="s">
        <v>1567</v>
      </c>
      <c r="B96" s="84">
        <v>3</v>
      </c>
      <c r="C96" s="123">
        <v>0.004138314282452181</v>
      </c>
      <c r="D96" s="84" t="s">
        <v>1853</v>
      </c>
      <c r="E96" s="84" t="b">
        <v>0</v>
      </c>
      <c r="F96" s="84" t="b">
        <v>0</v>
      </c>
      <c r="G96" s="84" t="b">
        <v>0</v>
      </c>
    </row>
    <row r="97" spans="1:7" ht="15">
      <c r="A97" s="84" t="s">
        <v>307</v>
      </c>
      <c r="B97" s="84">
        <v>2</v>
      </c>
      <c r="C97" s="123">
        <v>0.0027588761883014542</v>
      </c>
      <c r="D97" s="84" t="s">
        <v>1853</v>
      </c>
      <c r="E97" s="84" t="b">
        <v>0</v>
      </c>
      <c r="F97" s="84" t="b">
        <v>0</v>
      </c>
      <c r="G97" s="84" t="b">
        <v>0</v>
      </c>
    </row>
    <row r="98" spans="1:7" ht="15">
      <c r="A98" s="84" t="s">
        <v>1544</v>
      </c>
      <c r="B98" s="84">
        <v>2</v>
      </c>
      <c r="C98" s="123">
        <v>0.0027588761883014542</v>
      </c>
      <c r="D98" s="84" t="s">
        <v>1853</v>
      </c>
      <c r="E98" s="84" t="b">
        <v>0</v>
      </c>
      <c r="F98" s="84" t="b">
        <v>0</v>
      </c>
      <c r="G98" s="84" t="b">
        <v>0</v>
      </c>
    </row>
    <row r="99" spans="1:7" ht="15">
      <c r="A99" s="84" t="s">
        <v>1545</v>
      </c>
      <c r="B99" s="84">
        <v>2</v>
      </c>
      <c r="C99" s="123">
        <v>0.0027588761883014542</v>
      </c>
      <c r="D99" s="84" t="s">
        <v>1853</v>
      </c>
      <c r="E99" s="84" t="b">
        <v>0</v>
      </c>
      <c r="F99" s="84" t="b">
        <v>0</v>
      </c>
      <c r="G99" s="84" t="b">
        <v>0</v>
      </c>
    </row>
    <row r="100" spans="1:7" ht="15">
      <c r="A100" s="84" t="s">
        <v>1546</v>
      </c>
      <c r="B100" s="84">
        <v>2</v>
      </c>
      <c r="C100" s="123">
        <v>0.0027588761883014542</v>
      </c>
      <c r="D100" s="84" t="s">
        <v>1853</v>
      </c>
      <c r="E100" s="84" t="b">
        <v>0</v>
      </c>
      <c r="F100" s="84" t="b">
        <v>0</v>
      </c>
      <c r="G100" s="84" t="b">
        <v>0</v>
      </c>
    </row>
    <row r="101" spans="1:7" ht="15">
      <c r="A101" s="84" t="s">
        <v>1547</v>
      </c>
      <c r="B101" s="84">
        <v>2</v>
      </c>
      <c r="C101" s="123">
        <v>0.0027588761883014542</v>
      </c>
      <c r="D101" s="84" t="s">
        <v>1853</v>
      </c>
      <c r="E101" s="84" t="b">
        <v>0</v>
      </c>
      <c r="F101" s="84" t="b">
        <v>0</v>
      </c>
      <c r="G101" s="84" t="b">
        <v>0</v>
      </c>
    </row>
    <row r="102" spans="1:7" ht="15">
      <c r="A102" s="84" t="s">
        <v>1548</v>
      </c>
      <c r="B102" s="84">
        <v>2</v>
      </c>
      <c r="C102" s="123">
        <v>0.0027588761883014542</v>
      </c>
      <c r="D102" s="84" t="s">
        <v>1853</v>
      </c>
      <c r="E102" s="84" t="b">
        <v>1</v>
      </c>
      <c r="F102" s="84" t="b">
        <v>0</v>
      </c>
      <c r="G102" s="84" t="b">
        <v>0</v>
      </c>
    </row>
    <row r="103" spans="1:7" ht="15">
      <c r="A103" s="84" t="s">
        <v>1550</v>
      </c>
      <c r="B103" s="84">
        <v>2</v>
      </c>
      <c r="C103" s="123">
        <v>0.0027588761883014542</v>
      </c>
      <c r="D103" s="84" t="s">
        <v>1853</v>
      </c>
      <c r="E103" s="84" t="b">
        <v>0</v>
      </c>
      <c r="F103" s="84" t="b">
        <v>0</v>
      </c>
      <c r="G103" s="84" t="b">
        <v>0</v>
      </c>
    </row>
    <row r="104" spans="1:7" ht="15">
      <c r="A104" s="84" t="s">
        <v>1551</v>
      </c>
      <c r="B104" s="84">
        <v>2</v>
      </c>
      <c r="C104" s="123">
        <v>0.0027588761883014542</v>
      </c>
      <c r="D104" s="84" t="s">
        <v>1853</v>
      </c>
      <c r="E104" s="84" t="b">
        <v>0</v>
      </c>
      <c r="F104" s="84" t="b">
        <v>0</v>
      </c>
      <c r="G104" s="84" t="b">
        <v>0</v>
      </c>
    </row>
    <row r="105" spans="1:7" ht="15">
      <c r="A105" s="84" t="s">
        <v>1838</v>
      </c>
      <c r="B105" s="84">
        <v>2</v>
      </c>
      <c r="C105" s="123">
        <v>0.0027588761883014542</v>
      </c>
      <c r="D105" s="84" t="s">
        <v>1853</v>
      </c>
      <c r="E105" s="84" t="b">
        <v>1</v>
      </c>
      <c r="F105" s="84" t="b">
        <v>0</v>
      </c>
      <c r="G105" s="84" t="b">
        <v>0</v>
      </c>
    </row>
    <row r="106" spans="1:7" ht="15">
      <c r="A106" s="84" t="s">
        <v>1839</v>
      </c>
      <c r="B106" s="84">
        <v>2</v>
      </c>
      <c r="C106" s="123">
        <v>0.0027588761883014542</v>
      </c>
      <c r="D106" s="84" t="s">
        <v>1853</v>
      </c>
      <c r="E106" s="84" t="b">
        <v>0</v>
      </c>
      <c r="F106" s="84" t="b">
        <v>0</v>
      </c>
      <c r="G106" s="84" t="b">
        <v>0</v>
      </c>
    </row>
    <row r="107" spans="1:7" ht="15">
      <c r="A107" s="84" t="s">
        <v>1840</v>
      </c>
      <c r="B107" s="84">
        <v>2</v>
      </c>
      <c r="C107" s="123">
        <v>0.0027588761883014542</v>
      </c>
      <c r="D107" s="84" t="s">
        <v>1853</v>
      </c>
      <c r="E107" s="84" t="b">
        <v>0</v>
      </c>
      <c r="F107" s="84" t="b">
        <v>0</v>
      </c>
      <c r="G107" s="84" t="b">
        <v>0</v>
      </c>
    </row>
    <row r="108" spans="1:7" ht="15">
      <c r="A108" s="84" t="s">
        <v>1841</v>
      </c>
      <c r="B108" s="84">
        <v>2</v>
      </c>
      <c r="C108" s="123">
        <v>0.0027588761883014542</v>
      </c>
      <c r="D108" s="84" t="s">
        <v>1853</v>
      </c>
      <c r="E108" s="84" t="b">
        <v>0</v>
      </c>
      <c r="F108" s="84" t="b">
        <v>0</v>
      </c>
      <c r="G108" s="84" t="b">
        <v>0</v>
      </c>
    </row>
    <row r="109" spans="1:7" ht="15">
      <c r="A109" s="84" t="s">
        <v>1842</v>
      </c>
      <c r="B109" s="84">
        <v>2</v>
      </c>
      <c r="C109" s="123">
        <v>0.0027588761883014542</v>
      </c>
      <c r="D109" s="84" t="s">
        <v>1853</v>
      </c>
      <c r="E109" s="84" t="b">
        <v>0</v>
      </c>
      <c r="F109" s="84" t="b">
        <v>0</v>
      </c>
      <c r="G109" s="84" t="b">
        <v>0</v>
      </c>
    </row>
    <row r="110" spans="1:7" ht="15">
      <c r="A110" s="84" t="s">
        <v>1843</v>
      </c>
      <c r="B110" s="84">
        <v>2</v>
      </c>
      <c r="C110" s="123">
        <v>0.0027588761883014542</v>
      </c>
      <c r="D110" s="84" t="s">
        <v>1853</v>
      </c>
      <c r="E110" s="84" t="b">
        <v>0</v>
      </c>
      <c r="F110" s="84" t="b">
        <v>0</v>
      </c>
      <c r="G110" s="84" t="b">
        <v>0</v>
      </c>
    </row>
    <row r="111" spans="1:7" ht="15">
      <c r="A111" s="84" t="s">
        <v>1844</v>
      </c>
      <c r="B111" s="84">
        <v>2</v>
      </c>
      <c r="C111" s="123">
        <v>0.0027588761883014542</v>
      </c>
      <c r="D111" s="84" t="s">
        <v>1853</v>
      </c>
      <c r="E111" s="84" t="b">
        <v>0</v>
      </c>
      <c r="F111" s="84" t="b">
        <v>0</v>
      </c>
      <c r="G111" s="84" t="b">
        <v>0</v>
      </c>
    </row>
    <row r="112" spans="1:7" ht="15">
      <c r="A112" s="84" t="s">
        <v>1845</v>
      </c>
      <c r="B112" s="84">
        <v>2</v>
      </c>
      <c r="C112" s="123">
        <v>0.0027588761883014542</v>
      </c>
      <c r="D112" s="84" t="s">
        <v>1853</v>
      </c>
      <c r="E112" s="84" t="b">
        <v>0</v>
      </c>
      <c r="F112" s="84" t="b">
        <v>0</v>
      </c>
      <c r="G112" s="84" t="b">
        <v>0</v>
      </c>
    </row>
    <row r="113" spans="1:7" ht="15">
      <c r="A113" s="84" t="s">
        <v>1541</v>
      </c>
      <c r="B113" s="84">
        <v>2</v>
      </c>
      <c r="C113" s="123">
        <v>0.0032416829175139347</v>
      </c>
      <c r="D113" s="84" t="s">
        <v>1853</v>
      </c>
      <c r="E113" s="84" t="b">
        <v>0</v>
      </c>
      <c r="F113" s="84" t="b">
        <v>0</v>
      </c>
      <c r="G113" s="84" t="b">
        <v>0</v>
      </c>
    </row>
    <row r="114" spans="1:7" ht="15">
      <c r="A114" s="84" t="s">
        <v>1542</v>
      </c>
      <c r="B114" s="84">
        <v>2</v>
      </c>
      <c r="C114" s="123">
        <v>0.0032416829175139347</v>
      </c>
      <c r="D114" s="84" t="s">
        <v>1853</v>
      </c>
      <c r="E114" s="84" t="b">
        <v>0</v>
      </c>
      <c r="F114" s="84" t="b">
        <v>0</v>
      </c>
      <c r="G114" s="84" t="b">
        <v>0</v>
      </c>
    </row>
    <row r="115" spans="1:7" ht="15">
      <c r="A115" s="84" t="s">
        <v>253</v>
      </c>
      <c r="B115" s="84">
        <v>2</v>
      </c>
      <c r="C115" s="123">
        <v>0.0027588761883014542</v>
      </c>
      <c r="D115" s="84" t="s">
        <v>1853</v>
      </c>
      <c r="E115" s="84" t="b">
        <v>0</v>
      </c>
      <c r="F115" s="84" t="b">
        <v>0</v>
      </c>
      <c r="G115" s="84" t="b">
        <v>0</v>
      </c>
    </row>
    <row r="116" spans="1:7" ht="15">
      <c r="A116" s="84" t="s">
        <v>1557</v>
      </c>
      <c r="B116" s="84">
        <v>2</v>
      </c>
      <c r="C116" s="123">
        <v>0.0027588761883014542</v>
      </c>
      <c r="D116" s="84" t="s">
        <v>1853</v>
      </c>
      <c r="E116" s="84" t="b">
        <v>0</v>
      </c>
      <c r="F116" s="84" t="b">
        <v>0</v>
      </c>
      <c r="G116" s="84" t="b">
        <v>0</v>
      </c>
    </row>
    <row r="117" spans="1:7" ht="15">
      <c r="A117" s="84" t="s">
        <v>1559</v>
      </c>
      <c r="B117" s="84">
        <v>2</v>
      </c>
      <c r="C117" s="123">
        <v>0.0027588761883014542</v>
      </c>
      <c r="D117" s="84" t="s">
        <v>1853</v>
      </c>
      <c r="E117" s="84" t="b">
        <v>0</v>
      </c>
      <c r="F117" s="84" t="b">
        <v>0</v>
      </c>
      <c r="G117" s="84" t="b">
        <v>0</v>
      </c>
    </row>
    <row r="118" spans="1:7" ht="15">
      <c r="A118" s="84" t="s">
        <v>1560</v>
      </c>
      <c r="B118" s="84">
        <v>2</v>
      </c>
      <c r="C118" s="123">
        <v>0.0027588761883014542</v>
      </c>
      <c r="D118" s="84" t="s">
        <v>1853</v>
      </c>
      <c r="E118" s="84" t="b">
        <v>0</v>
      </c>
      <c r="F118" s="84" t="b">
        <v>0</v>
      </c>
      <c r="G118" s="84" t="b">
        <v>0</v>
      </c>
    </row>
    <row r="119" spans="1:7" ht="15">
      <c r="A119" s="84" t="s">
        <v>1561</v>
      </c>
      <c r="B119" s="84">
        <v>2</v>
      </c>
      <c r="C119" s="123">
        <v>0.0027588761883014542</v>
      </c>
      <c r="D119" s="84" t="s">
        <v>1853</v>
      </c>
      <c r="E119" s="84" t="b">
        <v>0</v>
      </c>
      <c r="F119" s="84" t="b">
        <v>0</v>
      </c>
      <c r="G119" s="84" t="b">
        <v>0</v>
      </c>
    </row>
    <row r="120" spans="1:7" ht="15">
      <c r="A120" s="84" t="s">
        <v>1564</v>
      </c>
      <c r="B120" s="84">
        <v>2</v>
      </c>
      <c r="C120" s="123">
        <v>0.0027588761883014542</v>
      </c>
      <c r="D120" s="84" t="s">
        <v>1853</v>
      </c>
      <c r="E120" s="84" t="b">
        <v>1</v>
      </c>
      <c r="F120" s="84" t="b">
        <v>0</v>
      </c>
      <c r="G120" s="84" t="b">
        <v>0</v>
      </c>
    </row>
    <row r="121" spans="1:7" ht="15">
      <c r="A121" s="84" t="s">
        <v>1565</v>
      </c>
      <c r="B121" s="84">
        <v>2</v>
      </c>
      <c r="C121" s="123">
        <v>0.0027588761883014542</v>
      </c>
      <c r="D121" s="84" t="s">
        <v>1853</v>
      </c>
      <c r="E121" s="84" t="b">
        <v>1</v>
      </c>
      <c r="F121" s="84" t="b">
        <v>0</v>
      </c>
      <c r="G121" s="84" t="b">
        <v>0</v>
      </c>
    </row>
    <row r="122" spans="1:7" ht="15">
      <c r="A122" s="84" t="s">
        <v>1479</v>
      </c>
      <c r="B122" s="84">
        <v>2</v>
      </c>
      <c r="C122" s="123">
        <v>0.0027588761883014542</v>
      </c>
      <c r="D122" s="84" t="s">
        <v>1853</v>
      </c>
      <c r="E122" s="84" t="b">
        <v>0</v>
      </c>
      <c r="F122" s="84" t="b">
        <v>0</v>
      </c>
      <c r="G122" s="84" t="b">
        <v>0</v>
      </c>
    </row>
    <row r="123" spans="1:7" ht="15">
      <c r="A123" s="84" t="s">
        <v>1568</v>
      </c>
      <c r="B123" s="84">
        <v>2</v>
      </c>
      <c r="C123" s="123">
        <v>0.0027588761883014542</v>
      </c>
      <c r="D123" s="84" t="s">
        <v>1853</v>
      </c>
      <c r="E123" s="84" t="b">
        <v>0</v>
      </c>
      <c r="F123" s="84" t="b">
        <v>0</v>
      </c>
      <c r="G123" s="84" t="b">
        <v>0</v>
      </c>
    </row>
    <row r="124" spans="1:7" ht="15">
      <c r="A124" s="84" t="s">
        <v>1569</v>
      </c>
      <c r="B124" s="84">
        <v>2</v>
      </c>
      <c r="C124" s="123">
        <v>0.0027588761883014542</v>
      </c>
      <c r="D124" s="84" t="s">
        <v>1853</v>
      </c>
      <c r="E124" s="84" t="b">
        <v>0</v>
      </c>
      <c r="F124" s="84" t="b">
        <v>0</v>
      </c>
      <c r="G124" s="84" t="b">
        <v>0</v>
      </c>
    </row>
    <row r="125" spans="1:7" ht="15">
      <c r="A125" s="84" t="s">
        <v>1570</v>
      </c>
      <c r="B125" s="84">
        <v>2</v>
      </c>
      <c r="C125" s="123">
        <v>0.0027588761883014542</v>
      </c>
      <c r="D125" s="84" t="s">
        <v>1853</v>
      </c>
      <c r="E125" s="84" t="b">
        <v>0</v>
      </c>
      <c r="F125" s="84" t="b">
        <v>0</v>
      </c>
      <c r="G125" s="84" t="b">
        <v>0</v>
      </c>
    </row>
    <row r="126" spans="1:7" ht="15">
      <c r="A126" s="84" t="s">
        <v>1572</v>
      </c>
      <c r="B126" s="84">
        <v>2</v>
      </c>
      <c r="C126" s="123">
        <v>0.0027588761883014542</v>
      </c>
      <c r="D126" s="84" t="s">
        <v>1853</v>
      </c>
      <c r="E126" s="84" t="b">
        <v>0</v>
      </c>
      <c r="F126" s="84" t="b">
        <v>0</v>
      </c>
      <c r="G126" s="84" t="b">
        <v>0</v>
      </c>
    </row>
    <row r="127" spans="1:7" ht="15">
      <c r="A127" s="84" t="s">
        <v>1573</v>
      </c>
      <c r="B127" s="84">
        <v>2</v>
      </c>
      <c r="C127" s="123">
        <v>0.0027588761883014542</v>
      </c>
      <c r="D127" s="84" t="s">
        <v>1853</v>
      </c>
      <c r="E127" s="84" t="b">
        <v>0</v>
      </c>
      <c r="F127" s="84" t="b">
        <v>0</v>
      </c>
      <c r="G127" s="84" t="b">
        <v>0</v>
      </c>
    </row>
    <row r="128" spans="1:7" ht="15">
      <c r="A128" s="84" t="s">
        <v>1574</v>
      </c>
      <c r="B128" s="84">
        <v>2</v>
      </c>
      <c r="C128" s="123">
        <v>0.0027588761883014542</v>
      </c>
      <c r="D128" s="84" t="s">
        <v>1853</v>
      </c>
      <c r="E128" s="84" t="b">
        <v>1</v>
      </c>
      <c r="F128" s="84" t="b">
        <v>0</v>
      </c>
      <c r="G128" s="84" t="b">
        <v>0</v>
      </c>
    </row>
    <row r="129" spans="1:7" ht="15">
      <c r="A129" s="84" t="s">
        <v>1846</v>
      </c>
      <c r="B129" s="84">
        <v>2</v>
      </c>
      <c r="C129" s="123">
        <v>0.0027588761883014542</v>
      </c>
      <c r="D129" s="84" t="s">
        <v>1853</v>
      </c>
      <c r="E129" s="84" t="b">
        <v>0</v>
      </c>
      <c r="F129" s="84" t="b">
        <v>0</v>
      </c>
      <c r="G129" s="84" t="b">
        <v>0</v>
      </c>
    </row>
    <row r="130" spans="1:7" ht="15">
      <c r="A130" s="84" t="s">
        <v>1847</v>
      </c>
      <c r="B130" s="84">
        <v>2</v>
      </c>
      <c r="C130" s="123">
        <v>0.0027588761883014542</v>
      </c>
      <c r="D130" s="84" t="s">
        <v>1853</v>
      </c>
      <c r="E130" s="84" t="b">
        <v>0</v>
      </c>
      <c r="F130" s="84" t="b">
        <v>0</v>
      </c>
      <c r="G130" s="84" t="b">
        <v>0</v>
      </c>
    </row>
    <row r="131" spans="1:7" ht="15">
      <c r="A131" s="84" t="s">
        <v>1848</v>
      </c>
      <c r="B131" s="84">
        <v>2</v>
      </c>
      <c r="C131" s="123">
        <v>0.0027588761883014542</v>
      </c>
      <c r="D131" s="84" t="s">
        <v>1853</v>
      </c>
      <c r="E131" s="84" t="b">
        <v>0</v>
      </c>
      <c r="F131" s="84" t="b">
        <v>0</v>
      </c>
      <c r="G131" s="84" t="b">
        <v>0</v>
      </c>
    </row>
    <row r="132" spans="1:7" ht="15">
      <c r="A132" s="84" t="s">
        <v>1485</v>
      </c>
      <c r="B132" s="84">
        <v>2</v>
      </c>
      <c r="C132" s="123">
        <v>0.0032416829175139347</v>
      </c>
      <c r="D132" s="84" t="s">
        <v>1853</v>
      </c>
      <c r="E132" s="84" t="b">
        <v>0</v>
      </c>
      <c r="F132" s="84" t="b">
        <v>0</v>
      </c>
      <c r="G132" s="84" t="b">
        <v>0</v>
      </c>
    </row>
    <row r="133" spans="1:7" ht="15">
      <c r="A133" s="84" t="s">
        <v>1849</v>
      </c>
      <c r="B133" s="84">
        <v>2</v>
      </c>
      <c r="C133" s="123">
        <v>0.0032416829175139347</v>
      </c>
      <c r="D133" s="84" t="s">
        <v>1853</v>
      </c>
      <c r="E133" s="84" t="b">
        <v>0</v>
      </c>
      <c r="F133" s="84" t="b">
        <v>0</v>
      </c>
      <c r="G133" s="84" t="b">
        <v>0</v>
      </c>
    </row>
    <row r="134" spans="1:7" ht="15">
      <c r="A134" s="84" t="s">
        <v>1850</v>
      </c>
      <c r="B134" s="84">
        <v>2</v>
      </c>
      <c r="C134" s="123">
        <v>0.0032416829175139347</v>
      </c>
      <c r="D134" s="84" t="s">
        <v>1853</v>
      </c>
      <c r="E134" s="84" t="b">
        <v>0</v>
      </c>
      <c r="F134" s="84" t="b">
        <v>0</v>
      </c>
      <c r="G134" s="84" t="b">
        <v>0</v>
      </c>
    </row>
    <row r="135" spans="1:7" ht="15">
      <c r="A135" s="84" t="s">
        <v>1480</v>
      </c>
      <c r="B135" s="84">
        <v>2</v>
      </c>
      <c r="C135" s="123">
        <v>0.0027588761883014542</v>
      </c>
      <c r="D135" s="84" t="s">
        <v>1853</v>
      </c>
      <c r="E135" s="84" t="b">
        <v>0</v>
      </c>
      <c r="F135" s="84" t="b">
        <v>0</v>
      </c>
      <c r="G135" s="84" t="b">
        <v>0</v>
      </c>
    </row>
    <row r="136" spans="1:7" ht="15">
      <c r="A136" s="84" t="s">
        <v>1512</v>
      </c>
      <c r="B136" s="84">
        <v>50</v>
      </c>
      <c r="C136" s="123">
        <v>0</v>
      </c>
      <c r="D136" s="84" t="s">
        <v>1405</v>
      </c>
      <c r="E136" s="84" t="b">
        <v>0</v>
      </c>
      <c r="F136" s="84" t="b">
        <v>0</v>
      </c>
      <c r="G136" s="84" t="b">
        <v>0</v>
      </c>
    </row>
    <row r="137" spans="1:7" ht="15">
      <c r="A137" s="84" t="s">
        <v>311</v>
      </c>
      <c r="B137" s="84">
        <v>50</v>
      </c>
      <c r="C137" s="123">
        <v>0</v>
      </c>
      <c r="D137" s="84" t="s">
        <v>1405</v>
      </c>
      <c r="E137" s="84" t="b">
        <v>0</v>
      </c>
      <c r="F137" s="84" t="b">
        <v>0</v>
      </c>
      <c r="G137" s="84" t="b">
        <v>0</v>
      </c>
    </row>
    <row r="138" spans="1:7" ht="15">
      <c r="A138" s="84" t="s">
        <v>1514</v>
      </c>
      <c r="B138" s="84">
        <v>50</v>
      </c>
      <c r="C138" s="123">
        <v>0</v>
      </c>
      <c r="D138" s="84" t="s">
        <v>1405</v>
      </c>
      <c r="E138" s="84" t="b">
        <v>0</v>
      </c>
      <c r="F138" s="84" t="b">
        <v>0</v>
      </c>
      <c r="G138" s="84" t="b">
        <v>0</v>
      </c>
    </row>
    <row r="139" spans="1:7" ht="15">
      <c r="A139" s="84" t="s">
        <v>1515</v>
      </c>
      <c r="B139" s="84">
        <v>43</v>
      </c>
      <c r="C139" s="123">
        <v>0.004847791043935609</v>
      </c>
      <c r="D139" s="84" t="s">
        <v>1405</v>
      </c>
      <c r="E139" s="84" t="b">
        <v>0</v>
      </c>
      <c r="F139" s="84" t="b">
        <v>0</v>
      </c>
      <c r="G139" s="84" t="b">
        <v>0</v>
      </c>
    </row>
    <row r="140" spans="1:7" ht="15">
      <c r="A140" s="84" t="s">
        <v>1516</v>
      </c>
      <c r="B140" s="84">
        <v>43</v>
      </c>
      <c r="C140" s="123">
        <v>0.004847791043935609</v>
      </c>
      <c r="D140" s="84" t="s">
        <v>1405</v>
      </c>
      <c r="E140" s="84" t="b">
        <v>0</v>
      </c>
      <c r="F140" s="84" t="b">
        <v>0</v>
      </c>
      <c r="G140" s="84" t="b">
        <v>0</v>
      </c>
    </row>
    <row r="141" spans="1:7" ht="15">
      <c r="A141" s="84" t="s">
        <v>1517</v>
      </c>
      <c r="B141" s="84">
        <v>43</v>
      </c>
      <c r="C141" s="123">
        <v>0.004847791043935609</v>
      </c>
      <c r="D141" s="84" t="s">
        <v>1405</v>
      </c>
      <c r="E141" s="84" t="b">
        <v>0</v>
      </c>
      <c r="F141" s="84" t="b">
        <v>0</v>
      </c>
      <c r="G141" s="84" t="b">
        <v>0</v>
      </c>
    </row>
    <row r="142" spans="1:7" ht="15">
      <c r="A142" s="84" t="s">
        <v>1518</v>
      </c>
      <c r="B142" s="84">
        <v>43</v>
      </c>
      <c r="C142" s="123">
        <v>0.004847791043935609</v>
      </c>
      <c r="D142" s="84" t="s">
        <v>1405</v>
      </c>
      <c r="E142" s="84" t="b">
        <v>0</v>
      </c>
      <c r="F142" s="84" t="b">
        <v>0</v>
      </c>
      <c r="G142" s="84" t="b">
        <v>0</v>
      </c>
    </row>
    <row r="143" spans="1:7" ht="15">
      <c r="A143" s="84" t="s">
        <v>1519</v>
      </c>
      <c r="B143" s="84">
        <v>43</v>
      </c>
      <c r="C143" s="123">
        <v>0.004847791043935609</v>
      </c>
      <c r="D143" s="84" t="s">
        <v>1405</v>
      </c>
      <c r="E143" s="84" t="b">
        <v>0</v>
      </c>
      <c r="F143" s="84" t="b">
        <v>0</v>
      </c>
      <c r="G143" s="84" t="b">
        <v>0</v>
      </c>
    </row>
    <row r="144" spans="1:7" ht="15">
      <c r="A144" s="84" t="s">
        <v>1511</v>
      </c>
      <c r="B144" s="84">
        <v>43</v>
      </c>
      <c r="C144" s="123">
        <v>0.004847791043935609</v>
      </c>
      <c r="D144" s="84" t="s">
        <v>1405</v>
      </c>
      <c r="E144" s="84" t="b">
        <v>0</v>
      </c>
      <c r="F144" s="84" t="b">
        <v>0</v>
      </c>
      <c r="G144" s="84" t="b">
        <v>0</v>
      </c>
    </row>
    <row r="145" spans="1:7" ht="15">
      <c r="A145" s="84" t="s">
        <v>310</v>
      </c>
      <c r="B145" s="84">
        <v>43</v>
      </c>
      <c r="C145" s="123">
        <v>0.004847791043935609</v>
      </c>
      <c r="D145" s="84" t="s">
        <v>1405</v>
      </c>
      <c r="E145" s="84" t="b">
        <v>0</v>
      </c>
      <c r="F145" s="84" t="b">
        <v>0</v>
      </c>
      <c r="G145" s="84" t="b">
        <v>0</v>
      </c>
    </row>
    <row r="146" spans="1:7" ht="15">
      <c r="A146" s="84" t="s">
        <v>1510</v>
      </c>
      <c r="B146" s="84">
        <v>43</v>
      </c>
      <c r="C146" s="123">
        <v>0.004847791043935609</v>
      </c>
      <c r="D146" s="84" t="s">
        <v>1405</v>
      </c>
      <c r="E146" s="84" t="b">
        <v>0</v>
      </c>
      <c r="F146" s="84" t="b">
        <v>0</v>
      </c>
      <c r="G146" s="84" t="b">
        <v>0</v>
      </c>
    </row>
    <row r="147" spans="1:7" ht="15">
      <c r="A147" s="84" t="s">
        <v>298</v>
      </c>
      <c r="B147" s="84">
        <v>42</v>
      </c>
      <c r="C147" s="123">
        <v>0.005473786549743494</v>
      </c>
      <c r="D147" s="84" t="s">
        <v>1405</v>
      </c>
      <c r="E147" s="84" t="b">
        <v>0</v>
      </c>
      <c r="F147" s="84" t="b">
        <v>0</v>
      </c>
      <c r="G147" s="84" t="b">
        <v>0</v>
      </c>
    </row>
    <row r="148" spans="1:7" ht="15">
      <c r="A148" s="84" t="s">
        <v>1810</v>
      </c>
      <c r="B148" s="84">
        <v>8</v>
      </c>
      <c r="C148" s="123">
        <v>0.010958760996131845</v>
      </c>
      <c r="D148" s="84" t="s">
        <v>1405</v>
      </c>
      <c r="E148" s="84" t="b">
        <v>0</v>
      </c>
      <c r="F148" s="84" t="b">
        <v>0</v>
      </c>
      <c r="G148" s="84" t="b">
        <v>0</v>
      </c>
    </row>
    <row r="149" spans="1:7" ht="15">
      <c r="A149" s="84" t="s">
        <v>365</v>
      </c>
      <c r="B149" s="84">
        <v>8</v>
      </c>
      <c r="C149" s="123">
        <v>0.010958760996131845</v>
      </c>
      <c r="D149" s="84" t="s">
        <v>1405</v>
      </c>
      <c r="E149" s="84" t="b">
        <v>0</v>
      </c>
      <c r="F149" s="84" t="b">
        <v>0</v>
      </c>
      <c r="G149" s="84" t="b">
        <v>0</v>
      </c>
    </row>
    <row r="150" spans="1:7" ht="15">
      <c r="A150" s="84" t="s">
        <v>1811</v>
      </c>
      <c r="B150" s="84">
        <v>8</v>
      </c>
      <c r="C150" s="123">
        <v>0.010958760996131845</v>
      </c>
      <c r="D150" s="84" t="s">
        <v>1405</v>
      </c>
      <c r="E150" s="84" t="b">
        <v>0</v>
      </c>
      <c r="F150" s="84" t="b">
        <v>0</v>
      </c>
      <c r="G150" s="84" t="b">
        <v>0</v>
      </c>
    </row>
    <row r="151" spans="1:7" ht="15">
      <c r="A151" s="84" t="s">
        <v>1812</v>
      </c>
      <c r="B151" s="84">
        <v>8</v>
      </c>
      <c r="C151" s="123">
        <v>0.010958760996131845</v>
      </c>
      <c r="D151" s="84" t="s">
        <v>1405</v>
      </c>
      <c r="E151" s="84" t="b">
        <v>0</v>
      </c>
      <c r="F151" s="84" t="b">
        <v>0</v>
      </c>
      <c r="G151" s="84" t="b">
        <v>0</v>
      </c>
    </row>
    <row r="152" spans="1:7" ht="15">
      <c r="A152" s="84" t="s">
        <v>1814</v>
      </c>
      <c r="B152" s="84">
        <v>7</v>
      </c>
      <c r="C152" s="123">
        <v>0.010287614027973038</v>
      </c>
      <c r="D152" s="84" t="s">
        <v>1405</v>
      </c>
      <c r="E152" s="84" t="b">
        <v>0</v>
      </c>
      <c r="F152" s="84" t="b">
        <v>0</v>
      </c>
      <c r="G152" s="84" t="b">
        <v>0</v>
      </c>
    </row>
    <row r="153" spans="1:7" ht="15">
      <c r="A153" s="84" t="s">
        <v>284</v>
      </c>
      <c r="B153" s="84">
        <v>6</v>
      </c>
      <c r="C153" s="123">
        <v>0.00950931587558391</v>
      </c>
      <c r="D153" s="84" t="s">
        <v>1405</v>
      </c>
      <c r="E153" s="84" t="b">
        <v>0</v>
      </c>
      <c r="F153" s="84" t="b">
        <v>0</v>
      </c>
      <c r="G153" s="84" t="b">
        <v>0</v>
      </c>
    </row>
    <row r="154" spans="1:7" ht="15">
      <c r="A154" s="84" t="s">
        <v>365</v>
      </c>
      <c r="B154" s="84">
        <v>20</v>
      </c>
      <c r="C154" s="123">
        <v>0</v>
      </c>
      <c r="D154" s="84" t="s">
        <v>1406</v>
      </c>
      <c r="E154" s="84" t="b">
        <v>0</v>
      </c>
      <c r="F154" s="84" t="b">
        <v>0</v>
      </c>
      <c r="G154" s="84" t="b">
        <v>0</v>
      </c>
    </row>
    <row r="155" spans="1:7" ht="15">
      <c r="A155" s="84" t="s">
        <v>1521</v>
      </c>
      <c r="B155" s="84">
        <v>12</v>
      </c>
      <c r="C155" s="123">
        <v>0.012324930534242022</v>
      </c>
      <c r="D155" s="84" t="s">
        <v>1406</v>
      </c>
      <c r="E155" s="84" t="b">
        <v>0</v>
      </c>
      <c r="F155" s="84" t="b">
        <v>0</v>
      </c>
      <c r="G155" s="84" t="b">
        <v>0</v>
      </c>
    </row>
    <row r="156" spans="1:7" ht="15">
      <c r="A156" s="84" t="s">
        <v>1510</v>
      </c>
      <c r="B156" s="84">
        <v>12</v>
      </c>
      <c r="C156" s="123">
        <v>0.012324930534242022</v>
      </c>
      <c r="D156" s="84" t="s">
        <v>1406</v>
      </c>
      <c r="E156" s="84" t="b">
        <v>0</v>
      </c>
      <c r="F156" s="84" t="b">
        <v>0</v>
      </c>
      <c r="G156" s="84" t="b">
        <v>0</v>
      </c>
    </row>
    <row r="157" spans="1:7" ht="15">
      <c r="A157" s="84" t="s">
        <v>1522</v>
      </c>
      <c r="B157" s="84">
        <v>12</v>
      </c>
      <c r="C157" s="123">
        <v>0.012324930534242022</v>
      </c>
      <c r="D157" s="84" t="s">
        <v>1406</v>
      </c>
      <c r="E157" s="84" t="b">
        <v>0</v>
      </c>
      <c r="F157" s="84" t="b">
        <v>0</v>
      </c>
      <c r="G157" s="84" t="b">
        <v>0</v>
      </c>
    </row>
    <row r="158" spans="1:7" ht="15">
      <c r="A158" s="84" t="s">
        <v>1523</v>
      </c>
      <c r="B158" s="84">
        <v>12</v>
      </c>
      <c r="C158" s="123">
        <v>0.012324930534242022</v>
      </c>
      <c r="D158" s="84" t="s">
        <v>1406</v>
      </c>
      <c r="E158" s="84" t="b">
        <v>0</v>
      </c>
      <c r="F158" s="84" t="b">
        <v>0</v>
      </c>
      <c r="G158" s="84" t="b">
        <v>0</v>
      </c>
    </row>
    <row r="159" spans="1:7" ht="15">
      <c r="A159" s="84" t="s">
        <v>1474</v>
      </c>
      <c r="B159" s="84">
        <v>12</v>
      </c>
      <c r="C159" s="123">
        <v>0.012324930534242022</v>
      </c>
      <c r="D159" s="84" t="s">
        <v>1406</v>
      </c>
      <c r="E159" s="84" t="b">
        <v>0</v>
      </c>
      <c r="F159" s="84" t="b">
        <v>0</v>
      </c>
      <c r="G159" s="84" t="b">
        <v>0</v>
      </c>
    </row>
    <row r="160" spans="1:7" ht="15">
      <c r="A160" s="84" t="s">
        <v>1473</v>
      </c>
      <c r="B160" s="84">
        <v>12</v>
      </c>
      <c r="C160" s="123">
        <v>0.012324930534242022</v>
      </c>
      <c r="D160" s="84" t="s">
        <v>1406</v>
      </c>
      <c r="E160" s="84" t="b">
        <v>0</v>
      </c>
      <c r="F160" s="84" t="b">
        <v>0</v>
      </c>
      <c r="G160" s="84" t="b">
        <v>0</v>
      </c>
    </row>
    <row r="161" spans="1:7" ht="15">
      <c r="A161" s="84" t="s">
        <v>302</v>
      </c>
      <c r="B161" s="84">
        <v>11</v>
      </c>
      <c r="C161" s="123">
        <v>0.013222270442422765</v>
      </c>
      <c r="D161" s="84" t="s">
        <v>1406</v>
      </c>
      <c r="E161" s="84" t="b">
        <v>0</v>
      </c>
      <c r="F161" s="84" t="b">
        <v>0</v>
      </c>
      <c r="G161" s="84" t="b">
        <v>0</v>
      </c>
    </row>
    <row r="162" spans="1:7" ht="15">
      <c r="A162" s="84" t="s">
        <v>1524</v>
      </c>
      <c r="B162" s="84">
        <v>9</v>
      </c>
      <c r="C162" s="123">
        <v>0.016580833694668232</v>
      </c>
      <c r="D162" s="84" t="s">
        <v>1406</v>
      </c>
      <c r="E162" s="84" t="b">
        <v>0</v>
      </c>
      <c r="F162" s="84" t="b">
        <v>0</v>
      </c>
      <c r="G162" s="84" t="b">
        <v>0</v>
      </c>
    </row>
    <row r="163" spans="1:7" ht="15">
      <c r="A163" s="84" t="s">
        <v>1525</v>
      </c>
      <c r="B163" s="84">
        <v>9</v>
      </c>
      <c r="C163" s="123">
        <v>0.016580833694668232</v>
      </c>
      <c r="D163" s="84" t="s">
        <v>1406</v>
      </c>
      <c r="E163" s="84" t="b">
        <v>0</v>
      </c>
      <c r="F163" s="84" t="b">
        <v>0</v>
      </c>
      <c r="G163" s="84" t="b">
        <v>0</v>
      </c>
    </row>
    <row r="164" spans="1:7" ht="15">
      <c r="A164" s="84" t="s">
        <v>933</v>
      </c>
      <c r="B164" s="84">
        <v>8</v>
      </c>
      <c r="C164" s="123">
        <v>0.014738518839705096</v>
      </c>
      <c r="D164" s="84" t="s">
        <v>1406</v>
      </c>
      <c r="E164" s="84" t="b">
        <v>0</v>
      </c>
      <c r="F164" s="84" t="b">
        <v>0</v>
      </c>
      <c r="G164" s="84" t="b">
        <v>0</v>
      </c>
    </row>
    <row r="165" spans="1:7" ht="15">
      <c r="A165" s="84" t="s">
        <v>1805</v>
      </c>
      <c r="B165" s="84">
        <v>8</v>
      </c>
      <c r="C165" s="123">
        <v>0.014738518839705096</v>
      </c>
      <c r="D165" s="84" t="s">
        <v>1406</v>
      </c>
      <c r="E165" s="84" t="b">
        <v>0</v>
      </c>
      <c r="F165" s="84" t="b">
        <v>0</v>
      </c>
      <c r="G165" s="84" t="b">
        <v>0</v>
      </c>
    </row>
    <row r="166" spans="1:7" ht="15">
      <c r="A166" s="84" t="s">
        <v>1549</v>
      </c>
      <c r="B166" s="84">
        <v>8</v>
      </c>
      <c r="C166" s="123">
        <v>0.014738518839705096</v>
      </c>
      <c r="D166" s="84" t="s">
        <v>1406</v>
      </c>
      <c r="E166" s="84" t="b">
        <v>0</v>
      </c>
      <c r="F166" s="84" t="b">
        <v>0</v>
      </c>
      <c r="G166" s="84" t="b">
        <v>0</v>
      </c>
    </row>
    <row r="167" spans="1:7" ht="15">
      <c r="A167" s="84" t="s">
        <v>1511</v>
      </c>
      <c r="B167" s="84">
        <v>8</v>
      </c>
      <c r="C167" s="123">
        <v>0.014738518839705096</v>
      </c>
      <c r="D167" s="84" t="s">
        <v>1406</v>
      </c>
      <c r="E167" s="84" t="b">
        <v>0</v>
      </c>
      <c r="F167" s="84" t="b">
        <v>0</v>
      </c>
      <c r="G167" s="84" t="b">
        <v>0</v>
      </c>
    </row>
    <row r="168" spans="1:7" ht="15">
      <c r="A168" s="84" t="s">
        <v>1806</v>
      </c>
      <c r="B168" s="84">
        <v>8</v>
      </c>
      <c r="C168" s="123">
        <v>0.014738518839705096</v>
      </c>
      <c r="D168" s="84" t="s">
        <v>1406</v>
      </c>
      <c r="E168" s="84" t="b">
        <v>0</v>
      </c>
      <c r="F168" s="84" t="b">
        <v>0</v>
      </c>
      <c r="G168" s="84" t="b">
        <v>0</v>
      </c>
    </row>
    <row r="169" spans="1:7" ht="15">
      <c r="A169" s="84" t="s">
        <v>1807</v>
      </c>
      <c r="B169" s="84">
        <v>8</v>
      </c>
      <c r="C169" s="123">
        <v>0.014738518839705096</v>
      </c>
      <c r="D169" s="84" t="s">
        <v>1406</v>
      </c>
      <c r="E169" s="84" t="b">
        <v>1</v>
      </c>
      <c r="F169" s="84" t="b">
        <v>0</v>
      </c>
      <c r="G169" s="84" t="b">
        <v>0</v>
      </c>
    </row>
    <row r="170" spans="1:7" ht="15">
      <c r="A170" s="84" t="s">
        <v>1808</v>
      </c>
      <c r="B170" s="84">
        <v>8</v>
      </c>
      <c r="C170" s="123">
        <v>0.014738518839705096</v>
      </c>
      <c r="D170" s="84" t="s">
        <v>1406</v>
      </c>
      <c r="E170" s="84" t="b">
        <v>0</v>
      </c>
      <c r="F170" s="84" t="b">
        <v>0</v>
      </c>
      <c r="G170" s="84" t="b">
        <v>0</v>
      </c>
    </row>
    <row r="171" spans="1:7" ht="15">
      <c r="A171" s="84" t="s">
        <v>1809</v>
      </c>
      <c r="B171" s="84">
        <v>8</v>
      </c>
      <c r="C171" s="123">
        <v>0.014738518839705096</v>
      </c>
      <c r="D171" s="84" t="s">
        <v>1406</v>
      </c>
      <c r="E171" s="84" t="b">
        <v>0</v>
      </c>
      <c r="F171" s="84" t="b">
        <v>0</v>
      </c>
      <c r="G171" s="84" t="b">
        <v>0</v>
      </c>
    </row>
    <row r="172" spans="1:7" ht="15">
      <c r="A172" s="84" t="s">
        <v>300</v>
      </c>
      <c r="B172" s="84">
        <v>7</v>
      </c>
      <c r="C172" s="123">
        <v>0.014775572636796623</v>
      </c>
      <c r="D172" s="84" t="s">
        <v>1406</v>
      </c>
      <c r="E172" s="84" t="b">
        <v>0</v>
      </c>
      <c r="F172" s="84" t="b">
        <v>0</v>
      </c>
      <c r="G172" s="84" t="b">
        <v>0</v>
      </c>
    </row>
    <row r="173" spans="1:7" ht="15">
      <c r="A173" s="84" t="s">
        <v>1813</v>
      </c>
      <c r="B173" s="84">
        <v>7</v>
      </c>
      <c r="C173" s="123">
        <v>0.014775572636796623</v>
      </c>
      <c r="D173" s="84" t="s">
        <v>1406</v>
      </c>
      <c r="E173" s="84" t="b">
        <v>0</v>
      </c>
      <c r="F173" s="84" t="b">
        <v>0</v>
      </c>
      <c r="G173" s="84" t="b">
        <v>0</v>
      </c>
    </row>
    <row r="174" spans="1:7" ht="15">
      <c r="A174" s="84" t="s">
        <v>1850</v>
      </c>
      <c r="B174" s="84">
        <v>2</v>
      </c>
      <c r="C174" s="123">
        <v>0.012046574033925752</v>
      </c>
      <c r="D174" s="84" t="s">
        <v>1406</v>
      </c>
      <c r="E174" s="84" t="b">
        <v>0</v>
      </c>
      <c r="F174" s="84" t="b">
        <v>0</v>
      </c>
      <c r="G174" s="84" t="b">
        <v>0</v>
      </c>
    </row>
    <row r="175" spans="1:7" ht="15">
      <c r="A175" s="84" t="s">
        <v>1527</v>
      </c>
      <c r="B175" s="84">
        <v>12</v>
      </c>
      <c r="C175" s="123">
        <v>0.0336033483531886</v>
      </c>
      <c r="D175" s="84" t="s">
        <v>1407</v>
      </c>
      <c r="E175" s="84" t="b">
        <v>0</v>
      </c>
      <c r="F175" s="84" t="b">
        <v>0</v>
      </c>
      <c r="G175" s="84" t="b">
        <v>0</v>
      </c>
    </row>
    <row r="176" spans="1:7" ht="15">
      <c r="A176" s="84" t="s">
        <v>365</v>
      </c>
      <c r="B176" s="84">
        <v>7</v>
      </c>
      <c r="C176" s="123">
        <v>0.011689086504612443</v>
      </c>
      <c r="D176" s="84" t="s">
        <v>1407</v>
      </c>
      <c r="E176" s="84" t="b">
        <v>0</v>
      </c>
      <c r="F176" s="84" t="b">
        <v>0</v>
      </c>
      <c r="G176" s="84" t="b">
        <v>0</v>
      </c>
    </row>
    <row r="177" spans="1:7" ht="15">
      <c r="A177" s="84" t="s">
        <v>1528</v>
      </c>
      <c r="B177" s="84">
        <v>4</v>
      </c>
      <c r="C177" s="123">
        <v>0.011201116117729533</v>
      </c>
      <c r="D177" s="84" t="s">
        <v>1407</v>
      </c>
      <c r="E177" s="84" t="b">
        <v>0</v>
      </c>
      <c r="F177" s="84" t="b">
        <v>0</v>
      </c>
      <c r="G177" s="84" t="b">
        <v>0</v>
      </c>
    </row>
    <row r="178" spans="1:7" ht="15">
      <c r="A178" s="84" t="s">
        <v>1529</v>
      </c>
      <c r="B178" s="84">
        <v>4</v>
      </c>
      <c r="C178" s="123">
        <v>0.011201116117729533</v>
      </c>
      <c r="D178" s="84" t="s">
        <v>1407</v>
      </c>
      <c r="E178" s="84" t="b">
        <v>0</v>
      </c>
      <c r="F178" s="84" t="b">
        <v>0</v>
      </c>
      <c r="G178" s="84" t="b">
        <v>0</v>
      </c>
    </row>
    <row r="179" spans="1:7" ht="15">
      <c r="A179" s="84" t="s">
        <v>1530</v>
      </c>
      <c r="B179" s="84">
        <v>4</v>
      </c>
      <c r="C179" s="123">
        <v>0.011201116117729533</v>
      </c>
      <c r="D179" s="84" t="s">
        <v>1407</v>
      </c>
      <c r="E179" s="84" t="b">
        <v>0</v>
      </c>
      <c r="F179" s="84" t="b">
        <v>0</v>
      </c>
      <c r="G179" s="84" t="b">
        <v>0</v>
      </c>
    </row>
    <row r="180" spans="1:7" ht="15">
      <c r="A180" s="84" t="s">
        <v>1531</v>
      </c>
      <c r="B180" s="84">
        <v>4</v>
      </c>
      <c r="C180" s="123">
        <v>0.011201116117729533</v>
      </c>
      <c r="D180" s="84" t="s">
        <v>1407</v>
      </c>
      <c r="E180" s="84" t="b">
        <v>0</v>
      </c>
      <c r="F180" s="84" t="b">
        <v>0</v>
      </c>
      <c r="G180" s="84" t="b">
        <v>0</v>
      </c>
    </row>
    <row r="181" spans="1:7" ht="15">
      <c r="A181" s="84" t="s">
        <v>1532</v>
      </c>
      <c r="B181" s="84">
        <v>4</v>
      </c>
      <c r="C181" s="123">
        <v>0.011201116117729533</v>
      </c>
      <c r="D181" s="84" t="s">
        <v>1407</v>
      </c>
      <c r="E181" s="84" t="b">
        <v>0</v>
      </c>
      <c r="F181" s="84" t="b">
        <v>0</v>
      </c>
      <c r="G181" s="84" t="b">
        <v>0</v>
      </c>
    </row>
    <row r="182" spans="1:7" ht="15">
      <c r="A182" s="84" t="s">
        <v>1533</v>
      </c>
      <c r="B182" s="84">
        <v>4</v>
      </c>
      <c r="C182" s="123">
        <v>0.011201116117729533</v>
      </c>
      <c r="D182" s="84" t="s">
        <v>1407</v>
      </c>
      <c r="E182" s="84" t="b">
        <v>0</v>
      </c>
      <c r="F182" s="84" t="b">
        <v>0</v>
      </c>
      <c r="G182" s="84" t="b">
        <v>0</v>
      </c>
    </row>
    <row r="183" spans="1:7" ht="15">
      <c r="A183" s="84" t="s">
        <v>1534</v>
      </c>
      <c r="B183" s="84">
        <v>4</v>
      </c>
      <c r="C183" s="123">
        <v>0.011201116117729533</v>
      </c>
      <c r="D183" s="84" t="s">
        <v>1407</v>
      </c>
      <c r="E183" s="84" t="b">
        <v>0</v>
      </c>
      <c r="F183" s="84" t="b">
        <v>0</v>
      </c>
      <c r="G183" s="84" t="b">
        <v>0</v>
      </c>
    </row>
    <row r="184" spans="1:7" ht="15">
      <c r="A184" s="84" t="s">
        <v>1535</v>
      </c>
      <c r="B184" s="84">
        <v>4</v>
      </c>
      <c r="C184" s="123">
        <v>0.011201116117729533</v>
      </c>
      <c r="D184" s="84" t="s">
        <v>1407</v>
      </c>
      <c r="E184" s="84" t="b">
        <v>0</v>
      </c>
      <c r="F184" s="84" t="b">
        <v>0</v>
      </c>
      <c r="G184" s="84" t="b">
        <v>0</v>
      </c>
    </row>
    <row r="185" spans="1:7" ht="15">
      <c r="A185" s="84" t="s">
        <v>1823</v>
      </c>
      <c r="B185" s="84">
        <v>4</v>
      </c>
      <c r="C185" s="123">
        <v>0.011201116117729533</v>
      </c>
      <c r="D185" s="84" t="s">
        <v>1407</v>
      </c>
      <c r="E185" s="84" t="b">
        <v>1</v>
      </c>
      <c r="F185" s="84" t="b">
        <v>0</v>
      </c>
      <c r="G185" s="84" t="b">
        <v>0</v>
      </c>
    </row>
    <row r="186" spans="1:7" ht="15">
      <c r="A186" s="84" t="s">
        <v>1824</v>
      </c>
      <c r="B186" s="84">
        <v>4</v>
      </c>
      <c r="C186" s="123">
        <v>0.011201116117729533</v>
      </c>
      <c r="D186" s="84" t="s">
        <v>1407</v>
      </c>
      <c r="E186" s="84" t="b">
        <v>0</v>
      </c>
      <c r="F186" s="84" t="b">
        <v>0</v>
      </c>
      <c r="G186" s="84" t="b">
        <v>0</v>
      </c>
    </row>
    <row r="187" spans="1:7" ht="15">
      <c r="A187" s="84" t="s">
        <v>1825</v>
      </c>
      <c r="B187" s="84">
        <v>4</v>
      </c>
      <c r="C187" s="123">
        <v>0.011201116117729533</v>
      </c>
      <c r="D187" s="84" t="s">
        <v>1407</v>
      </c>
      <c r="E187" s="84" t="b">
        <v>0</v>
      </c>
      <c r="F187" s="84" t="b">
        <v>0</v>
      </c>
      <c r="G187" s="84" t="b">
        <v>0</v>
      </c>
    </row>
    <row r="188" spans="1:7" ht="15">
      <c r="A188" s="84" t="s">
        <v>1826</v>
      </c>
      <c r="B188" s="84">
        <v>4</v>
      </c>
      <c r="C188" s="123">
        <v>0.011201116117729533</v>
      </c>
      <c r="D188" s="84" t="s">
        <v>1407</v>
      </c>
      <c r="E188" s="84" t="b">
        <v>0</v>
      </c>
      <c r="F188" s="84" t="b">
        <v>0</v>
      </c>
      <c r="G188" s="84" t="b">
        <v>0</v>
      </c>
    </row>
    <row r="189" spans="1:7" ht="15">
      <c r="A189" s="84" t="s">
        <v>1827</v>
      </c>
      <c r="B189" s="84">
        <v>4</v>
      </c>
      <c r="C189" s="123">
        <v>0.011201116117729533</v>
      </c>
      <c r="D189" s="84" t="s">
        <v>1407</v>
      </c>
      <c r="E189" s="84" t="b">
        <v>0</v>
      </c>
      <c r="F189" s="84" t="b">
        <v>0</v>
      </c>
      <c r="G189" s="84" t="b">
        <v>0</v>
      </c>
    </row>
    <row r="190" spans="1:7" ht="15">
      <c r="A190" s="84" t="s">
        <v>1828</v>
      </c>
      <c r="B190" s="84">
        <v>4</v>
      </c>
      <c r="C190" s="123">
        <v>0.011201116117729533</v>
      </c>
      <c r="D190" s="84" t="s">
        <v>1407</v>
      </c>
      <c r="E190" s="84" t="b">
        <v>0</v>
      </c>
      <c r="F190" s="84" t="b">
        <v>0</v>
      </c>
      <c r="G190" s="84" t="b">
        <v>0</v>
      </c>
    </row>
    <row r="191" spans="1:7" ht="15">
      <c r="A191" s="84" t="s">
        <v>1829</v>
      </c>
      <c r="B191" s="84">
        <v>4</v>
      </c>
      <c r="C191" s="123">
        <v>0.011201116117729533</v>
      </c>
      <c r="D191" s="84" t="s">
        <v>1407</v>
      </c>
      <c r="E191" s="84" t="b">
        <v>0</v>
      </c>
      <c r="F191" s="84" t="b">
        <v>0</v>
      </c>
      <c r="G191" s="84" t="b">
        <v>0</v>
      </c>
    </row>
    <row r="192" spans="1:7" ht="15">
      <c r="A192" s="84" t="s">
        <v>1575</v>
      </c>
      <c r="B192" s="84">
        <v>4</v>
      </c>
      <c r="C192" s="123">
        <v>0.011201116117729533</v>
      </c>
      <c r="D192" s="84" t="s">
        <v>1407</v>
      </c>
      <c r="E192" s="84" t="b">
        <v>0</v>
      </c>
      <c r="F192" s="84" t="b">
        <v>0</v>
      </c>
      <c r="G192" s="84" t="b">
        <v>0</v>
      </c>
    </row>
    <row r="193" spans="1:7" ht="15">
      <c r="A193" s="84" t="s">
        <v>1830</v>
      </c>
      <c r="B193" s="84">
        <v>4</v>
      </c>
      <c r="C193" s="123">
        <v>0.011201116117729533</v>
      </c>
      <c r="D193" s="84" t="s">
        <v>1407</v>
      </c>
      <c r="E193" s="84" t="b">
        <v>0</v>
      </c>
      <c r="F193" s="84" t="b">
        <v>0</v>
      </c>
      <c r="G193" s="84" t="b">
        <v>0</v>
      </c>
    </row>
    <row r="194" spans="1:7" ht="15">
      <c r="A194" s="84" t="s">
        <v>1831</v>
      </c>
      <c r="B194" s="84">
        <v>4</v>
      </c>
      <c r="C194" s="123">
        <v>0.011201116117729533</v>
      </c>
      <c r="D194" s="84" t="s">
        <v>1407</v>
      </c>
      <c r="E194" s="84" t="b">
        <v>0</v>
      </c>
      <c r="F194" s="84" t="b">
        <v>0</v>
      </c>
      <c r="G194" s="84" t="b">
        <v>0</v>
      </c>
    </row>
    <row r="195" spans="1:7" ht="15">
      <c r="A195" s="84" t="s">
        <v>1477</v>
      </c>
      <c r="B195" s="84">
        <v>4</v>
      </c>
      <c r="C195" s="123">
        <v>0.011201116117729533</v>
      </c>
      <c r="D195" s="84" t="s">
        <v>1407</v>
      </c>
      <c r="E195" s="84" t="b">
        <v>0</v>
      </c>
      <c r="F195" s="84" t="b">
        <v>0</v>
      </c>
      <c r="G195" s="84" t="b">
        <v>0</v>
      </c>
    </row>
    <row r="196" spans="1:7" ht="15">
      <c r="A196" s="84" t="s">
        <v>1816</v>
      </c>
      <c r="B196" s="84">
        <v>4</v>
      </c>
      <c r="C196" s="123">
        <v>0.011201116117729533</v>
      </c>
      <c r="D196" s="84" t="s">
        <v>1407</v>
      </c>
      <c r="E196" s="84" t="b">
        <v>0</v>
      </c>
      <c r="F196" s="84" t="b">
        <v>0</v>
      </c>
      <c r="G196" s="84" t="b">
        <v>0</v>
      </c>
    </row>
    <row r="197" spans="1:7" ht="15">
      <c r="A197" s="84" t="s">
        <v>1817</v>
      </c>
      <c r="B197" s="84">
        <v>4</v>
      </c>
      <c r="C197" s="123">
        <v>0.011201116117729533</v>
      </c>
      <c r="D197" s="84" t="s">
        <v>1407</v>
      </c>
      <c r="E197" s="84" t="b">
        <v>0</v>
      </c>
      <c r="F197" s="84" t="b">
        <v>0</v>
      </c>
      <c r="G197" s="84" t="b">
        <v>0</v>
      </c>
    </row>
    <row r="198" spans="1:7" ht="15">
      <c r="A198" s="84" t="s">
        <v>1818</v>
      </c>
      <c r="B198" s="84">
        <v>4</v>
      </c>
      <c r="C198" s="123">
        <v>0.011201116117729533</v>
      </c>
      <c r="D198" s="84" t="s">
        <v>1407</v>
      </c>
      <c r="E198" s="84" t="b">
        <v>0</v>
      </c>
      <c r="F198" s="84" t="b">
        <v>0</v>
      </c>
      <c r="G198" s="84" t="b">
        <v>0</v>
      </c>
    </row>
    <row r="199" spans="1:7" ht="15">
      <c r="A199" s="84" t="s">
        <v>1819</v>
      </c>
      <c r="B199" s="84">
        <v>4</v>
      </c>
      <c r="C199" s="123">
        <v>0.011201116117729533</v>
      </c>
      <c r="D199" s="84" t="s">
        <v>1407</v>
      </c>
      <c r="E199" s="84" t="b">
        <v>0</v>
      </c>
      <c r="F199" s="84" t="b">
        <v>0</v>
      </c>
      <c r="G199" s="84" t="b">
        <v>0</v>
      </c>
    </row>
    <row r="200" spans="1:7" ht="15">
      <c r="A200" s="84" t="s">
        <v>1820</v>
      </c>
      <c r="B200" s="84">
        <v>4</v>
      </c>
      <c r="C200" s="123">
        <v>0.011201116117729533</v>
      </c>
      <c r="D200" s="84" t="s">
        <v>1407</v>
      </c>
      <c r="E200" s="84" t="b">
        <v>0</v>
      </c>
      <c r="F200" s="84" t="b">
        <v>0</v>
      </c>
      <c r="G200" s="84" t="b">
        <v>0</v>
      </c>
    </row>
    <row r="201" spans="1:7" ht="15">
      <c r="A201" s="84" t="s">
        <v>1815</v>
      </c>
      <c r="B201" s="84">
        <v>4</v>
      </c>
      <c r="C201" s="123">
        <v>0.011201116117729533</v>
      </c>
      <c r="D201" s="84" t="s">
        <v>1407</v>
      </c>
      <c r="E201" s="84" t="b">
        <v>0</v>
      </c>
      <c r="F201" s="84" t="b">
        <v>0</v>
      </c>
      <c r="G201" s="84" t="b">
        <v>0</v>
      </c>
    </row>
    <row r="202" spans="1:7" ht="15">
      <c r="A202" s="84" t="s">
        <v>1510</v>
      </c>
      <c r="B202" s="84">
        <v>4</v>
      </c>
      <c r="C202" s="123">
        <v>0.011201116117729533</v>
      </c>
      <c r="D202" s="84" t="s">
        <v>1407</v>
      </c>
      <c r="E202" s="84" t="b">
        <v>0</v>
      </c>
      <c r="F202" s="84" t="b">
        <v>0</v>
      </c>
      <c r="G202" s="84" t="b">
        <v>0</v>
      </c>
    </row>
    <row r="203" spans="1:7" ht="15">
      <c r="A203" s="84" t="s">
        <v>1821</v>
      </c>
      <c r="B203" s="84">
        <v>4</v>
      </c>
      <c r="C203" s="123">
        <v>0.011201116117729533</v>
      </c>
      <c r="D203" s="84" t="s">
        <v>1407</v>
      </c>
      <c r="E203" s="84" t="b">
        <v>0</v>
      </c>
      <c r="F203" s="84" t="b">
        <v>0</v>
      </c>
      <c r="G203" s="84" t="b">
        <v>0</v>
      </c>
    </row>
    <row r="204" spans="1:7" ht="15">
      <c r="A204" s="84" t="s">
        <v>1822</v>
      </c>
      <c r="B204" s="84">
        <v>4</v>
      </c>
      <c r="C204" s="123">
        <v>0.011201116117729533</v>
      </c>
      <c r="D204" s="84" t="s">
        <v>1407</v>
      </c>
      <c r="E204" s="84" t="b">
        <v>0</v>
      </c>
      <c r="F204" s="84" t="b">
        <v>0</v>
      </c>
      <c r="G204" s="84" t="b">
        <v>0</v>
      </c>
    </row>
    <row r="205" spans="1:7" ht="15">
      <c r="A205" s="84" t="s">
        <v>1558</v>
      </c>
      <c r="B205" s="84">
        <v>4</v>
      </c>
      <c r="C205" s="123">
        <v>0.011201116117729533</v>
      </c>
      <c r="D205" s="84" t="s">
        <v>1407</v>
      </c>
      <c r="E205" s="84" t="b">
        <v>0</v>
      </c>
      <c r="F205" s="84" t="b">
        <v>0</v>
      </c>
      <c r="G205" s="84" t="b">
        <v>0</v>
      </c>
    </row>
    <row r="206" spans="1:7" ht="15">
      <c r="A206" s="84" t="s">
        <v>309</v>
      </c>
      <c r="B206" s="84">
        <v>3</v>
      </c>
      <c r="C206" s="123">
        <v>0.010144168296785055</v>
      </c>
      <c r="D206" s="84" t="s">
        <v>1407</v>
      </c>
      <c r="E206" s="84" t="b">
        <v>0</v>
      </c>
      <c r="F206" s="84" t="b">
        <v>0</v>
      </c>
      <c r="G206" s="84" t="b">
        <v>0</v>
      </c>
    </row>
    <row r="207" spans="1:7" ht="15">
      <c r="A207" s="84" t="s">
        <v>305</v>
      </c>
      <c r="B207" s="84">
        <v>3</v>
      </c>
      <c r="C207" s="123">
        <v>0.010144168296785055</v>
      </c>
      <c r="D207" s="84" t="s">
        <v>1407</v>
      </c>
      <c r="E207" s="84" t="b">
        <v>0</v>
      </c>
      <c r="F207" s="84" t="b">
        <v>0</v>
      </c>
      <c r="G207" s="84" t="b">
        <v>0</v>
      </c>
    </row>
    <row r="208" spans="1:7" ht="15">
      <c r="A208" s="84" t="s">
        <v>1836</v>
      </c>
      <c r="B208" s="84">
        <v>3</v>
      </c>
      <c r="C208" s="123">
        <v>0.010144168296785055</v>
      </c>
      <c r="D208" s="84" t="s">
        <v>1407</v>
      </c>
      <c r="E208" s="84" t="b">
        <v>0</v>
      </c>
      <c r="F208" s="84" t="b">
        <v>0</v>
      </c>
      <c r="G208" s="84" t="b">
        <v>0</v>
      </c>
    </row>
    <row r="209" spans="1:7" ht="15">
      <c r="A209" s="84" t="s">
        <v>323</v>
      </c>
      <c r="B209" s="84">
        <v>3</v>
      </c>
      <c r="C209" s="123">
        <v>0.010144168296785055</v>
      </c>
      <c r="D209" s="84" t="s">
        <v>1407</v>
      </c>
      <c r="E209" s="84" t="b">
        <v>0</v>
      </c>
      <c r="F209" s="84" t="b">
        <v>0</v>
      </c>
      <c r="G209" s="84" t="b">
        <v>0</v>
      </c>
    </row>
    <row r="210" spans="1:7" ht="15">
      <c r="A210" s="84" t="s">
        <v>322</v>
      </c>
      <c r="B210" s="84">
        <v>3</v>
      </c>
      <c r="C210" s="123">
        <v>0.010144168296785055</v>
      </c>
      <c r="D210" s="84" t="s">
        <v>1407</v>
      </c>
      <c r="E210" s="84" t="b">
        <v>0</v>
      </c>
      <c r="F210" s="84" t="b">
        <v>0</v>
      </c>
      <c r="G210" s="84" t="b">
        <v>0</v>
      </c>
    </row>
    <row r="211" spans="1:7" ht="15">
      <c r="A211" s="84" t="s">
        <v>1525</v>
      </c>
      <c r="B211" s="84">
        <v>3</v>
      </c>
      <c r="C211" s="123">
        <v>0.010144168296785055</v>
      </c>
      <c r="D211" s="84" t="s">
        <v>1407</v>
      </c>
      <c r="E211" s="84" t="b">
        <v>0</v>
      </c>
      <c r="F211" s="84" t="b">
        <v>0</v>
      </c>
      <c r="G211" s="84" t="b">
        <v>0</v>
      </c>
    </row>
    <row r="212" spans="1:7" ht="15">
      <c r="A212" s="84" t="s">
        <v>1834</v>
      </c>
      <c r="B212" s="84">
        <v>3</v>
      </c>
      <c r="C212" s="123">
        <v>0.010144168296785055</v>
      </c>
      <c r="D212" s="84" t="s">
        <v>1407</v>
      </c>
      <c r="E212" s="84" t="b">
        <v>0</v>
      </c>
      <c r="F212" s="84" t="b">
        <v>0</v>
      </c>
      <c r="G212" s="84" t="b">
        <v>0</v>
      </c>
    </row>
    <row r="213" spans="1:7" ht="15">
      <c r="A213" s="84" t="s">
        <v>1835</v>
      </c>
      <c r="B213" s="84">
        <v>3</v>
      </c>
      <c r="C213" s="123">
        <v>0.010144168296785055</v>
      </c>
      <c r="D213" s="84" t="s">
        <v>1407</v>
      </c>
      <c r="E213" s="84" t="b">
        <v>0</v>
      </c>
      <c r="F213" s="84" t="b">
        <v>0</v>
      </c>
      <c r="G213" s="84" t="b">
        <v>0</v>
      </c>
    </row>
    <row r="214" spans="1:7" ht="15">
      <c r="A214" s="84" t="s">
        <v>933</v>
      </c>
      <c r="B214" s="84">
        <v>3</v>
      </c>
      <c r="C214" s="123">
        <v>0.010144168296785055</v>
      </c>
      <c r="D214" s="84" t="s">
        <v>1407</v>
      </c>
      <c r="E214" s="84" t="b">
        <v>0</v>
      </c>
      <c r="F214" s="84" t="b">
        <v>0</v>
      </c>
      <c r="G214" s="84" t="b">
        <v>0</v>
      </c>
    </row>
    <row r="215" spans="1:7" ht="15">
      <c r="A215" s="84" t="s">
        <v>308</v>
      </c>
      <c r="B215" s="84">
        <v>3</v>
      </c>
      <c r="C215" s="123">
        <v>0.010144168296785055</v>
      </c>
      <c r="D215" s="84" t="s">
        <v>1407</v>
      </c>
      <c r="E215" s="84" t="b">
        <v>0</v>
      </c>
      <c r="F215" s="84" t="b">
        <v>0</v>
      </c>
      <c r="G215" s="84" t="b">
        <v>0</v>
      </c>
    </row>
    <row r="216" spans="1:7" ht="15">
      <c r="A216" s="84" t="s">
        <v>1833</v>
      </c>
      <c r="B216" s="84">
        <v>3</v>
      </c>
      <c r="C216" s="123">
        <v>0.010144168296785055</v>
      </c>
      <c r="D216" s="84" t="s">
        <v>1407</v>
      </c>
      <c r="E216" s="84" t="b">
        <v>0</v>
      </c>
      <c r="F216" s="84" t="b">
        <v>0</v>
      </c>
      <c r="G216" s="84" t="b">
        <v>0</v>
      </c>
    </row>
    <row r="217" spans="1:7" ht="15">
      <c r="A217" s="84" t="s">
        <v>307</v>
      </c>
      <c r="B217" s="84">
        <v>2</v>
      </c>
      <c r="C217" s="123">
        <v>0.008400837088297149</v>
      </c>
      <c r="D217" s="84" t="s">
        <v>1407</v>
      </c>
      <c r="E217" s="84" t="b">
        <v>0</v>
      </c>
      <c r="F217" s="84" t="b">
        <v>0</v>
      </c>
      <c r="G217" s="84" t="b">
        <v>0</v>
      </c>
    </row>
    <row r="218" spans="1:7" ht="15">
      <c r="A218" s="84" t="s">
        <v>1832</v>
      </c>
      <c r="B218" s="84">
        <v>2</v>
      </c>
      <c r="C218" s="123">
        <v>0.008400837088297149</v>
      </c>
      <c r="D218" s="84" t="s">
        <v>1407</v>
      </c>
      <c r="E218" s="84" t="b">
        <v>0</v>
      </c>
      <c r="F218" s="84" t="b">
        <v>0</v>
      </c>
      <c r="G218" s="84" t="b">
        <v>0</v>
      </c>
    </row>
    <row r="219" spans="1:7" ht="15">
      <c r="A219" s="84" t="s">
        <v>1485</v>
      </c>
      <c r="B219" s="84">
        <v>2</v>
      </c>
      <c r="C219" s="123">
        <v>0.011201116117729533</v>
      </c>
      <c r="D219" s="84" t="s">
        <v>1407</v>
      </c>
      <c r="E219" s="84" t="b">
        <v>0</v>
      </c>
      <c r="F219" s="84" t="b">
        <v>0</v>
      </c>
      <c r="G219" s="84" t="b">
        <v>0</v>
      </c>
    </row>
    <row r="220" spans="1:7" ht="15">
      <c r="A220" s="84" t="s">
        <v>1849</v>
      </c>
      <c r="B220" s="84">
        <v>2</v>
      </c>
      <c r="C220" s="123">
        <v>0.011201116117729533</v>
      </c>
      <c r="D220" s="84" t="s">
        <v>1407</v>
      </c>
      <c r="E220" s="84" t="b">
        <v>0</v>
      </c>
      <c r="F220" s="84" t="b">
        <v>0</v>
      </c>
      <c r="G220" s="84" t="b">
        <v>0</v>
      </c>
    </row>
    <row r="221" spans="1:7" ht="15">
      <c r="A221" s="84" t="s">
        <v>1480</v>
      </c>
      <c r="B221" s="84">
        <v>2</v>
      </c>
      <c r="C221" s="123">
        <v>0.008400837088297149</v>
      </c>
      <c r="D221" s="84" t="s">
        <v>1407</v>
      </c>
      <c r="E221" s="84" t="b">
        <v>0</v>
      </c>
      <c r="F221" s="84" t="b">
        <v>0</v>
      </c>
      <c r="G221" s="84" t="b">
        <v>0</v>
      </c>
    </row>
    <row r="222" spans="1:7" ht="15">
      <c r="A222" s="84" t="s">
        <v>1473</v>
      </c>
      <c r="B222" s="84">
        <v>2</v>
      </c>
      <c r="C222" s="123">
        <v>0.008400837088297149</v>
      </c>
      <c r="D222" s="84" t="s">
        <v>1407</v>
      </c>
      <c r="E222" s="84" t="b">
        <v>0</v>
      </c>
      <c r="F222" s="84" t="b">
        <v>0</v>
      </c>
      <c r="G222" s="84" t="b">
        <v>0</v>
      </c>
    </row>
    <row r="223" spans="1:7" ht="15">
      <c r="A223" s="84" t="s">
        <v>1538</v>
      </c>
      <c r="B223" s="84">
        <v>5</v>
      </c>
      <c r="C223" s="123">
        <v>0</v>
      </c>
      <c r="D223" s="84" t="s">
        <v>1409</v>
      </c>
      <c r="E223" s="84" t="b">
        <v>1</v>
      </c>
      <c r="F223" s="84" t="b">
        <v>0</v>
      </c>
      <c r="G223" s="84" t="b">
        <v>0</v>
      </c>
    </row>
    <row r="224" spans="1:7" ht="15">
      <c r="A224" s="84" t="s">
        <v>1539</v>
      </c>
      <c r="B224" s="84">
        <v>5</v>
      </c>
      <c r="C224" s="123">
        <v>0</v>
      </c>
      <c r="D224" s="84" t="s">
        <v>1409</v>
      </c>
      <c r="E224" s="84" t="b">
        <v>0</v>
      </c>
      <c r="F224" s="84" t="b">
        <v>0</v>
      </c>
      <c r="G224" s="84" t="b">
        <v>0</v>
      </c>
    </row>
    <row r="225" spans="1:7" ht="15">
      <c r="A225" s="84" t="s">
        <v>365</v>
      </c>
      <c r="B225" s="84">
        <v>5</v>
      </c>
      <c r="C225" s="123">
        <v>0</v>
      </c>
      <c r="D225" s="84" t="s">
        <v>1409</v>
      </c>
      <c r="E225" s="84" t="b">
        <v>0</v>
      </c>
      <c r="F225" s="84" t="b">
        <v>0</v>
      </c>
      <c r="G225" s="84" t="b">
        <v>0</v>
      </c>
    </row>
    <row r="226" spans="1:7" ht="15">
      <c r="A226" s="84" t="s">
        <v>288</v>
      </c>
      <c r="B226" s="84">
        <v>4</v>
      </c>
      <c r="C226" s="123">
        <v>0.020402108001696086</v>
      </c>
      <c r="D226" s="84" t="s">
        <v>1409</v>
      </c>
      <c r="E226" s="84" t="b">
        <v>0</v>
      </c>
      <c r="F226" s="84" t="b">
        <v>0</v>
      </c>
      <c r="G226" s="84" t="b">
        <v>0</v>
      </c>
    </row>
    <row r="227" spans="1:7" ht="15">
      <c r="A227" s="84" t="s">
        <v>1541</v>
      </c>
      <c r="B227" s="84">
        <v>2</v>
      </c>
      <c r="C227" s="123">
        <v>0</v>
      </c>
      <c r="D227" s="84" t="s">
        <v>1410</v>
      </c>
      <c r="E227" s="84" t="b">
        <v>0</v>
      </c>
      <c r="F227" s="84" t="b">
        <v>0</v>
      </c>
      <c r="G227" s="84" t="b">
        <v>0</v>
      </c>
    </row>
    <row r="228" spans="1:7" ht="15">
      <c r="A228" s="84" t="s">
        <v>1542</v>
      </c>
      <c r="B228" s="84">
        <v>2</v>
      </c>
      <c r="C228" s="123">
        <v>0</v>
      </c>
      <c r="D228" s="84" t="s">
        <v>1410</v>
      </c>
      <c r="E228" s="84" t="b">
        <v>0</v>
      </c>
      <c r="F228" s="84" t="b">
        <v>0</v>
      </c>
      <c r="G228" s="84" t="b">
        <v>0</v>
      </c>
    </row>
    <row r="229" spans="1:7" ht="15">
      <c r="A229" s="84" t="s">
        <v>276</v>
      </c>
      <c r="B229" s="84">
        <v>3</v>
      </c>
      <c r="C229" s="123">
        <v>0.007808671038018746</v>
      </c>
      <c r="D229" s="84" t="s">
        <v>1411</v>
      </c>
      <c r="E229" s="84" t="b">
        <v>0</v>
      </c>
      <c r="F229" s="84" t="b">
        <v>0</v>
      </c>
      <c r="G229" s="84" t="b">
        <v>0</v>
      </c>
    </row>
    <row r="230" spans="1:7" ht="15">
      <c r="A230" s="84" t="s">
        <v>1544</v>
      </c>
      <c r="B230" s="84">
        <v>2</v>
      </c>
      <c r="C230" s="123">
        <v>0.012542916485999216</v>
      </c>
      <c r="D230" s="84" t="s">
        <v>1411</v>
      </c>
      <c r="E230" s="84" t="b">
        <v>0</v>
      </c>
      <c r="F230" s="84" t="b">
        <v>0</v>
      </c>
      <c r="G230" s="84" t="b">
        <v>0</v>
      </c>
    </row>
    <row r="231" spans="1:7" ht="15">
      <c r="A231" s="84" t="s">
        <v>1545</v>
      </c>
      <c r="B231" s="84">
        <v>2</v>
      </c>
      <c r="C231" s="123">
        <v>0.012542916485999216</v>
      </c>
      <c r="D231" s="84" t="s">
        <v>1411</v>
      </c>
      <c r="E231" s="84" t="b">
        <v>0</v>
      </c>
      <c r="F231" s="84" t="b">
        <v>0</v>
      </c>
      <c r="G231" s="84" t="b">
        <v>0</v>
      </c>
    </row>
    <row r="232" spans="1:7" ht="15">
      <c r="A232" s="84" t="s">
        <v>1546</v>
      </c>
      <c r="B232" s="84">
        <v>2</v>
      </c>
      <c r="C232" s="123">
        <v>0.012542916485999216</v>
      </c>
      <c r="D232" s="84" t="s">
        <v>1411</v>
      </c>
      <c r="E232" s="84" t="b">
        <v>0</v>
      </c>
      <c r="F232" s="84" t="b">
        <v>0</v>
      </c>
      <c r="G232" s="84" t="b">
        <v>0</v>
      </c>
    </row>
    <row r="233" spans="1:7" ht="15">
      <c r="A233" s="84" t="s">
        <v>1547</v>
      </c>
      <c r="B233" s="84">
        <v>2</v>
      </c>
      <c r="C233" s="123">
        <v>0.012542916485999216</v>
      </c>
      <c r="D233" s="84" t="s">
        <v>1411</v>
      </c>
      <c r="E233" s="84" t="b">
        <v>0</v>
      </c>
      <c r="F233" s="84" t="b">
        <v>0</v>
      </c>
      <c r="G233" s="84" t="b">
        <v>0</v>
      </c>
    </row>
    <row r="234" spans="1:7" ht="15">
      <c r="A234" s="84" t="s">
        <v>1548</v>
      </c>
      <c r="B234" s="84">
        <v>2</v>
      </c>
      <c r="C234" s="123">
        <v>0.012542916485999216</v>
      </c>
      <c r="D234" s="84" t="s">
        <v>1411</v>
      </c>
      <c r="E234" s="84" t="b">
        <v>1</v>
      </c>
      <c r="F234" s="84" t="b">
        <v>0</v>
      </c>
      <c r="G234" s="84" t="b">
        <v>0</v>
      </c>
    </row>
    <row r="235" spans="1:7" ht="15">
      <c r="A235" s="84" t="s">
        <v>1549</v>
      </c>
      <c r="B235" s="84">
        <v>2</v>
      </c>
      <c r="C235" s="123">
        <v>0.012542916485999216</v>
      </c>
      <c r="D235" s="84" t="s">
        <v>1411</v>
      </c>
      <c r="E235" s="84" t="b">
        <v>0</v>
      </c>
      <c r="F235" s="84" t="b">
        <v>0</v>
      </c>
      <c r="G235" s="84" t="b">
        <v>0</v>
      </c>
    </row>
    <row r="236" spans="1:7" ht="15">
      <c r="A236" s="84" t="s">
        <v>1550</v>
      </c>
      <c r="B236" s="84">
        <v>2</v>
      </c>
      <c r="C236" s="123">
        <v>0.012542916485999216</v>
      </c>
      <c r="D236" s="84" t="s">
        <v>1411</v>
      </c>
      <c r="E236" s="84" t="b">
        <v>0</v>
      </c>
      <c r="F236" s="84" t="b">
        <v>0</v>
      </c>
      <c r="G236" s="84" t="b">
        <v>0</v>
      </c>
    </row>
    <row r="237" spans="1:7" ht="15">
      <c r="A237" s="84" t="s">
        <v>1551</v>
      </c>
      <c r="B237" s="84">
        <v>2</v>
      </c>
      <c r="C237" s="123">
        <v>0.012542916485999216</v>
      </c>
      <c r="D237" s="84" t="s">
        <v>1411</v>
      </c>
      <c r="E237" s="84" t="b">
        <v>0</v>
      </c>
      <c r="F237" s="84" t="b">
        <v>0</v>
      </c>
      <c r="G237" s="84" t="b">
        <v>0</v>
      </c>
    </row>
    <row r="238" spans="1:7" ht="15">
      <c r="A238" s="84" t="s">
        <v>1528</v>
      </c>
      <c r="B238" s="84">
        <v>2</v>
      </c>
      <c r="C238" s="123">
        <v>0.012542916485999216</v>
      </c>
      <c r="D238" s="84" t="s">
        <v>1411</v>
      </c>
      <c r="E238" s="84" t="b">
        <v>0</v>
      </c>
      <c r="F238" s="84" t="b">
        <v>0</v>
      </c>
      <c r="G238" s="84" t="b">
        <v>0</v>
      </c>
    </row>
    <row r="239" spans="1:7" ht="15">
      <c r="A239" s="84" t="s">
        <v>1838</v>
      </c>
      <c r="B239" s="84">
        <v>2</v>
      </c>
      <c r="C239" s="123">
        <v>0.012542916485999216</v>
      </c>
      <c r="D239" s="84" t="s">
        <v>1411</v>
      </c>
      <c r="E239" s="84" t="b">
        <v>1</v>
      </c>
      <c r="F239" s="84" t="b">
        <v>0</v>
      </c>
      <c r="G239" s="84" t="b">
        <v>0</v>
      </c>
    </row>
    <row r="240" spans="1:7" ht="15">
      <c r="A240" s="84" t="s">
        <v>1839</v>
      </c>
      <c r="B240" s="84">
        <v>2</v>
      </c>
      <c r="C240" s="123">
        <v>0.012542916485999216</v>
      </c>
      <c r="D240" s="84" t="s">
        <v>1411</v>
      </c>
      <c r="E240" s="84" t="b">
        <v>0</v>
      </c>
      <c r="F240" s="84" t="b">
        <v>0</v>
      </c>
      <c r="G240" s="84" t="b">
        <v>0</v>
      </c>
    </row>
    <row r="241" spans="1:7" ht="15">
      <c r="A241" s="84" t="s">
        <v>1840</v>
      </c>
      <c r="B241" s="84">
        <v>2</v>
      </c>
      <c r="C241" s="123">
        <v>0.012542916485999216</v>
      </c>
      <c r="D241" s="84" t="s">
        <v>1411</v>
      </c>
      <c r="E241" s="84" t="b">
        <v>0</v>
      </c>
      <c r="F241" s="84" t="b">
        <v>0</v>
      </c>
      <c r="G241" s="84" t="b">
        <v>0</v>
      </c>
    </row>
    <row r="242" spans="1:7" ht="15">
      <c r="A242" s="84" t="s">
        <v>1841</v>
      </c>
      <c r="B242" s="84">
        <v>2</v>
      </c>
      <c r="C242" s="123">
        <v>0.012542916485999216</v>
      </c>
      <c r="D242" s="84" t="s">
        <v>1411</v>
      </c>
      <c r="E242" s="84" t="b">
        <v>0</v>
      </c>
      <c r="F242" s="84" t="b">
        <v>0</v>
      </c>
      <c r="G242" s="84" t="b">
        <v>0</v>
      </c>
    </row>
    <row r="243" spans="1:7" ht="15">
      <c r="A243" s="84" t="s">
        <v>1842</v>
      </c>
      <c r="B243" s="84">
        <v>2</v>
      </c>
      <c r="C243" s="123">
        <v>0.012542916485999216</v>
      </c>
      <c r="D243" s="84" t="s">
        <v>1411</v>
      </c>
      <c r="E243" s="84" t="b">
        <v>0</v>
      </c>
      <c r="F243" s="84" t="b">
        <v>0</v>
      </c>
      <c r="G243" s="84" t="b">
        <v>0</v>
      </c>
    </row>
    <row r="244" spans="1:7" ht="15">
      <c r="A244" s="84" t="s">
        <v>1843</v>
      </c>
      <c r="B244" s="84">
        <v>2</v>
      </c>
      <c r="C244" s="123">
        <v>0.012542916485999216</v>
      </c>
      <c r="D244" s="84" t="s">
        <v>1411</v>
      </c>
      <c r="E244" s="84" t="b">
        <v>0</v>
      </c>
      <c r="F244" s="84" t="b">
        <v>0</v>
      </c>
      <c r="G244" s="84" t="b">
        <v>0</v>
      </c>
    </row>
    <row r="245" spans="1:7" ht="15">
      <c r="A245" s="84" t="s">
        <v>1844</v>
      </c>
      <c r="B245" s="84">
        <v>2</v>
      </c>
      <c r="C245" s="123">
        <v>0.012542916485999216</v>
      </c>
      <c r="D245" s="84" t="s">
        <v>1411</v>
      </c>
      <c r="E245" s="84" t="b">
        <v>0</v>
      </c>
      <c r="F245" s="84" t="b">
        <v>0</v>
      </c>
      <c r="G245" s="84" t="b">
        <v>0</v>
      </c>
    </row>
    <row r="246" spans="1:7" ht="15">
      <c r="A246" s="84" t="s">
        <v>1845</v>
      </c>
      <c r="B246" s="84">
        <v>2</v>
      </c>
      <c r="C246" s="123">
        <v>0.012542916485999216</v>
      </c>
      <c r="D246" s="84" t="s">
        <v>1411</v>
      </c>
      <c r="E246" s="84" t="b">
        <v>0</v>
      </c>
      <c r="F246" s="84" t="b">
        <v>0</v>
      </c>
      <c r="G246" s="84" t="b">
        <v>0</v>
      </c>
    </row>
    <row r="247" spans="1:7" ht="15">
      <c r="A247" s="84" t="s">
        <v>1832</v>
      </c>
      <c r="B247" s="84">
        <v>2</v>
      </c>
      <c r="C247" s="123">
        <v>0.012542916485999216</v>
      </c>
      <c r="D247" s="84" t="s">
        <v>1411</v>
      </c>
      <c r="E247" s="84" t="b">
        <v>0</v>
      </c>
      <c r="F247" s="84" t="b">
        <v>0</v>
      </c>
      <c r="G247" s="84" t="b">
        <v>0</v>
      </c>
    </row>
    <row r="248" spans="1:7" ht="15">
      <c r="A248" s="84" t="s">
        <v>1510</v>
      </c>
      <c r="B248" s="84">
        <v>2</v>
      </c>
      <c r="C248" s="123">
        <v>0.012542916485999216</v>
      </c>
      <c r="D248" s="84" t="s">
        <v>1411</v>
      </c>
      <c r="E248" s="84" t="b">
        <v>0</v>
      </c>
      <c r="F248" s="84" t="b">
        <v>0</v>
      </c>
      <c r="G248" s="84" t="b">
        <v>0</v>
      </c>
    </row>
    <row r="249" spans="1:7" ht="15">
      <c r="A249" s="84" t="s">
        <v>1837</v>
      </c>
      <c r="B249" s="84">
        <v>2</v>
      </c>
      <c r="C249" s="123">
        <v>0.012542916485999216</v>
      </c>
      <c r="D249" s="84" t="s">
        <v>1411</v>
      </c>
      <c r="E249" s="84" t="b">
        <v>0</v>
      </c>
      <c r="F249" s="84" t="b">
        <v>0</v>
      </c>
      <c r="G249" s="84" t="b">
        <v>0</v>
      </c>
    </row>
    <row r="250" spans="1:7" ht="15">
      <c r="A250" s="84" t="s">
        <v>365</v>
      </c>
      <c r="B250" s="84">
        <v>2</v>
      </c>
      <c r="C250" s="123">
        <v>0.012542916485999216</v>
      </c>
      <c r="D250" s="84" t="s">
        <v>1411</v>
      </c>
      <c r="E250" s="84" t="b">
        <v>0</v>
      </c>
      <c r="F250" s="84" t="b">
        <v>0</v>
      </c>
      <c r="G250" s="84" t="b">
        <v>0</v>
      </c>
    </row>
    <row r="251" spans="1:7" ht="15">
      <c r="A251" s="84" t="s">
        <v>1553</v>
      </c>
      <c r="B251" s="84">
        <v>3</v>
      </c>
      <c r="C251" s="123">
        <v>0</v>
      </c>
      <c r="D251" s="84" t="s">
        <v>1412</v>
      </c>
      <c r="E251" s="84" t="b">
        <v>0</v>
      </c>
      <c r="F251" s="84" t="b">
        <v>0</v>
      </c>
      <c r="G251" s="84" t="b">
        <v>0</v>
      </c>
    </row>
    <row r="252" spans="1:7" ht="15">
      <c r="A252" s="84" t="s">
        <v>933</v>
      </c>
      <c r="B252" s="84">
        <v>3</v>
      </c>
      <c r="C252" s="123">
        <v>0</v>
      </c>
      <c r="D252" s="84" t="s">
        <v>1412</v>
      </c>
      <c r="E252" s="84" t="b">
        <v>0</v>
      </c>
      <c r="F252" s="84" t="b">
        <v>0</v>
      </c>
      <c r="G252" s="84" t="b">
        <v>0</v>
      </c>
    </row>
    <row r="253" spans="1:7" ht="15">
      <c r="A253" s="84" t="s">
        <v>1554</v>
      </c>
      <c r="B253" s="84">
        <v>3</v>
      </c>
      <c r="C253" s="123">
        <v>0</v>
      </c>
      <c r="D253" s="84" t="s">
        <v>1412</v>
      </c>
      <c r="E253" s="84" t="b">
        <v>0</v>
      </c>
      <c r="F253" s="84" t="b">
        <v>0</v>
      </c>
      <c r="G253" s="84" t="b">
        <v>0</v>
      </c>
    </row>
    <row r="254" spans="1:7" ht="15">
      <c r="A254" s="84" t="s">
        <v>1528</v>
      </c>
      <c r="B254" s="84">
        <v>3</v>
      </c>
      <c r="C254" s="123">
        <v>0</v>
      </c>
      <c r="D254" s="84" t="s">
        <v>1412</v>
      </c>
      <c r="E254" s="84" t="b">
        <v>0</v>
      </c>
      <c r="F254" s="84" t="b">
        <v>0</v>
      </c>
      <c r="G254" s="84" t="b">
        <v>0</v>
      </c>
    </row>
    <row r="255" spans="1:7" ht="15">
      <c r="A255" s="84" t="s">
        <v>1555</v>
      </c>
      <c r="B255" s="84">
        <v>3</v>
      </c>
      <c r="C255" s="123">
        <v>0</v>
      </c>
      <c r="D255" s="84" t="s">
        <v>1412</v>
      </c>
      <c r="E255" s="84" t="b">
        <v>0</v>
      </c>
      <c r="F255" s="84" t="b">
        <v>0</v>
      </c>
      <c r="G255" s="84" t="b">
        <v>0</v>
      </c>
    </row>
    <row r="256" spans="1:7" ht="15">
      <c r="A256" s="84" t="s">
        <v>1481</v>
      </c>
      <c r="B256" s="84">
        <v>3</v>
      </c>
      <c r="C256" s="123">
        <v>0</v>
      </c>
      <c r="D256" s="84" t="s">
        <v>1412</v>
      </c>
      <c r="E256" s="84" t="b">
        <v>0</v>
      </c>
      <c r="F256" s="84" t="b">
        <v>0</v>
      </c>
      <c r="G256" s="84" t="b">
        <v>0</v>
      </c>
    </row>
    <row r="257" spans="1:7" ht="15">
      <c r="A257" s="84" t="s">
        <v>1476</v>
      </c>
      <c r="B257" s="84">
        <v>3</v>
      </c>
      <c r="C257" s="123">
        <v>0</v>
      </c>
      <c r="D257" s="84" t="s">
        <v>1412</v>
      </c>
      <c r="E257" s="84" t="b">
        <v>0</v>
      </c>
      <c r="F257" s="84" t="b">
        <v>0</v>
      </c>
      <c r="G257" s="84" t="b">
        <v>0</v>
      </c>
    </row>
    <row r="258" spans="1:7" ht="15">
      <c r="A258" s="84" t="s">
        <v>365</v>
      </c>
      <c r="B258" s="84">
        <v>3</v>
      </c>
      <c r="C258" s="123">
        <v>0</v>
      </c>
      <c r="D258" s="84" t="s">
        <v>1412</v>
      </c>
      <c r="E258" s="84" t="b">
        <v>0</v>
      </c>
      <c r="F258" s="84" t="b">
        <v>0</v>
      </c>
      <c r="G258" s="84" t="b">
        <v>0</v>
      </c>
    </row>
    <row r="259" spans="1:7" ht="15">
      <c r="A259" s="84" t="s">
        <v>1475</v>
      </c>
      <c r="B259" s="84">
        <v>3</v>
      </c>
      <c r="C259" s="123">
        <v>0</v>
      </c>
      <c r="D259" s="84" t="s">
        <v>1412</v>
      </c>
      <c r="E259" s="84" t="b">
        <v>0</v>
      </c>
      <c r="F259" s="84" t="b">
        <v>0</v>
      </c>
      <c r="G259" s="84" t="b">
        <v>0</v>
      </c>
    </row>
    <row r="260" spans="1:7" ht="15">
      <c r="A260" s="84" t="s">
        <v>1478</v>
      </c>
      <c r="B260" s="84">
        <v>3</v>
      </c>
      <c r="C260" s="123">
        <v>0</v>
      </c>
      <c r="D260" s="84" t="s">
        <v>1412</v>
      </c>
      <c r="E260" s="84" t="b">
        <v>0</v>
      </c>
      <c r="F260" s="84" t="b">
        <v>0</v>
      </c>
      <c r="G260" s="84" t="b">
        <v>0</v>
      </c>
    </row>
    <row r="261" spans="1:7" ht="15">
      <c r="A261" s="84" t="s">
        <v>253</v>
      </c>
      <c r="B261" s="84">
        <v>2</v>
      </c>
      <c r="C261" s="123">
        <v>0.011005703690980077</v>
      </c>
      <c r="D261" s="84" t="s">
        <v>1412</v>
      </c>
      <c r="E261" s="84" t="b">
        <v>0</v>
      </c>
      <c r="F261" s="84" t="b">
        <v>0</v>
      </c>
      <c r="G261" s="84" t="b">
        <v>0</v>
      </c>
    </row>
    <row r="262" spans="1:7" ht="15">
      <c r="A262" s="84" t="s">
        <v>1557</v>
      </c>
      <c r="B262" s="84">
        <v>2</v>
      </c>
      <c r="C262" s="123">
        <v>0</v>
      </c>
      <c r="D262" s="84" t="s">
        <v>1413</v>
      </c>
      <c r="E262" s="84" t="b">
        <v>0</v>
      </c>
      <c r="F262" s="84" t="b">
        <v>0</v>
      </c>
      <c r="G262" s="84" t="b">
        <v>0</v>
      </c>
    </row>
    <row r="263" spans="1:7" ht="15">
      <c r="A263" s="84" t="s">
        <v>1558</v>
      </c>
      <c r="B263" s="84">
        <v>2</v>
      </c>
      <c r="C263" s="123">
        <v>0</v>
      </c>
      <c r="D263" s="84" t="s">
        <v>1413</v>
      </c>
      <c r="E263" s="84" t="b">
        <v>0</v>
      </c>
      <c r="F263" s="84" t="b">
        <v>0</v>
      </c>
      <c r="G263" s="84" t="b">
        <v>0</v>
      </c>
    </row>
    <row r="264" spans="1:7" ht="15">
      <c r="A264" s="84" t="s">
        <v>1559</v>
      </c>
      <c r="B264" s="84">
        <v>2</v>
      </c>
      <c r="C264" s="123">
        <v>0</v>
      </c>
      <c r="D264" s="84" t="s">
        <v>1413</v>
      </c>
      <c r="E264" s="84" t="b">
        <v>0</v>
      </c>
      <c r="F264" s="84" t="b">
        <v>0</v>
      </c>
      <c r="G264" s="84" t="b">
        <v>0</v>
      </c>
    </row>
    <row r="265" spans="1:7" ht="15">
      <c r="A265" s="84" t="s">
        <v>1560</v>
      </c>
      <c r="B265" s="84">
        <v>2</v>
      </c>
      <c r="C265" s="123">
        <v>0</v>
      </c>
      <c r="D265" s="84" t="s">
        <v>1413</v>
      </c>
      <c r="E265" s="84" t="b">
        <v>0</v>
      </c>
      <c r="F265" s="84" t="b">
        <v>0</v>
      </c>
      <c r="G265" s="84" t="b">
        <v>0</v>
      </c>
    </row>
    <row r="266" spans="1:7" ht="15">
      <c r="A266" s="84" t="s">
        <v>1561</v>
      </c>
      <c r="B266" s="84">
        <v>2</v>
      </c>
      <c r="C266" s="123">
        <v>0</v>
      </c>
      <c r="D266" s="84" t="s">
        <v>1413</v>
      </c>
      <c r="E266" s="84" t="b">
        <v>0</v>
      </c>
      <c r="F266" s="84" t="b">
        <v>0</v>
      </c>
      <c r="G266" s="84" t="b">
        <v>0</v>
      </c>
    </row>
    <row r="267" spans="1:7" ht="15">
      <c r="A267" s="84" t="s">
        <v>1562</v>
      </c>
      <c r="B267" s="84">
        <v>2</v>
      </c>
      <c r="C267" s="123">
        <v>0</v>
      </c>
      <c r="D267" s="84" t="s">
        <v>1413</v>
      </c>
      <c r="E267" s="84" t="b">
        <v>0</v>
      </c>
      <c r="F267" s="84" t="b">
        <v>0</v>
      </c>
      <c r="G267" s="84" t="b">
        <v>0</v>
      </c>
    </row>
    <row r="268" spans="1:7" ht="15">
      <c r="A268" s="84" t="s">
        <v>1563</v>
      </c>
      <c r="B268" s="84">
        <v>2</v>
      </c>
      <c r="C268" s="123">
        <v>0</v>
      </c>
      <c r="D268" s="84" t="s">
        <v>1413</v>
      </c>
      <c r="E268" s="84" t="b">
        <v>0</v>
      </c>
      <c r="F268" s="84" t="b">
        <v>0</v>
      </c>
      <c r="G268" s="84" t="b">
        <v>0</v>
      </c>
    </row>
    <row r="269" spans="1:7" ht="15">
      <c r="A269" s="84" t="s">
        <v>1564</v>
      </c>
      <c r="B269" s="84">
        <v>2</v>
      </c>
      <c r="C269" s="123">
        <v>0</v>
      </c>
      <c r="D269" s="84" t="s">
        <v>1413</v>
      </c>
      <c r="E269" s="84" t="b">
        <v>1</v>
      </c>
      <c r="F269" s="84" t="b">
        <v>0</v>
      </c>
      <c r="G269" s="84" t="b">
        <v>0</v>
      </c>
    </row>
    <row r="270" spans="1:7" ht="15">
      <c r="A270" s="84" t="s">
        <v>1565</v>
      </c>
      <c r="B270" s="84">
        <v>2</v>
      </c>
      <c r="C270" s="123">
        <v>0</v>
      </c>
      <c r="D270" s="84" t="s">
        <v>1413</v>
      </c>
      <c r="E270" s="84" t="b">
        <v>1</v>
      </c>
      <c r="F270" s="84" t="b">
        <v>0</v>
      </c>
      <c r="G270" s="84" t="b">
        <v>0</v>
      </c>
    </row>
    <row r="271" spans="1:7" ht="15">
      <c r="A271" s="84" t="s">
        <v>1479</v>
      </c>
      <c r="B271" s="84">
        <v>2</v>
      </c>
      <c r="C271" s="123">
        <v>0</v>
      </c>
      <c r="D271" s="84" t="s">
        <v>1413</v>
      </c>
      <c r="E271" s="84" t="b">
        <v>0</v>
      </c>
      <c r="F271" s="84" t="b">
        <v>0</v>
      </c>
      <c r="G271" s="84" t="b">
        <v>0</v>
      </c>
    </row>
    <row r="272" spans="1:7" ht="15">
      <c r="A272" s="84" t="s">
        <v>365</v>
      </c>
      <c r="B272" s="84">
        <v>2</v>
      </c>
      <c r="C272" s="123">
        <v>0</v>
      </c>
      <c r="D272" s="84" t="s">
        <v>1413</v>
      </c>
      <c r="E272" s="84" t="b">
        <v>0</v>
      </c>
      <c r="F272" s="84" t="b">
        <v>0</v>
      </c>
      <c r="G272" s="84" t="b">
        <v>0</v>
      </c>
    </row>
    <row r="273" spans="1:7" ht="15">
      <c r="A273" s="84" t="s">
        <v>1476</v>
      </c>
      <c r="B273" s="84">
        <v>2</v>
      </c>
      <c r="C273" s="123">
        <v>0</v>
      </c>
      <c r="D273" s="84" t="s">
        <v>1413</v>
      </c>
      <c r="E273" s="84" t="b">
        <v>0</v>
      </c>
      <c r="F273" s="84" t="b">
        <v>0</v>
      </c>
      <c r="G273" s="84" t="b">
        <v>0</v>
      </c>
    </row>
    <row r="274" spans="1:7" ht="15">
      <c r="A274" s="84" t="s">
        <v>1475</v>
      </c>
      <c r="B274" s="84">
        <v>2</v>
      </c>
      <c r="C274" s="123">
        <v>0</v>
      </c>
      <c r="D274" s="84" t="s">
        <v>1413</v>
      </c>
      <c r="E274" s="84" t="b">
        <v>0</v>
      </c>
      <c r="F274" s="84" t="b">
        <v>0</v>
      </c>
      <c r="G274" s="84" t="b">
        <v>0</v>
      </c>
    </row>
    <row r="275" spans="1:7" ht="15">
      <c r="A275" s="84" t="s">
        <v>1567</v>
      </c>
      <c r="B275" s="84">
        <v>3</v>
      </c>
      <c r="C275" s="123">
        <v>0</v>
      </c>
      <c r="D275" s="84" t="s">
        <v>1414</v>
      </c>
      <c r="E275" s="84" t="b">
        <v>0</v>
      </c>
      <c r="F275" s="84" t="b">
        <v>0</v>
      </c>
      <c r="G275" s="84" t="b">
        <v>0</v>
      </c>
    </row>
    <row r="276" spans="1:7" ht="15">
      <c r="A276" s="84" t="s">
        <v>1481</v>
      </c>
      <c r="B276" s="84">
        <v>2</v>
      </c>
      <c r="C276" s="123">
        <v>0</v>
      </c>
      <c r="D276" s="84" t="s">
        <v>1414</v>
      </c>
      <c r="E276" s="84" t="b">
        <v>0</v>
      </c>
      <c r="F276" s="84" t="b">
        <v>0</v>
      </c>
      <c r="G276" s="84" t="b">
        <v>0</v>
      </c>
    </row>
    <row r="277" spans="1:7" ht="15">
      <c r="A277" s="84" t="s">
        <v>1568</v>
      </c>
      <c r="B277" s="84">
        <v>2</v>
      </c>
      <c r="C277" s="123">
        <v>0</v>
      </c>
      <c r="D277" s="84" t="s">
        <v>1414</v>
      </c>
      <c r="E277" s="84" t="b">
        <v>0</v>
      </c>
      <c r="F277" s="84" t="b">
        <v>0</v>
      </c>
      <c r="G277" s="84" t="b">
        <v>0</v>
      </c>
    </row>
    <row r="278" spans="1:7" ht="15">
      <c r="A278" s="84" t="s">
        <v>1569</v>
      </c>
      <c r="B278" s="84">
        <v>2</v>
      </c>
      <c r="C278" s="123">
        <v>0</v>
      </c>
      <c r="D278" s="84" t="s">
        <v>1414</v>
      </c>
      <c r="E278" s="84" t="b">
        <v>0</v>
      </c>
      <c r="F278" s="84" t="b">
        <v>0</v>
      </c>
      <c r="G278" s="84" t="b">
        <v>0</v>
      </c>
    </row>
    <row r="279" spans="1:7" ht="15">
      <c r="A279" s="84" t="s">
        <v>1570</v>
      </c>
      <c r="B279" s="84">
        <v>2</v>
      </c>
      <c r="C279" s="123">
        <v>0</v>
      </c>
      <c r="D279" s="84" t="s">
        <v>1414</v>
      </c>
      <c r="E279" s="84" t="b">
        <v>0</v>
      </c>
      <c r="F279" s="84" t="b">
        <v>0</v>
      </c>
      <c r="G279" s="84" t="b">
        <v>0</v>
      </c>
    </row>
    <row r="280" spans="1:7" ht="15">
      <c r="A280" s="84" t="s">
        <v>1571</v>
      </c>
      <c r="B280" s="84">
        <v>2</v>
      </c>
      <c r="C280" s="123">
        <v>0</v>
      </c>
      <c r="D280" s="84" t="s">
        <v>1414</v>
      </c>
      <c r="E280" s="84" t="b">
        <v>0</v>
      </c>
      <c r="F280" s="84" t="b">
        <v>0</v>
      </c>
      <c r="G280" s="84" t="b">
        <v>0</v>
      </c>
    </row>
    <row r="281" spans="1:7" ht="15">
      <c r="A281" s="84" t="s">
        <v>1572</v>
      </c>
      <c r="B281" s="84">
        <v>2</v>
      </c>
      <c r="C281" s="123">
        <v>0</v>
      </c>
      <c r="D281" s="84" t="s">
        <v>1414</v>
      </c>
      <c r="E281" s="84" t="b">
        <v>0</v>
      </c>
      <c r="F281" s="84" t="b">
        <v>0</v>
      </c>
      <c r="G281" s="84" t="b">
        <v>0</v>
      </c>
    </row>
    <row r="282" spans="1:7" ht="15">
      <c r="A282" s="84" t="s">
        <v>1573</v>
      </c>
      <c r="B282" s="84">
        <v>2</v>
      </c>
      <c r="C282" s="123">
        <v>0</v>
      </c>
      <c r="D282" s="84" t="s">
        <v>1414</v>
      </c>
      <c r="E282" s="84" t="b">
        <v>0</v>
      </c>
      <c r="F282" s="84" t="b">
        <v>0</v>
      </c>
      <c r="G282" s="84" t="b">
        <v>0</v>
      </c>
    </row>
    <row r="283" spans="1:7" ht="15">
      <c r="A283" s="84" t="s">
        <v>1574</v>
      </c>
      <c r="B283" s="84">
        <v>2</v>
      </c>
      <c r="C283" s="123">
        <v>0</v>
      </c>
      <c r="D283" s="84" t="s">
        <v>1414</v>
      </c>
      <c r="E283" s="84" t="b">
        <v>1</v>
      </c>
      <c r="F283" s="84" t="b">
        <v>0</v>
      </c>
      <c r="G283" s="84" t="b">
        <v>0</v>
      </c>
    </row>
    <row r="284" spans="1:7" ht="15">
      <c r="A284" s="84" t="s">
        <v>1575</v>
      </c>
      <c r="B284" s="84">
        <v>2</v>
      </c>
      <c r="C284" s="123">
        <v>0</v>
      </c>
      <c r="D284" s="84" t="s">
        <v>1414</v>
      </c>
      <c r="E284" s="84" t="b">
        <v>0</v>
      </c>
      <c r="F284" s="84" t="b">
        <v>0</v>
      </c>
      <c r="G284" s="84" t="b">
        <v>0</v>
      </c>
    </row>
    <row r="285" spans="1:7" ht="15">
      <c r="A285" s="84" t="s">
        <v>1846</v>
      </c>
      <c r="B285" s="84">
        <v>2</v>
      </c>
      <c r="C285" s="123">
        <v>0</v>
      </c>
      <c r="D285" s="84" t="s">
        <v>1414</v>
      </c>
      <c r="E285" s="84" t="b">
        <v>0</v>
      </c>
      <c r="F285" s="84" t="b">
        <v>0</v>
      </c>
      <c r="G285" s="84" t="b">
        <v>0</v>
      </c>
    </row>
    <row r="286" spans="1:7" ht="15">
      <c r="A286" s="84" t="s">
        <v>1847</v>
      </c>
      <c r="B286" s="84">
        <v>2</v>
      </c>
      <c r="C286" s="123">
        <v>0</v>
      </c>
      <c r="D286" s="84" t="s">
        <v>1414</v>
      </c>
      <c r="E286" s="84" t="b">
        <v>0</v>
      </c>
      <c r="F286" s="84" t="b">
        <v>0</v>
      </c>
      <c r="G286"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2"/>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1857</v>
      </c>
      <c r="B1" s="13" t="s">
        <v>1858</v>
      </c>
      <c r="C1" s="13" t="s">
        <v>1851</v>
      </c>
      <c r="D1" s="13" t="s">
        <v>1852</v>
      </c>
      <c r="E1" s="13" t="s">
        <v>1859</v>
      </c>
      <c r="F1" s="13" t="s">
        <v>144</v>
      </c>
      <c r="G1" s="13" t="s">
        <v>1860</v>
      </c>
      <c r="H1" s="13" t="s">
        <v>1861</v>
      </c>
      <c r="I1" s="13" t="s">
        <v>1862</v>
      </c>
      <c r="J1" s="13" t="s">
        <v>1863</v>
      </c>
      <c r="K1" s="13" t="s">
        <v>1864</v>
      </c>
      <c r="L1" s="13" t="s">
        <v>1865</v>
      </c>
    </row>
    <row r="2" spans="1:12" ht="15">
      <c r="A2" s="84" t="s">
        <v>1512</v>
      </c>
      <c r="B2" s="84" t="s">
        <v>311</v>
      </c>
      <c r="C2" s="84">
        <v>50</v>
      </c>
      <c r="D2" s="123">
        <v>0.012919779259579763</v>
      </c>
      <c r="E2" s="123">
        <v>1.3586960995738104</v>
      </c>
      <c r="F2" s="84" t="s">
        <v>1853</v>
      </c>
      <c r="G2" s="84" t="b">
        <v>0</v>
      </c>
      <c r="H2" s="84" t="b">
        <v>0</v>
      </c>
      <c r="I2" s="84" t="b">
        <v>0</v>
      </c>
      <c r="J2" s="84" t="b">
        <v>0</v>
      </c>
      <c r="K2" s="84" t="b">
        <v>0</v>
      </c>
      <c r="L2" s="84" t="b">
        <v>0</v>
      </c>
    </row>
    <row r="3" spans="1:12" ht="15">
      <c r="A3" s="84" t="s">
        <v>311</v>
      </c>
      <c r="B3" s="84" t="s">
        <v>1515</v>
      </c>
      <c r="C3" s="84">
        <v>43</v>
      </c>
      <c r="D3" s="123">
        <v>0.013369684258287983</v>
      </c>
      <c r="E3" s="123">
        <v>1.3586960995738104</v>
      </c>
      <c r="F3" s="84" t="s">
        <v>1853</v>
      </c>
      <c r="G3" s="84" t="b">
        <v>0</v>
      </c>
      <c r="H3" s="84" t="b">
        <v>0</v>
      </c>
      <c r="I3" s="84" t="b">
        <v>0</v>
      </c>
      <c r="J3" s="84" t="b">
        <v>0</v>
      </c>
      <c r="K3" s="84" t="b">
        <v>0</v>
      </c>
      <c r="L3" s="84" t="b">
        <v>0</v>
      </c>
    </row>
    <row r="4" spans="1:12" ht="15">
      <c r="A4" s="84" t="s">
        <v>1515</v>
      </c>
      <c r="B4" s="84" t="s">
        <v>1516</v>
      </c>
      <c r="C4" s="84">
        <v>43</v>
      </c>
      <c r="D4" s="123">
        <v>0.013369684258287983</v>
      </c>
      <c r="E4" s="123">
        <v>1.4241976483302428</v>
      </c>
      <c r="F4" s="84" t="s">
        <v>1853</v>
      </c>
      <c r="G4" s="84" t="b">
        <v>0</v>
      </c>
      <c r="H4" s="84" t="b">
        <v>0</v>
      </c>
      <c r="I4" s="84" t="b">
        <v>0</v>
      </c>
      <c r="J4" s="84" t="b">
        <v>0</v>
      </c>
      <c r="K4" s="84" t="b">
        <v>0</v>
      </c>
      <c r="L4" s="84" t="b">
        <v>0</v>
      </c>
    </row>
    <row r="5" spans="1:12" ht="15">
      <c r="A5" s="84" t="s">
        <v>1516</v>
      </c>
      <c r="B5" s="84" t="s">
        <v>1517</v>
      </c>
      <c r="C5" s="84">
        <v>43</v>
      </c>
      <c r="D5" s="123">
        <v>0.013369684258287983</v>
      </c>
      <c r="E5" s="123">
        <v>1.4241976483302428</v>
      </c>
      <c r="F5" s="84" t="s">
        <v>1853</v>
      </c>
      <c r="G5" s="84" t="b">
        <v>0</v>
      </c>
      <c r="H5" s="84" t="b">
        <v>0</v>
      </c>
      <c r="I5" s="84" t="b">
        <v>0</v>
      </c>
      <c r="J5" s="84" t="b">
        <v>0</v>
      </c>
      <c r="K5" s="84" t="b">
        <v>0</v>
      </c>
      <c r="L5" s="84" t="b">
        <v>0</v>
      </c>
    </row>
    <row r="6" spans="1:12" ht="15">
      <c r="A6" s="84" t="s">
        <v>1517</v>
      </c>
      <c r="B6" s="84" t="s">
        <v>1518</v>
      </c>
      <c r="C6" s="84">
        <v>43</v>
      </c>
      <c r="D6" s="123">
        <v>0.013369684258287983</v>
      </c>
      <c r="E6" s="123">
        <v>1.4241976483302428</v>
      </c>
      <c r="F6" s="84" t="s">
        <v>1853</v>
      </c>
      <c r="G6" s="84" t="b">
        <v>0</v>
      </c>
      <c r="H6" s="84" t="b">
        <v>0</v>
      </c>
      <c r="I6" s="84" t="b">
        <v>0</v>
      </c>
      <c r="J6" s="84" t="b">
        <v>0</v>
      </c>
      <c r="K6" s="84" t="b">
        <v>0</v>
      </c>
      <c r="L6" s="84" t="b">
        <v>0</v>
      </c>
    </row>
    <row r="7" spans="1:12" ht="15">
      <c r="A7" s="84" t="s">
        <v>1518</v>
      </c>
      <c r="B7" s="84" t="s">
        <v>1519</v>
      </c>
      <c r="C7" s="84">
        <v>43</v>
      </c>
      <c r="D7" s="123">
        <v>0.013369684258287983</v>
      </c>
      <c r="E7" s="123">
        <v>1.4241976483302428</v>
      </c>
      <c r="F7" s="84" t="s">
        <v>1853</v>
      </c>
      <c r="G7" s="84" t="b">
        <v>0</v>
      </c>
      <c r="H7" s="84" t="b">
        <v>0</v>
      </c>
      <c r="I7" s="84" t="b">
        <v>0</v>
      </c>
      <c r="J7" s="84" t="b">
        <v>0</v>
      </c>
      <c r="K7" s="84" t="b">
        <v>0</v>
      </c>
      <c r="L7" s="84" t="b">
        <v>0</v>
      </c>
    </row>
    <row r="8" spans="1:12" ht="15">
      <c r="A8" s="84" t="s">
        <v>1519</v>
      </c>
      <c r="B8" s="84" t="s">
        <v>1511</v>
      </c>
      <c r="C8" s="84">
        <v>43</v>
      </c>
      <c r="D8" s="123">
        <v>0.013369684258287983</v>
      </c>
      <c r="E8" s="123">
        <v>1.3416627602750302</v>
      </c>
      <c r="F8" s="84" t="s">
        <v>1853</v>
      </c>
      <c r="G8" s="84" t="b">
        <v>0</v>
      </c>
      <c r="H8" s="84" t="b">
        <v>0</v>
      </c>
      <c r="I8" s="84" t="b">
        <v>0</v>
      </c>
      <c r="J8" s="84" t="b">
        <v>0</v>
      </c>
      <c r="K8" s="84" t="b">
        <v>0</v>
      </c>
      <c r="L8" s="84" t="b">
        <v>0</v>
      </c>
    </row>
    <row r="9" spans="1:12" ht="15">
      <c r="A9" s="84" t="s">
        <v>1511</v>
      </c>
      <c r="B9" s="84" t="s">
        <v>310</v>
      </c>
      <c r="C9" s="84">
        <v>43</v>
      </c>
      <c r="D9" s="123">
        <v>0.013369684258287983</v>
      </c>
      <c r="E9" s="123">
        <v>1.3416627602750302</v>
      </c>
      <c r="F9" s="84" t="s">
        <v>1853</v>
      </c>
      <c r="G9" s="84" t="b">
        <v>0</v>
      </c>
      <c r="H9" s="84" t="b">
        <v>0</v>
      </c>
      <c r="I9" s="84" t="b">
        <v>0</v>
      </c>
      <c r="J9" s="84" t="b">
        <v>0</v>
      </c>
      <c r="K9" s="84" t="b">
        <v>0</v>
      </c>
      <c r="L9" s="84" t="b">
        <v>0</v>
      </c>
    </row>
    <row r="10" spans="1:12" ht="15">
      <c r="A10" s="84" t="s">
        <v>310</v>
      </c>
      <c r="B10" s="84" t="s">
        <v>1510</v>
      </c>
      <c r="C10" s="84">
        <v>43</v>
      </c>
      <c r="D10" s="123">
        <v>0.013369684258287983</v>
      </c>
      <c r="E10" s="123">
        <v>1.2723362688990623</v>
      </c>
      <c r="F10" s="84" t="s">
        <v>1853</v>
      </c>
      <c r="G10" s="84" t="b">
        <v>0</v>
      </c>
      <c r="H10" s="84" t="b">
        <v>0</v>
      </c>
      <c r="I10" s="84" t="b">
        <v>0</v>
      </c>
      <c r="J10" s="84" t="b">
        <v>0</v>
      </c>
      <c r="K10" s="84" t="b">
        <v>0</v>
      </c>
      <c r="L10" s="84" t="b">
        <v>0</v>
      </c>
    </row>
    <row r="11" spans="1:12" ht="15">
      <c r="A11" s="84" t="s">
        <v>1510</v>
      </c>
      <c r="B11" s="84" t="s">
        <v>1514</v>
      </c>
      <c r="C11" s="84">
        <v>43</v>
      </c>
      <c r="D11" s="123">
        <v>0.013369684258287983</v>
      </c>
      <c r="E11" s="123">
        <v>1.20683472014263</v>
      </c>
      <c r="F11" s="84" t="s">
        <v>1853</v>
      </c>
      <c r="G11" s="84" t="b">
        <v>0</v>
      </c>
      <c r="H11" s="84" t="b">
        <v>0</v>
      </c>
      <c r="I11" s="84" t="b">
        <v>0</v>
      </c>
      <c r="J11" s="84" t="b">
        <v>0</v>
      </c>
      <c r="K11" s="84" t="b">
        <v>0</v>
      </c>
      <c r="L11" s="84" t="b">
        <v>0</v>
      </c>
    </row>
    <row r="12" spans="1:12" ht="15">
      <c r="A12" s="84" t="s">
        <v>298</v>
      </c>
      <c r="B12" s="84" t="s">
        <v>1512</v>
      </c>
      <c r="C12" s="84">
        <v>42</v>
      </c>
      <c r="D12" s="123">
        <v>0.013402951374679695</v>
      </c>
      <c r="E12" s="123">
        <v>1.376424866534242</v>
      </c>
      <c r="F12" s="84" t="s">
        <v>1853</v>
      </c>
      <c r="G12" s="84" t="b">
        <v>0</v>
      </c>
      <c r="H12" s="84" t="b">
        <v>0</v>
      </c>
      <c r="I12" s="84" t="b">
        <v>0</v>
      </c>
      <c r="J12" s="84" t="b">
        <v>0</v>
      </c>
      <c r="K12" s="84" t="b">
        <v>0</v>
      </c>
      <c r="L12" s="84" t="b">
        <v>0</v>
      </c>
    </row>
    <row r="13" spans="1:12" ht="15">
      <c r="A13" s="84" t="s">
        <v>1521</v>
      </c>
      <c r="B13" s="84" t="s">
        <v>1510</v>
      </c>
      <c r="C13" s="84">
        <v>12</v>
      </c>
      <c r="D13" s="123">
        <v>0.009065033389148163</v>
      </c>
      <c r="E13" s="123">
        <v>1.2375741626398502</v>
      </c>
      <c r="F13" s="84" t="s">
        <v>1853</v>
      </c>
      <c r="G13" s="84" t="b">
        <v>0</v>
      </c>
      <c r="H13" s="84" t="b">
        <v>0</v>
      </c>
      <c r="I13" s="84" t="b">
        <v>0</v>
      </c>
      <c r="J13" s="84" t="b">
        <v>0</v>
      </c>
      <c r="K13" s="84" t="b">
        <v>0</v>
      </c>
      <c r="L13" s="84" t="b">
        <v>0</v>
      </c>
    </row>
    <row r="14" spans="1:12" ht="15">
      <c r="A14" s="84" t="s">
        <v>1510</v>
      </c>
      <c r="B14" s="84" t="s">
        <v>1522</v>
      </c>
      <c r="C14" s="84">
        <v>12</v>
      </c>
      <c r="D14" s="123">
        <v>0.009065033389148163</v>
      </c>
      <c r="E14" s="123">
        <v>1.2375741626398502</v>
      </c>
      <c r="F14" s="84" t="s">
        <v>1853</v>
      </c>
      <c r="G14" s="84" t="b">
        <v>0</v>
      </c>
      <c r="H14" s="84" t="b">
        <v>0</v>
      </c>
      <c r="I14" s="84" t="b">
        <v>0</v>
      </c>
      <c r="J14" s="84" t="b">
        <v>0</v>
      </c>
      <c r="K14" s="84" t="b">
        <v>0</v>
      </c>
      <c r="L14" s="84" t="b">
        <v>0</v>
      </c>
    </row>
    <row r="15" spans="1:12" ht="15">
      <c r="A15" s="84" t="s">
        <v>1522</v>
      </c>
      <c r="B15" s="84" t="s">
        <v>1523</v>
      </c>
      <c r="C15" s="84">
        <v>12</v>
      </c>
      <c r="D15" s="123">
        <v>0.009065033389148163</v>
      </c>
      <c r="E15" s="123">
        <v>1.9437227516029925</v>
      </c>
      <c r="F15" s="84" t="s">
        <v>1853</v>
      </c>
      <c r="G15" s="84" t="b">
        <v>0</v>
      </c>
      <c r="H15" s="84" t="b">
        <v>0</v>
      </c>
      <c r="I15" s="84" t="b">
        <v>0</v>
      </c>
      <c r="J15" s="84" t="b">
        <v>0</v>
      </c>
      <c r="K15" s="84" t="b">
        <v>0</v>
      </c>
      <c r="L15" s="84" t="b">
        <v>0</v>
      </c>
    </row>
    <row r="16" spans="1:12" ht="15">
      <c r="A16" s="84" t="s">
        <v>1523</v>
      </c>
      <c r="B16" s="84" t="s">
        <v>1474</v>
      </c>
      <c r="C16" s="84">
        <v>12</v>
      </c>
      <c r="D16" s="123">
        <v>0.009065033389148163</v>
      </c>
      <c r="E16" s="123">
        <v>1.9784848578622045</v>
      </c>
      <c r="F16" s="84" t="s">
        <v>1853</v>
      </c>
      <c r="G16" s="84" t="b">
        <v>0</v>
      </c>
      <c r="H16" s="84" t="b">
        <v>0</v>
      </c>
      <c r="I16" s="84" t="b">
        <v>0</v>
      </c>
      <c r="J16" s="84" t="b">
        <v>0</v>
      </c>
      <c r="K16" s="84" t="b">
        <v>0</v>
      </c>
      <c r="L16" s="84" t="b">
        <v>0</v>
      </c>
    </row>
    <row r="17" spans="1:12" ht="15">
      <c r="A17" s="84" t="s">
        <v>1474</v>
      </c>
      <c r="B17" s="84" t="s">
        <v>1473</v>
      </c>
      <c r="C17" s="84">
        <v>12</v>
      </c>
      <c r="D17" s="123">
        <v>0.009065033389148163</v>
      </c>
      <c r="E17" s="123">
        <v>1.9115380682315912</v>
      </c>
      <c r="F17" s="84" t="s">
        <v>1853</v>
      </c>
      <c r="G17" s="84" t="b">
        <v>0</v>
      </c>
      <c r="H17" s="84" t="b">
        <v>0</v>
      </c>
      <c r="I17" s="84" t="b">
        <v>0</v>
      </c>
      <c r="J17" s="84" t="b">
        <v>0</v>
      </c>
      <c r="K17" s="84" t="b">
        <v>0</v>
      </c>
      <c r="L17" s="84" t="b">
        <v>0</v>
      </c>
    </row>
    <row r="18" spans="1:12" ht="15">
      <c r="A18" s="84" t="s">
        <v>1473</v>
      </c>
      <c r="B18" s="84" t="s">
        <v>365</v>
      </c>
      <c r="C18" s="84">
        <v>12</v>
      </c>
      <c r="D18" s="123">
        <v>0.009065033389148163</v>
      </c>
      <c r="E18" s="123">
        <v>1.350095927811893</v>
      </c>
      <c r="F18" s="84" t="s">
        <v>1853</v>
      </c>
      <c r="G18" s="84" t="b">
        <v>0</v>
      </c>
      <c r="H18" s="84" t="b">
        <v>0</v>
      </c>
      <c r="I18" s="84" t="b">
        <v>0</v>
      </c>
      <c r="J18" s="84" t="b">
        <v>0</v>
      </c>
      <c r="K18" s="84" t="b">
        <v>0</v>
      </c>
      <c r="L18" s="84" t="b">
        <v>0</v>
      </c>
    </row>
    <row r="19" spans="1:12" ht="15">
      <c r="A19" s="84" t="s">
        <v>302</v>
      </c>
      <c r="B19" s="84" t="s">
        <v>1521</v>
      </c>
      <c r="C19" s="84">
        <v>11</v>
      </c>
      <c r="D19" s="123">
        <v>0.008642953290319843</v>
      </c>
      <c r="E19" s="123">
        <v>1.9784848578622045</v>
      </c>
      <c r="F19" s="84" t="s">
        <v>1853</v>
      </c>
      <c r="G19" s="84" t="b">
        <v>0</v>
      </c>
      <c r="H19" s="84" t="b">
        <v>0</v>
      </c>
      <c r="I19" s="84" t="b">
        <v>0</v>
      </c>
      <c r="J19" s="84" t="b">
        <v>0</v>
      </c>
      <c r="K19" s="84" t="b">
        <v>0</v>
      </c>
      <c r="L19" s="84" t="b">
        <v>0</v>
      </c>
    </row>
    <row r="20" spans="1:12" ht="15">
      <c r="A20" s="84" t="s">
        <v>933</v>
      </c>
      <c r="B20" s="84" t="s">
        <v>1805</v>
      </c>
      <c r="C20" s="84">
        <v>8</v>
      </c>
      <c r="D20" s="123">
        <v>0.007173050919505979</v>
      </c>
      <c r="E20" s="123">
        <v>1.8535461212539044</v>
      </c>
      <c r="F20" s="84" t="s">
        <v>1853</v>
      </c>
      <c r="G20" s="84" t="b">
        <v>0</v>
      </c>
      <c r="H20" s="84" t="b">
        <v>0</v>
      </c>
      <c r="I20" s="84" t="b">
        <v>0</v>
      </c>
      <c r="J20" s="84" t="b">
        <v>0</v>
      </c>
      <c r="K20" s="84" t="b">
        <v>0</v>
      </c>
      <c r="L20" s="84" t="b">
        <v>0</v>
      </c>
    </row>
    <row r="21" spans="1:12" ht="15">
      <c r="A21" s="84" t="s">
        <v>1805</v>
      </c>
      <c r="B21" s="84" t="s">
        <v>1549</v>
      </c>
      <c r="C21" s="84">
        <v>8</v>
      </c>
      <c r="D21" s="123">
        <v>0.007173050919505979</v>
      </c>
      <c r="E21" s="123">
        <v>2.0576661039098294</v>
      </c>
      <c r="F21" s="84" t="s">
        <v>1853</v>
      </c>
      <c r="G21" s="84" t="b">
        <v>0</v>
      </c>
      <c r="H21" s="84" t="b">
        <v>0</v>
      </c>
      <c r="I21" s="84" t="b">
        <v>0</v>
      </c>
      <c r="J21" s="84" t="b">
        <v>0</v>
      </c>
      <c r="K21" s="84" t="b">
        <v>0</v>
      </c>
      <c r="L21" s="84" t="b">
        <v>0</v>
      </c>
    </row>
    <row r="22" spans="1:12" ht="15">
      <c r="A22" s="84" t="s">
        <v>1549</v>
      </c>
      <c r="B22" s="84" t="s">
        <v>1511</v>
      </c>
      <c r="C22" s="84">
        <v>8</v>
      </c>
      <c r="D22" s="123">
        <v>0.007173050919505979</v>
      </c>
      <c r="E22" s="123">
        <v>1.2447527472669737</v>
      </c>
      <c r="F22" s="84" t="s">
        <v>1853</v>
      </c>
      <c r="G22" s="84" t="b">
        <v>0</v>
      </c>
      <c r="H22" s="84" t="b">
        <v>0</v>
      </c>
      <c r="I22" s="84" t="b">
        <v>0</v>
      </c>
      <c r="J22" s="84" t="b">
        <v>0</v>
      </c>
      <c r="K22" s="84" t="b">
        <v>0</v>
      </c>
      <c r="L22" s="84" t="b">
        <v>0</v>
      </c>
    </row>
    <row r="23" spans="1:12" ht="15">
      <c r="A23" s="84" t="s">
        <v>1511</v>
      </c>
      <c r="B23" s="84" t="s">
        <v>1806</v>
      </c>
      <c r="C23" s="84">
        <v>8</v>
      </c>
      <c r="D23" s="123">
        <v>0.007173050919505979</v>
      </c>
      <c r="E23" s="123">
        <v>1.34166276027503</v>
      </c>
      <c r="F23" s="84" t="s">
        <v>1853</v>
      </c>
      <c r="G23" s="84" t="b">
        <v>0</v>
      </c>
      <c r="H23" s="84" t="b">
        <v>0</v>
      </c>
      <c r="I23" s="84" t="b">
        <v>0</v>
      </c>
      <c r="J23" s="84" t="b">
        <v>0</v>
      </c>
      <c r="K23" s="84" t="b">
        <v>0</v>
      </c>
      <c r="L23" s="84" t="b">
        <v>0</v>
      </c>
    </row>
    <row r="24" spans="1:12" ht="15">
      <c r="A24" s="84" t="s">
        <v>1806</v>
      </c>
      <c r="B24" s="84" t="s">
        <v>365</v>
      </c>
      <c r="C24" s="84">
        <v>8</v>
      </c>
      <c r="D24" s="123">
        <v>0.007173050919505979</v>
      </c>
      <c r="E24" s="123">
        <v>1.350095927811893</v>
      </c>
      <c r="F24" s="84" t="s">
        <v>1853</v>
      </c>
      <c r="G24" s="84" t="b">
        <v>0</v>
      </c>
      <c r="H24" s="84" t="b">
        <v>0</v>
      </c>
      <c r="I24" s="84" t="b">
        <v>0</v>
      </c>
      <c r="J24" s="84" t="b">
        <v>0</v>
      </c>
      <c r="K24" s="84" t="b">
        <v>0</v>
      </c>
      <c r="L24" s="84" t="b">
        <v>0</v>
      </c>
    </row>
    <row r="25" spans="1:12" ht="15">
      <c r="A25" s="84" t="s">
        <v>365</v>
      </c>
      <c r="B25" s="84" t="s">
        <v>1524</v>
      </c>
      <c r="C25" s="84">
        <v>8</v>
      </c>
      <c r="D25" s="123">
        <v>0.007173050919505979</v>
      </c>
      <c r="E25" s="123">
        <v>1.5441155835634919</v>
      </c>
      <c r="F25" s="84" t="s">
        <v>1853</v>
      </c>
      <c r="G25" s="84" t="b">
        <v>0</v>
      </c>
      <c r="H25" s="84" t="b">
        <v>0</v>
      </c>
      <c r="I25" s="84" t="b">
        <v>0</v>
      </c>
      <c r="J25" s="84" t="b">
        <v>0</v>
      </c>
      <c r="K25" s="84" t="b">
        <v>0</v>
      </c>
      <c r="L25" s="84" t="b">
        <v>0</v>
      </c>
    </row>
    <row r="26" spans="1:12" ht="15">
      <c r="A26" s="84" t="s">
        <v>1524</v>
      </c>
      <c r="B26" s="84" t="s">
        <v>1807</v>
      </c>
      <c r="C26" s="84">
        <v>8</v>
      </c>
      <c r="D26" s="123">
        <v>0.007173050919505979</v>
      </c>
      <c r="E26" s="123">
        <v>2.103423594470504</v>
      </c>
      <c r="F26" s="84" t="s">
        <v>1853</v>
      </c>
      <c r="G26" s="84" t="b">
        <v>0</v>
      </c>
      <c r="H26" s="84" t="b">
        <v>0</v>
      </c>
      <c r="I26" s="84" t="b">
        <v>0</v>
      </c>
      <c r="J26" s="84" t="b">
        <v>1</v>
      </c>
      <c r="K26" s="84" t="b">
        <v>0</v>
      </c>
      <c r="L26" s="84" t="b">
        <v>0</v>
      </c>
    </row>
    <row r="27" spans="1:12" ht="15">
      <c r="A27" s="84" t="s">
        <v>1807</v>
      </c>
      <c r="B27" s="84" t="s">
        <v>1808</v>
      </c>
      <c r="C27" s="84">
        <v>8</v>
      </c>
      <c r="D27" s="123">
        <v>0.007173050919505979</v>
      </c>
      <c r="E27" s="123">
        <v>2.1545761169178856</v>
      </c>
      <c r="F27" s="84" t="s">
        <v>1853</v>
      </c>
      <c r="G27" s="84" t="b">
        <v>1</v>
      </c>
      <c r="H27" s="84" t="b">
        <v>0</v>
      </c>
      <c r="I27" s="84" t="b">
        <v>0</v>
      </c>
      <c r="J27" s="84" t="b">
        <v>0</v>
      </c>
      <c r="K27" s="84" t="b">
        <v>0</v>
      </c>
      <c r="L27" s="84" t="b">
        <v>0</v>
      </c>
    </row>
    <row r="28" spans="1:12" ht="15">
      <c r="A28" s="84" t="s">
        <v>1808</v>
      </c>
      <c r="B28" s="84" t="s">
        <v>1525</v>
      </c>
      <c r="C28" s="84">
        <v>8</v>
      </c>
      <c r="D28" s="123">
        <v>0.007173050919505979</v>
      </c>
      <c r="E28" s="123">
        <v>1.9784848578622045</v>
      </c>
      <c r="F28" s="84" t="s">
        <v>1853</v>
      </c>
      <c r="G28" s="84" t="b">
        <v>0</v>
      </c>
      <c r="H28" s="84" t="b">
        <v>0</v>
      </c>
      <c r="I28" s="84" t="b">
        <v>0</v>
      </c>
      <c r="J28" s="84" t="b">
        <v>0</v>
      </c>
      <c r="K28" s="84" t="b">
        <v>0</v>
      </c>
      <c r="L28" s="84" t="b">
        <v>0</v>
      </c>
    </row>
    <row r="29" spans="1:12" ht="15">
      <c r="A29" s="84" t="s">
        <v>1525</v>
      </c>
      <c r="B29" s="84" t="s">
        <v>1809</v>
      </c>
      <c r="C29" s="84">
        <v>8</v>
      </c>
      <c r="D29" s="123">
        <v>0.007173050919505979</v>
      </c>
      <c r="E29" s="123">
        <v>1.9784848578622045</v>
      </c>
      <c r="F29" s="84" t="s">
        <v>1853</v>
      </c>
      <c r="G29" s="84" t="b">
        <v>0</v>
      </c>
      <c r="H29" s="84" t="b">
        <v>0</v>
      </c>
      <c r="I29" s="84" t="b">
        <v>0</v>
      </c>
      <c r="J29" s="84" t="b">
        <v>0</v>
      </c>
      <c r="K29" s="84" t="b">
        <v>0</v>
      </c>
      <c r="L29" s="84" t="b">
        <v>0</v>
      </c>
    </row>
    <row r="30" spans="1:12" ht="15">
      <c r="A30" s="84" t="s">
        <v>1514</v>
      </c>
      <c r="B30" s="84" t="s">
        <v>1810</v>
      </c>
      <c r="C30" s="84">
        <v>8</v>
      </c>
      <c r="D30" s="123">
        <v>0.007173050919505979</v>
      </c>
      <c r="E30" s="123">
        <v>2.1545761169178856</v>
      </c>
      <c r="F30" s="84" t="s">
        <v>1853</v>
      </c>
      <c r="G30" s="84" t="b">
        <v>0</v>
      </c>
      <c r="H30" s="84" t="b">
        <v>0</v>
      </c>
      <c r="I30" s="84" t="b">
        <v>0</v>
      </c>
      <c r="J30" s="84" t="b">
        <v>0</v>
      </c>
      <c r="K30" s="84" t="b">
        <v>0</v>
      </c>
      <c r="L30" s="84" t="b">
        <v>0</v>
      </c>
    </row>
    <row r="31" spans="1:12" ht="15">
      <c r="A31" s="84" t="s">
        <v>1810</v>
      </c>
      <c r="B31" s="84" t="s">
        <v>365</v>
      </c>
      <c r="C31" s="84">
        <v>8</v>
      </c>
      <c r="D31" s="123">
        <v>0.007173050919505979</v>
      </c>
      <c r="E31" s="123">
        <v>1.350095927811893</v>
      </c>
      <c r="F31" s="84" t="s">
        <v>1853</v>
      </c>
      <c r="G31" s="84" t="b">
        <v>0</v>
      </c>
      <c r="H31" s="84" t="b">
        <v>0</v>
      </c>
      <c r="I31" s="84" t="b">
        <v>0</v>
      </c>
      <c r="J31" s="84" t="b">
        <v>0</v>
      </c>
      <c r="K31" s="84" t="b">
        <v>0</v>
      </c>
      <c r="L31" s="84" t="b">
        <v>0</v>
      </c>
    </row>
    <row r="32" spans="1:12" ht="15">
      <c r="A32" s="84" t="s">
        <v>365</v>
      </c>
      <c r="B32" s="84" t="s">
        <v>1811</v>
      </c>
      <c r="C32" s="84">
        <v>8</v>
      </c>
      <c r="D32" s="123">
        <v>0.007173050919505979</v>
      </c>
      <c r="E32" s="123">
        <v>1.595268106010873</v>
      </c>
      <c r="F32" s="84" t="s">
        <v>1853</v>
      </c>
      <c r="G32" s="84" t="b">
        <v>0</v>
      </c>
      <c r="H32" s="84" t="b">
        <v>0</v>
      </c>
      <c r="I32" s="84" t="b">
        <v>0</v>
      </c>
      <c r="J32" s="84" t="b">
        <v>0</v>
      </c>
      <c r="K32" s="84" t="b">
        <v>0</v>
      </c>
      <c r="L32" s="84" t="b">
        <v>0</v>
      </c>
    </row>
    <row r="33" spans="1:12" ht="15">
      <c r="A33" s="84" t="s">
        <v>1811</v>
      </c>
      <c r="B33" s="84" t="s">
        <v>1812</v>
      </c>
      <c r="C33" s="84">
        <v>8</v>
      </c>
      <c r="D33" s="123">
        <v>0.007173050919505979</v>
      </c>
      <c r="E33" s="123">
        <v>2.1545761169178856</v>
      </c>
      <c r="F33" s="84" t="s">
        <v>1853</v>
      </c>
      <c r="G33" s="84" t="b">
        <v>0</v>
      </c>
      <c r="H33" s="84" t="b">
        <v>0</v>
      </c>
      <c r="I33" s="84" t="b">
        <v>0</v>
      </c>
      <c r="J33" s="84" t="b">
        <v>0</v>
      </c>
      <c r="K33" s="84" t="b">
        <v>0</v>
      </c>
      <c r="L33" s="84" t="b">
        <v>0</v>
      </c>
    </row>
    <row r="34" spans="1:12" ht="15">
      <c r="A34" s="84" t="s">
        <v>300</v>
      </c>
      <c r="B34" s="84" t="s">
        <v>933</v>
      </c>
      <c r="C34" s="84">
        <v>7</v>
      </c>
      <c r="D34" s="123">
        <v>0.0066019557444986126</v>
      </c>
      <c r="E34" s="123">
        <v>1.881574844854148</v>
      </c>
      <c r="F34" s="84" t="s">
        <v>1853</v>
      </c>
      <c r="G34" s="84" t="b">
        <v>0</v>
      </c>
      <c r="H34" s="84" t="b">
        <v>0</v>
      </c>
      <c r="I34" s="84" t="b">
        <v>0</v>
      </c>
      <c r="J34" s="84" t="b">
        <v>0</v>
      </c>
      <c r="K34" s="84" t="b">
        <v>0</v>
      </c>
      <c r="L34" s="84" t="b">
        <v>0</v>
      </c>
    </row>
    <row r="35" spans="1:12" ht="15">
      <c r="A35" s="84" t="s">
        <v>1809</v>
      </c>
      <c r="B35" s="84" t="s">
        <v>1813</v>
      </c>
      <c r="C35" s="84">
        <v>7</v>
      </c>
      <c r="D35" s="123">
        <v>0.0066019557444986126</v>
      </c>
      <c r="E35" s="123">
        <v>2.1545761169178856</v>
      </c>
      <c r="F35" s="84" t="s">
        <v>1853</v>
      </c>
      <c r="G35" s="84" t="b">
        <v>0</v>
      </c>
      <c r="H35" s="84" t="b">
        <v>0</v>
      </c>
      <c r="I35" s="84" t="b">
        <v>0</v>
      </c>
      <c r="J35" s="84" t="b">
        <v>0</v>
      </c>
      <c r="K35" s="84" t="b">
        <v>0</v>
      </c>
      <c r="L35" s="84" t="b">
        <v>0</v>
      </c>
    </row>
    <row r="36" spans="1:12" ht="15">
      <c r="A36" s="84" t="s">
        <v>311</v>
      </c>
      <c r="B36" s="84" t="s">
        <v>1814</v>
      </c>
      <c r="C36" s="84">
        <v>7</v>
      </c>
      <c r="D36" s="123">
        <v>0.0066019557444986126</v>
      </c>
      <c r="E36" s="123">
        <v>1.3586960995738104</v>
      </c>
      <c r="F36" s="84" t="s">
        <v>1853</v>
      </c>
      <c r="G36" s="84" t="b">
        <v>0</v>
      </c>
      <c r="H36" s="84" t="b">
        <v>0</v>
      </c>
      <c r="I36" s="84" t="b">
        <v>0</v>
      </c>
      <c r="J36" s="84" t="b">
        <v>0</v>
      </c>
      <c r="K36" s="84" t="b">
        <v>0</v>
      </c>
      <c r="L36" s="84" t="b">
        <v>0</v>
      </c>
    </row>
    <row r="37" spans="1:12" ht="15">
      <c r="A37" s="84" t="s">
        <v>1814</v>
      </c>
      <c r="B37" s="84" t="s">
        <v>1514</v>
      </c>
      <c r="C37" s="84">
        <v>7</v>
      </c>
      <c r="D37" s="123">
        <v>0.0066019557444986126</v>
      </c>
      <c r="E37" s="123">
        <v>1.3586960995738104</v>
      </c>
      <c r="F37" s="84" t="s">
        <v>1853</v>
      </c>
      <c r="G37" s="84" t="b">
        <v>0</v>
      </c>
      <c r="H37" s="84" t="b">
        <v>0</v>
      </c>
      <c r="I37" s="84" t="b">
        <v>0</v>
      </c>
      <c r="J37" s="84" t="b">
        <v>0</v>
      </c>
      <c r="K37" s="84" t="b">
        <v>0</v>
      </c>
      <c r="L37" s="84" t="b">
        <v>0</v>
      </c>
    </row>
    <row r="38" spans="1:12" ht="15">
      <c r="A38" s="84" t="s">
        <v>284</v>
      </c>
      <c r="B38" s="84" t="s">
        <v>1512</v>
      </c>
      <c r="C38" s="84">
        <v>6</v>
      </c>
      <c r="D38" s="123">
        <v>0.005980936882211521</v>
      </c>
      <c r="E38" s="123">
        <v>1.376424866534242</v>
      </c>
      <c r="F38" s="84" t="s">
        <v>1853</v>
      </c>
      <c r="G38" s="84" t="b">
        <v>0</v>
      </c>
      <c r="H38" s="84" t="b">
        <v>0</v>
      </c>
      <c r="I38" s="84" t="b">
        <v>0</v>
      </c>
      <c r="J38" s="84" t="b">
        <v>0</v>
      </c>
      <c r="K38" s="84" t="b">
        <v>0</v>
      </c>
      <c r="L38" s="84" t="b">
        <v>0</v>
      </c>
    </row>
    <row r="39" spans="1:12" ht="15">
      <c r="A39" s="84" t="s">
        <v>1538</v>
      </c>
      <c r="B39" s="84" t="s">
        <v>1539</v>
      </c>
      <c r="C39" s="84">
        <v>5</v>
      </c>
      <c r="D39" s="123">
        <v>0.005301601021387006</v>
      </c>
      <c r="E39" s="123">
        <v>2.3586960995738107</v>
      </c>
      <c r="F39" s="84" t="s">
        <v>1853</v>
      </c>
      <c r="G39" s="84" t="b">
        <v>1</v>
      </c>
      <c r="H39" s="84" t="b">
        <v>0</v>
      </c>
      <c r="I39" s="84" t="b">
        <v>0</v>
      </c>
      <c r="J39" s="84" t="b">
        <v>0</v>
      </c>
      <c r="K39" s="84" t="b">
        <v>0</v>
      </c>
      <c r="L39" s="84" t="b">
        <v>0</v>
      </c>
    </row>
    <row r="40" spans="1:12" ht="15">
      <c r="A40" s="84" t="s">
        <v>1539</v>
      </c>
      <c r="B40" s="84" t="s">
        <v>365</v>
      </c>
      <c r="C40" s="84">
        <v>5</v>
      </c>
      <c r="D40" s="123">
        <v>0.005301601021387006</v>
      </c>
      <c r="E40" s="123">
        <v>1.350095927811893</v>
      </c>
      <c r="F40" s="84" t="s">
        <v>1853</v>
      </c>
      <c r="G40" s="84" t="b">
        <v>0</v>
      </c>
      <c r="H40" s="84" t="b">
        <v>0</v>
      </c>
      <c r="I40" s="84" t="b">
        <v>0</v>
      </c>
      <c r="J40" s="84" t="b">
        <v>0</v>
      </c>
      <c r="K40" s="84" t="b">
        <v>0</v>
      </c>
      <c r="L40" s="84" t="b">
        <v>0</v>
      </c>
    </row>
    <row r="41" spans="1:12" ht="15">
      <c r="A41" s="84" t="s">
        <v>1528</v>
      </c>
      <c r="B41" s="84" t="s">
        <v>1529</v>
      </c>
      <c r="C41" s="84">
        <v>4</v>
      </c>
      <c r="D41" s="123">
        <v>0.004552138918177949</v>
      </c>
      <c r="E41" s="123">
        <v>2.103423594470504</v>
      </c>
      <c r="F41" s="84" t="s">
        <v>1853</v>
      </c>
      <c r="G41" s="84" t="b">
        <v>0</v>
      </c>
      <c r="H41" s="84" t="b">
        <v>0</v>
      </c>
      <c r="I41" s="84" t="b">
        <v>0</v>
      </c>
      <c r="J41" s="84" t="b">
        <v>0</v>
      </c>
      <c r="K41" s="84" t="b">
        <v>0</v>
      </c>
      <c r="L41" s="84" t="b">
        <v>0</v>
      </c>
    </row>
    <row r="42" spans="1:12" ht="15">
      <c r="A42" s="84" t="s">
        <v>1529</v>
      </c>
      <c r="B42" s="84" t="s">
        <v>1530</v>
      </c>
      <c r="C42" s="84">
        <v>4</v>
      </c>
      <c r="D42" s="123">
        <v>0.004552138918177949</v>
      </c>
      <c r="E42" s="123">
        <v>2.455606112581867</v>
      </c>
      <c r="F42" s="84" t="s">
        <v>1853</v>
      </c>
      <c r="G42" s="84" t="b">
        <v>0</v>
      </c>
      <c r="H42" s="84" t="b">
        <v>0</v>
      </c>
      <c r="I42" s="84" t="b">
        <v>0</v>
      </c>
      <c r="J42" s="84" t="b">
        <v>0</v>
      </c>
      <c r="K42" s="84" t="b">
        <v>0</v>
      </c>
      <c r="L42" s="84" t="b">
        <v>0</v>
      </c>
    </row>
    <row r="43" spans="1:12" ht="15">
      <c r="A43" s="84" t="s">
        <v>1530</v>
      </c>
      <c r="B43" s="84" t="s">
        <v>1531</v>
      </c>
      <c r="C43" s="84">
        <v>4</v>
      </c>
      <c r="D43" s="123">
        <v>0.004552138918177949</v>
      </c>
      <c r="E43" s="123">
        <v>2.455606112581867</v>
      </c>
      <c r="F43" s="84" t="s">
        <v>1853</v>
      </c>
      <c r="G43" s="84" t="b">
        <v>0</v>
      </c>
      <c r="H43" s="84" t="b">
        <v>0</v>
      </c>
      <c r="I43" s="84" t="b">
        <v>0</v>
      </c>
      <c r="J43" s="84" t="b">
        <v>0</v>
      </c>
      <c r="K43" s="84" t="b">
        <v>0</v>
      </c>
      <c r="L43" s="84" t="b">
        <v>0</v>
      </c>
    </row>
    <row r="44" spans="1:12" ht="15">
      <c r="A44" s="84" t="s">
        <v>1531</v>
      </c>
      <c r="B44" s="84" t="s">
        <v>1532</v>
      </c>
      <c r="C44" s="84">
        <v>4</v>
      </c>
      <c r="D44" s="123">
        <v>0.004552138918177949</v>
      </c>
      <c r="E44" s="123">
        <v>2.35869609957381</v>
      </c>
      <c r="F44" s="84" t="s">
        <v>1853</v>
      </c>
      <c r="G44" s="84" t="b">
        <v>0</v>
      </c>
      <c r="H44" s="84" t="b">
        <v>0</v>
      </c>
      <c r="I44" s="84" t="b">
        <v>0</v>
      </c>
      <c r="J44" s="84" t="b">
        <v>0</v>
      </c>
      <c r="K44" s="84" t="b">
        <v>0</v>
      </c>
      <c r="L44" s="84" t="b">
        <v>0</v>
      </c>
    </row>
    <row r="45" spans="1:12" ht="15">
      <c r="A45" s="84" t="s">
        <v>1532</v>
      </c>
      <c r="B45" s="84" t="s">
        <v>1527</v>
      </c>
      <c r="C45" s="84">
        <v>4</v>
      </c>
      <c r="D45" s="123">
        <v>0.004552138918177949</v>
      </c>
      <c r="E45" s="123">
        <v>1.846812738594936</v>
      </c>
      <c r="F45" s="84" t="s">
        <v>1853</v>
      </c>
      <c r="G45" s="84" t="b">
        <v>0</v>
      </c>
      <c r="H45" s="84" t="b">
        <v>0</v>
      </c>
      <c r="I45" s="84" t="b">
        <v>0</v>
      </c>
      <c r="J45" s="84" t="b">
        <v>0</v>
      </c>
      <c r="K45" s="84" t="b">
        <v>0</v>
      </c>
      <c r="L45" s="84" t="b">
        <v>0</v>
      </c>
    </row>
    <row r="46" spans="1:12" ht="15">
      <c r="A46" s="84" t="s">
        <v>1527</v>
      </c>
      <c r="B46" s="84" t="s">
        <v>1533</v>
      </c>
      <c r="C46" s="84">
        <v>4</v>
      </c>
      <c r="D46" s="123">
        <v>0.004552138918177949</v>
      </c>
      <c r="E46" s="123">
        <v>2.0576661039098294</v>
      </c>
      <c r="F46" s="84" t="s">
        <v>1853</v>
      </c>
      <c r="G46" s="84" t="b">
        <v>0</v>
      </c>
      <c r="H46" s="84" t="b">
        <v>0</v>
      </c>
      <c r="I46" s="84" t="b">
        <v>0</v>
      </c>
      <c r="J46" s="84" t="b">
        <v>0</v>
      </c>
      <c r="K46" s="84" t="b">
        <v>0</v>
      </c>
      <c r="L46" s="84" t="b">
        <v>0</v>
      </c>
    </row>
    <row r="47" spans="1:12" ht="15">
      <c r="A47" s="84" t="s">
        <v>1533</v>
      </c>
      <c r="B47" s="84" t="s">
        <v>1527</v>
      </c>
      <c r="C47" s="84">
        <v>4</v>
      </c>
      <c r="D47" s="123">
        <v>0.004552138918177949</v>
      </c>
      <c r="E47" s="123">
        <v>1.9437227516029925</v>
      </c>
      <c r="F47" s="84" t="s">
        <v>1853</v>
      </c>
      <c r="G47" s="84" t="b">
        <v>0</v>
      </c>
      <c r="H47" s="84" t="b">
        <v>0</v>
      </c>
      <c r="I47" s="84" t="b">
        <v>0</v>
      </c>
      <c r="J47" s="84" t="b">
        <v>0</v>
      </c>
      <c r="K47" s="84" t="b">
        <v>0</v>
      </c>
      <c r="L47" s="84" t="b">
        <v>0</v>
      </c>
    </row>
    <row r="48" spans="1:12" ht="15">
      <c r="A48" s="84" t="s">
        <v>1527</v>
      </c>
      <c r="B48" s="84" t="s">
        <v>1534</v>
      </c>
      <c r="C48" s="84">
        <v>4</v>
      </c>
      <c r="D48" s="123">
        <v>0.004552138918177949</v>
      </c>
      <c r="E48" s="123">
        <v>2.0576661039098294</v>
      </c>
      <c r="F48" s="84" t="s">
        <v>1853</v>
      </c>
      <c r="G48" s="84" t="b">
        <v>0</v>
      </c>
      <c r="H48" s="84" t="b">
        <v>0</v>
      </c>
      <c r="I48" s="84" t="b">
        <v>0</v>
      </c>
      <c r="J48" s="84" t="b">
        <v>0</v>
      </c>
      <c r="K48" s="84" t="b">
        <v>0</v>
      </c>
      <c r="L48" s="84" t="b">
        <v>0</v>
      </c>
    </row>
    <row r="49" spans="1:12" ht="15">
      <c r="A49" s="84" t="s">
        <v>1534</v>
      </c>
      <c r="B49" s="84" t="s">
        <v>1527</v>
      </c>
      <c r="C49" s="84">
        <v>4</v>
      </c>
      <c r="D49" s="123">
        <v>0.004552138918177949</v>
      </c>
      <c r="E49" s="123">
        <v>1.9437227516029925</v>
      </c>
      <c r="F49" s="84" t="s">
        <v>1853</v>
      </c>
      <c r="G49" s="84" t="b">
        <v>0</v>
      </c>
      <c r="H49" s="84" t="b">
        <v>0</v>
      </c>
      <c r="I49" s="84" t="b">
        <v>0</v>
      </c>
      <c r="J49" s="84" t="b">
        <v>0</v>
      </c>
      <c r="K49" s="84" t="b">
        <v>0</v>
      </c>
      <c r="L49" s="84" t="b">
        <v>0</v>
      </c>
    </row>
    <row r="50" spans="1:12" ht="15">
      <c r="A50" s="84" t="s">
        <v>1816</v>
      </c>
      <c r="B50" s="84" t="s">
        <v>1817</v>
      </c>
      <c r="C50" s="84">
        <v>4</v>
      </c>
      <c r="D50" s="123">
        <v>0.004552138918177949</v>
      </c>
      <c r="E50" s="123">
        <v>2.455606112581867</v>
      </c>
      <c r="F50" s="84" t="s">
        <v>1853</v>
      </c>
      <c r="G50" s="84" t="b">
        <v>0</v>
      </c>
      <c r="H50" s="84" t="b">
        <v>0</v>
      </c>
      <c r="I50" s="84" t="b">
        <v>0</v>
      </c>
      <c r="J50" s="84" t="b">
        <v>0</v>
      </c>
      <c r="K50" s="84" t="b">
        <v>0</v>
      </c>
      <c r="L50" s="84" t="b">
        <v>0</v>
      </c>
    </row>
    <row r="51" spans="1:12" ht="15">
      <c r="A51" s="84" t="s">
        <v>1817</v>
      </c>
      <c r="B51" s="84" t="s">
        <v>1818</v>
      </c>
      <c r="C51" s="84">
        <v>4</v>
      </c>
      <c r="D51" s="123">
        <v>0.004552138918177949</v>
      </c>
      <c r="E51" s="123">
        <v>2.455606112581867</v>
      </c>
      <c r="F51" s="84" t="s">
        <v>1853</v>
      </c>
      <c r="G51" s="84" t="b">
        <v>0</v>
      </c>
      <c r="H51" s="84" t="b">
        <v>0</v>
      </c>
      <c r="I51" s="84" t="b">
        <v>0</v>
      </c>
      <c r="J51" s="84" t="b">
        <v>0</v>
      </c>
      <c r="K51" s="84" t="b">
        <v>0</v>
      </c>
      <c r="L51" s="84" t="b">
        <v>0</v>
      </c>
    </row>
    <row r="52" spans="1:12" ht="15">
      <c r="A52" s="84" t="s">
        <v>1818</v>
      </c>
      <c r="B52" s="84" t="s">
        <v>1819</v>
      </c>
      <c r="C52" s="84">
        <v>4</v>
      </c>
      <c r="D52" s="123">
        <v>0.004552138918177949</v>
      </c>
      <c r="E52" s="123">
        <v>2.455606112581867</v>
      </c>
      <c r="F52" s="84" t="s">
        <v>1853</v>
      </c>
      <c r="G52" s="84" t="b">
        <v>0</v>
      </c>
      <c r="H52" s="84" t="b">
        <v>0</v>
      </c>
      <c r="I52" s="84" t="b">
        <v>0</v>
      </c>
      <c r="J52" s="84" t="b">
        <v>0</v>
      </c>
      <c r="K52" s="84" t="b">
        <v>0</v>
      </c>
      <c r="L52" s="84" t="b">
        <v>0</v>
      </c>
    </row>
    <row r="53" spans="1:12" ht="15">
      <c r="A53" s="84" t="s">
        <v>1819</v>
      </c>
      <c r="B53" s="84" t="s">
        <v>1820</v>
      </c>
      <c r="C53" s="84">
        <v>4</v>
      </c>
      <c r="D53" s="123">
        <v>0.004552138918177949</v>
      </c>
      <c r="E53" s="123">
        <v>2.455606112581867</v>
      </c>
      <c r="F53" s="84" t="s">
        <v>1853</v>
      </c>
      <c r="G53" s="84" t="b">
        <v>0</v>
      </c>
      <c r="H53" s="84" t="b">
        <v>0</v>
      </c>
      <c r="I53" s="84" t="b">
        <v>0</v>
      </c>
      <c r="J53" s="84" t="b">
        <v>0</v>
      </c>
      <c r="K53" s="84" t="b">
        <v>0</v>
      </c>
      <c r="L53" s="84" t="b">
        <v>0</v>
      </c>
    </row>
    <row r="54" spans="1:12" ht="15">
      <c r="A54" s="84" t="s">
        <v>1820</v>
      </c>
      <c r="B54" s="84" t="s">
        <v>1815</v>
      </c>
      <c r="C54" s="84">
        <v>4</v>
      </c>
      <c r="D54" s="123">
        <v>0.004552138918177949</v>
      </c>
      <c r="E54" s="123">
        <v>2.35869609957381</v>
      </c>
      <c r="F54" s="84" t="s">
        <v>1853</v>
      </c>
      <c r="G54" s="84" t="b">
        <v>0</v>
      </c>
      <c r="H54" s="84" t="b">
        <v>0</v>
      </c>
      <c r="I54" s="84" t="b">
        <v>0</v>
      </c>
      <c r="J54" s="84" t="b">
        <v>0</v>
      </c>
      <c r="K54" s="84" t="b">
        <v>0</v>
      </c>
      <c r="L54" s="84" t="b">
        <v>0</v>
      </c>
    </row>
    <row r="55" spans="1:12" ht="15">
      <c r="A55" s="84" t="s">
        <v>1815</v>
      </c>
      <c r="B55" s="84" t="s">
        <v>1510</v>
      </c>
      <c r="C55" s="84">
        <v>4</v>
      </c>
      <c r="D55" s="123">
        <v>0.004552138918177949</v>
      </c>
      <c r="E55" s="123">
        <v>1.1754262558910058</v>
      </c>
      <c r="F55" s="84" t="s">
        <v>1853</v>
      </c>
      <c r="G55" s="84" t="b">
        <v>0</v>
      </c>
      <c r="H55" s="84" t="b">
        <v>0</v>
      </c>
      <c r="I55" s="84" t="b">
        <v>0</v>
      </c>
      <c r="J55" s="84" t="b">
        <v>0</v>
      </c>
      <c r="K55" s="84" t="b">
        <v>0</v>
      </c>
      <c r="L55" s="84" t="b">
        <v>0</v>
      </c>
    </row>
    <row r="56" spans="1:12" ht="15">
      <c r="A56" s="84" t="s">
        <v>1510</v>
      </c>
      <c r="B56" s="84" t="s">
        <v>1821</v>
      </c>
      <c r="C56" s="84">
        <v>4</v>
      </c>
      <c r="D56" s="123">
        <v>0.004552138918177949</v>
      </c>
      <c r="E56" s="123">
        <v>1.2723362688990623</v>
      </c>
      <c r="F56" s="84" t="s">
        <v>1853</v>
      </c>
      <c r="G56" s="84" t="b">
        <v>0</v>
      </c>
      <c r="H56" s="84" t="b">
        <v>0</v>
      </c>
      <c r="I56" s="84" t="b">
        <v>0</v>
      </c>
      <c r="J56" s="84" t="b">
        <v>0</v>
      </c>
      <c r="K56" s="84" t="b">
        <v>0</v>
      </c>
      <c r="L56" s="84" t="b">
        <v>0</v>
      </c>
    </row>
    <row r="57" spans="1:12" ht="15">
      <c r="A57" s="84" t="s">
        <v>1821</v>
      </c>
      <c r="B57" s="84" t="s">
        <v>1822</v>
      </c>
      <c r="C57" s="84">
        <v>4</v>
      </c>
      <c r="D57" s="123">
        <v>0.004552138918177949</v>
      </c>
      <c r="E57" s="123">
        <v>2.455606112581867</v>
      </c>
      <c r="F57" s="84" t="s">
        <v>1853</v>
      </c>
      <c r="G57" s="84" t="b">
        <v>0</v>
      </c>
      <c r="H57" s="84" t="b">
        <v>0</v>
      </c>
      <c r="I57" s="84" t="b">
        <v>0</v>
      </c>
      <c r="J57" s="84" t="b">
        <v>0</v>
      </c>
      <c r="K57" s="84" t="b">
        <v>0</v>
      </c>
      <c r="L57" s="84" t="b">
        <v>0</v>
      </c>
    </row>
    <row r="58" spans="1:12" ht="15">
      <c r="A58" s="84" t="s">
        <v>1822</v>
      </c>
      <c r="B58" s="84" t="s">
        <v>1558</v>
      </c>
      <c r="C58" s="84">
        <v>4</v>
      </c>
      <c r="D58" s="123">
        <v>0.004552138918177949</v>
      </c>
      <c r="E58" s="123">
        <v>2.2125680638955725</v>
      </c>
      <c r="F58" s="84" t="s">
        <v>1853</v>
      </c>
      <c r="G58" s="84" t="b">
        <v>0</v>
      </c>
      <c r="H58" s="84" t="b">
        <v>0</v>
      </c>
      <c r="I58" s="84" t="b">
        <v>0</v>
      </c>
      <c r="J58" s="84" t="b">
        <v>0</v>
      </c>
      <c r="K58" s="84" t="b">
        <v>0</v>
      </c>
      <c r="L58" s="84" t="b">
        <v>0</v>
      </c>
    </row>
    <row r="59" spans="1:12" ht="15">
      <c r="A59" s="84" t="s">
        <v>1535</v>
      </c>
      <c r="B59" s="84" t="s">
        <v>1823</v>
      </c>
      <c r="C59" s="84">
        <v>4</v>
      </c>
      <c r="D59" s="123">
        <v>0.004552138918177949</v>
      </c>
      <c r="E59" s="123">
        <v>2.455606112581867</v>
      </c>
      <c r="F59" s="84" t="s">
        <v>1853</v>
      </c>
      <c r="G59" s="84" t="b">
        <v>0</v>
      </c>
      <c r="H59" s="84" t="b">
        <v>0</v>
      </c>
      <c r="I59" s="84" t="b">
        <v>0</v>
      </c>
      <c r="J59" s="84" t="b">
        <v>1</v>
      </c>
      <c r="K59" s="84" t="b">
        <v>0</v>
      </c>
      <c r="L59" s="84" t="b">
        <v>0</v>
      </c>
    </row>
    <row r="60" spans="1:12" ht="15">
      <c r="A60" s="84" t="s">
        <v>1823</v>
      </c>
      <c r="B60" s="84" t="s">
        <v>1824</v>
      </c>
      <c r="C60" s="84">
        <v>4</v>
      </c>
      <c r="D60" s="123">
        <v>0.004552138918177949</v>
      </c>
      <c r="E60" s="123">
        <v>2.455606112581867</v>
      </c>
      <c r="F60" s="84" t="s">
        <v>1853</v>
      </c>
      <c r="G60" s="84" t="b">
        <v>1</v>
      </c>
      <c r="H60" s="84" t="b">
        <v>0</v>
      </c>
      <c r="I60" s="84" t="b">
        <v>0</v>
      </c>
      <c r="J60" s="84" t="b">
        <v>0</v>
      </c>
      <c r="K60" s="84" t="b">
        <v>0</v>
      </c>
      <c r="L60" s="84" t="b">
        <v>0</v>
      </c>
    </row>
    <row r="61" spans="1:12" ht="15">
      <c r="A61" s="84" t="s">
        <v>1824</v>
      </c>
      <c r="B61" s="84" t="s">
        <v>1825</v>
      </c>
      <c r="C61" s="84">
        <v>4</v>
      </c>
      <c r="D61" s="123">
        <v>0.004552138918177949</v>
      </c>
      <c r="E61" s="123">
        <v>2.455606112581867</v>
      </c>
      <c r="F61" s="84" t="s">
        <v>1853</v>
      </c>
      <c r="G61" s="84" t="b">
        <v>0</v>
      </c>
      <c r="H61" s="84" t="b">
        <v>0</v>
      </c>
      <c r="I61" s="84" t="b">
        <v>0</v>
      </c>
      <c r="J61" s="84" t="b">
        <v>0</v>
      </c>
      <c r="K61" s="84" t="b">
        <v>0</v>
      </c>
      <c r="L61" s="84" t="b">
        <v>0</v>
      </c>
    </row>
    <row r="62" spans="1:12" ht="15">
      <c r="A62" s="84" t="s">
        <v>1825</v>
      </c>
      <c r="B62" s="84" t="s">
        <v>1826</v>
      </c>
      <c r="C62" s="84">
        <v>4</v>
      </c>
      <c r="D62" s="123">
        <v>0.004552138918177949</v>
      </c>
      <c r="E62" s="123">
        <v>2.455606112581867</v>
      </c>
      <c r="F62" s="84" t="s">
        <v>1853</v>
      </c>
      <c r="G62" s="84" t="b">
        <v>0</v>
      </c>
      <c r="H62" s="84" t="b">
        <v>0</v>
      </c>
      <c r="I62" s="84" t="b">
        <v>0</v>
      </c>
      <c r="J62" s="84" t="b">
        <v>0</v>
      </c>
      <c r="K62" s="84" t="b">
        <v>0</v>
      </c>
      <c r="L62" s="84" t="b">
        <v>0</v>
      </c>
    </row>
    <row r="63" spans="1:12" ht="15">
      <c r="A63" s="84" t="s">
        <v>1826</v>
      </c>
      <c r="B63" s="84" t="s">
        <v>1827</v>
      </c>
      <c r="C63" s="84">
        <v>4</v>
      </c>
      <c r="D63" s="123">
        <v>0.004552138918177949</v>
      </c>
      <c r="E63" s="123">
        <v>2.455606112581867</v>
      </c>
      <c r="F63" s="84" t="s">
        <v>1853</v>
      </c>
      <c r="G63" s="84" t="b">
        <v>0</v>
      </c>
      <c r="H63" s="84" t="b">
        <v>0</v>
      </c>
      <c r="I63" s="84" t="b">
        <v>0</v>
      </c>
      <c r="J63" s="84" t="b">
        <v>0</v>
      </c>
      <c r="K63" s="84" t="b">
        <v>0</v>
      </c>
      <c r="L63" s="84" t="b">
        <v>0</v>
      </c>
    </row>
    <row r="64" spans="1:12" ht="15">
      <c r="A64" s="84" t="s">
        <v>1827</v>
      </c>
      <c r="B64" s="84" t="s">
        <v>1828</v>
      </c>
      <c r="C64" s="84">
        <v>4</v>
      </c>
      <c r="D64" s="123">
        <v>0.004552138918177949</v>
      </c>
      <c r="E64" s="123">
        <v>2.455606112581867</v>
      </c>
      <c r="F64" s="84" t="s">
        <v>1853</v>
      </c>
      <c r="G64" s="84" t="b">
        <v>0</v>
      </c>
      <c r="H64" s="84" t="b">
        <v>0</v>
      </c>
      <c r="I64" s="84" t="b">
        <v>0</v>
      </c>
      <c r="J64" s="84" t="b">
        <v>0</v>
      </c>
      <c r="K64" s="84" t="b">
        <v>0</v>
      </c>
      <c r="L64" s="84" t="b">
        <v>0</v>
      </c>
    </row>
    <row r="65" spans="1:12" ht="15">
      <c r="A65" s="84" t="s">
        <v>1828</v>
      </c>
      <c r="B65" s="84" t="s">
        <v>1829</v>
      </c>
      <c r="C65" s="84">
        <v>4</v>
      </c>
      <c r="D65" s="123">
        <v>0.004552138918177949</v>
      </c>
      <c r="E65" s="123">
        <v>2.455606112581867</v>
      </c>
      <c r="F65" s="84" t="s">
        <v>1853</v>
      </c>
      <c r="G65" s="84" t="b">
        <v>0</v>
      </c>
      <c r="H65" s="84" t="b">
        <v>0</v>
      </c>
      <c r="I65" s="84" t="b">
        <v>0</v>
      </c>
      <c r="J65" s="84" t="b">
        <v>0</v>
      </c>
      <c r="K65" s="84" t="b">
        <v>0</v>
      </c>
      <c r="L65" s="84" t="b">
        <v>0</v>
      </c>
    </row>
    <row r="66" spans="1:12" ht="15">
      <c r="A66" s="84" t="s">
        <v>1829</v>
      </c>
      <c r="B66" s="84" t="s">
        <v>1575</v>
      </c>
      <c r="C66" s="84">
        <v>4</v>
      </c>
      <c r="D66" s="123">
        <v>0.004552138918177949</v>
      </c>
      <c r="E66" s="123">
        <v>2.2125680638955725</v>
      </c>
      <c r="F66" s="84" t="s">
        <v>1853</v>
      </c>
      <c r="G66" s="84" t="b">
        <v>0</v>
      </c>
      <c r="H66" s="84" t="b">
        <v>0</v>
      </c>
      <c r="I66" s="84" t="b">
        <v>0</v>
      </c>
      <c r="J66" s="84" t="b">
        <v>0</v>
      </c>
      <c r="K66" s="84" t="b">
        <v>0</v>
      </c>
      <c r="L66" s="84" t="b">
        <v>0</v>
      </c>
    </row>
    <row r="67" spans="1:12" ht="15">
      <c r="A67" s="84" t="s">
        <v>1575</v>
      </c>
      <c r="B67" s="84" t="s">
        <v>1830</v>
      </c>
      <c r="C67" s="84">
        <v>4</v>
      </c>
      <c r="D67" s="123">
        <v>0.004552138918177949</v>
      </c>
      <c r="E67" s="123">
        <v>2.2125680638955725</v>
      </c>
      <c r="F67" s="84" t="s">
        <v>1853</v>
      </c>
      <c r="G67" s="84" t="b">
        <v>0</v>
      </c>
      <c r="H67" s="84" t="b">
        <v>0</v>
      </c>
      <c r="I67" s="84" t="b">
        <v>0</v>
      </c>
      <c r="J67" s="84" t="b">
        <v>0</v>
      </c>
      <c r="K67" s="84" t="b">
        <v>0</v>
      </c>
      <c r="L67" s="84" t="b">
        <v>0</v>
      </c>
    </row>
    <row r="68" spans="1:12" ht="15">
      <c r="A68" s="84" t="s">
        <v>1830</v>
      </c>
      <c r="B68" s="84" t="s">
        <v>1831</v>
      </c>
      <c r="C68" s="84">
        <v>4</v>
      </c>
      <c r="D68" s="123">
        <v>0.004552138918177949</v>
      </c>
      <c r="E68" s="123">
        <v>2.455606112581867</v>
      </c>
      <c r="F68" s="84" t="s">
        <v>1853</v>
      </c>
      <c r="G68" s="84" t="b">
        <v>0</v>
      </c>
      <c r="H68" s="84" t="b">
        <v>0</v>
      </c>
      <c r="I68" s="84" t="b">
        <v>0</v>
      </c>
      <c r="J68" s="84" t="b">
        <v>0</v>
      </c>
      <c r="K68" s="84" t="b">
        <v>0</v>
      </c>
      <c r="L68" s="84" t="b">
        <v>0</v>
      </c>
    </row>
    <row r="69" spans="1:12" ht="15">
      <c r="A69" s="84" t="s">
        <v>288</v>
      </c>
      <c r="B69" s="84" t="s">
        <v>1538</v>
      </c>
      <c r="C69" s="84">
        <v>4</v>
      </c>
      <c r="D69" s="123">
        <v>0.004552138918177949</v>
      </c>
      <c r="E69" s="123">
        <v>2.455606112581867</v>
      </c>
      <c r="F69" s="84" t="s">
        <v>1853</v>
      </c>
      <c r="G69" s="84" t="b">
        <v>0</v>
      </c>
      <c r="H69" s="84" t="b">
        <v>0</v>
      </c>
      <c r="I69" s="84" t="b">
        <v>0</v>
      </c>
      <c r="J69" s="84" t="b">
        <v>1</v>
      </c>
      <c r="K69" s="84" t="b">
        <v>0</v>
      </c>
      <c r="L69" s="84" t="b">
        <v>0</v>
      </c>
    </row>
    <row r="70" spans="1:12" ht="15">
      <c r="A70" s="84" t="s">
        <v>309</v>
      </c>
      <c r="B70" s="84" t="s">
        <v>1528</v>
      </c>
      <c r="C70" s="84">
        <v>3</v>
      </c>
      <c r="D70" s="123">
        <v>0.0037146785349244805</v>
      </c>
      <c r="E70" s="123">
        <v>2.1545761169178856</v>
      </c>
      <c r="F70" s="84" t="s">
        <v>1853</v>
      </c>
      <c r="G70" s="84" t="b">
        <v>0</v>
      </c>
      <c r="H70" s="84" t="b">
        <v>0</v>
      </c>
      <c r="I70" s="84" t="b">
        <v>0</v>
      </c>
      <c r="J70" s="84" t="b">
        <v>0</v>
      </c>
      <c r="K70" s="84" t="b">
        <v>0</v>
      </c>
      <c r="L70" s="84" t="b">
        <v>0</v>
      </c>
    </row>
    <row r="71" spans="1:12" ht="15">
      <c r="A71" s="84" t="s">
        <v>308</v>
      </c>
      <c r="B71" s="84" t="s">
        <v>1816</v>
      </c>
      <c r="C71" s="84">
        <v>3</v>
      </c>
      <c r="D71" s="123">
        <v>0.0037146785349244805</v>
      </c>
      <c r="E71" s="123">
        <v>2.580544849190167</v>
      </c>
      <c r="F71" s="84" t="s">
        <v>1853</v>
      </c>
      <c r="G71" s="84" t="b">
        <v>0</v>
      </c>
      <c r="H71" s="84" t="b">
        <v>0</v>
      </c>
      <c r="I71" s="84" t="b">
        <v>0</v>
      </c>
      <c r="J71" s="84" t="b">
        <v>0</v>
      </c>
      <c r="K71" s="84" t="b">
        <v>0</v>
      </c>
      <c r="L71" s="84" t="b">
        <v>0</v>
      </c>
    </row>
    <row r="72" spans="1:12" ht="15">
      <c r="A72" s="84" t="s">
        <v>1558</v>
      </c>
      <c r="B72" s="84" t="s">
        <v>1833</v>
      </c>
      <c r="C72" s="84">
        <v>3</v>
      </c>
      <c r="D72" s="123">
        <v>0.0037146785349244805</v>
      </c>
      <c r="E72" s="123">
        <v>2.2125680638955725</v>
      </c>
      <c r="F72" s="84" t="s">
        <v>1853</v>
      </c>
      <c r="G72" s="84" t="b">
        <v>0</v>
      </c>
      <c r="H72" s="84" t="b">
        <v>0</v>
      </c>
      <c r="I72" s="84" t="b">
        <v>0</v>
      </c>
      <c r="J72" s="84" t="b">
        <v>0</v>
      </c>
      <c r="K72" s="84" t="b">
        <v>0</v>
      </c>
      <c r="L72" s="84" t="b">
        <v>0</v>
      </c>
    </row>
    <row r="73" spans="1:12" ht="15">
      <c r="A73" s="84" t="s">
        <v>323</v>
      </c>
      <c r="B73" s="84" t="s">
        <v>322</v>
      </c>
      <c r="C73" s="84">
        <v>3</v>
      </c>
      <c r="D73" s="123">
        <v>0.0037146785349244805</v>
      </c>
      <c r="E73" s="123">
        <v>2.580544849190167</v>
      </c>
      <c r="F73" s="84" t="s">
        <v>1853</v>
      </c>
      <c r="G73" s="84" t="b">
        <v>0</v>
      </c>
      <c r="H73" s="84" t="b">
        <v>0</v>
      </c>
      <c r="I73" s="84" t="b">
        <v>0</v>
      </c>
      <c r="J73" s="84" t="b">
        <v>0</v>
      </c>
      <c r="K73" s="84" t="b">
        <v>0</v>
      </c>
      <c r="L73" s="84" t="b">
        <v>0</v>
      </c>
    </row>
    <row r="74" spans="1:12" ht="15">
      <c r="A74" s="84" t="s">
        <v>322</v>
      </c>
      <c r="B74" s="84" t="s">
        <v>1525</v>
      </c>
      <c r="C74" s="84">
        <v>3</v>
      </c>
      <c r="D74" s="123">
        <v>0.0037146785349244805</v>
      </c>
      <c r="E74" s="123">
        <v>1.9784848578622045</v>
      </c>
      <c r="F74" s="84" t="s">
        <v>1853</v>
      </c>
      <c r="G74" s="84" t="b">
        <v>0</v>
      </c>
      <c r="H74" s="84" t="b">
        <v>0</v>
      </c>
      <c r="I74" s="84" t="b">
        <v>0</v>
      </c>
      <c r="J74" s="84" t="b">
        <v>0</v>
      </c>
      <c r="K74" s="84" t="b">
        <v>0</v>
      </c>
      <c r="L74" s="84" t="b">
        <v>0</v>
      </c>
    </row>
    <row r="75" spans="1:12" ht="15">
      <c r="A75" s="84" t="s">
        <v>1525</v>
      </c>
      <c r="B75" s="84" t="s">
        <v>1834</v>
      </c>
      <c r="C75" s="84">
        <v>3</v>
      </c>
      <c r="D75" s="123">
        <v>0.0037146785349244805</v>
      </c>
      <c r="E75" s="123">
        <v>1.9784848578622045</v>
      </c>
      <c r="F75" s="84" t="s">
        <v>1853</v>
      </c>
      <c r="G75" s="84" t="b">
        <v>0</v>
      </c>
      <c r="H75" s="84" t="b">
        <v>0</v>
      </c>
      <c r="I75" s="84" t="b">
        <v>0</v>
      </c>
      <c r="J75" s="84" t="b">
        <v>0</v>
      </c>
      <c r="K75" s="84" t="b">
        <v>0</v>
      </c>
      <c r="L75" s="84" t="b">
        <v>0</v>
      </c>
    </row>
    <row r="76" spans="1:12" ht="15">
      <c r="A76" s="84" t="s">
        <v>1834</v>
      </c>
      <c r="B76" s="84" t="s">
        <v>1835</v>
      </c>
      <c r="C76" s="84">
        <v>3</v>
      </c>
      <c r="D76" s="123">
        <v>0.0037146785349244805</v>
      </c>
      <c r="E76" s="123">
        <v>2.580544849190167</v>
      </c>
      <c r="F76" s="84" t="s">
        <v>1853</v>
      </c>
      <c r="G76" s="84" t="b">
        <v>0</v>
      </c>
      <c r="H76" s="84" t="b">
        <v>0</v>
      </c>
      <c r="I76" s="84" t="b">
        <v>0</v>
      </c>
      <c r="J76" s="84" t="b">
        <v>0</v>
      </c>
      <c r="K76" s="84" t="b">
        <v>0</v>
      </c>
      <c r="L76" s="84" t="b">
        <v>0</v>
      </c>
    </row>
    <row r="77" spans="1:12" ht="15">
      <c r="A77" s="84" t="s">
        <v>1835</v>
      </c>
      <c r="B77" s="84" t="s">
        <v>933</v>
      </c>
      <c r="C77" s="84">
        <v>3</v>
      </c>
      <c r="D77" s="123">
        <v>0.0037146785349244805</v>
      </c>
      <c r="E77" s="123">
        <v>1.881574844854148</v>
      </c>
      <c r="F77" s="84" t="s">
        <v>1853</v>
      </c>
      <c r="G77" s="84" t="b">
        <v>0</v>
      </c>
      <c r="H77" s="84" t="b">
        <v>0</v>
      </c>
      <c r="I77" s="84" t="b">
        <v>0</v>
      </c>
      <c r="J77" s="84" t="b">
        <v>0</v>
      </c>
      <c r="K77" s="84" t="b">
        <v>0</v>
      </c>
      <c r="L77" s="84" t="b">
        <v>0</v>
      </c>
    </row>
    <row r="78" spans="1:12" ht="15">
      <c r="A78" s="84" t="s">
        <v>933</v>
      </c>
      <c r="B78" s="84" t="s">
        <v>365</v>
      </c>
      <c r="C78" s="84">
        <v>3</v>
      </c>
      <c r="D78" s="123">
        <v>0.0037146785349244805</v>
      </c>
      <c r="E78" s="123">
        <v>0.6230971998756305</v>
      </c>
      <c r="F78" s="84" t="s">
        <v>1853</v>
      </c>
      <c r="G78" s="84" t="b">
        <v>0</v>
      </c>
      <c r="H78" s="84" t="b">
        <v>0</v>
      </c>
      <c r="I78" s="84" t="b">
        <v>0</v>
      </c>
      <c r="J78" s="84" t="b">
        <v>0</v>
      </c>
      <c r="K78" s="84" t="b">
        <v>0</v>
      </c>
      <c r="L78" s="84" t="b">
        <v>0</v>
      </c>
    </row>
    <row r="79" spans="1:12" ht="15">
      <c r="A79" s="84" t="s">
        <v>365</v>
      </c>
      <c r="B79" s="84" t="s">
        <v>1477</v>
      </c>
      <c r="C79" s="84">
        <v>3</v>
      </c>
      <c r="D79" s="123">
        <v>0.0037146785349244805</v>
      </c>
      <c r="E79" s="123">
        <v>1.4703293694025732</v>
      </c>
      <c r="F79" s="84" t="s">
        <v>1853</v>
      </c>
      <c r="G79" s="84" t="b">
        <v>0</v>
      </c>
      <c r="H79" s="84" t="b">
        <v>0</v>
      </c>
      <c r="I79" s="84" t="b">
        <v>0</v>
      </c>
      <c r="J79" s="84" t="b">
        <v>0</v>
      </c>
      <c r="K79" s="84" t="b">
        <v>0</v>
      </c>
      <c r="L79" s="84" t="b">
        <v>0</v>
      </c>
    </row>
    <row r="80" spans="1:12" ht="15">
      <c r="A80" s="84" t="s">
        <v>305</v>
      </c>
      <c r="B80" s="84" t="s">
        <v>1535</v>
      </c>
      <c r="C80" s="84">
        <v>3</v>
      </c>
      <c r="D80" s="123">
        <v>0.0037146785349244805</v>
      </c>
      <c r="E80" s="123">
        <v>2.580544849190167</v>
      </c>
      <c r="F80" s="84" t="s">
        <v>1853</v>
      </c>
      <c r="G80" s="84" t="b">
        <v>0</v>
      </c>
      <c r="H80" s="84" t="b">
        <v>0</v>
      </c>
      <c r="I80" s="84" t="b">
        <v>0</v>
      </c>
      <c r="J80" s="84" t="b">
        <v>0</v>
      </c>
      <c r="K80" s="84" t="b">
        <v>0</v>
      </c>
      <c r="L80" s="84" t="b">
        <v>0</v>
      </c>
    </row>
    <row r="81" spans="1:12" ht="15">
      <c r="A81" s="84" t="s">
        <v>1831</v>
      </c>
      <c r="B81" s="84" t="s">
        <v>1836</v>
      </c>
      <c r="C81" s="84">
        <v>3</v>
      </c>
      <c r="D81" s="123">
        <v>0.0037146785349244805</v>
      </c>
      <c r="E81" s="123">
        <v>2.455606112581867</v>
      </c>
      <c r="F81" s="84" t="s">
        <v>1853</v>
      </c>
      <c r="G81" s="84" t="b">
        <v>0</v>
      </c>
      <c r="H81" s="84" t="b">
        <v>0</v>
      </c>
      <c r="I81" s="84" t="b">
        <v>0</v>
      </c>
      <c r="J81" s="84" t="b">
        <v>0</v>
      </c>
      <c r="K81" s="84" t="b">
        <v>0</v>
      </c>
      <c r="L81" s="84" t="b">
        <v>0</v>
      </c>
    </row>
    <row r="82" spans="1:12" ht="15">
      <c r="A82" s="84" t="s">
        <v>1553</v>
      </c>
      <c r="B82" s="84" t="s">
        <v>933</v>
      </c>
      <c r="C82" s="84">
        <v>3</v>
      </c>
      <c r="D82" s="123">
        <v>0.0037146785349244805</v>
      </c>
      <c r="E82" s="123">
        <v>1.881574844854148</v>
      </c>
      <c r="F82" s="84" t="s">
        <v>1853</v>
      </c>
      <c r="G82" s="84" t="b">
        <v>0</v>
      </c>
      <c r="H82" s="84" t="b">
        <v>0</v>
      </c>
      <c r="I82" s="84" t="b">
        <v>0</v>
      </c>
      <c r="J82" s="84" t="b">
        <v>0</v>
      </c>
      <c r="K82" s="84" t="b">
        <v>0</v>
      </c>
      <c r="L82" s="84" t="b">
        <v>0</v>
      </c>
    </row>
    <row r="83" spans="1:12" ht="15">
      <c r="A83" s="84" t="s">
        <v>933</v>
      </c>
      <c r="B83" s="84" t="s">
        <v>1554</v>
      </c>
      <c r="C83" s="84">
        <v>3</v>
      </c>
      <c r="D83" s="123">
        <v>0.0037146785349244805</v>
      </c>
      <c r="E83" s="123">
        <v>1.8535461212539044</v>
      </c>
      <c r="F83" s="84" t="s">
        <v>1853</v>
      </c>
      <c r="G83" s="84" t="b">
        <v>0</v>
      </c>
      <c r="H83" s="84" t="b">
        <v>0</v>
      </c>
      <c r="I83" s="84" t="b">
        <v>0</v>
      </c>
      <c r="J83" s="84" t="b">
        <v>0</v>
      </c>
      <c r="K83" s="84" t="b">
        <v>0</v>
      </c>
      <c r="L83" s="84" t="b">
        <v>0</v>
      </c>
    </row>
    <row r="84" spans="1:12" ht="15">
      <c r="A84" s="84" t="s">
        <v>1554</v>
      </c>
      <c r="B84" s="84" t="s">
        <v>1528</v>
      </c>
      <c r="C84" s="84">
        <v>3</v>
      </c>
      <c r="D84" s="123">
        <v>0.0037146785349244805</v>
      </c>
      <c r="E84" s="123">
        <v>2.1545761169178856</v>
      </c>
      <c r="F84" s="84" t="s">
        <v>1853</v>
      </c>
      <c r="G84" s="84" t="b">
        <v>0</v>
      </c>
      <c r="H84" s="84" t="b">
        <v>0</v>
      </c>
      <c r="I84" s="84" t="b">
        <v>0</v>
      </c>
      <c r="J84" s="84" t="b">
        <v>0</v>
      </c>
      <c r="K84" s="84" t="b">
        <v>0</v>
      </c>
      <c r="L84" s="84" t="b">
        <v>0</v>
      </c>
    </row>
    <row r="85" spans="1:12" ht="15">
      <c r="A85" s="84" t="s">
        <v>1528</v>
      </c>
      <c r="B85" s="84" t="s">
        <v>1555</v>
      </c>
      <c r="C85" s="84">
        <v>3</v>
      </c>
      <c r="D85" s="123">
        <v>0.0037146785349244805</v>
      </c>
      <c r="E85" s="123">
        <v>2.103423594470504</v>
      </c>
      <c r="F85" s="84" t="s">
        <v>1853</v>
      </c>
      <c r="G85" s="84" t="b">
        <v>0</v>
      </c>
      <c r="H85" s="84" t="b">
        <v>0</v>
      </c>
      <c r="I85" s="84" t="b">
        <v>0</v>
      </c>
      <c r="J85" s="84" t="b">
        <v>0</v>
      </c>
      <c r="K85" s="84" t="b">
        <v>0</v>
      </c>
      <c r="L85" s="84" t="b">
        <v>0</v>
      </c>
    </row>
    <row r="86" spans="1:12" ht="15">
      <c r="A86" s="84" t="s">
        <v>1555</v>
      </c>
      <c r="B86" s="84" t="s">
        <v>1481</v>
      </c>
      <c r="C86" s="84">
        <v>3</v>
      </c>
      <c r="D86" s="123">
        <v>0.0037146785349244805</v>
      </c>
      <c r="E86" s="123">
        <v>2.3586960995738107</v>
      </c>
      <c r="F86" s="84" t="s">
        <v>1853</v>
      </c>
      <c r="G86" s="84" t="b">
        <v>0</v>
      </c>
      <c r="H86" s="84" t="b">
        <v>0</v>
      </c>
      <c r="I86" s="84" t="b">
        <v>0</v>
      </c>
      <c r="J86" s="84" t="b">
        <v>0</v>
      </c>
      <c r="K86" s="84" t="b">
        <v>0</v>
      </c>
      <c r="L86" s="84" t="b">
        <v>0</v>
      </c>
    </row>
    <row r="87" spans="1:12" ht="15">
      <c r="A87" s="84" t="s">
        <v>1481</v>
      </c>
      <c r="B87" s="84" t="s">
        <v>1476</v>
      </c>
      <c r="C87" s="84">
        <v>3</v>
      </c>
      <c r="D87" s="123">
        <v>0.0037146785349244805</v>
      </c>
      <c r="E87" s="123">
        <v>2.0576661039098294</v>
      </c>
      <c r="F87" s="84" t="s">
        <v>1853</v>
      </c>
      <c r="G87" s="84" t="b">
        <v>0</v>
      </c>
      <c r="H87" s="84" t="b">
        <v>0</v>
      </c>
      <c r="I87" s="84" t="b">
        <v>0</v>
      </c>
      <c r="J87" s="84" t="b">
        <v>0</v>
      </c>
      <c r="K87" s="84" t="b">
        <v>0</v>
      </c>
      <c r="L87" s="84" t="b">
        <v>0</v>
      </c>
    </row>
    <row r="88" spans="1:12" ht="15">
      <c r="A88" s="84" t="s">
        <v>1476</v>
      </c>
      <c r="B88" s="84" t="s">
        <v>365</v>
      </c>
      <c r="C88" s="84">
        <v>3</v>
      </c>
      <c r="D88" s="123">
        <v>0.0037146785349244805</v>
      </c>
      <c r="E88" s="123">
        <v>1.1282471781955365</v>
      </c>
      <c r="F88" s="84" t="s">
        <v>1853</v>
      </c>
      <c r="G88" s="84" t="b">
        <v>0</v>
      </c>
      <c r="H88" s="84" t="b">
        <v>0</v>
      </c>
      <c r="I88" s="84" t="b">
        <v>0</v>
      </c>
      <c r="J88" s="84" t="b">
        <v>0</v>
      </c>
      <c r="K88" s="84" t="b">
        <v>0</v>
      </c>
      <c r="L88" s="84" t="b">
        <v>0</v>
      </c>
    </row>
    <row r="89" spans="1:12" ht="15">
      <c r="A89" s="84" t="s">
        <v>365</v>
      </c>
      <c r="B89" s="84" t="s">
        <v>1475</v>
      </c>
      <c r="C89" s="84">
        <v>3</v>
      </c>
      <c r="D89" s="123">
        <v>0.0037146785349244805</v>
      </c>
      <c r="E89" s="123">
        <v>1.2272913207162788</v>
      </c>
      <c r="F89" s="84" t="s">
        <v>1853</v>
      </c>
      <c r="G89" s="84" t="b">
        <v>0</v>
      </c>
      <c r="H89" s="84" t="b">
        <v>0</v>
      </c>
      <c r="I89" s="84" t="b">
        <v>0</v>
      </c>
      <c r="J89" s="84" t="b">
        <v>0</v>
      </c>
      <c r="K89" s="84" t="b">
        <v>0</v>
      </c>
      <c r="L89" s="84" t="b">
        <v>0</v>
      </c>
    </row>
    <row r="90" spans="1:12" ht="15">
      <c r="A90" s="84" t="s">
        <v>1475</v>
      </c>
      <c r="B90" s="84" t="s">
        <v>1478</v>
      </c>
      <c r="C90" s="84">
        <v>3</v>
      </c>
      <c r="D90" s="123">
        <v>0.0037146785349244805</v>
      </c>
      <c r="E90" s="123">
        <v>2.3586960995738107</v>
      </c>
      <c r="F90" s="84" t="s">
        <v>1853</v>
      </c>
      <c r="G90" s="84" t="b">
        <v>0</v>
      </c>
      <c r="H90" s="84" t="b">
        <v>0</v>
      </c>
      <c r="I90" s="84" t="b">
        <v>0</v>
      </c>
      <c r="J90" s="84" t="b">
        <v>0</v>
      </c>
      <c r="K90" s="84" t="b">
        <v>0</v>
      </c>
      <c r="L90" s="84" t="b">
        <v>0</v>
      </c>
    </row>
    <row r="91" spans="1:12" ht="15">
      <c r="A91" s="84" t="s">
        <v>307</v>
      </c>
      <c r="B91" s="84" t="s">
        <v>323</v>
      </c>
      <c r="C91" s="84">
        <v>2</v>
      </c>
      <c r="D91" s="123">
        <v>0.0027588761883014542</v>
      </c>
      <c r="E91" s="123">
        <v>2.756636108245848</v>
      </c>
      <c r="F91" s="84" t="s">
        <v>1853</v>
      </c>
      <c r="G91" s="84" t="b">
        <v>0</v>
      </c>
      <c r="H91" s="84" t="b">
        <v>0</v>
      </c>
      <c r="I91" s="84" t="b">
        <v>0</v>
      </c>
      <c r="J91" s="84" t="b">
        <v>0</v>
      </c>
      <c r="K91" s="84" t="b">
        <v>0</v>
      </c>
      <c r="L91" s="84" t="b">
        <v>0</v>
      </c>
    </row>
    <row r="92" spans="1:12" ht="15">
      <c r="A92" s="84" t="s">
        <v>1475</v>
      </c>
      <c r="B92" s="84" t="s">
        <v>365</v>
      </c>
      <c r="C92" s="84">
        <v>2</v>
      </c>
      <c r="D92" s="123">
        <v>0.0027588761883014542</v>
      </c>
      <c r="E92" s="123">
        <v>0.9521559191398553</v>
      </c>
      <c r="F92" s="84" t="s">
        <v>1853</v>
      </c>
      <c r="G92" s="84" t="b">
        <v>0</v>
      </c>
      <c r="H92" s="84" t="b">
        <v>0</v>
      </c>
      <c r="I92" s="84" t="b">
        <v>0</v>
      </c>
      <c r="J92" s="84" t="b">
        <v>0</v>
      </c>
      <c r="K92" s="84" t="b">
        <v>0</v>
      </c>
      <c r="L92" s="84" t="b">
        <v>0</v>
      </c>
    </row>
    <row r="93" spans="1:12" ht="15">
      <c r="A93" s="84" t="s">
        <v>1544</v>
      </c>
      <c r="B93" s="84" t="s">
        <v>1545</v>
      </c>
      <c r="C93" s="84">
        <v>2</v>
      </c>
      <c r="D93" s="123">
        <v>0.0027588761883014542</v>
      </c>
      <c r="E93" s="123">
        <v>2.756636108245848</v>
      </c>
      <c r="F93" s="84" t="s">
        <v>1853</v>
      </c>
      <c r="G93" s="84" t="b">
        <v>0</v>
      </c>
      <c r="H93" s="84" t="b">
        <v>0</v>
      </c>
      <c r="I93" s="84" t="b">
        <v>0</v>
      </c>
      <c r="J93" s="84" t="b">
        <v>0</v>
      </c>
      <c r="K93" s="84" t="b">
        <v>0</v>
      </c>
      <c r="L93" s="84" t="b">
        <v>0</v>
      </c>
    </row>
    <row r="94" spans="1:12" ht="15">
      <c r="A94" s="84" t="s">
        <v>1545</v>
      </c>
      <c r="B94" s="84" t="s">
        <v>1546</v>
      </c>
      <c r="C94" s="84">
        <v>2</v>
      </c>
      <c r="D94" s="123">
        <v>0.0027588761883014542</v>
      </c>
      <c r="E94" s="123">
        <v>2.756636108245848</v>
      </c>
      <c r="F94" s="84" t="s">
        <v>1853</v>
      </c>
      <c r="G94" s="84" t="b">
        <v>0</v>
      </c>
      <c r="H94" s="84" t="b">
        <v>0</v>
      </c>
      <c r="I94" s="84" t="b">
        <v>0</v>
      </c>
      <c r="J94" s="84" t="b">
        <v>0</v>
      </c>
      <c r="K94" s="84" t="b">
        <v>0</v>
      </c>
      <c r="L94" s="84" t="b">
        <v>0</v>
      </c>
    </row>
    <row r="95" spans="1:12" ht="15">
      <c r="A95" s="84" t="s">
        <v>1546</v>
      </c>
      <c r="B95" s="84" t="s">
        <v>1547</v>
      </c>
      <c r="C95" s="84">
        <v>2</v>
      </c>
      <c r="D95" s="123">
        <v>0.0027588761883014542</v>
      </c>
      <c r="E95" s="123">
        <v>2.756636108245848</v>
      </c>
      <c r="F95" s="84" t="s">
        <v>1853</v>
      </c>
      <c r="G95" s="84" t="b">
        <v>0</v>
      </c>
      <c r="H95" s="84" t="b">
        <v>0</v>
      </c>
      <c r="I95" s="84" t="b">
        <v>0</v>
      </c>
      <c r="J95" s="84" t="b">
        <v>0</v>
      </c>
      <c r="K95" s="84" t="b">
        <v>0</v>
      </c>
      <c r="L95" s="84" t="b">
        <v>0</v>
      </c>
    </row>
    <row r="96" spans="1:12" ht="15">
      <c r="A96" s="84" t="s">
        <v>1547</v>
      </c>
      <c r="B96" s="84" t="s">
        <v>1548</v>
      </c>
      <c r="C96" s="84">
        <v>2</v>
      </c>
      <c r="D96" s="123">
        <v>0.0027588761883014542</v>
      </c>
      <c r="E96" s="123">
        <v>2.756636108245848</v>
      </c>
      <c r="F96" s="84" t="s">
        <v>1853</v>
      </c>
      <c r="G96" s="84" t="b">
        <v>0</v>
      </c>
      <c r="H96" s="84" t="b">
        <v>0</v>
      </c>
      <c r="I96" s="84" t="b">
        <v>0</v>
      </c>
      <c r="J96" s="84" t="b">
        <v>1</v>
      </c>
      <c r="K96" s="84" t="b">
        <v>0</v>
      </c>
      <c r="L96" s="84" t="b">
        <v>0</v>
      </c>
    </row>
    <row r="97" spans="1:12" ht="15">
      <c r="A97" s="84" t="s">
        <v>1548</v>
      </c>
      <c r="B97" s="84" t="s">
        <v>1549</v>
      </c>
      <c r="C97" s="84">
        <v>2</v>
      </c>
      <c r="D97" s="123">
        <v>0.0027588761883014542</v>
      </c>
      <c r="E97" s="123">
        <v>2.0576661039098294</v>
      </c>
      <c r="F97" s="84" t="s">
        <v>1853</v>
      </c>
      <c r="G97" s="84" t="b">
        <v>1</v>
      </c>
      <c r="H97" s="84" t="b">
        <v>0</v>
      </c>
      <c r="I97" s="84" t="b">
        <v>0</v>
      </c>
      <c r="J97" s="84" t="b">
        <v>0</v>
      </c>
      <c r="K97" s="84" t="b">
        <v>0</v>
      </c>
      <c r="L97" s="84" t="b">
        <v>0</v>
      </c>
    </row>
    <row r="98" spans="1:12" ht="15">
      <c r="A98" s="84" t="s">
        <v>1549</v>
      </c>
      <c r="B98" s="84" t="s">
        <v>1550</v>
      </c>
      <c r="C98" s="84">
        <v>2</v>
      </c>
      <c r="D98" s="123">
        <v>0.0027588761883014542</v>
      </c>
      <c r="E98" s="123">
        <v>2.0576661039098294</v>
      </c>
      <c r="F98" s="84" t="s">
        <v>1853</v>
      </c>
      <c r="G98" s="84" t="b">
        <v>0</v>
      </c>
      <c r="H98" s="84" t="b">
        <v>0</v>
      </c>
      <c r="I98" s="84" t="b">
        <v>0</v>
      </c>
      <c r="J98" s="84" t="b">
        <v>0</v>
      </c>
      <c r="K98" s="84" t="b">
        <v>0</v>
      </c>
      <c r="L98" s="84" t="b">
        <v>0</v>
      </c>
    </row>
    <row r="99" spans="1:12" ht="15">
      <c r="A99" s="84" t="s">
        <v>1550</v>
      </c>
      <c r="B99" s="84" t="s">
        <v>1551</v>
      </c>
      <c r="C99" s="84">
        <v>2</v>
      </c>
      <c r="D99" s="123">
        <v>0.0027588761883014542</v>
      </c>
      <c r="E99" s="123">
        <v>2.756636108245848</v>
      </c>
      <c r="F99" s="84" t="s">
        <v>1853</v>
      </c>
      <c r="G99" s="84" t="b">
        <v>0</v>
      </c>
      <c r="H99" s="84" t="b">
        <v>0</v>
      </c>
      <c r="I99" s="84" t="b">
        <v>0</v>
      </c>
      <c r="J99" s="84" t="b">
        <v>0</v>
      </c>
      <c r="K99" s="84" t="b">
        <v>0</v>
      </c>
      <c r="L99" s="84" t="b">
        <v>0</v>
      </c>
    </row>
    <row r="100" spans="1:12" ht="15">
      <c r="A100" s="84" t="s">
        <v>1551</v>
      </c>
      <c r="B100" s="84" t="s">
        <v>1528</v>
      </c>
      <c r="C100" s="84">
        <v>2</v>
      </c>
      <c r="D100" s="123">
        <v>0.0027588761883014542</v>
      </c>
      <c r="E100" s="123">
        <v>2.1545761169178856</v>
      </c>
      <c r="F100" s="84" t="s">
        <v>1853</v>
      </c>
      <c r="G100" s="84" t="b">
        <v>0</v>
      </c>
      <c r="H100" s="84" t="b">
        <v>0</v>
      </c>
      <c r="I100" s="84" t="b">
        <v>0</v>
      </c>
      <c r="J100" s="84" t="b">
        <v>0</v>
      </c>
      <c r="K100" s="84" t="b">
        <v>0</v>
      </c>
      <c r="L100" s="84" t="b">
        <v>0</v>
      </c>
    </row>
    <row r="101" spans="1:12" ht="15">
      <c r="A101" s="84" t="s">
        <v>1838</v>
      </c>
      <c r="B101" s="84" t="s">
        <v>1839</v>
      </c>
      <c r="C101" s="84">
        <v>2</v>
      </c>
      <c r="D101" s="123">
        <v>0.0027588761883014542</v>
      </c>
      <c r="E101" s="123">
        <v>2.756636108245848</v>
      </c>
      <c r="F101" s="84" t="s">
        <v>1853</v>
      </c>
      <c r="G101" s="84" t="b">
        <v>1</v>
      </c>
      <c r="H101" s="84" t="b">
        <v>0</v>
      </c>
      <c r="I101" s="84" t="b">
        <v>0</v>
      </c>
      <c r="J101" s="84" t="b">
        <v>0</v>
      </c>
      <c r="K101" s="84" t="b">
        <v>0</v>
      </c>
      <c r="L101" s="84" t="b">
        <v>0</v>
      </c>
    </row>
    <row r="102" spans="1:12" ht="15">
      <c r="A102" s="84" t="s">
        <v>1839</v>
      </c>
      <c r="B102" s="84" t="s">
        <v>276</v>
      </c>
      <c r="C102" s="84">
        <v>2</v>
      </c>
      <c r="D102" s="123">
        <v>0.0027588761883014542</v>
      </c>
      <c r="E102" s="123">
        <v>2.756636108245848</v>
      </c>
      <c r="F102" s="84" t="s">
        <v>1853</v>
      </c>
      <c r="G102" s="84" t="b">
        <v>0</v>
      </c>
      <c r="H102" s="84" t="b">
        <v>0</v>
      </c>
      <c r="I102" s="84" t="b">
        <v>0</v>
      </c>
      <c r="J102" s="84" t="b">
        <v>0</v>
      </c>
      <c r="K102" s="84" t="b">
        <v>0</v>
      </c>
      <c r="L102" s="84" t="b">
        <v>0</v>
      </c>
    </row>
    <row r="103" spans="1:12" ht="15">
      <c r="A103" s="84" t="s">
        <v>276</v>
      </c>
      <c r="B103" s="84" t="s">
        <v>1840</v>
      </c>
      <c r="C103" s="84">
        <v>2</v>
      </c>
      <c r="D103" s="123">
        <v>0.0027588761883014542</v>
      </c>
      <c r="E103" s="123">
        <v>2.580544849190167</v>
      </c>
      <c r="F103" s="84" t="s">
        <v>1853</v>
      </c>
      <c r="G103" s="84" t="b">
        <v>0</v>
      </c>
      <c r="H103" s="84" t="b">
        <v>0</v>
      </c>
      <c r="I103" s="84" t="b">
        <v>0</v>
      </c>
      <c r="J103" s="84" t="b">
        <v>0</v>
      </c>
      <c r="K103" s="84" t="b">
        <v>0</v>
      </c>
      <c r="L103" s="84" t="b">
        <v>0</v>
      </c>
    </row>
    <row r="104" spans="1:12" ht="15">
      <c r="A104" s="84" t="s">
        <v>1840</v>
      </c>
      <c r="B104" s="84" t="s">
        <v>1841</v>
      </c>
      <c r="C104" s="84">
        <v>2</v>
      </c>
      <c r="D104" s="123">
        <v>0.0027588761883014542</v>
      </c>
      <c r="E104" s="123">
        <v>2.756636108245848</v>
      </c>
      <c r="F104" s="84" t="s">
        <v>1853</v>
      </c>
      <c r="G104" s="84" t="b">
        <v>0</v>
      </c>
      <c r="H104" s="84" t="b">
        <v>0</v>
      </c>
      <c r="I104" s="84" t="b">
        <v>0</v>
      </c>
      <c r="J104" s="84" t="b">
        <v>0</v>
      </c>
      <c r="K104" s="84" t="b">
        <v>0</v>
      </c>
      <c r="L104" s="84" t="b">
        <v>0</v>
      </c>
    </row>
    <row r="105" spans="1:12" ht="15">
      <c r="A105" s="84" t="s">
        <v>1841</v>
      </c>
      <c r="B105" s="84" t="s">
        <v>1842</v>
      </c>
      <c r="C105" s="84">
        <v>2</v>
      </c>
      <c r="D105" s="123">
        <v>0.0027588761883014542</v>
      </c>
      <c r="E105" s="123">
        <v>2.756636108245848</v>
      </c>
      <c r="F105" s="84" t="s">
        <v>1853</v>
      </c>
      <c r="G105" s="84" t="b">
        <v>0</v>
      </c>
      <c r="H105" s="84" t="b">
        <v>0</v>
      </c>
      <c r="I105" s="84" t="b">
        <v>0</v>
      </c>
      <c r="J105" s="84" t="b">
        <v>0</v>
      </c>
      <c r="K105" s="84" t="b">
        <v>0</v>
      </c>
      <c r="L105" s="84" t="b">
        <v>0</v>
      </c>
    </row>
    <row r="106" spans="1:12" ht="15">
      <c r="A106" s="84" t="s">
        <v>1842</v>
      </c>
      <c r="B106" s="84" t="s">
        <v>1843</v>
      </c>
      <c r="C106" s="84">
        <v>2</v>
      </c>
      <c r="D106" s="123">
        <v>0.0027588761883014542</v>
      </c>
      <c r="E106" s="123">
        <v>2.756636108245848</v>
      </c>
      <c r="F106" s="84" t="s">
        <v>1853</v>
      </c>
      <c r="G106" s="84" t="b">
        <v>0</v>
      </c>
      <c r="H106" s="84" t="b">
        <v>0</v>
      </c>
      <c r="I106" s="84" t="b">
        <v>0</v>
      </c>
      <c r="J106" s="84" t="b">
        <v>0</v>
      </c>
      <c r="K106" s="84" t="b">
        <v>0</v>
      </c>
      <c r="L106" s="84" t="b">
        <v>0</v>
      </c>
    </row>
    <row r="107" spans="1:12" ht="15">
      <c r="A107" s="84" t="s">
        <v>1843</v>
      </c>
      <c r="B107" s="84" t="s">
        <v>1844</v>
      </c>
      <c r="C107" s="84">
        <v>2</v>
      </c>
      <c r="D107" s="123">
        <v>0.0027588761883014542</v>
      </c>
      <c r="E107" s="123">
        <v>2.756636108245848</v>
      </c>
      <c r="F107" s="84" t="s">
        <v>1853</v>
      </c>
      <c r="G107" s="84" t="b">
        <v>0</v>
      </c>
      <c r="H107" s="84" t="b">
        <v>0</v>
      </c>
      <c r="I107" s="84" t="b">
        <v>0</v>
      </c>
      <c r="J107" s="84" t="b">
        <v>0</v>
      </c>
      <c r="K107" s="84" t="b">
        <v>0</v>
      </c>
      <c r="L107" s="84" t="b">
        <v>0</v>
      </c>
    </row>
    <row r="108" spans="1:12" ht="15">
      <c r="A108" s="84" t="s">
        <v>1844</v>
      </c>
      <c r="B108" s="84" t="s">
        <v>1845</v>
      </c>
      <c r="C108" s="84">
        <v>2</v>
      </c>
      <c r="D108" s="123">
        <v>0.0027588761883014542</v>
      </c>
      <c r="E108" s="123">
        <v>2.756636108245848</v>
      </c>
      <c r="F108" s="84" t="s">
        <v>1853</v>
      </c>
      <c r="G108" s="84" t="b">
        <v>0</v>
      </c>
      <c r="H108" s="84" t="b">
        <v>0</v>
      </c>
      <c r="I108" s="84" t="b">
        <v>0</v>
      </c>
      <c r="J108" s="84" t="b">
        <v>0</v>
      </c>
      <c r="K108" s="84" t="b">
        <v>0</v>
      </c>
      <c r="L108" s="84" t="b">
        <v>0</v>
      </c>
    </row>
    <row r="109" spans="1:12" ht="15">
      <c r="A109" s="84" t="s">
        <v>1845</v>
      </c>
      <c r="B109" s="84" t="s">
        <v>1832</v>
      </c>
      <c r="C109" s="84">
        <v>2</v>
      </c>
      <c r="D109" s="123">
        <v>0.0027588761883014542</v>
      </c>
      <c r="E109" s="123">
        <v>2.455606112581867</v>
      </c>
      <c r="F109" s="84" t="s">
        <v>1853</v>
      </c>
      <c r="G109" s="84" t="b">
        <v>0</v>
      </c>
      <c r="H109" s="84" t="b">
        <v>0</v>
      </c>
      <c r="I109" s="84" t="b">
        <v>0</v>
      </c>
      <c r="J109" s="84" t="b">
        <v>0</v>
      </c>
      <c r="K109" s="84" t="b">
        <v>0</v>
      </c>
      <c r="L109" s="84" t="b">
        <v>0</v>
      </c>
    </row>
    <row r="110" spans="1:12" ht="15">
      <c r="A110" s="84" t="s">
        <v>1832</v>
      </c>
      <c r="B110" s="84" t="s">
        <v>1510</v>
      </c>
      <c r="C110" s="84">
        <v>2</v>
      </c>
      <c r="D110" s="123">
        <v>0.0027588761883014542</v>
      </c>
      <c r="E110" s="123">
        <v>0.971306273235081</v>
      </c>
      <c r="F110" s="84" t="s">
        <v>1853</v>
      </c>
      <c r="G110" s="84" t="b">
        <v>0</v>
      </c>
      <c r="H110" s="84" t="b">
        <v>0</v>
      </c>
      <c r="I110" s="84" t="b">
        <v>0</v>
      </c>
      <c r="J110" s="84" t="b">
        <v>0</v>
      </c>
      <c r="K110" s="84" t="b">
        <v>0</v>
      </c>
      <c r="L110" s="84" t="b">
        <v>0</v>
      </c>
    </row>
    <row r="111" spans="1:12" ht="15">
      <c r="A111" s="84" t="s">
        <v>1510</v>
      </c>
      <c r="B111" s="84" t="s">
        <v>1837</v>
      </c>
      <c r="C111" s="84">
        <v>2</v>
      </c>
      <c r="D111" s="123">
        <v>0.0027588761883014542</v>
      </c>
      <c r="E111" s="123">
        <v>1.096245009843381</v>
      </c>
      <c r="F111" s="84" t="s">
        <v>1853</v>
      </c>
      <c r="G111" s="84" t="b">
        <v>0</v>
      </c>
      <c r="H111" s="84" t="b">
        <v>0</v>
      </c>
      <c r="I111" s="84" t="b">
        <v>0</v>
      </c>
      <c r="J111" s="84" t="b">
        <v>0</v>
      </c>
      <c r="K111" s="84" t="b">
        <v>0</v>
      </c>
      <c r="L111" s="84" t="b">
        <v>0</v>
      </c>
    </row>
    <row r="112" spans="1:12" ht="15">
      <c r="A112" s="84" t="s">
        <v>253</v>
      </c>
      <c r="B112" s="84" t="s">
        <v>1553</v>
      </c>
      <c r="C112" s="84">
        <v>2</v>
      </c>
      <c r="D112" s="123">
        <v>0.0027588761883014542</v>
      </c>
      <c r="E112" s="123">
        <v>2.756636108245848</v>
      </c>
      <c r="F112" s="84" t="s">
        <v>1853</v>
      </c>
      <c r="G112" s="84" t="b">
        <v>0</v>
      </c>
      <c r="H112" s="84" t="b">
        <v>0</v>
      </c>
      <c r="I112" s="84" t="b">
        <v>0</v>
      </c>
      <c r="J112" s="84" t="b">
        <v>0</v>
      </c>
      <c r="K112" s="84" t="b">
        <v>0</v>
      </c>
      <c r="L112" s="84" t="b">
        <v>0</v>
      </c>
    </row>
    <row r="113" spans="1:12" ht="15">
      <c r="A113" s="84" t="s">
        <v>1557</v>
      </c>
      <c r="B113" s="84" t="s">
        <v>1558</v>
      </c>
      <c r="C113" s="84">
        <v>2</v>
      </c>
      <c r="D113" s="123">
        <v>0.0027588761883014542</v>
      </c>
      <c r="E113" s="123">
        <v>2.2125680638955725</v>
      </c>
      <c r="F113" s="84" t="s">
        <v>1853</v>
      </c>
      <c r="G113" s="84" t="b">
        <v>0</v>
      </c>
      <c r="H113" s="84" t="b">
        <v>0</v>
      </c>
      <c r="I113" s="84" t="b">
        <v>0</v>
      </c>
      <c r="J113" s="84" t="b">
        <v>0</v>
      </c>
      <c r="K113" s="84" t="b">
        <v>0</v>
      </c>
      <c r="L113" s="84" t="b">
        <v>0</v>
      </c>
    </row>
    <row r="114" spans="1:12" ht="15">
      <c r="A114" s="84" t="s">
        <v>1558</v>
      </c>
      <c r="B114" s="84" t="s">
        <v>1559</v>
      </c>
      <c r="C114" s="84">
        <v>2</v>
      </c>
      <c r="D114" s="123">
        <v>0.0027588761883014542</v>
      </c>
      <c r="E114" s="123">
        <v>2.2125680638955725</v>
      </c>
      <c r="F114" s="84" t="s">
        <v>1853</v>
      </c>
      <c r="G114" s="84" t="b">
        <v>0</v>
      </c>
      <c r="H114" s="84" t="b">
        <v>0</v>
      </c>
      <c r="I114" s="84" t="b">
        <v>0</v>
      </c>
      <c r="J114" s="84" t="b">
        <v>0</v>
      </c>
      <c r="K114" s="84" t="b">
        <v>0</v>
      </c>
      <c r="L114" s="84" t="b">
        <v>0</v>
      </c>
    </row>
    <row r="115" spans="1:12" ht="15">
      <c r="A115" s="84" t="s">
        <v>1559</v>
      </c>
      <c r="B115" s="84" t="s">
        <v>1560</v>
      </c>
      <c r="C115" s="84">
        <v>2</v>
      </c>
      <c r="D115" s="123">
        <v>0.0027588761883014542</v>
      </c>
      <c r="E115" s="123">
        <v>2.756636108245848</v>
      </c>
      <c r="F115" s="84" t="s">
        <v>1853</v>
      </c>
      <c r="G115" s="84" t="b">
        <v>0</v>
      </c>
      <c r="H115" s="84" t="b">
        <v>0</v>
      </c>
      <c r="I115" s="84" t="b">
        <v>0</v>
      </c>
      <c r="J115" s="84" t="b">
        <v>0</v>
      </c>
      <c r="K115" s="84" t="b">
        <v>0</v>
      </c>
      <c r="L115" s="84" t="b">
        <v>0</v>
      </c>
    </row>
    <row r="116" spans="1:12" ht="15">
      <c r="A116" s="84" t="s">
        <v>1560</v>
      </c>
      <c r="B116" s="84" t="s">
        <v>1561</v>
      </c>
      <c r="C116" s="84">
        <v>2</v>
      </c>
      <c r="D116" s="123">
        <v>0.0027588761883014542</v>
      </c>
      <c r="E116" s="123">
        <v>2.756636108245848</v>
      </c>
      <c r="F116" s="84" t="s">
        <v>1853</v>
      </c>
      <c r="G116" s="84" t="b">
        <v>0</v>
      </c>
      <c r="H116" s="84" t="b">
        <v>0</v>
      </c>
      <c r="I116" s="84" t="b">
        <v>0</v>
      </c>
      <c r="J116" s="84" t="b">
        <v>0</v>
      </c>
      <c r="K116" s="84" t="b">
        <v>0</v>
      </c>
      <c r="L116" s="84" t="b">
        <v>0</v>
      </c>
    </row>
    <row r="117" spans="1:12" ht="15">
      <c r="A117" s="84" t="s">
        <v>1561</v>
      </c>
      <c r="B117" s="84" t="s">
        <v>1562</v>
      </c>
      <c r="C117" s="84">
        <v>2</v>
      </c>
      <c r="D117" s="123">
        <v>0.0027588761883014542</v>
      </c>
      <c r="E117" s="123">
        <v>2.580544849190167</v>
      </c>
      <c r="F117" s="84" t="s">
        <v>1853</v>
      </c>
      <c r="G117" s="84" t="b">
        <v>0</v>
      </c>
      <c r="H117" s="84" t="b">
        <v>0</v>
      </c>
      <c r="I117" s="84" t="b">
        <v>0</v>
      </c>
      <c r="J117" s="84" t="b">
        <v>0</v>
      </c>
      <c r="K117" s="84" t="b">
        <v>0</v>
      </c>
      <c r="L117" s="84" t="b">
        <v>0</v>
      </c>
    </row>
    <row r="118" spans="1:12" ht="15">
      <c r="A118" s="84" t="s">
        <v>1562</v>
      </c>
      <c r="B118" s="84" t="s">
        <v>1563</v>
      </c>
      <c r="C118" s="84">
        <v>2</v>
      </c>
      <c r="D118" s="123">
        <v>0.0027588761883014542</v>
      </c>
      <c r="E118" s="123">
        <v>2.4044535901344855</v>
      </c>
      <c r="F118" s="84" t="s">
        <v>1853</v>
      </c>
      <c r="G118" s="84" t="b">
        <v>0</v>
      </c>
      <c r="H118" s="84" t="b">
        <v>0</v>
      </c>
      <c r="I118" s="84" t="b">
        <v>0</v>
      </c>
      <c r="J118" s="84" t="b">
        <v>0</v>
      </c>
      <c r="K118" s="84" t="b">
        <v>0</v>
      </c>
      <c r="L118" s="84" t="b">
        <v>0</v>
      </c>
    </row>
    <row r="119" spans="1:12" ht="15">
      <c r="A119" s="84" t="s">
        <v>1563</v>
      </c>
      <c r="B119" s="84" t="s">
        <v>1564</v>
      </c>
      <c r="C119" s="84">
        <v>2</v>
      </c>
      <c r="D119" s="123">
        <v>0.0027588761883014542</v>
      </c>
      <c r="E119" s="123">
        <v>2.580544849190167</v>
      </c>
      <c r="F119" s="84" t="s">
        <v>1853</v>
      </c>
      <c r="G119" s="84" t="b">
        <v>0</v>
      </c>
      <c r="H119" s="84" t="b">
        <v>0</v>
      </c>
      <c r="I119" s="84" t="b">
        <v>0</v>
      </c>
      <c r="J119" s="84" t="b">
        <v>1</v>
      </c>
      <c r="K119" s="84" t="b">
        <v>0</v>
      </c>
      <c r="L119" s="84" t="b">
        <v>0</v>
      </c>
    </row>
    <row r="120" spans="1:12" ht="15">
      <c r="A120" s="84" t="s">
        <v>1564</v>
      </c>
      <c r="B120" s="84" t="s">
        <v>1565</v>
      </c>
      <c r="C120" s="84">
        <v>2</v>
      </c>
      <c r="D120" s="123">
        <v>0.0027588761883014542</v>
      </c>
      <c r="E120" s="123">
        <v>2.756636108245848</v>
      </c>
      <c r="F120" s="84" t="s">
        <v>1853</v>
      </c>
      <c r="G120" s="84" t="b">
        <v>1</v>
      </c>
      <c r="H120" s="84" t="b">
        <v>0</v>
      </c>
      <c r="I120" s="84" t="b">
        <v>0</v>
      </c>
      <c r="J120" s="84" t="b">
        <v>1</v>
      </c>
      <c r="K120" s="84" t="b">
        <v>0</v>
      </c>
      <c r="L120" s="84" t="b">
        <v>0</v>
      </c>
    </row>
    <row r="121" spans="1:12" ht="15">
      <c r="A121" s="84" t="s">
        <v>1565</v>
      </c>
      <c r="B121" s="84" t="s">
        <v>1479</v>
      </c>
      <c r="C121" s="84">
        <v>2</v>
      </c>
      <c r="D121" s="123">
        <v>0.0027588761883014542</v>
      </c>
      <c r="E121" s="123">
        <v>2.756636108245848</v>
      </c>
      <c r="F121" s="84" t="s">
        <v>1853</v>
      </c>
      <c r="G121" s="84" t="b">
        <v>1</v>
      </c>
      <c r="H121" s="84" t="b">
        <v>0</v>
      </c>
      <c r="I121" s="84" t="b">
        <v>0</v>
      </c>
      <c r="J121" s="84" t="b">
        <v>0</v>
      </c>
      <c r="K121" s="84" t="b">
        <v>0</v>
      </c>
      <c r="L121" s="84" t="b">
        <v>0</v>
      </c>
    </row>
    <row r="122" spans="1:12" ht="15">
      <c r="A122" s="84" t="s">
        <v>1479</v>
      </c>
      <c r="B122" s="84" t="s">
        <v>365</v>
      </c>
      <c r="C122" s="84">
        <v>2</v>
      </c>
      <c r="D122" s="123">
        <v>0.0027588761883014542</v>
      </c>
      <c r="E122" s="123">
        <v>1.350095927811893</v>
      </c>
      <c r="F122" s="84" t="s">
        <v>1853</v>
      </c>
      <c r="G122" s="84" t="b">
        <v>0</v>
      </c>
      <c r="H122" s="84" t="b">
        <v>0</v>
      </c>
      <c r="I122" s="84" t="b">
        <v>0</v>
      </c>
      <c r="J122" s="84" t="b">
        <v>0</v>
      </c>
      <c r="K122" s="84" t="b">
        <v>0</v>
      </c>
      <c r="L122" s="84" t="b">
        <v>0</v>
      </c>
    </row>
    <row r="123" spans="1:12" ht="15">
      <c r="A123" s="84" t="s">
        <v>365</v>
      </c>
      <c r="B123" s="84" t="s">
        <v>1476</v>
      </c>
      <c r="C123" s="84">
        <v>2</v>
      </c>
      <c r="D123" s="123">
        <v>0.0027588761883014542</v>
      </c>
      <c r="E123" s="123">
        <v>1.1973280973388356</v>
      </c>
      <c r="F123" s="84" t="s">
        <v>1853</v>
      </c>
      <c r="G123" s="84" t="b">
        <v>0</v>
      </c>
      <c r="H123" s="84" t="b">
        <v>0</v>
      </c>
      <c r="I123" s="84" t="b">
        <v>0</v>
      </c>
      <c r="J123" s="84" t="b">
        <v>0</v>
      </c>
      <c r="K123" s="84" t="b">
        <v>0</v>
      </c>
      <c r="L123" s="84" t="b">
        <v>0</v>
      </c>
    </row>
    <row r="124" spans="1:12" ht="15">
      <c r="A124" s="84" t="s">
        <v>1476</v>
      </c>
      <c r="B124" s="84" t="s">
        <v>1475</v>
      </c>
      <c r="C124" s="84">
        <v>2</v>
      </c>
      <c r="D124" s="123">
        <v>0.0027588761883014542</v>
      </c>
      <c r="E124" s="123">
        <v>1.8146280552235348</v>
      </c>
      <c r="F124" s="84" t="s">
        <v>1853</v>
      </c>
      <c r="G124" s="84" t="b">
        <v>0</v>
      </c>
      <c r="H124" s="84" t="b">
        <v>0</v>
      </c>
      <c r="I124" s="84" t="b">
        <v>0</v>
      </c>
      <c r="J124" s="84" t="b">
        <v>0</v>
      </c>
      <c r="K124" s="84" t="b">
        <v>0</v>
      </c>
      <c r="L124" s="84" t="b">
        <v>0</v>
      </c>
    </row>
    <row r="125" spans="1:12" ht="15">
      <c r="A125" s="84" t="s">
        <v>1481</v>
      </c>
      <c r="B125" s="84" t="s">
        <v>1568</v>
      </c>
      <c r="C125" s="84">
        <v>2</v>
      </c>
      <c r="D125" s="123">
        <v>0.0027588761883014542</v>
      </c>
      <c r="E125" s="123">
        <v>2.2795148535261855</v>
      </c>
      <c r="F125" s="84" t="s">
        <v>1853</v>
      </c>
      <c r="G125" s="84" t="b">
        <v>0</v>
      </c>
      <c r="H125" s="84" t="b">
        <v>0</v>
      </c>
      <c r="I125" s="84" t="b">
        <v>0</v>
      </c>
      <c r="J125" s="84" t="b">
        <v>0</v>
      </c>
      <c r="K125" s="84" t="b">
        <v>0</v>
      </c>
      <c r="L125" s="84" t="b">
        <v>0</v>
      </c>
    </row>
    <row r="126" spans="1:12" ht="15">
      <c r="A126" s="84" t="s">
        <v>1568</v>
      </c>
      <c r="B126" s="84" t="s">
        <v>1569</v>
      </c>
      <c r="C126" s="84">
        <v>2</v>
      </c>
      <c r="D126" s="123">
        <v>0.0027588761883014542</v>
      </c>
      <c r="E126" s="123">
        <v>2.756636108245848</v>
      </c>
      <c r="F126" s="84" t="s">
        <v>1853</v>
      </c>
      <c r="G126" s="84" t="b">
        <v>0</v>
      </c>
      <c r="H126" s="84" t="b">
        <v>0</v>
      </c>
      <c r="I126" s="84" t="b">
        <v>0</v>
      </c>
      <c r="J126" s="84" t="b">
        <v>0</v>
      </c>
      <c r="K126" s="84" t="b">
        <v>0</v>
      </c>
      <c r="L126" s="84" t="b">
        <v>0</v>
      </c>
    </row>
    <row r="127" spans="1:12" ht="15">
      <c r="A127" s="84" t="s">
        <v>1569</v>
      </c>
      <c r="B127" s="84" t="s">
        <v>1570</v>
      </c>
      <c r="C127" s="84">
        <v>2</v>
      </c>
      <c r="D127" s="123">
        <v>0.0027588761883014542</v>
      </c>
      <c r="E127" s="123">
        <v>2.756636108245848</v>
      </c>
      <c r="F127" s="84" t="s">
        <v>1853</v>
      </c>
      <c r="G127" s="84" t="b">
        <v>0</v>
      </c>
      <c r="H127" s="84" t="b">
        <v>0</v>
      </c>
      <c r="I127" s="84" t="b">
        <v>0</v>
      </c>
      <c r="J127" s="84" t="b">
        <v>0</v>
      </c>
      <c r="K127" s="84" t="b">
        <v>0</v>
      </c>
      <c r="L127" s="84" t="b">
        <v>0</v>
      </c>
    </row>
    <row r="128" spans="1:12" ht="15">
      <c r="A128" s="84" t="s">
        <v>1570</v>
      </c>
      <c r="B128" s="84" t="s">
        <v>1571</v>
      </c>
      <c r="C128" s="84">
        <v>2</v>
      </c>
      <c r="D128" s="123">
        <v>0.0027588761883014542</v>
      </c>
      <c r="E128" s="123">
        <v>2.580544849190167</v>
      </c>
      <c r="F128" s="84" t="s">
        <v>1853</v>
      </c>
      <c r="G128" s="84" t="b">
        <v>0</v>
      </c>
      <c r="H128" s="84" t="b">
        <v>0</v>
      </c>
      <c r="I128" s="84" t="b">
        <v>0</v>
      </c>
      <c r="J128" s="84" t="b">
        <v>0</v>
      </c>
      <c r="K128" s="84" t="b">
        <v>0</v>
      </c>
      <c r="L128" s="84" t="b">
        <v>0</v>
      </c>
    </row>
    <row r="129" spans="1:12" ht="15">
      <c r="A129" s="84" t="s">
        <v>1571</v>
      </c>
      <c r="B129" s="84" t="s">
        <v>1567</v>
      </c>
      <c r="C129" s="84">
        <v>2</v>
      </c>
      <c r="D129" s="123">
        <v>0.0027588761883014542</v>
      </c>
      <c r="E129" s="123">
        <v>2.4044535901344855</v>
      </c>
      <c r="F129" s="84" t="s">
        <v>1853</v>
      </c>
      <c r="G129" s="84" t="b">
        <v>0</v>
      </c>
      <c r="H129" s="84" t="b">
        <v>0</v>
      </c>
      <c r="I129" s="84" t="b">
        <v>0</v>
      </c>
      <c r="J129" s="84" t="b">
        <v>0</v>
      </c>
      <c r="K129" s="84" t="b">
        <v>0</v>
      </c>
      <c r="L129" s="84" t="b">
        <v>0</v>
      </c>
    </row>
    <row r="130" spans="1:12" ht="15">
      <c r="A130" s="84" t="s">
        <v>1567</v>
      </c>
      <c r="B130" s="84" t="s">
        <v>1572</v>
      </c>
      <c r="C130" s="84">
        <v>2</v>
      </c>
      <c r="D130" s="123">
        <v>0.0027588761883014542</v>
      </c>
      <c r="E130" s="123">
        <v>2.580544849190167</v>
      </c>
      <c r="F130" s="84" t="s">
        <v>1853</v>
      </c>
      <c r="G130" s="84" t="b">
        <v>0</v>
      </c>
      <c r="H130" s="84" t="b">
        <v>0</v>
      </c>
      <c r="I130" s="84" t="b">
        <v>0</v>
      </c>
      <c r="J130" s="84" t="b">
        <v>0</v>
      </c>
      <c r="K130" s="84" t="b">
        <v>0</v>
      </c>
      <c r="L130" s="84" t="b">
        <v>0</v>
      </c>
    </row>
    <row r="131" spans="1:12" ht="15">
      <c r="A131" s="84" t="s">
        <v>1572</v>
      </c>
      <c r="B131" s="84" t="s">
        <v>1573</v>
      </c>
      <c r="C131" s="84">
        <v>2</v>
      </c>
      <c r="D131" s="123">
        <v>0.0027588761883014542</v>
      </c>
      <c r="E131" s="123">
        <v>2.756636108245848</v>
      </c>
      <c r="F131" s="84" t="s">
        <v>1853</v>
      </c>
      <c r="G131" s="84" t="b">
        <v>0</v>
      </c>
      <c r="H131" s="84" t="b">
        <v>0</v>
      </c>
      <c r="I131" s="84" t="b">
        <v>0</v>
      </c>
      <c r="J131" s="84" t="b">
        <v>0</v>
      </c>
      <c r="K131" s="84" t="b">
        <v>0</v>
      </c>
      <c r="L131" s="84" t="b">
        <v>0</v>
      </c>
    </row>
    <row r="132" spans="1:12" ht="15">
      <c r="A132" s="84" t="s">
        <v>1573</v>
      </c>
      <c r="B132" s="84" t="s">
        <v>1574</v>
      </c>
      <c r="C132" s="84">
        <v>2</v>
      </c>
      <c r="D132" s="123">
        <v>0.0027588761883014542</v>
      </c>
      <c r="E132" s="123">
        <v>2.756636108245848</v>
      </c>
      <c r="F132" s="84" t="s">
        <v>1853</v>
      </c>
      <c r="G132" s="84" t="b">
        <v>0</v>
      </c>
      <c r="H132" s="84" t="b">
        <v>0</v>
      </c>
      <c r="I132" s="84" t="b">
        <v>0</v>
      </c>
      <c r="J132" s="84" t="b">
        <v>1</v>
      </c>
      <c r="K132" s="84" t="b">
        <v>0</v>
      </c>
      <c r="L132" s="84" t="b">
        <v>0</v>
      </c>
    </row>
    <row r="133" spans="1:12" ht="15">
      <c r="A133" s="84" t="s">
        <v>1574</v>
      </c>
      <c r="B133" s="84" t="s">
        <v>1575</v>
      </c>
      <c r="C133" s="84">
        <v>2</v>
      </c>
      <c r="D133" s="123">
        <v>0.0027588761883014542</v>
      </c>
      <c r="E133" s="123">
        <v>2.2125680638955725</v>
      </c>
      <c r="F133" s="84" t="s">
        <v>1853</v>
      </c>
      <c r="G133" s="84" t="b">
        <v>1</v>
      </c>
      <c r="H133" s="84" t="b">
        <v>0</v>
      </c>
      <c r="I133" s="84" t="b">
        <v>0</v>
      </c>
      <c r="J133" s="84" t="b">
        <v>0</v>
      </c>
      <c r="K133" s="84" t="b">
        <v>0</v>
      </c>
      <c r="L133" s="84" t="b">
        <v>0</v>
      </c>
    </row>
    <row r="134" spans="1:12" ht="15">
      <c r="A134" s="84" t="s">
        <v>1575</v>
      </c>
      <c r="B134" s="84" t="s">
        <v>1846</v>
      </c>
      <c r="C134" s="84">
        <v>2</v>
      </c>
      <c r="D134" s="123">
        <v>0.0027588761883014542</v>
      </c>
      <c r="E134" s="123">
        <v>2.2125680638955725</v>
      </c>
      <c r="F134" s="84" t="s">
        <v>1853</v>
      </c>
      <c r="G134" s="84" t="b">
        <v>0</v>
      </c>
      <c r="H134" s="84" t="b">
        <v>0</v>
      </c>
      <c r="I134" s="84" t="b">
        <v>0</v>
      </c>
      <c r="J134" s="84" t="b">
        <v>0</v>
      </c>
      <c r="K134" s="84" t="b">
        <v>0</v>
      </c>
      <c r="L134" s="84" t="b">
        <v>0</v>
      </c>
    </row>
    <row r="135" spans="1:12" ht="15">
      <c r="A135" s="84" t="s">
        <v>1846</v>
      </c>
      <c r="B135" s="84" t="s">
        <v>1847</v>
      </c>
      <c r="C135" s="84">
        <v>2</v>
      </c>
      <c r="D135" s="123">
        <v>0.0027588761883014542</v>
      </c>
      <c r="E135" s="123">
        <v>2.756636108245848</v>
      </c>
      <c r="F135" s="84" t="s">
        <v>1853</v>
      </c>
      <c r="G135" s="84" t="b">
        <v>0</v>
      </c>
      <c r="H135" s="84" t="b">
        <v>0</v>
      </c>
      <c r="I135" s="84" t="b">
        <v>0</v>
      </c>
      <c r="J135" s="84" t="b">
        <v>0</v>
      </c>
      <c r="K135" s="84" t="b">
        <v>0</v>
      </c>
      <c r="L135" s="84" t="b">
        <v>0</v>
      </c>
    </row>
    <row r="136" spans="1:12" ht="15">
      <c r="A136" s="84" t="s">
        <v>365</v>
      </c>
      <c r="B136" s="84" t="s">
        <v>1480</v>
      </c>
      <c r="C136" s="84">
        <v>2</v>
      </c>
      <c r="D136" s="123">
        <v>0.0027588761883014542</v>
      </c>
      <c r="E136" s="123">
        <v>1.595268106010873</v>
      </c>
      <c r="F136" s="84" t="s">
        <v>1853</v>
      </c>
      <c r="G136" s="84" t="b">
        <v>0</v>
      </c>
      <c r="H136" s="84" t="b">
        <v>0</v>
      </c>
      <c r="I136" s="84" t="b">
        <v>0</v>
      </c>
      <c r="J136" s="84" t="b">
        <v>0</v>
      </c>
      <c r="K136" s="84" t="b">
        <v>0</v>
      </c>
      <c r="L136" s="84" t="b">
        <v>0</v>
      </c>
    </row>
    <row r="137" spans="1:12" ht="15">
      <c r="A137" s="84" t="s">
        <v>1480</v>
      </c>
      <c r="B137" s="84" t="s">
        <v>1473</v>
      </c>
      <c r="C137" s="84">
        <v>2</v>
      </c>
      <c r="D137" s="123">
        <v>0.0027588761883014542</v>
      </c>
      <c r="E137" s="123">
        <v>1.9115380682315912</v>
      </c>
      <c r="F137" s="84" t="s">
        <v>1853</v>
      </c>
      <c r="G137" s="84" t="b">
        <v>0</v>
      </c>
      <c r="H137" s="84" t="b">
        <v>0</v>
      </c>
      <c r="I137" s="84" t="b">
        <v>0</v>
      </c>
      <c r="J137" s="84" t="b">
        <v>0</v>
      </c>
      <c r="K137" s="84" t="b">
        <v>0</v>
      </c>
      <c r="L137" s="84" t="b">
        <v>0</v>
      </c>
    </row>
    <row r="138" spans="1:12" ht="15">
      <c r="A138" s="84" t="s">
        <v>1512</v>
      </c>
      <c r="B138" s="84" t="s">
        <v>311</v>
      </c>
      <c r="C138" s="84">
        <v>50</v>
      </c>
      <c r="D138" s="123">
        <v>0</v>
      </c>
      <c r="E138" s="123">
        <v>1.0261245167454502</v>
      </c>
      <c r="F138" s="84" t="s">
        <v>1405</v>
      </c>
      <c r="G138" s="84" t="b">
        <v>0</v>
      </c>
      <c r="H138" s="84" t="b">
        <v>0</v>
      </c>
      <c r="I138" s="84" t="b">
        <v>0</v>
      </c>
      <c r="J138" s="84" t="b">
        <v>0</v>
      </c>
      <c r="K138" s="84" t="b">
        <v>0</v>
      </c>
      <c r="L138" s="84" t="b">
        <v>0</v>
      </c>
    </row>
    <row r="139" spans="1:12" ht="15">
      <c r="A139" s="84" t="s">
        <v>311</v>
      </c>
      <c r="B139" s="84" t="s">
        <v>1515</v>
      </c>
      <c r="C139" s="84">
        <v>43</v>
      </c>
      <c r="D139" s="123">
        <v>0.004847791043935609</v>
      </c>
      <c r="E139" s="123">
        <v>1.0261245167454502</v>
      </c>
      <c r="F139" s="84" t="s">
        <v>1405</v>
      </c>
      <c r="G139" s="84" t="b">
        <v>0</v>
      </c>
      <c r="H139" s="84" t="b">
        <v>0</v>
      </c>
      <c r="I139" s="84" t="b">
        <v>0</v>
      </c>
      <c r="J139" s="84" t="b">
        <v>0</v>
      </c>
      <c r="K139" s="84" t="b">
        <v>0</v>
      </c>
      <c r="L139" s="84" t="b">
        <v>0</v>
      </c>
    </row>
    <row r="140" spans="1:12" ht="15">
      <c r="A140" s="84" t="s">
        <v>1515</v>
      </c>
      <c r="B140" s="84" t="s">
        <v>1516</v>
      </c>
      <c r="C140" s="84">
        <v>43</v>
      </c>
      <c r="D140" s="123">
        <v>0.004847791043935609</v>
      </c>
      <c r="E140" s="123">
        <v>1.0916260655018826</v>
      </c>
      <c r="F140" s="84" t="s">
        <v>1405</v>
      </c>
      <c r="G140" s="84" t="b">
        <v>0</v>
      </c>
      <c r="H140" s="84" t="b">
        <v>0</v>
      </c>
      <c r="I140" s="84" t="b">
        <v>0</v>
      </c>
      <c r="J140" s="84" t="b">
        <v>0</v>
      </c>
      <c r="K140" s="84" t="b">
        <v>0</v>
      </c>
      <c r="L140" s="84" t="b">
        <v>0</v>
      </c>
    </row>
    <row r="141" spans="1:12" ht="15">
      <c r="A141" s="84" t="s">
        <v>1516</v>
      </c>
      <c r="B141" s="84" t="s">
        <v>1517</v>
      </c>
      <c r="C141" s="84">
        <v>43</v>
      </c>
      <c r="D141" s="123">
        <v>0.004847791043935609</v>
      </c>
      <c r="E141" s="123">
        <v>1.0916260655018826</v>
      </c>
      <c r="F141" s="84" t="s">
        <v>1405</v>
      </c>
      <c r="G141" s="84" t="b">
        <v>0</v>
      </c>
      <c r="H141" s="84" t="b">
        <v>0</v>
      </c>
      <c r="I141" s="84" t="b">
        <v>0</v>
      </c>
      <c r="J141" s="84" t="b">
        <v>0</v>
      </c>
      <c r="K141" s="84" t="b">
        <v>0</v>
      </c>
      <c r="L141" s="84" t="b">
        <v>0</v>
      </c>
    </row>
    <row r="142" spans="1:12" ht="15">
      <c r="A142" s="84" t="s">
        <v>1517</v>
      </c>
      <c r="B142" s="84" t="s">
        <v>1518</v>
      </c>
      <c r="C142" s="84">
        <v>43</v>
      </c>
      <c r="D142" s="123">
        <v>0.004847791043935609</v>
      </c>
      <c r="E142" s="123">
        <v>1.0916260655018826</v>
      </c>
      <c r="F142" s="84" t="s">
        <v>1405</v>
      </c>
      <c r="G142" s="84" t="b">
        <v>0</v>
      </c>
      <c r="H142" s="84" t="b">
        <v>0</v>
      </c>
      <c r="I142" s="84" t="b">
        <v>0</v>
      </c>
      <c r="J142" s="84" t="b">
        <v>0</v>
      </c>
      <c r="K142" s="84" t="b">
        <v>0</v>
      </c>
      <c r="L142" s="84" t="b">
        <v>0</v>
      </c>
    </row>
    <row r="143" spans="1:12" ht="15">
      <c r="A143" s="84" t="s">
        <v>1518</v>
      </c>
      <c r="B143" s="84" t="s">
        <v>1519</v>
      </c>
      <c r="C143" s="84">
        <v>43</v>
      </c>
      <c r="D143" s="123">
        <v>0.004847791043935609</v>
      </c>
      <c r="E143" s="123">
        <v>1.0916260655018826</v>
      </c>
      <c r="F143" s="84" t="s">
        <v>1405</v>
      </c>
      <c r="G143" s="84" t="b">
        <v>0</v>
      </c>
      <c r="H143" s="84" t="b">
        <v>0</v>
      </c>
      <c r="I143" s="84" t="b">
        <v>0</v>
      </c>
      <c r="J143" s="84" t="b">
        <v>0</v>
      </c>
      <c r="K143" s="84" t="b">
        <v>0</v>
      </c>
      <c r="L143" s="84" t="b">
        <v>0</v>
      </c>
    </row>
    <row r="144" spans="1:12" ht="15">
      <c r="A144" s="84" t="s">
        <v>1519</v>
      </c>
      <c r="B144" s="84" t="s">
        <v>1511</v>
      </c>
      <c r="C144" s="84">
        <v>43</v>
      </c>
      <c r="D144" s="123">
        <v>0.004847791043935609</v>
      </c>
      <c r="E144" s="123">
        <v>1.0916260655018826</v>
      </c>
      <c r="F144" s="84" t="s">
        <v>1405</v>
      </c>
      <c r="G144" s="84" t="b">
        <v>0</v>
      </c>
      <c r="H144" s="84" t="b">
        <v>0</v>
      </c>
      <c r="I144" s="84" t="b">
        <v>0</v>
      </c>
      <c r="J144" s="84" t="b">
        <v>0</v>
      </c>
      <c r="K144" s="84" t="b">
        <v>0</v>
      </c>
      <c r="L144" s="84" t="b">
        <v>0</v>
      </c>
    </row>
    <row r="145" spans="1:12" ht="15">
      <c r="A145" s="84" t="s">
        <v>1511</v>
      </c>
      <c r="B145" s="84" t="s">
        <v>310</v>
      </c>
      <c r="C145" s="84">
        <v>43</v>
      </c>
      <c r="D145" s="123">
        <v>0.004847791043935609</v>
      </c>
      <c r="E145" s="123">
        <v>1.0916260655018826</v>
      </c>
      <c r="F145" s="84" t="s">
        <v>1405</v>
      </c>
      <c r="G145" s="84" t="b">
        <v>0</v>
      </c>
      <c r="H145" s="84" t="b">
        <v>0</v>
      </c>
      <c r="I145" s="84" t="b">
        <v>0</v>
      </c>
      <c r="J145" s="84" t="b">
        <v>0</v>
      </c>
      <c r="K145" s="84" t="b">
        <v>0</v>
      </c>
      <c r="L145" s="84" t="b">
        <v>0</v>
      </c>
    </row>
    <row r="146" spans="1:12" ht="15">
      <c r="A146" s="84" t="s">
        <v>310</v>
      </c>
      <c r="B146" s="84" t="s">
        <v>1510</v>
      </c>
      <c r="C146" s="84">
        <v>43</v>
      </c>
      <c r="D146" s="123">
        <v>0.004847791043935609</v>
      </c>
      <c r="E146" s="123">
        <v>1.0916260655018826</v>
      </c>
      <c r="F146" s="84" t="s">
        <v>1405</v>
      </c>
      <c r="G146" s="84" t="b">
        <v>0</v>
      </c>
      <c r="H146" s="84" t="b">
        <v>0</v>
      </c>
      <c r="I146" s="84" t="b">
        <v>0</v>
      </c>
      <c r="J146" s="84" t="b">
        <v>0</v>
      </c>
      <c r="K146" s="84" t="b">
        <v>0</v>
      </c>
      <c r="L146" s="84" t="b">
        <v>0</v>
      </c>
    </row>
    <row r="147" spans="1:12" ht="15">
      <c r="A147" s="84" t="s">
        <v>1510</v>
      </c>
      <c r="B147" s="84" t="s">
        <v>1514</v>
      </c>
      <c r="C147" s="84">
        <v>43</v>
      </c>
      <c r="D147" s="123">
        <v>0.004847791043935609</v>
      </c>
      <c r="E147" s="123">
        <v>1.0261245167454502</v>
      </c>
      <c r="F147" s="84" t="s">
        <v>1405</v>
      </c>
      <c r="G147" s="84" t="b">
        <v>0</v>
      </c>
      <c r="H147" s="84" t="b">
        <v>0</v>
      </c>
      <c r="I147" s="84" t="b">
        <v>0</v>
      </c>
      <c r="J147" s="84" t="b">
        <v>0</v>
      </c>
      <c r="K147" s="84" t="b">
        <v>0</v>
      </c>
      <c r="L147" s="84" t="b">
        <v>0</v>
      </c>
    </row>
    <row r="148" spans="1:12" ht="15">
      <c r="A148" s="84" t="s">
        <v>298</v>
      </c>
      <c r="B148" s="84" t="s">
        <v>1512</v>
      </c>
      <c r="C148" s="84">
        <v>42</v>
      </c>
      <c r="D148" s="123">
        <v>0.005473786549743494</v>
      </c>
      <c r="E148" s="123">
        <v>1.0438532837058818</v>
      </c>
      <c r="F148" s="84" t="s">
        <v>1405</v>
      </c>
      <c r="G148" s="84" t="b">
        <v>0</v>
      </c>
      <c r="H148" s="84" t="b">
        <v>0</v>
      </c>
      <c r="I148" s="84" t="b">
        <v>0</v>
      </c>
      <c r="J148" s="84" t="b">
        <v>0</v>
      </c>
      <c r="K148" s="84" t="b">
        <v>0</v>
      </c>
      <c r="L148" s="84" t="b">
        <v>0</v>
      </c>
    </row>
    <row r="149" spans="1:12" ht="15">
      <c r="A149" s="84" t="s">
        <v>1514</v>
      </c>
      <c r="B149" s="84" t="s">
        <v>1810</v>
      </c>
      <c r="C149" s="84">
        <v>8</v>
      </c>
      <c r="D149" s="123">
        <v>0.010958760996131845</v>
      </c>
      <c r="E149" s="123">
        <v>1.8220045340895255</v>
      </c>
      <c r="F149" s="84" t="s">
        <v>1405</v>
      </c>
      <c r="G149" s="84" t="b">
        <v>0</v>
      </c>
      <c r="H149" s="84" t="b">
        <v>0</v>
      </c>
      <c r="I149" s="84" t="b">
        <v>0</v>
      </c>
      <c r="J149" s="84" t="b">
        <v>0</v>
      </c>
      <c r="K149" s="84" t="b">
        <v>0</v>
      </c>
      <c r="L149" s="84" t="b">
        <v>0</v>
      </c>
    </row>
    <row r="150" spans="1:12" ht="15">
      <c r="A150" s="84" t="s">
        <v>1810</v>
      </c>
      <c r="B150" s="84" t="s">
        <v>365</v>
      </c>
      <c r="C150" s="84">
        <v>8</v>
      </c>
      <c r="D150" s="123">
        <v>0.010958760996131845</v>
      </c>
      <c r="E150" s="123">
        <v>1.8220045340895255</v>
      </c>
      <c r="F150" s="84" t="s">
        <v>1405</v>
      </c>
      <c r="G150" s="84" t="b">
        <v>0</v>
      </c>
      <c r="H150" s="84" t="b">
        <v>0</v>
      </c>
      <c r="I150" s="84" t="b">
        <v>0</v>
      </c>
      <c r="J150" s="84" t="b">
        <v>0</v>
      </c>
      <c r="K150" s="84" t="b">
        <v>0</v>
      </c>
      <c r="L150" s="84" t="b">
        <v>0</v>
      </c>
    </row>
    <row r="151" spans="1:12" ht="15">
      <c r="A151" s="84" t="s">
        <v>365</v>
      </c>
      <c r="B151" s="84" t="s">
        <v>1811</v>
      </c>
      <c r="C151" s="84">
        <v>8</v>
      </c>
      <c r="D151" s="123">
        <v>0.010958760996131845</v>
      </c>
      <c r="E151" s="123">
        <v>1.8220045340895255</v>
      </c>
      <c r="F151" s="84" t="s">
        <v>1405</v>
      </c>
      <c r="G151" s="84" t="b">
        <v>0</v>
      </c>
      <c r="H151" s="84" t="b">
        <v>0</v>
      </c>
      <c r="I151" s="84" t="b">
        <v>0</v>
      </c>
      <c r="J151" s="84" t="b">
        <v>0</v>
      </c>
      <c r="K151" s="84" t="b">
        <v>0</v>
      </c>
      <c r="L151" s="84" t="b">
        <v>0</v>
      </c>
    </row>
    <row r="152" spans="1:12" ht="15">
      <c r="A152" s="84" t="s">
        <v>1811</v>
      </c>
      <c r="B152" s="84" t="s">
        <v>1812</v>
      </c>
      <c r="C152" s="84">
        <v>8</v>
      </c>
      <c r="D152" s="123">
        <v>0.010958760996131845</v>
      </c>
      <c r="E152" s="123">
        <v>1.8220045340895255</v>
      </c>
      <c r="F152" s="84" t="s">
        <v>1405</v>
      </c>
      <c r="G152" s="84" t="b">
        <v>0</v>
      </c>
      <c r="H152" s="84" t="b">
        <v>0</v>
      </c>
      <c r="I152" s="84" t="b">
        <v>0</v>
      </c>
      <c r="J152" s="84" t="b">
        <v>0</v>
      </c>
      <c r="K152" s="84" t="b">
        <v>0</v>
      </c>
      <c r="L152" s="84" t="b">
        <v>0</v>
      </c>
    </row>
    <row r="153" spans="1:12" ht="15">
      <c r="A153" s="84" t="s">
        <v>311</v>
      </c>
      <c r="B153" s="84" t="s">
        <v>1814</v>
      </c>
      <c r="C153" s="84">
        <v>7</v>
      </c>
      <c r="D153" s="123">
        <v>0.010287614027973038</v>
      </c>
      <c r="E153" s="123">
        <v>1.0261245167454502</v>
      </c>
      <c r="F153" s="84" t="s">
        <v>1405</v>
      </c>
      <c r="G153" s="84" t="b">
        <v>0</v>
      </c>
      <c r="H153" s="84" t="b">
        <v>0</v>
      </c>
      <c r="I153" s="84" t="b">
        <v>0</v>
      </c>
      <c r="J153" s="84" t="b">
        <v>0</v>
      </c>
      <c r="K153" s="84" t="b">
        <v>0</v>
      </c>
      <c r="L153" s="84" t="b">
        <v>0</v>
      </c>
    </row>
    <row r="154" spans="1:12" ht="15">
      <c r="A154" s="84" t="s">
        <v>1814</v>
      </c>
      <c r="B154" s="84" t="s">
        <v>1514</v>
      </c>
      <c r="C154" s="84">
        <v>7</v>
      </c>
      <c r="D154" s="123">
        <v>0.010287614027973038</v>
      </c>
      <c r="E154" s="123">
        <v>1.0261245167454502</v>
      </c>
      <c r="F154" s="84" t="s">
        <v>1405</v>
      </c>
      <c r="G154" s="84" t="b">
        <v>0</v>
      </c>
      <c r="H154" s="84" t="b">
        <v>0</v>
      </c>
      <c r="I154" s="84" t="b">
        <v>0</v>
      </c>
      <c r="J154" s="84" t="b">
        <v>0</v>
      </c>
      <c r="K154" s="84" t="b">
        <v>0</v>
      </c>
      <c r="L154" s="84" t="b">
        <v>0</v>
      </c>
    </row>
    <row r="155" spans="1:12" ht="15">
      <c r="A155" s="84" t="s">
        <v>284</v>
      </c>
      <c r="B155" s="84" t="s">
        <v>1512</v>
      </c>
      <c r="C155" s="84">
        <v>6</v>
      </c>
      <c r="D155" s="123">
        <v>0.00950931587558391</v>
      </c>
      <c r="E155" s="123">
        <v>1.0438532837058818</v>
      </c>
      <c r="F155" s="84" t="s">
        <v>1405</v>
      </c>
      <c r="G155" s="84" t="b">
        <v>0</v>
      </c>
      <c r="H155" s="84" t="b">
        <v>0</v>
      </c>
      <c r="I155" s="84" t="b">
        <v>0</v>
      </c>
      <c r="J155" s="84" t="b">
        <v>0</v>
      </c>
      <c r="K155" s="84" t="b">
        <v>0</v>
      </c>
      <c r="L155" s="84" t="b">
        <v>0</v>
      </c>
    </row>
    <row r="156" spans="1:12" ht="15">
      <c r="A156" s="84" t="s">
        <v>1521</v>
      </c>
      <c r="B156" s="84" t="s">
        <v>1510</v>
      </c>
      <c r="C156" s="84">
        <v>12</v>
      </c>
      <c r="D156" s="123">
        <v>0.012324930534242022</v>
      </c>
      <c r="E156" s="123">
        <v>1.2130748253088512</v>
      </c>
      <c r="F156" s="84" t="s">
        <v>1406</v>
      </c>
      <c r="G156" s="84" t="b">
        <v>0</v>
      </c>
      <c r="H156" s="84" t="b">
        <v>0</v>
      </c>
      <c r="I156" s="84" t="b">
        <v>0</v>
      </c>
      <c r="J156" s="84" t="b">
        <v>0</v>
      </c>
      <c r="K156" s="84" t="b">
        <v>0</v>
      </c>
      <c r="L156" s="84" t="b">
        <v>0</v>
      </c>
    </row>
    <row r="157" spans="1:12" ht="15">
      <c r="A157" s="84" t="s">
        <v>1510</v>
      </c>
      <c r="B157" s="84" t="s">
        <v>1522</v>
      </c>
      <c r="C157" s="84">
        <v>12</v>
      </c>
      <c r="D157" s="123">
        <v>0.012324930534242022</v>
      </c>
      <c r="E157" s="123">
        <v>1.2130748253088512</v>
      </c>
      <c r="F157" s="84" t="s">
        <v>1406</v>
      </c>
      <c r="G157" s="84" t="b">
        <v>0</v>
      </c>
      <c r="H157" s="84" t="b">
        <v>0</v>
      </c>
      <c r="I157" s="84" t="b">
        <v>0</v>
      </c>
      <c r="J157" s="84" t="b">
        <v>0</v>
      </c>
      <c r="K157" s="84" t="b">
        <v>0</v>
      </c>
      <c r="L157" s="84" t="b">
        <v>0</v>
      </c>
    </row>
    <row r="158" spans="1:12" ht="15">
      <c r="A158" s="84" t="s">
        <v>1522</v>
      </c>
      <c r="B158" s="84" t="s">
        <v>1523</v>
      </c>
      <c r="C158" s="84">
        <v>12</v>
      </c>
      <c r="D158" s="123">
        <v>0.012324930534242022</v>
      </c>
      <c r="E158" s="123">
        <v>1.2130748253088512</v>
      </c>
      <c r="F158" s="84" t="s">
        <v>1406</v>
      </c>
      <c r="G158" s="84" t="b">
        <v>0</v>
      </c>
      <c r="H158" s="84" t="b">
        <v>0</v>
      </c>
      <c r="I158" s="84" t="b">
        <v>0</v>
      </c>
      <c r="J158" s="84" t="b">
        <v>0</v>
      </c>
      <c r="K158" s="84" t="b">
        <v>0</v>
      </c>
      <c r="L158" s="84" t="b">
        <v>0</v>
      </c>
    </row>
    <row r="159" spans="1:12" ht="15">
      <c r="A159" s="84" t="s">
        <v>1523</v>
      </c>
      <c r="B159" s="84" t="s">
        <v>1474</v>
      </c>
      <c r="C159" s="84">
        <v>12</v>
      </c>
      <c r="D159" s="123">
        <v>0.012324930534242022</v>
      </c>
      <c r="E159" s="123">
        <v>1.2130748253088512</v>
      </c>
      <c r="F159" s="84" t="s">
        <v>1406</v>
      </c>
      <c r="G159" s="84" t="b">
        <v>0</v>
      </c>
      <c r="H159" s="84" t="b">
        <v>0</v>
      </c>
      <c r="I159" s="84" t="b">
        <v>0</v>
      </c>
      <c r="J159" s="84" t="b">
        <v>0</v>
      </c>
      <c r="K159" s="84" t="b">
        <v>0</v>
      </c>
      <c r="L159" s="84" t="b">
        <v>0</v>
      </c>
    </row>
    <row r="160" spans="1:12" ht="15">
      <c r="A160" s="84" t="s">
        <v>1474</v>
      </c>
      <c r="B160" s="84" t="s">
        <v>1473</v>
      </c>
      <c r="C160" s="84">
        <v>12</v>
      </c>
      <c r="D160" s="123">
        <v>0.012324930534242022</v>
      </c>
      <c r="E160" s="123">
        <v>1.2130748253088512</v>
      </c>
      <c r="F160" s="84" t="s">
        <v>1406</v>
      </c>
      <c r="G160" s="84" t="b">
        <v>0</v>
      </c>
      <c r="H160" s="84" t="b">
        <v>0</v>
      </c>
      <c r="I160" s="84" t="b">
        <v>0</v>
      </c>
      <c r="J160" s="84" t="b">
        <v>0</v>
      </c>
      <c r="K160" s="84" t="b">
        <v>0</v>
      </c>
      <c r="L160" s="84" t="b">
        <v>0</v>
      </c>
    </row>
    <row r="161" spans="1:12" ht="15">
      <c r="A161" s="84" t="s">
        <v>1473</v>
      </c>
      <c r="B161" s="84" t="s">
        <v>365</v>
      </c>
      <c r="C161" s="84">
        <v>12</v>
      </c>
      <c r="D161" s="123">
        <v>0.012324930534242022</v>
      </c>
      <c r="E161" s="123">
        <v>0.9912260756924948</v>
      </c>
      <c r="F161" s="84" t="s">
        <v>1406</v>
      </c>
      <c r="G161" s="84" t="b">
        <v>0</v>
      </c>
      <c r="H161" s="84" t="b">
        <v>0</v>
      </c>
      <c r="I161" s="84" t="b">
        <v>0</v>
      </c>
      <c r="J161" s="84" t="b">
        <v>0</v>
      </c>
      <c r="K161" s="84" t="b">
        <v>0</v>
      </c>
      <c r="L161" s="84" t="b">
        <v>0</v>
      </c>
    </row>
    <row r="162" spans="1:12" ht="15">
      <c r="A162" s="84" t="s">
        <v>302</v>
      </c>
      <c r="B162" s="84" t="s">
        <v>1521</v>
      </c>
      <c r="C162" s="84">
        <v>11</v>
      </c>
      <c r="D162" s="123">
        <v>0.013222270442422765</v>
      </c>
      <c r="E162" s="123">
        <v>1.250863386198251</v>
      </c>
      <c r="F162" s="84" t="s">
        <v>1406</v>
      </c>
      <c r="G162" s="84" t="b">
        <v>0</v>
      </c>
      <c r="H162" s="84" t="b">
        <v>0</v>
      </c>
      <c r="I162" s="84" t="b">
        <v>0</v>
      </c>
      <c r="J162" s="84" t="b">
        <v>0</v>
      </c>
      <c r="K162" s="84" t="b">
        <v>0</v>
      </c>
      <c r="L162" s="84" t="b">
        <v>0</v>
      </c>
    </row>
    <row r="163" spans="1:12" ht="15">
      <c r="A163" s="84" t="s">
        <v>933</v>
      </c>
      <c r="B163" s="84" t="s">
        <v>1805</v>
      </c>
      <c r="C163" s="84">
        <v>8</v>
      </c>
      <c r="D163" s="123">
        <v>0.014738518839705096</v>
      </c>
      <c r="E163" s="123">
        <v>1.3891660843645326</v>
      </c>
      <c r="F163" s="84" t="s">
        <v>1406</v>
      </c>
      <c r="G163" s="84" t="b">
        <v>0</v>
      </c>
      <c r="H163" s="84" t="b">
        <v>0</v>
      </c>
      <c r="I163" s="84" t="b">
        <v>0</v>
      </c>
      <c r="J163" s="84" t="b">
        <v>0</v>
      </c>
      <c r="K163" s="84" t="b">
        <v>0</v>
      </c>
      <c r="L163" s="84" t="b">
        <v>0</v>
      </c>
    </row>
    <row r="164" spans="1:12" ht="15">
      <c r="A164" s="84" t="s">
        <v>1805</v>
      </c>
      <c r="B164" s="84" t="s">
        <v>1549</v>
      </c>
      <c r="C164" s="84">
        <v>8</v>
      </c>
      <c r="D164" s="123">
        <v>0.014738518839705096</v>
      </c>
      <c r="E164" s="123">
        <v>1.3891660843645326</v>
      </c>
      <c r="F164" s="84" t="s">
        <v>1406</v>
      </c>
      <c r="G164" s="84" t="b">
        <v>0</v>
      </c>
      <c r="H164" s="84" t="b">
        <v>0</v>
      </c>
      <c r="I164" s="84" t="b">
        <v>0</v>
      </c>
      <c r="J164" s="84" t="b">
        <v>0</v>
      </c>
      <c r="K164" s="84" t="b">
        <v>0</v>
      </c>
      <c r="L164" s="84" t="b">
        <v>0</v>
      </c>
    </row>
    <row r="165" spans="1:12" ht="15">
      <c r="A165" s="84" t="s">
        <v>1549</v>
      </c>
      <c r="B165" s="84" t="s">
        <v>1511</v>
      </c>
      <c r="C165" s="84">
        <v>8</v>
      </c>
      <c r="D165" s="123">
        <v>0.014738518839705096</v>
      </c>
      <c r="E165" s="123">
        <v>1.3891660843645326</v>
      </c>
      <c r="F165" s="84" t="s">
        <v>1406</v>
      </c>
      <c r="G165" s="84" t="b">
        <v>0</v>
      </c>
      <c r="H165" s="84" t="b">
        <v>0</v>
      </c>
      <c r="I165" s="84" t="b">
        <v>0</v>
      </c>
      <c r="J165" s="84" t="b">
        <v>0</v>
      </c>
      <c r="K165" s="84" t="b">
        <v>0</v>
      </c>
      <c r="L165" s="84" t="b">
        <v>0</v>
      </c>
    </row>
    <row r="166" spans="1:12" ht="15">
      <c r="A166" s="84" t="s">
        <v>1511</v>
      </c>
      <c r="B166" s="84" t="s">
        <v>1806</v>
      </c>
      <c r="C166" s="84">
        <v>8</v>
      </c>
      <c r="D166" s="123">
        <v>0.014738518839705096</v>
      </c>
      <c r="E166" s="123">
        <v>1.3891660843645326</v>
      </c>
      <c r="F166" s="84" t="s">
        <v>1406</v>
      </c>
      <c r="G166" s="84" t="b">
        <v>0</v>
      </c>
      <c r="H166" s="84" t="b">
        <v>0</v>
      </c>
      <c r="I166" s="84" t="b">
        <v>0</v>
      </c>
      <c r="J166" s="84" t="b">
        <v>0</v>
      </c>
      <c r="K166" s="84" t="b">
        <v>0</v>
      </c>
      <c r="L166" s="84" t="b">
        <v>0</v>
      </c>
    </row>
    <row r="167" spans="1:12" ht="15">
      <c r="A167" s="84" t="s">
        <v>1806</v>
      </c>
      <c r="B167" s="84" t="s">
        <v>365</v>
      </c>
      <c r="C167" s="84">
        <v>8</v>
      </c>
      <c r="D167" s="123">
        <v>0.014738518839705096</v>
      </c>
      <c r="E167" s="123">
        <v>0.9912260756924948</v>
      </c>
      <c r="F167" s="84" t="s">
        <v>1406</v>
      </c>
      <c r="G167" s="84" t="b">
        <v>0</v>
      </c>
      <c r="H167" s="84" t="b">
        <v>0</v>
      </c>
      <c r="I167" s="84" t="b">
        <v>0</v>
      </c>
      <c r="J167" s="84" t="b">
        <v>0</v>
      </c>
      <c r="K167" s="84" t="b">
        <v>0</v>
      </c>
      <c r="L167" s="84" t="b">
        <v>0</v>
      </c>
    </row>
    <row r="168" spans="1:12" ht="15">
      <c r="A168" s="84" t="s">
        <v>365</v>
      </c>
      <c r="B168" s="84" t="s">
        <v>1524</v>
      </c>
      <c r="C168" s="84">
        <v>8</v>
      </c>
      <c r="D168" s="123">
        <v>0.014738518839705096</v>
      </c>
      <c r="E168" s="123">
        <v>1.3380135619171512</v>
      </c>
      <c r="F168" s="84" t="s">
        <v>1406</v>
      </c>
      <c r="G168" s="84" t="b">
        <v>0</v>
      </c>
      <c r="H168" s="84" t="b">
        <v>0</v>
      </c>
      <c r="I168" s="84" t="b">
        <v>0</v>
      </c>
      <c r="J168" s="84" t="b">
        <v>0</v>
      </c>
      <c r="K168" s="84" t="b">
        <v>0</v>
      </c>
      <c r="L168" s="84" t="b">
        <v>0</v>
      </c>
    </row>
    <row r="169" spans="1:12" ht="15">
      <c r="A169" s="84" t="s">
        <v>1524</v>
      </c>
      <c r="B169" s="84" t="s">
        <v>1807</v>
      </c>
      <c r="C169" s="84">
        <v>8</v>
      </c>
      <c r="D169" s="123">
        <v>0.014738518839705096</v>
      </c>
      <c r="E169" s="123">
        <v>1.3380135619171512</v>
      </c>
      <c r="F169" s="84" t="s">
        <v>1406</v>
      </c>
      <c r="G169" s="84" t="b">
        <v>0</v>
      </c>
      <c r="H169" s="84" t="b">
        <v>0</v>
      </c>
      <c r="I169" s="84" t="b">
        <v>0</v>
      </c>
      <c r="J169" s="84" t="b">
        <v>1</v>
      </c>
      <c r="K169" s="84" t="b">
        <v>0</v>
      </c>
      <c r="L169" s="84" t="b">
        <v>0</v>
      </c>
    </row>
    <row r="170" spans="1:12" ht="15">
      <c r="A170" s="84" t="s">
        <v>1807</v>
      </c>
      <c r="B170" s="84" t="s">
        <v>1808</v>
      </c>
      <c r="C170" s="84">
        <v>8</v>
      </c>
      <c r="D170" s="123">
        <v>0.014738518839705096</v>
      </c>
      <c r="E170" s="123">
        <v>1.3891660843645326</v>
      </c>
      <c r="F170" s="84" t="s">
        <v>1406</v>
      </c>
      <c r="G170" s="84" t="b">
        <v>1</v>
      </c>
      <c r="H170" s="84" t="b">
        <v>0</v>
      </c>
      <c r="I170" s="84" t="b">
        <v>0</v>
      </c>
      <c r="J170" s="84" t="b">
        <v>0</v>
      </c>
      <c r="K170" s="84" t="b">
        <v>0</v>
      </c>
      <c r="L170" s="84" t="b">
        <v>0</v>
      </c>
    </row>
    <row r="171" spans="1:12" ht="15">
      <c r="A171" s="84" t="s">
        <v>1808</v>
      </c>
      <c r="B171" s="84" t="s">
        <v>1525</v>
      </c>
      <c r="C171" s="84">
        <v>8</v>
      </c>
      <c r="D171" s="123">
        <v>0.014738518839705096</v>
      </c>
      <c r="E171" s="123">
        <v>1.3380135619171512</v>
      </c>
      <c r="F171" s="84" t="s">
        <v>1406</v>
      </c>
      <c r="G171" s="84" t="b">
        <v>0</v>
      </c>
      <c r="H171" s="84" t="b">
        <v>0</v>
      </c>
      <c r="I171" s="84" t="b">
        <v>0</v>
      </c>
      <c r="J171" s="84" t="b">
        <v>0</v>
      </c>
      <c r="K171" s="84" t="b">
        <v>0</v>
      </c>
      <c r="L171" s="84" t="b">
        <v>0</v>
      </c>
    </row>
    <row r="172" spans="1:12" ht="15">
      <c r="A172" s="84" t="s">
        <v>1525</v>
      </c>
      <c r="B172" s="84" t="s">
        <v>1809</v>
      </c>
      <c r="C172" s="84">
        <v>8</v>
      </c>
      <c r="D172" s="123">
        <v>0.014738518839705096</v>
      </c>
      <c r="E172" s="123">
        <v>1.3380135619171512</v>
      </c>
      <c r="F172" s="84" t="s">
        <v>1406</v>
      </c>
      <c r="G172" s="84" t="b">
        <v>0</v>
      </c>
      <c r="H172" s="84" t="b">
        <v>0</v>
      </c>
      <c r="I172" s="84" t="b">
        <v>0</v>
      </c>
      <c r="J172" s="84" t="b">
        <v>0</v>
      </c>
      <c r="K172" s="84" t="b">
        <v>0</v>
      </c>
      <c r="L172" s="84" t="b">
        <v>0</v>
      </c>
    </row>
    <row r="173" spans="1:12" ht="15">
      <c r="A173" s="84" t="s">
        <v>300</v>
      </c>
      <c r="B173" s="84" t="s">
        <v>933</v>
      </c>
      <c r="C173" s="84">
        <v>7</v>
      </c>
      <c r="D173" s="123">
        <v>0.014775572636796623</v>
      </c>
      <c r="E173" s="123">
        <v>1.4471580313422192</v>
      </c>
      <c r="F173" s="84" t="s">
        <v>1406</v>
      </c>
      <c r="G173" s="84" t="b">
        <v>0</v>
      </c>
      <c r="H173" s="84" t="b">
        <v>0</v>
      </c>
      <c r="I173" s="84" t="b">
        <v>0</v>
      </c>
      <c r="J173" s="84" t="b">
        <v>0</v>
      </c>
      <c r="K173" s="84" t="b">
        <v>0</v>
      </c>
      <c r="L173" s="84" t="b">
        <v>0</v>
      </c>
    </row>
    <row r="174" spans="1:12" ht="15">
      <c r="A174" s="84" t="s">
        <v>1809</v>
      </c>
      <c r="B174" s="84" t="s">
        <v>1813</v>
      </c>
      <c r="C174" s="84">
        <v>7</v>
      </c>
      <c r="D174" s="123">
        <v>0.014775572636796623</v>
      </c>
      <c r="E174" s="123">
        <v>1.3891660843645326</v>
      </c>
      <c r="F174" s="84" t="s">
        <v>1406</v>
      </c>
      <c r="G174" s="84" t="b">
        <v>0</v>
      </c>
      <c r="H174" s="84" t="b">
        <v>0</v>
      </c>
      <c r="I174" s="84" t="b">
        <v>0</v>
      </c>
      <c r="J174" s="84" t="b">
        <v>0</v>
      </c>
      <c r="K174" s="84" t="b">
        <v>0</v>
      </c>
      <c r="L174" s="84" t="b">
        <v>0</v>
      </c>
    </row>
    <row r="175" spans="1:12" ht="15">
      <c r="A175" s="84" t="s">
        <v>1528</v>
      </c>
      <c r="B175" s="84" t="s">
        <v>1529</v>
      </c>
      <c r="C175" s="84">
        <v>4</v>
      </c>
      <c r="D175" s="123">
        <v>0.011201116117729533</v>
      </c>
      <c r="E175" s="123">
        <v>1.6967930850817443</v>
      </c>
      <c r="F175" s="84" t="s">
        <v>1407</v>
      </c>
      <c r="G175" s="84" t="b">
        <v>0</v>
      </c>
      <c r="H175" s="84" t="b">
        <v>0</v>
      </c>
      <c r="I175" s="84" t="b">
        <v>0</v>
      </c>
      <c r="J175" s="84" t="b">
        <v>0</v>
      </c>
      <c r="K175" s="84" t="b">
        <v>0</v>
      </c>
      <c r="L175" s="84" t="b">
        <v>0</v>
      </c>
    </row>
    <row r="176" spans="1:12" ht="15">
      <c r="A176" s="84" t="s">
        <v>1529</v>
      </c>
      <c r="B176" s="84" t="s">
        <v>1530</v>
      </c>
      <c r="C176" s="84">
        <v>4</v>
      </c>
      <c r="D176" s="123">
        <v>0.011201116117729533</v>
      </c>
      <c r="E176" s="123">
        <v>1.6967930850817443</v>
      </c>
      <c r="F176" s="84" t="s">
        <v>1407</v>
      </c>
      <c r="G176" s="84" t="b">
        <v>0</v>
      </c>
      <c r="H176" s="84" t="b">
        <v>0</v>
      </c>
      <c r="I176" s="84" t="b">
        <v>0</v>
      </c>
      <c r="J176" s="84" t="b">
        <v>0</v>
      </c>
      <c r="K176" s="84" t="b">
        <v>0</v>
      </c>
      <c r="L176" s="84" t="b">
        <v>0</v>
      </c>
    </row>
    <row r="177" spans="1:12" ht="15">
      <c r="A177" s="84" t="s">
        <v>1530</v>
      </c>
      <c r="B177" s="84" t="s">
        <v>1531</v>
      </c>
      <c r="C177" s="84">
        <v>4</v>
      </c>
      <c r="D177" s="123">
        <v>0.011201116117729533</v>
      </c>
      <c r="E177" s="123">
        <v>1.6967930850817443</v>
      </c>
      <c r="F177" s="84" t="s">
        <v>1407</v>
      </c>
      <c r="G177" s="84" t="b">
        <v>0</v>
      </c>
      <c r="H177" s="84" t="b">
        <v>0</v>
      </c>
      <c r="I177" s="84" t="b">
        <v>0</v>
      </c>
      <c r="J177" s="84" t="b">
        <v>0</v>
      </c>
      <c r="K177" s="84" t="b">
        <v>0</v>
      </c>
      <c r="L177" s="84" t="b">
        <v>0</v>
      </c>
    </row>
    <row r="178" spans="1:12" ht="15">
      <c r="A178" s="84" t="s">
        <v>1531</v>
      </c>
      <c r="B178" s="84" t="s">
        <v>1532</v>
      </c>
      <c r="C178" s="84">
        <v>4</v>
      </c>
      <c r="D178" s="123">
        <v>0.011201116117729533</v>
      </c>
      <c r="E178" s="123">
        <v>1.6967930850817443</v>
      </c>
      <c r="F178" s="84" t="s">
        <v>1407</v>
      </c>
      <c r="G178" s="84" t="b">
        <v>0</v>
      </c>
      <c r="H178" s="84" t="b">
        <v>0</v>
      </c>
      <c r="I178" s="84" t="b">
        <v>0</v>
      </c>
      <c r="J178" s="84" t="b">
        <v>0</v>
      </c>
      <c r="K178" s="84" t="b">
        <v>0</v>
      </c>
      <c r="L178" s="84" t="b">
        <v>0</v>
      </c>
    </row>
    <row r="179" spans="1:12" ht="15">
      <c r="A179" s="84" t="s">
        <v>1532</v>
      </c>
      <c r="B179" s="84" t="s">
        <v>1527</v>
      </c>
      <c r="C179" s="84">
        <v>4</v>
      </c>
      <c r="D179" s="123">
        <v>0.011201116117729533</v>
      </c>
      <c r="E179" s="123">
        <v>1.2196718303620817</v>
      </c>
      <c r="F179" s="84" t="s">
        <v>1407</v>
      </c>
      <c r="G179" s="84" t="b">
        <v>0</v>
      </c>
      <c r="H179" s="84" t="b">
        <v>0</v>
      </c>
      <c r="I179" s="84" t="b">
        <v>0</v>
      </c>
      <c r="J179" s="84" t="b">
        <v>0</v>
      </c>
      <c r="K179" s="84" t="b">
        <v>0</v>
      </c>
      <c r="L179" s="84" t="b">
        <v>0</v>
      </c>
    </row>
    <row r="180" spans="1:12" ht="15">
      <c r="A180" s="84" t="s">
        <v>1527</v>
      </c>
      <c r="B180" s="84" t="s">
        <v>1533</v>
      </c>
      <c r="C180" s="84">
        <v>4</v>
      </c>
      <c r="D180" s="123">
        <v>0.011201116117729533</v>
      </c>
      <c r="E180" s="123">
        <v>1.3446105669703818</v>
      </c>
      <c r="F180" s="84" t="s">
        <v>1407</v>
      </c>
      <c r="G180" s="84" t="b">
        <v>0</v>
      </c>
      <c r="H180" s="84" t="b">
        <v>0</v>
      </c>
      <c r="I180" s="84" t="b">
        <v>0</v>
      </c>
      <c r="J180" s="84" t="b">
        <v>0</v>
      </c>
      <c r="K180" s="84" t="b">
        <v>0</v>
      </c>
      <c r="L180" s="84" t="b">
        <v>0</v>
      </c>
    </row>
    <row r="181" spans="1:12" ht="15">
      <c r="A181" s="84" t="s">
        <v>1533</v>
      </c>
      <c r="B181" s="84" t="s">
        <v>1527</v>
      </c>
      <c r="C181" s="84">
        <v>4</v>
      </c>
      <c r="D181" s="123">
        <v>0.011201116117729533</v>
      </c>
      <c r="E181" s="123">
        <v>1.2196718303620817</v>
      </c>
      <c r="F181" s="84" t="s">
        <v>1407</v>
      </c>
      <c r="G181" s="84" t="b">
        <v>0</v>
      </c>
      <c r="H181" s="84" t="b">
        <v>0</v>
      </c>
      <c r="I181" s="84" t="b">
        <v>0</v>
      </c>
      <c r="J181" s="84" t="b">
        <v>0</v>
      </c>
      <c r="K181" s="84" t="b">
        <v>0</v>
      </c>
      <c r="L181" s="84" t="b">
        <v>0</v>
      </c>
    </row>
    <row r="182" spans="1:12" ht="15">
      <c r="A182" s="84" t="s">
        <v>1527</v>
      </c>
      <c r="B182" s="84" t="s">
        <v>1534</v>
      </c>
      <c r="C182" s="84">
        <v>4</v>
      </c>
      <c r="D182" s="123">
        <v>0.011201116117729533</v>
      </c>
      <c r="E182" s="123">
        <v>1.3446105669703818</v>
      </c>
      <c r="F182" s="84" t="s">
        <v>1407</v>
      </c>
      <c r="G182" s="84" t="b">
        <v>0</v>
      </c>
      <c r="H182" s="84" t="b">
        <v>0</v>
      </c>
      <c r="I182" s="84" t="b">
        <v>0</v>
      </c>
      <c r="J182" s="84" t="b">
        <v>0</v>
      </c>
      <c r="K182" s="84" t="b">
        <v>0</v>
      </c>
      <c r="L182" s="84" t="b">
        <v>0</v>
      </c>
    </row>
    <row r="183" spans="1:12" ht="15">
      <c r="A183" s="84" t="s">
        <v>1534</v>
      </c>
      <c r="B183" s="84" t="s">
        <v>1527</v>
      </c>
      <c r="C183" s="84">
        <v>4</v>
      </c>
      <c r="D183" s="123">
        <v>0.011201116117729533</v>
      </c>
      <c r="E183" s="123">
        <v>1.2196718303620817</v>
      </c>
      <c r="F183" s="84" t="s">
        <v>1407</v>
      </c>
      <c r="G183" s="84" t="b">
        <v>0</v>
      </c>
      <c r="H183" s="84" t="b">
        <v>0</v>
      </c>
      <c r="I183" s="84" t="b">
        <v>0</v>
      </c>
      <c r="J183" s="84" t="b">
        <v>0</v>
      </c>
      <c r="K183" s="84" t="b">
        <v>0</v>
      </c>
      <c r="L183" s="84" t="b">
        <v>0</v>
      </c>
    </row>
    <row r="184" spans="1:12" ht="15">
      <c r="A184" s="84" t="s">
        <v>1535</v>
      </c>
      <c r="B184" s="84" t="s">
        <v>1823</v>
      </c>
      <c r="C184" s="84">
        <v>4</v>
      </c>
      <c r="D184" s="123">
        <v>0.011201116117729533</v>
      </c>
      <c r="E184" s="123">
        <v>1.6967930850817443</v>
      </c>
      <c r="F184" s="84" t="s">
        <v>1407</v>
      </c>
      <c r="G184" s="84" t="b">
        <v>0</v>
      </c>
      <c r="H184" s="84" t="b">
        <v>0</v>
      </c>
      <c r="I184" s="84" t="b">
        <v>0</v>
      </c>
      <c r="J184" s="84" t="b">
        <v>1</v>
      </c>
      <c r="K184" s="84" t="b">
        <v>0</v>
      </c>
      <c r="L184" s="84" t="b">
        <v>0</v>
      </c>
    </row>
    <row r="185" spans="1:12" ht="15">
      <c r="A185" s="84" t="s">
        <v>1823</v>
      </c>
      <c r="B185" s="84" t="s">
        <v>1824</v>
      </c>
      <c r="C185" s="84">
        <v>4</v>
      </c>
      <c r="D185" s="123">
        <v>0.011201116117729533</v>
      </c>
      <c r="E185" s="123">
        <v>1.6967930850817443</v>
      </c>
      <c r="F185" s="84" t="s">
        <v>1407</v>
      </c>
      <c r="G185" s="84" t="b">
        <v>1</v>
      </c>
      <c r="H185" s="84" t="b">
        <v>0</v>
      </c>
      <c r="I185" s="84" t="b">
        <v>0</v>
      </c>
      <c r="J185" s="84" t="b">
        <v>0</v>
      </c>
      <c r="K185" s="84" t="b">
        <v>0</v>
      </c>
      <c r="L185" s="84" t="b">
        <v>0</v>
      </c>
    </row>
    <row r="186" spans="1:12" ht="15">
      <c r="A186" s="84" t="s">
        <v>1824</v>
      </c>
      <c r="B186" s="84" t="s">
        <v>1825</v>
      </c>
      <c r="C186" s="84">
        <v>4</v>
      </c>
      <c r="D186" s="123">
        <v>0.011201116117729533</v>
      </c>
      <c r="E186" s="123">
        <v>1.6967930850817443</v>
      </c>
      <c r="F186" s="84" t="s">
        <v>1407</v>
      </c>
      <c r="G186" s="84" t="b">
        <v>0</v>
      </c>
      <c r="H186" s="84" t="b">
        <v>0</v>
      </c>
      <c r="I186" s="84" t="b">
        <v>0</v>
      </c>
      <c r="J186" s="84" t="b">
        <v>0</v>
      </c>
      <c r="K186" s="84" t="b">
        <v>0</v>
      </c>
      <c r="L186" s="84" t="b">
        <v>0</v>
      </c>
    </row>
    <row r="187" spans="1:12" ht="15">
      <c r="A187" s="84" t="s">
        <v>1825</v>
      </c>
      <c r="B187" s="84" t="s">
        <v>1826</v>
      </c>
      <c r="C187" s="84">
        <v>4</v>
      </c>
      <c r="D187" s="123">
        <v>0.011201116117729533</v>
      </c>
      <c r="E187" s="123">
        <v>1.6967930850817443</v>
      </c>
      <c r="F187" s="84" t="s">
        <v>1407</v>
      </c>
      <c r="G187" s="84" t="b">
        <v>0</v>
      </c>
      <c r="H187" s="84" t="b">
        <v>0</v>
      </c>
      <c r="I187" s="84" t="b">
        <v>0</v>
      </c>
      <c r="J187" s="84" t="b">
        <v>0</v>
      </c>
      <c r="K187" s="84" t="b">
        <v>0</v>
      </c>
      <c r="L187" s="84" t="b">
        <v>0</v>
      </c>
    </row>
    <row r="188" spans="1:12" ht="15">
      <c r="A188" s="84" t="s">
        <v>1826</v>
      </c>
      <c r="B188" s="84" t="s">
        <v>1827</v>
      </c>
      <c r="C188" s="84">
        <v>4</v>
      </c>
      <c r="D188" s="123">
        <v>0.011201116117729533</v>
      </c>
      <c r="E188" s="123">
        <v>1.6967930850817443</v>
      </c>
      <c r="F188" s="84" t="s">
        <v>1407</v>
      </c>
      <c r="G188" s="84" t="b">
        <v>0</v>
      </c>
      <c r="H188" s="84" t="b">
        <v>0</v>
      </c>
      <c r="I188" s="84" t="b">
        <v>0</v>
      </c>
      <c r="J188" s="84" t="b">
        <v>0</v>
      </c>
      <c r="K188" s="84" t="b">
        <v>0</v>
      </c>
      <c r="L188" s="84" t="b">
        <v>0</v>
      </c>
    </row>
    <row r="189" spans="1:12" ht="15">
      <c r="A189" s="84" t="s">
        <v>1827</v>
      </c>
      <c r="B189" s="84" t="s">
        <v>1828</v>
      </c>
      <c r="C189" s="84">
        <v>4</v>
      </c>
      <c r="D189" s="123">
        <v>0.011201116117729533</v>
      </c>
      <c r="E189" s="123">
        <v>1.6967930850817443</v>
      </c>
      <c r="F189" s="84" t="s">
        <v>1407</v>
      </c>
      <c r="G189" s="84" t="b">
        <v>0</v>
      </c>
      <c r="H189" s="84" t="b">
        <v>0</v>
      </c>
      <c r="I189" s="84" t="b">
        <v>0</v>
      </c>
      <c r="J189" s="84" t="b">
        <v>0</v>
      </c>
      <c r="K189" s="84" t="b">
        <v>0</v>
      </c>
      <c r="L189" s="84" t="b">
        <v>0</v>
      </c>
    </row>
    <row r="190" spans="1:12" ht="15">
      <c r="A190" s="84" t="s">
        <v>1828</v>
      </c>
      <c r="B190" s="84" t="s">
        <v>1829</v>
      </c>
      <c r="C190" s="84">
        <v>4</v>
      </c>
      <c r="D190" s="123">
        <v>0.011201116117729533</v>
      </c>
      <c r="E190" s="123">
        <v>1.6967930850817443</v>
      </c>
      <c r="F190" s="84" t="s">
        <v>1407</v>
      </c>
      <c r="G190" s="84" t="b">
        <v>0</v>
      </c>
      <c r="H190" s="84" t="b">
        <v>0</v>
      </c>
      <c r="I190" s="84" t="b">
        <v>0</v>
      </c>
      <c r="J190" s="84" t="b">
        <v>0</v>
      </c>
      <c r="K190" s="84" t="b">
        <v>0</v>
      </c>
      <c r="L190" s="84" t="b">
        <v>0</v>
      </c>
    </row>
    <row r="191" spans="1:12" ht="15">
      <c r="A191" s="84" t="s">
        <v>1829</v>
      </c>
      <c r="B191" s="84" t="s">
        <v>1575</v>
      </c>
      <c r="C191" s="84">
        <v>4</v>
      </c>
      <c r="D191" s="123">
        <v>0.011201116117729533</v>
      </c>
      <c r="E191" s="123">
        <v>1.6967930850817443</v>
      </c>
      <c r="F191" s="84" t="s">
        <v>1407</v>
      </c>
      <c r="G191" s="84" t="b">
        <v>0</v>
      </c>
      <c r="H191" s="84" t="b">
        <v>0</v>
      </c>
      <c r="I191" s="84" t="b">
        <v>0</v>
      </c>
      <c r="J191" s="84" t="b">
        <v>0</v>
      </c>
      <c r="K191" s="84" t="b">
        <v>0</v>
      </c>
      <c r="L191" s="84" t="b">
        <v>0</v>
      </c>
    </row>
    <row r="192" spans="1:12" ht="15">
      <c r="A192" s="84" t="s">
        <v>1575</v>
      </c>
      <c r="B192" s="84" t="s">
        <v>1830</v>
      </c>
      <c r="C192" s="84">
        <v>4</v>
      </c>
      <c r="D192" s="123">
        <v>0.011201116117729533</v>
      </c>
      <c r="E192" s="123">
        <v>1.6967930850817443</v>
      </c>
      <c r="F192" s="84" t="s">
        <v>1407</v>
      </c>
      <c r="G192" s="84" t="b">
        <v>0</v>
      </c>
      <c r="H192" s="84" t="b">
        <v>0</v>
      </c>
      <c r="I192" s="84" t="b">
        <v>0</v>
      </c>
      <c r="J192" s="84" t="b">
        <v>0</v>
      </c>
      <c r="K192" s="84" t="b">
        <v>0</v>
      </c>
      <c r="L192" s="84" t="b">
        <v>0</v>
      </c>
    </row>
    <row r="193" spans="1:12" ht="15">
      <c r="A193" s="84" t="s">
        <v>1830</v>
      </c>
      <c r="B193" s="84" t="s">
        <v>1831</v>
      </c>
      <c r="C193" s="84">
        <v>4</v>
      </c>
      <c r="D193" s="123">
        <v>0.011201116117729533</v>
      </c>
      <c r="E193" s="123">
        <v>1.6967930850817443</v>
      </c>
      <c r="F193" s="84" t="s">
        <v>1407</v>
      </c>
      <c r="G193" s="84" t="b">
        <v>0</v>
      </c>
      <c r="H193" s="84" t="b">
        <v>0</v>
      </c>
      <c r="I193" s="84" t="b">
        <v>0</v>
      </c>
      <c r="J193" s="84" t="b">
        <v>0</v>
      </c>
      <c r="K193" s="84" t="b">
        <v>0</v>
      </c>
      <c r="L193" s="84" t="b">
        <v>0</v>
      </c>
    </row>
    <row r="194" spans="1:12" ht="15">
      <c r="A194" s="84" t="s">
        <v>1816</v>
      </c>
      <c r="B194" s="84" t="s">
        <v>1817</v>
      </c>
      <c r="C194" s="84">
        <v>4</v>
      </c>
      <c r="D194" s="123">
        <v>0.011201116117729533</v>
      </c>
      <c r="E194" s="123">
        <v>1.6967930850817443</v>
      </c>
      <c r="F194" s="84" t="s">
        <v>1407</v>
      </c>
      <c r="G194" s="84" t="b">
        <v>0</v>
      </c>
      <c r="H194" s="84" t="b">
        <v>0</v>
      </c>
      <c r="I194" s="84" t="b">
        <v>0</v>
      </c>
      <c r="J194" s="84" t="b">
        <v>0</v>
      </c>
      <c r="K194" s="84" t="b">
        <v>0</v>
      </c>
      <c r="L194" s="84" t="b">
        <v>0</v>
      </c>
    </row>
    <row r="195" spans="1:12" ht="15">
      <c r="A195" s="84" t="s">
        <v>1817</v>
      </c>
      <c r="B195" s="84" t="s">
        <v>1818</v>
      </c>
      <c r="C195" s="84">
        <v>4</v>
      </c>
      <c r="D195" s="123">
        <v>0.011201116117729533</v>
      </c>
      <c r="E195" s="123">
        <v>1.6967930850817443</v>
      </c>
      <c r="F195" s="84" t="s">
        <v>1407</v>
      </c>
      <c r="G195" s="84" t="b">
        <v>0</v>
      </c>
      <c r="H195" s="84" t="b">
        <v>0</v>
      </c>
      <c r="I195" s="84" t="b">
        <v>0</v>
      </c>
      <c r="J195" s="84" t="b">
        <v>0</v>
      </c>
      <c r="K195" s="84" t="b">
        <v>0</v>
      </c>
      <c r="L195" s="84" t="b">
        <v>0</v>
      </c>
    </row>
    <row r="196" spans="1:12" ht="15">
      <c r="A196" s="84" t="s">
        <v>1818</v>
      </c>
      <c r="B196" s="84" t="s">
        <v>1819</v>
      </c>
      <c r="C196" s="84">
        <v>4</v>
      </c>
      <c r="D196" s="123">
        <v>0.011201116117729533</v>
      </c>
      <c r="E196" s="123">
        <v>1.6967930850817443</v>
      </c>
      <c r="F196" s="84" t="s">
        <v>1407</v>
      </c>
      <c r="G196" s="84" t="b">
        <v>0</v>
      </c>
      <c r="H196" s="84" t="b">
        <v>0</v>
      </c>
      <c r="I196" s="84" t="b">
        <v>0</v>
      </c>
      <c r="J196" s="84" t="b">
        <v>0</v>
      </c>
      <c r="K196" s="84" t="b">
        <v>0</v>
      </c>
      <c r="L196" s="84" t="b">
        <v>0</v>
      </c>
    </row>
    <row r="197" spans="1:12" ht="15">
      <c r="A197" s="84" t="s">
        <v>1819</v>
      </c>
      <c r="B197" s="84" t="s">
        <v>1820</v>
      </c>
      <c r="C197" s="84">
        <v>4</v>
      </c>
      <c r="D197" s="123">
        <v>0.011201116117729533</v>
      </c>
      <c r="E197" s="123">
        <v>1.6967930850817443</v>
      </c>
      <c r="F197" s="84" t="s">
        <v>1407</v>
      </c>
      <c r="G197" s="84" t="b">
        <v>0</v>
      </c>
      <c r="H197" s="84" t="b">
        <v>0</v>
      </c>
      <c r="I197" s="84" t="b">
        <v>0</v>
      </c>
      <c r="J197" s="84" t="b">
        <v>0</v>
      </c>
      <c r="K197" s="84" t="b">
        <v>0</v>
      </c>
      <c r="L197" s="84" t="b">
        <v>0</v>
      </c>
    </row>
    <row r="198" spans="1:12" ht="15">
      <c r="A198" s="84" t="s">
        <v>1820</v>
      </c>
      <c r="B198" s="84" t="s">
        <v>1815</v>
      </c>
      <c r="C198" s="84">
        <v>4</v>
      </c>
      <c r="D198" s="123">
        <v>0.011201116117729533</v>
      </c>
      <c r="E198" s="123">
        <v>1.6967930850817443</v>
      </c>
      <c r="F198" s="84" t="s">
        <v>1407</v>
      </c>
      <c r="G198" s="84" t="b">
        <v>0</v>
      </c>
      <c r="H198" s="84" t="b">
        <v>0</v>
      </c>
      <c r="I198" s="84" t="b">
        <v>0</v>
      </c>
      <c r="J198" s="84" t="b">
        <v>0</v>
      </c>
      <c r="K198" s="84" t="b">
        <v>0</v>
      </c>
      <c r="L198" s="84" t="b">
        <v>0</v>
      </c>
    </row>
    <row r="199" spans="1:12" ht="15">
      <c r="A199" s="84" t="s">
        <v>1815</v>
      </c>
      <c r="B199" s="84" t="s">
        <v>1510</v>
      </c>
      <c r="C199" s="84">
        <v>4</v>
      </c>
      <c r="D199" s="123">
        <v>0.011201116117729533</v>
      </c>
      <c r="E199" s="123">
        <v>1.6967930850817443</v>
      </c>
      <c r="F199" s="84" t="s">
        <v>1407</v>
      </c>
      <c r="G199" s="84" t="b">
        <v>0</v>
      </c>
      <c r="H199" s="84" t="b">
        <v>0</v>
      </c>
      <c r="I199" s="84" t="b">
        <v>0</v>
      </c>
      <c r="J199" s="84" t="b">
        <v>0</v>
      </c>
      <c r="K199" s="84" t="b">
        <v>0</v>
      </c>
      <c r="L199" s="84" t="b">
        <v>0</v>
      </c>
    </row>
    <row r="200" spans="1:12" ht="15">
      <c r="A200" s="84" t="s">
        <v>1510</v>
      </c>
      <c r="B200" s="84" t="s">
        <v>1821</v>
      </c>
      <c r="C200" s="84">
        <v>4</v>
      </c>
      <c r="D200" s="123">
        <v>0.011201116117729533</v>
      </c>
      <c r="E200" s="123">
        <v>1.6967930850817443</v>
      </c>
      <c r="F200" s="84" t="s">
        <v>1407</v>
      </c>
      <c r="G200" s="84" t="b">
        <v>0</v>
      </c>
      <c r="H200" s="84" t="b">
        <v>0</v>
      </c>
      <c r="I200" s="84" t="b">
        <v>0</v>
      </c>
      <c r="J200" s="84" t="b">
        <v>0</v>
      </c>
      <c r="K200" s="84" t="b">
        <v>0</v>
      </c>
      <c r="L200" s="84" t="b">
        <v>0</v>
      </c>
    </row>
    <row r="201" spans="1:12" ht="15">
      <c r="A201" s="84" t="s">
        <v>1821</v>
      </c>
      <c r="B201" s="84" t="s">
        <v>1822</v>
      </c>
      <c r="C201" s="84">
        <v>4</v>
      </c>
      <c r="D201" s="123">
        <v>0.011201116117729533</v>
      </c>
      <c r="E201" s="123">
        <v>1.6967930850817443</v>
      </c>
      <c r="F201" s="84" t="s">
        <v>1407</v>
      </c>
      <c r="G201" s="84" t="b">
        <v>0</v>
      </c>
      <c r="H201" s="84" t="b">
        <v>0</v>
      </c>
      <c r="I201" s="84" t="b">
        <v>0</v>
      </c>
      <c r="J201" s="84" t="b">
        <v>0</v>
      </c>
      <c r="K201" s="84" t="b">
        <v>0</v>
      </c>
      <c r="L201" s="84" t="b">
        <v>0</v>
      </c>
    </row>
    <row r="202" spans="1:12" ht="15">
      <c r="A202" s="84" t="s">
        <v>1822</v>
      </c>
      <c r="B202" s="84" t="s">
        <v>1558</v>
      </c>
      <c r="C202" s="84">
        <v>4</v>
      </c>
      <c r="D202" s="123">
        <v>0.011201116117729533</v>
      </c>
      <c r="E202" s="123">
        <v>1.6967930850817443</v>
      </c>
      <c r="F202" s="84" t="s">
        <v>1407</v>
      </c>
      <c r="G202" s="84" t="b">
        <v>0</v>
      </c>
      <c r="H202" s="84" t="b">
        <v>0</v>
      </c>
      <c r="I202" s="84" t="b">
        <v>0</v>
      </c>
      <c r="J202" s="84" t="b">
        <v>0</v>
      </c>
      <c r="K202" s="84" t="b">
        <v>0</v>
      </c>
      <c r="L202" s="84" t="b">
        <v>0</v>
      </c>
    </row>
    <row r="203" spans="1:12" ht="15">
      <c r="A203" s="84" t="s">
        <v>309</v>
      </c>
      <c r="B203" s="84" t="s">
        <v>1528</v>
      </c>
      <c r="C203" s="84">
        <v>3</v>
      </c>
      <c r="D203" s="123">
        <v>0.010144168296785055</v>
      </c>
      <c r="E203" s="123">
        <v>1.8217318216900442</v>
      </c>
      <c r="F203" s="84" t="s">
        <v>1407</v>
      </c>
      <c r="G203" s="84" t="b">
        <v>0</v>
      </c>
      <c r="H203" s="84" t="b">
        <v>0</v>
      </c>
      <c r="I203" s="84" t="b">
        <v>0</v>
      </c>
      <c r="J203" s="84" t="b">
        <v>0</v>
      </c>
      <c r="K203" s="84" t="b">
        <v>0</v>
      </c>
      <c r="L203" s="84" t="b">
        <v>0</v>
      </c>
    </row>
    <row r="204" spans="1:12" ht="15">
      <c r="A204" s="84" t="s">
        <v>305</v>
      </c>
      <c r="B204" s="84" t="s">
        <v>1535</v>
      </c>
      <c r="C204" s="84">
        <v>3</v>
      </c>
      <c r="D204" s="123">
        <v>0.010144168296785055</v>
      </c>
      <c r="E204" s="123">
        <v>1.8217318216900442</v>
      </c>
      <c r="F204" s="84" t="s">
        <v>1407</v>
      </c>
      <c r="G204" s="84" t="b">
        <v>0</v>
      </c>
      <c r="H204" s="84" t="b">
        <v>0</v>
      </c>
      <c r="I204" s="84" t="b">
        <v>0</v>
      </c>
      <c r="J204" s="84" t="b">
        <v>0</v>
      </c>
      <c r="K204" s="84" t="b">
        <v>0</v>
      </c>
      <c r="L204" s="84" t="b">
        <v>0</v>
      </c>
    </row>
    <row r="205" spans="1:12" ht="15">
      <c r="A205" s="84" t="s">
        <v>1831</v>
      </c>
      <c r="B205" s="84" t="s">
        <v>1836</v>
      </c>
      <c r="C205" s="84">
        <v>3</v>
      </c>
      <c r="D205" s="123">
        <v>0.010144168296785055</v>
      </c>
      <c r="E205" s="123">
        <v>1.6967930850817443</v>
      </c>
      <c r="F205" s="84" t="s">
        <v>1407</v>
      </c>
      <c r="G205" s="84" t="b">
        <v>0</v>
      </c>
      <c r="H205" s="84" t="b">
        <v>0</v>
      </c>
      <c r="I205" s="84" t="b">
        <v>0</v>
      </c>
      <c r="J205" s="84" t="b">
        <v>0</v>
      </c>
      <c r="K205" s="84" t="b">
        <v>0</v>
      </c>
      <c r="L205" s="84" t="b">
        <v>0</v>
      </c>
    </row>
    <row r="206" spans="1:12" ht="15">
      <c r="A206" s="84" t="s">
        <v>323</v>
      </c>
      <c r="B206" s="84" t="s">
        <v>322</v>
      </c>
      <c r="C206" s="84">
        <v>3</v>
      </c>
      <c r="D206" s="123">
        <v>0.010144168296785055</v>
      </c>
      <c r="E206" s="123">
        <v>1.8217318216900442</v>
      </c>
      <c r="F206" s="84" t="s">
        <v>1407</v>
      </c>
      <c r="G206" s="84" t="b">
        <v>0</v>
      </c>
      <c r="H206" s="84" t="b">
        <v>0</v>
      </c>
      <c r="I206" s="84" t="b">
        <v>0</v>
      </c>
      <c r="J206" s="84" t="b">
        <v>0</v>
      </c>
      <c r="K206" s="84" t="b">
        <v>0</v>
      </c>
      <c r="L206" s="84" t="b">
        <v>0</v>
      </c>
    </row>
    <row r="207" spans="1:12" ht="15">
      <c r="A207" s="84" t="s">
        <v>322</v>
      </c>
      <c r="B207" s="84" t="s">
        <v>1525</v>
      </c>
      <c r="C207" s="84">
        <v>3</v>
      </c>
      <c r="D207" s="123">
        <v>0.010144168296785055</v>
      </c>
      <c r="E207" s="123">
        <v>1.8217318216900442</v>
      </c>
      <c r="F207" s="84" t="s">
        <v>1407</v>
      </c>
      <c r="G207" s="84" t="b">
        <v>0</v>
      </c>
      <c r="H207" s="84" t="b">
        <v>0</v>
      </c>
      <c r="I207" s="84" t="b">
        <v>0</v>
      </c>
      <c r="J207" s="84" t="b">
        <v>0</v>
      </c>
      <c r="K207" s="84" t="b">
        <v>0</v>
      </c>
      <c r="L207" s="84" t="b">
        <v>0</v>
      </c>
    </row>
    <row r="208" spans="1:12" ht="15">
      <c r="A208" s="84" t="s">
        <v>1525</v>
      </c>
      <c r="B208" s="84" t="s">
        <v>1834</v>
      </c>
      <c r="C208" s="84">
        <v>3</v>
      </c>
      <c r="D208" s="123">
        <v>0.010144168296785055</v>
      </c>
      <c r="E208" s="123">
        <v>1.8217318216900442</v>
      </c>
      <c r="F208" s="84" t="s">
        <v>1407</v>
      </c>
      <c r="G208" s="84" t="b">
        <v>0</v>
      </c>
      <c r="H208" s="84" t="b">
        <v>0</v>
      </c>
      <c r="I208" s="84" t="b">
        <v>0</v>
      </c>
      <c r="J208" s="84" t="b">
        <v>0</v>
      </c>
      <c r="K208" s="84" t="b">
        <v>0</v>
      </c>
      <c r="L208" s="84" t="b">
        <v>0</v>
      </c>
    </row>
    <row r="209" spans="1:12" ht="15">
      <c r="A209" s="84" t="s">
        <v>1834</v>
      </c>
      <c r="B209" s="84" t="s">
        <v>1835</v>
      </c>
      <c r="C209" s="84">
        <v>3</v>
      </c>
      <c r="D209" s="123">
        <v>0.010144168296785055</v>
      </c>
      <c r="E209" s="123">
        <v>1.8217318216900442</v>
      </c>
      <c r="F209" s="84" t="s">
        <v>1407</v>
      </c>
      <c r="G209" s="84" t="b">
        <v>0</v>
      </c>
      <c r="H209" s="84" t="b">
        <v>0</v>
      </c>
      <c r="I209" s="84" t="b">
        <v>0</v>
      </c>
      <c r="J209" s="84" t="b">
        <v>0</v>
      </c>
      <c r="K209" s="84" t="b">
        <v>0</v>
      </c>
      <c r="L209" s="84" t="b">
        <v>0</v>
      </c>
    </row>
    <row r="210" spans="1:12" ht="15">
      <c r="A210" s="84" t="s">
        <v>1835</v>
      </c>
      <c r="B210" s="84" t="s">
        <v>933</v>
      </c>
      <c r="C210" s="84">
        <v>3</v>
      </c>
      <c r="D210" s="123">
        <v>0.010144168296785055</v>
      </c>
      <c r="E210" s="123">
        <v>1.8217318216900442</v>
      </c>
      <c r="F210" s="84" t="s">
        <v>1407</v>
      </c>
      <c r="G210" s="84" t="b">
        <v>0</v>
      </c>
      <c r="H210" s="84" t="b">
        <v>0</v>
      </c>
      <c r="I210" s="84" t="b">
        <v>0</v>
      </c>
      <c r="J210" s="84" t="b">
        <v>0</v>
      </c>
      <c r="K210" s="84" t="b">
        <v>0</v>
      </c>
      <c r="L210" s="84" t="b">
        <v>0</v>
      </c>
    </row>
    <row r="211" spans="1:12" ht="15">
      <c r="A211" s="84" t="s">
        <v>933</v>
      </c>
      <c r="B211" s="84" t="s">
        <v>365</v>
      </c>
      <c r="C211" s="84">
        <v>3</v>
      </c>
      <c r="D211" s="123">
        <v>0.010144168296785055</v>
      </c>
      <c r="E211" s="123">
        <v>1.45375503639545</v>
      </c>
      <c r="F211" s="84" t="s">
        <v>1407</v>
      </c>
      <c r="G211" s="84" t="b">
        <v>0</v>
      </c>
      <c r="H211" s="84" t="b">
        <v>0</v>
      </c>
      <c r="I211" s="84" t="b">
        <v>0</v>
      </c>
      <c r="J211" s="84" t="b">
        <v>0</v>
      </c>
      <c r="K211" s="84" t="b">
        <v>0</v>
      </c>
      <c r="L211" s="84" t="b">
        <v>0</v>
      </c>
    </row>
    <row r="212" spans="1:12" ht="15">
      <c r="A212" s="84" t="s">
        <v>365</v>
      </c>
      <c r="B212" s="84" t="s">
        <v>1477</v>
      </c>
      <c r="C212" s="84">
        <v>3</v>
      </c>
      <c r="D212" s="123">
        <v>0.010144168296785055</v>
      </c>
      <c r="E212" s="123">
        <v>1.395763089417763</v>
      </c>
      <c r="F212" s="84" t="s">
        <v>1407</v>
      </c>
      <c r="G212" s="84" t="b">
        <v>0</v>
      </c>
      <c r="H212" s="84" t="b">
        <v>0</v>
      </c>
      <c r="I212" s="84" t="b">
        <v>0</v>
      </c>
      <c r="J212" s="84" t="b">
        <v>0</v>
      </c>
      <c r="K212" s="84" t="b">
        <v>0</v>
      </c>
      <c r="L212" s="84" t="b">
        <v>0</v>
      </c>
    </row>
    <row r="213" spans="1:12" ht="15">
      <c r="A213" s="84" t="s">
        <v>308</v>
      </c>
      <c r="B213" s="84" t="s">
        <v>1816</v>
      </c>
      <c r="C213" s="84">
        <v>3</v>
      </c>
      <c r="D213" s="123">
        <v>0.010144168296785055</v>
      </c>
      <c r="E213" s="123">
        <v>1.8217318216900442</v>
      </c>
      <c r="F213" s="84" t="s">
        <v>1407</v>
      </c>
      <c r="G213" s="84" t="b">
        <v>0</v>
      </c>
      <c r="H213" s="84" t="b">
        <v>0</v>
      </c>
      <c r="I213" s="84" t="b">
        <v>0</v>
      </c>
      <c r="J213" s="84" t="b">
        <v>0</v>
      </c>
      <c r="K213" s="84" t="b">
        <v>0</v>
      </c>
      <c r="L213" s="84" t="b">
        <v>0</v>
      </c>
    </row>
    <row r="214" spans="1:12" ht="15">
      <c r="A214" s="84" t="s">
        <v>1558</v>
      </c>
      <c r="B214" s="84" t="s">
        <v>1833</v>
      </c>
      <c r="C214" s="84">
        <v>3</v>
      </c>
      <c r="D214" s="123">
        <v>0.010144168296785055</v>
      </c>
      <c r="E214" s="123">
        <v>1.6967930850817443</v>
      </c>
      <c r="F214" s="84" t="s">
        <v>1407</v>
      </c>
      <c r="G214" s="84" t="b">
        <v>0</v>
      </c>
      <c r="H214" s="84" t="b">
        <v>0</v>
      </c>
      <c r="I214" s="84" t="b">
        <v>0</v>
      </c>
      <c r="J214" s="84" t="b">
        <v>0</v>
      </c>
      <c r="K214" s="84" t="b">
        <v>0</v>
      </c>
      <c r="L214" s="84" t="b">
        <v>0</v>
      </c>
    </row>
    <row r="215" spans="1:12" ht="15">
      <c r="A215" s="84" t="s">
        <v>307</v>
      </c>
      <c r="B215" s="84" t="s">
        <v>323</v>
      </c>
      <c r="C215" s="84">
        <v>2</v>
      </c>
      <c r="D215" s="123">
        <v>0.008400837088297149</v>
      </c>
      <c r="E215" s="123">
        <v>1.9978230807457256</v>
      </c>
      <c r="F215" s="84" t="s">
        <v>1407</v>
      </c>
      <c r="G215" s="84" t="b">
        <v>0</v>
      </c>
      <c r="H215" s="84" t="b">
        <v>0</v>
      </c>
      <c r="I215" s="84" t="b">
        <v>0</v>
      </c>
      <c r="J215" s="84" t="b">
        <v>0</v>
      </c>
      <c r="K215" s="84" t="b">
        <v>0</v>
      </c>
      <c r="L215" s="84" t="b">
        <v>0</v>
      </c>
    </row>
    <row r="216" spans="1:12" ht="15">
      <c r="A216" s="84" t="s">
        <v>365</v>
      </c>
      <c r="B216" s="84" t="s">
        <v>1480</v>
      </c>
      <c r="C216" s="84">
        <v>2</v>
      </c>
      <c r="D216" s="123">
        <v>0.008400837088297149</v>
      </c>
      <c r="E216" s="123">
        <v>1.520701826026063</v>
      </c>
      <c r="F216" s="84" t="s">
        <v>1407</v>
      </c>
      <c r="G216" s="84" t="b">
        <v>0</v>
      </c>
      <c r="H216" s="84" t="b">
        <v>0</v>
      </c>
      <c r="I216" s="84" t="b">
        <v>0</v>
      </c>
      <c r="J216" s="84" t="b">
        <v>0</v>
      </c>
      <c r="K216" s="84" t="b">
        <v>0</v>
      </c>
      <c r="L216" s="84" t="b">
        <v>0</v>
      </c>
    </row>
    <row r="217" spans="1:12" ht="15">
      <c r="A217" s="84" t="s">
        <v>1480</v>
      </c>
      <c r="B217" s="84" t="s">
        <v>1473</v>
      </c>
      <c r="C217" s="84">
        <v>2</v>
      </c>
      <c r="D217" s="123">
        <v>0.008400837088297149</v>
      </c>
      <c r="E217" s="123">
        <v>1.9978230807457256</v>
      </c>
      <c r="F217" s="84" t="s">
        <v>1407</v>
      </c>
      <c r="G217" s="84" t="b">
        <v>0</v>
      </c>
      <c r="H217" s="84" t="b">
        <v>0</v>
      </c>
      <c r="I217" s="84" t="b">
        <v>0</v>
      </c>
      <c r="J217" s="84" t="b">
        <v>0</v>
      </c>
      <c r="K217" s="84" t="b">
        <v>0</v>
      </c>
      <c r="L217" s="84" t="b">
        <v>0</v>
      </c>
    </row>
    <row r="218" spans="1:12" ht="15">
      <c r="A218" s="84" t="s">
        <v>1538</v>
      </c>
      <c r="B218" s="84" t="s">
        <v>1539</v>
      </c>
      <c r="C218" s="84">
        <v>5</v>
      </c>
      <c r="D218" s="123">
        <v>0</v>
      </c>
      <c r="E218" s="123">
        <v>0.4471580313422192</v>
      </c>
      <c r="F218" s="84" t="s">
        <v>1409</v>
      </c>
      <c r="G218" s="84" t="b">
        <v>1</v>
      </c>
      <c r="H218" s="84" t="b">
        <v>0</v>
      </c>
      <c r="I218" s="84" t="b">
        <v>0</v>
      </c>
      <c r="J218" s="84" t="b">
        <v>0</v>
      </c>
      <c r="K218" s="84" t="b">
        <v>0</v>
      </c>
      <c r="L218" s="84" t="b">
        <v>0</v>
      </c>
    </row>
    <row r="219" spans="1:12" ht="15">
      <c r="A219" s="84" t="s">
        <v>1539</v>
      </c>
      <c r="B219" s="84" t="s">
        <v>365</v>
      </c>
      <c r="C219" s="84">
        <v>5</v>
      </c>
      <c r="D219" s="123">
        <v>0</v>
      </c>
      <c r="E219" s="123">
        <v>0.4471580313422192</v>
      </c>
      <c r="F219" s="84" t="s">
        <v>1409</v>
      </c>
      <c r="G219" s="84" t="b">
        <v>0</v>
      </c>
      <c r="H219" s="84" t="b">
        <v>0</v>
      </c>
      <c r="I219" s="84" t="b">
        <v>0</v>
      </c>
      <c r="J219" s="84" t="b">
        <v>0</v>
      </c>
      <c r="K219" s="84" t="b">
        <v>0</v>
      </c>
      <c r="L219" s="84" t="b">
        <v>0</v>
      </c>
    </row>
    <row r="220" spans="1:12" ht="15">
      <c r="A220" s="84" t="s">
        <v>288</v>
      </c>
      <c r="B220" s="84" t="s">
        <v>1538</v>
      </c>
      <c r="C220" s="84">
        <v>4</v>
      </c>
      <c r="D220" s="123">
        <v>0.020402108001696086</v>
      </c>
      <c r="E220" s="123">
        <v>0.5440680443502757</v>
      </c>
      <c r="F220" s="84" t="s">
        <v>1409</v>
      </c>
      <c r="G220" s="84" t="b">
        <v>0</v>
      </c>
      <c r="H220" s="84" t="b">
        <v>0</v>
      </c>
      <c r="I220" s="84" t="b">
        <v>0</v>
      </c>
      <c r="J220" s="84" t="b">
        <v>1</v>
      </c>
      <c r="K220" s="84" t="b">
        <v>0</v>
      </c>
      <c r="L220" s="84" t="b">
        <v>0</v>
      </c>
    </row>
    <row r="221" spans="1:12" ht="15">
      <c r="A221" s="84" t="s">
        <v>1544</v>
      </c>
      <c r="B221" s="84" t="s">
        <v>1545</v>
      </c>
      <c r="C221" s="84">
        <v>2</v>
      </c>
      <c r="D221" s="123">
        <v>0.012542916485999216</v>
      </c>
      <c r="E221" s="123">
        <v>1.3424226808222062</v>
      </c>
      <c r="F221" s="84" t="s">
        <v>1411</v>
      </c>
      <c r="G221" s="84" t="b">
        <v>0</v>
      </c>
      <c r="H221" s="84" t="b">
        <v>0</v>
      </c>
      <c r="I221" s="84" t="b">
        <v>0</v>
      </c>
      <c r="J221" s="84" t="b">
        <v>0</v>
      </c>
      <c r="K221" s="84" t="b">
        <v>0</v>
      </c>
      <c r="L221" s="84" t="b">
        <v>0</v>
      </c>
    </row>
    <row r="222" spans="1:12" ht="15">
      <c r="A222" s="84" t="s">
        <v>1545</v>
      </c>
      <c r="B222" s="84" t="s">
        <v>1546</v>
      </c>
      <c r="C222" s="84">
        <v>2</v>
      </c>
      <c r="D222" s="123">
        <v>0.012542916485999216</v>
      </c>
      <c r="E222" s="123">
        <v>1.3424226808222062</v>
      </c>
      <c r="F222" s="84" t="s">
        <v>1411</v>
      </c>
      <c r="G222" s="84" t="b">
        <v>0</v>
      </c>
      <c r="H222" s="84" t="b">
        <v>0</v>
      </c>
      <c r="I222" s="84" t="b">
        <v>0</v>
      </c>
      <c r="J222" s="84" t="b">
        <v>0</v>
      </c>
      <c r="K222" s="84" t="b">
        <v>0</v>
      </c>
      <c r="L222" s="84" t="b">
        <v>0</v>
      </c>
    </row>
    <row r="223" spans="1:12" ht="15">
      <c r="A223" s="84" t="s">
        <v>1546</v>
      </c>
      <c r="B223" s="84" t="s">
        <v>1547</v>
      </c>
      <c r="C223" s="84">
        <v>2</v>
      </c>
      <c r="D223" s="123">
        <v>0.012542916485999216</v>
      </c>
      <c r="E223" s="123">
        <v>1.3424226808222062</v>
      </c>
      <c r="F223" s="84" t="s">
        <v>1411</v>
      </c>
      <c r="G223" s="84" t="b">
        <v>0</v>
      </c>
      <c r="H223" s="84" t="b">
        <v>0</v>
      </c>
      <c r="I223" s="84" t="b">
        <v>0</v>
      </c>
      <c r="J223" s="84" t="b">
        <v>0</v>
      </c>
      <c r="K223" s="84" t="b">
        <v>0</v>
      </c>
      <c r="L223" s="84" t="b">
        <v>0</v>
      </c>
    </row>
    <row r="224" spans="1:12" ht="15">
      <c r="A224" s="84" t="s">
        <v>1547</v>
      </c>
      <c r="B224" s="84" t="s">
        <v>1548</v>
      </c>
      <c r="C224" s="84">
        <v>2</v>
      </c>
      <c r="D224" s="123">
        <v>0.012542916485999216</v>
      </c>
      <c r="E224" s="123">
        <v>1.3424226808222062</v>
      </c>
      <c r="F224" s="84" t="s">
        <v>1411</v>
      </c>
      <c r="G224" s="84" t="b">
        <v>0</v>
      </c>
      <c r="H224" s="84" t="b">
        <v>0</v>
      </c>
      <c r="I224" s="84" t="b">
        <v>0</v>
      </c>
      <c r="J224" s="84" t="b">
        <v>1</v>
      </c>
      <c r="K224" s="84" t="b">
        <v>0</v>
      </c>
      <c r="L224" s="84" t="b">
        <v>0</v>
      </c>
    </row>
    <row r="225" spans="1:12" ht="15">
      <c r="A225" s="84" t="s">
        <v>1548</v>
      </c>
      <c r="B225" s="84" t="s">
        <v>1549</v>
      </c>
      <c r="C225" s="84">
        <v>2</v>
      </c>
      <c r="D225" s="123">
        <v>0.012542916485999216</v>
      </c>
      <c r="E225" s="123">
        <v>1.3424226808222062</v>
      </c>
      <c r="F225" s="84" t="s">
        <v>1411</v>
      </c>
      <c r="G225" s="84" t="b">
        <v>1</v>
      </c>
      <c r="H225" s="84" t="b">
        <v>0</v>
      </c>
      <c r="I225" s="84" t="b">
        <v>0</v>
      </c>
      <c r="J225" s="84" t="b">
        <v>0</v>
      </c>
      <c r="K225" s="84" t="b">
        <v>0</v>
      </c>
      <c r="L225" s="84" t="b">
        <v>0</v>
      </c>
    </row>
    <row r="226" spans="1:12" ht="15">
      <c r="A226" s="84" t="s">
        <v>1549</v>
      </c>
      <c r="B226" s="84" t="s">
        <v>1550</v>
      </c>
      <c r="C226" s="84">
        <v>2</v>
      </c>
      <c r="D226" s="123">
        <v>0.012542916485999216</v>
      </c>
      <c r="E226" s="123">
        <v>1.3424226808222062</v>
      </c>
      <c r="F226" s="84" t="s">
        <v>1411</v>
      </c>
      <c r="G226" s="84" t="b">
        <v>0</v>
      </c>
      <c r="H226" s="84" t="b">
        <v>0</v>
      </c>
      <c r="I226" s="84" t="b">
        <v>0</v>
      </c>
      <c r="J226" s="84" t="b">
        <v>0</v>
      </c>
      <c r="K226" s="84" t="b">
        <v>0</v>
      </c>
      <c r="L226" s="84" t="b">
        <v>0</v>
      </c>
    </row>
    <row r="227" spans="1:12" ht="15">
      <c r="A227" s="84" t="s">
        <v>1550</v>
      </c>
      <c r="B227" s="84" t="s">
        <v>1551</v>
      </c>
      <c r="C227" s="84">
        <v>2</v>
      </c>
      <c r="D227" s="123">
        <v>0.012542916485999216</v>
      </c>
      <c r="E227" s="123">
        <v>1.3424226808222062</v>
      </c>
      <c r="F227" s="84" t="s">
        <v>1411</v>
      </c>
      <c r="G227" s="84" t="b">
        <v>0</v>
      </c>
      <c r="H227" s="84" t="b">
        <v>0</v>
      </c>
      <c r="I227" s="84" t="b">
        <v>0</v>
      </c>
      <c r="J227" s="84" t="b">
        <v>0</v>
      </c>
      <c r="K227" s="84" t="b">
        <v>0</v>
      </c>
      <c r="L227" s="84" t="b">
        <v>0</v>
      </c>
    </row>
    <row r="228" spans="1:12" ht="15">
      <c r="A228" s="84" t="s">
        <v>1551</v>
      </c>
      <c r="B228" s="84" t="s">
        <v>1528</v>
      </c>
      <c r="C228" s="84">
        <v>2</v>
      </c>
      <c r="D228" s="123">
        <v>0.012542916485999216</v>
      </c>
      <c r="E228" s="123">
        <v>1.3424226808222062</v>
      </c>
      <c r="F228" s="84" t="s">
        <v>1411</v>
      </c>
      <c r="G228" s="84" t="b">
        <v>0</v>
      </c>
      <c r="H228" s="84" t="b">
        <v>0</v>
      </c>
      <c r="I228" s="84" t="b">
        <v>0</v>
      </c>
      <c r="J228" s="84" t="b">
        <v>0</v>
      </c>
      <c r="K228" s="84" t="b">
        <v>0</v>
      </c>
      <c r="L228" s="84" t="b">
        <v>0</v>
      </c>
    </row>
    <row r="229" spans="1:12" ht="15">
      <c r="A229" s="84" t="s">
        <v>1838</v>
      </c>
      <c r="B229" s="84" t="s">
        <v>1839</v>
      </c>
      <c r="C229" s="84">
        <v>2</v>
      </c>
      <c r="D229" s="123">
        <v>0.012542916485999216</v>
      </c>
      <c r="E229" s="123">
        <v>1.3424226808222062</v>
      </c>
      <c r="F229" s="84" t="s">
        <v>1411</v>
      </c>
      <c r="G229" s="84" t="b">
        <v>1</v>
      </c>
      <c r="H229" s="84" t="b">
        <v>0</v>
      </c>
      <c r="I229" s="84" t="b">
        <v>0</v>
      </c>
      <c r="J229" s="84" t="b">
        <v>0</v>
      </c>
      <c r="K229" s="84" t="b">
        <v>0</v>
      </c>
      <c r="L229" s="84" t="b">
        <v>0</v>
      </c>
    </row>
    <row r="230" spans="1:12" ht="15">
      <c r="A230" s="84" t="s">
        <v>1839</v>
      </c>
      <c r="B230" s="84" t="s">
        <v>276</v>
      </c>
      <c r="C230" s="84">
        <v>2</v>
      </c>
      <c r="D230" s="123">
        <v>0.012542916485999216</v>
      </c>
      <c r="E230" s="123">
        <v>1.3424226808222062</v>
      </c>
      <c r="F230" s="84" t="s">
        <v>1411</v>
      </c>
      <c r="G230" s="84" t="b">
        <v>0</v>
      </c>
      <c r="H230" s="84" t="b">
        <v>0</v>
      </c>
      <c r="I230" s="84" t="b">
        <v>0</v>
      </c>
      <c r="J230" s="84" t="b">
        <v>0</v>
      </c>
      <c r="K230" s="84" t="b">
        <v>0</v>
      </c>
      <c r="L230" s="84" t="b">
        <v>0</v>
      </c>
    </row>
    <row r="231" spans="1:12" ht="15">
      <c r="A231" s="84" t="s">
        <v>276</v>
      </c>
      <c r="B231" s="84" t="s">
        <v>1840</v>
      </c>
      <c r="C231" s="84">
        <v>2</v>
      </c>
      <c r="D231" s="123">
        <v>0.012542916485999216</v>
      </c>
      <c r="E231" s="123">
        <v>1.166331421766525</v>
      </c>
      <c r="F231" s="84" t="s">
        <v>1411</v>
      </c>
      <c r="G231" s="84" t="b">
        <v>0</v>
      </c>
      <c r="H231" s="84" t="b">
        <v>0</v>
      </c>
      <c r="I231" s="84" t="b">
        <v>0</v>
      </c>
      <c r="J231" s="84" t="b">
        <v>0</v>
      </c>
      <c r="K231" s="84" t="b">
        <v>0</v>
      </c>
      <c r="L231" s="84" t="b">
        <v>0</v>
      </c>
    </row>
    <row r="232" spans="1:12" ht="15">
      <c r="A232" s="84" t="s">
        <v>1840</v>
      </c>
      <c r="B232" s="84" t="s">
        <v>1841</v>
      </c>
      <c r="C232" s="84">
        <v>2</v>
      </c>
      <c r="D232" s="123">
        <v>0.012542916485999216</v>
      </c>
      <c r="E232" s="123">
        <v>1.3424226808222062</v>
      </c>
      <c r="F232" s="84" t="s">
        <v>1411</v>
      </c>
      <c r="G232" s="84" t="b">
        <v>0</v>
      </c>
      <c r="H232" s="84" t="b">
        <v>0</v>
      </c>
      <c r="I232" s="84" t="b">
        <v>0</v>
      </c>
      <c r="J232" s="84" t="b">
        <v>0</v>
      </c>
      <c r="K232" s="84" t="b">
        <v>0</v>
      </c>
      <c r="L232" s="84" t="b">
        <v>0</v>
      </c>
    </row>
    <row r="233" spans="1:12" ht="15">
      <c r="A233" s="84" t="s">
        <v>1841</v>
      </c>
      <c r="B233" s="84" t="s">
        <v>1842</v>
      </c>
      <c r="C233" s="84">
        <v>2</v>
      </c>
      <c r="D233" s="123">
        <v>0.012542916485999216</v>
      </c>
      <c r="E233" s="123">
        <v>1.3424226808222062</v>
      </c>
      <c r="F233" s="84" t="s">
        <v>1411</v>
      </c>
      <c r="G233" s="84" t="b">
        <v>0</v>
      </c>
      <c r="H233" s="84" t="b">
        <v>0</v>
      </c>
      <c r="I233" s="84" t="b">
        <v>0</v>
      </c>
      <c r="J233" s="84" t="b">
        <v>0</v>
      </c>
      <c r="K233" s="84" t="b">
        <v>0</v>
      </c>
      <c r="L233" s="84" t="b">
        <v>0</v>
      </c>
    </row>
    <row r="234" spans="1:12" ht="15">
      <c r="A234" s="84" t="s">
        <v>1842</v>
      </c>
      <c r="B234" s="84" t="s">
        <v>1843</v>
      </c>
      <c r="C234" s="84">
        <v>2</v>
      </c>
      <c r="D234" s="123">
        <v>0.012542916485999216</v>
      </c>
      <c r="E234" s="123">
        <v>1.3424226808222062</v>
      </c>
      <c r="F234" s="84" t="s">
        <v>1411</v>
      </c>
      <c r="G234" s="84" t="b">
        <v>0</v>
      </c>
      <c r="H234" s="84" t="b">
        <v>0</v>
      </c>
      <c r="I234" s="84" t="b">
        <v>0</v>
      </c>
      <c r="J234" s="84" t="b">
        <v>0</v>
      </c>
      <c r="K234" s="84" t="b">
        <v>0</v>
      </c>
      <c r="L234" s="84" t="b">
        <v>0</v>
      </c>
    </row>
    <row r="235" spans="1:12" ht="15">
      <c r="A235" s="84" t="s">
        <v>1843</v>
      </c>
      <c r="B235" s="84" t="s">
        <v>1844</v>
      </c>
      <c r="C235" s="84">
        <v>2</v>
      </c>
      <c r="D235" s="123">
        <v>0.012542916485999216</v>
      </c>
      <c r="E235" s="123">
        <v>1.3424226808222062</v>
      </c>
      <c r="F235" s="84" t="s">
        <v>1411</v>
      </c>
      <c r="G235" s="84" t="b">
        <v>0</v>
      </c>
      <c r="H235" s="84" t="b">
        <v>0</v>
      </c>
      <c r="I235" s="84" t="b">
        <v>0</v>
      </c>
      <c r="J235" s="84" t="b">
        <v>0</v>
      </c>
      <c r="K235" s="84" t="b">
        <v>0</v>
      </c>
      <c r="L235" s="84" t="b">
        <v>0</v>
      </c>
    </row>
    <row r="236" spans="1:12" ht="15">
      <c r="A236" s="84" t="s">
        <v>1844</v>
      </c>
      <c r="B236" s="84" t="s">
        <v>1845</v>
      </c>
      <c r="C236" s="84">
        <v>2</v>
      </c>
      <c r="D236" s="123">
        <v>0.012542916485999216</v>
      </c>
      <c r="E236" s="123">
        <v>1.3424226808222062</v>
      </c>
      <c r="F236" s="84" t="s">
        <v>1411</v>
      </c>
      <c r="G236" s="84" t="b">
        <v>0</v>
      </c>
      <c r="H236" s="84" t="b">
        <v>0</v>
      </c>
      <c r="I236" s="84" t="b">
        <v>0</v>
      </c>
      <c r="J236" s="84" t="b">
        <v>0</v>
      </c>
      <c r="K236" s="84" t="b">
        <v>0</v>
      </c>
      <c r="L236" s="84" t="b">
        <v>0</v>
      </c>
    </row>
    <row r="237" spans="1:12" ht="15">
      <c r="A237" s="84" t="s">
        <v>1845</v>
      </c>
      <c r="B237" s="84" t="s">
        <v>1832</v>
      </c>
      <c r="C237" s="84">
        <v>2</v>
      </c>
      <c r="D237" s="123">
        <v>0.012542916485999216</v>
      </c>
      <c r="E237" s="123">
        <v>1.3424226808222062</v>
      </c>
      <c r="F237" s="84" t="s">
        <v>1411</v>
      </c>
      <c r="G237" s="84" t="b">
        <v>0</v>
      </c>
      <c r="H237" s="84" t="b">
        <v>0</v>
      </c>
      <c r="I237" s="84" t="b">
        <v>0</v>
      </c>
      <c r="J237" s="84" t="b">
        <v>0</v>
      </c>
      <c r="K237" s="84" t="b">
        <v>0</v>
      </c>
      <c r="L237" s="84" t="b">
        <v>0</v>
      </c>
    </row>
    <row r="238" spans="1:12" ht="15">
      <c r="A238" s="84" t="s">
        <v>1832</v>
      </c>
      <c r="B238" s="84" t="s">
        <v>1510</v>
      </c>
      <c r="C238" s="84">
        <v>2</v>
      </c>
      <c r="D238" s="123">
        <v>0.012542916485999216</v>
      </c>
      <c r="E238" s="123">
        <v>1.3424226808222062</v>
      </c>
      <c r="F238" s="84" t="s">
        <v>1411</v>
      </c>
      <c r="G238" s="84" t="b">
        <v>0</v>
      </c>
      <c r="H238" s="84" t="b">
        <v>0</v>
      </c>
      <c r="I238" s="84" t="b">
        <v>0</v>
      </c>
      <c r="J238" s="84" t="b">
        <v>0</v>
      </c>
      <c r="K238" s="84" t="b">
        <v>0</v>
      </c>
      <c r="L238" s="84" t="b">
        <v>0</v>
      </c>
    </row>
    <row r="239" spans="1:12" ht="15">
      <c r="A239" s="84" t="s">
        <v>1510</v>
      </c>
      <c r="B239" s="84" t="s">
        <v>1837</v>
      </c>
      <c r="C239" s="84">
        <v>2</v>
      </c>
      <c r="D239" s="123">
        <v>0.012542916485999216</v>
      </c>
      <c r="E239" s="123">
        <v>1.3424226808222062</v>
      </c>
      <c r="F239" s="84" t="s">
        <v>1411</v>
      </c>
      <c r="G239" s="84" t="b">
        <v>0</v>
      </c>
      <c r="H239" s="84" t="b">
        <v>0</v>
      </c>
      <c r="I239" s="84" t="b">
        <v>0</v>
      </c>
      <c r="J239" s="84" t="b">
        <v>0</v>
      </c>
      <c r="K239" s="84" t="b">
        <v>0</v>
      </c>
      <c r="L239" s="84" t="b">
        <v>0</v>
      </c>
    </row>
    <row r="240" spans="1:12" ht="15">
      <c r="A240" s="84" t="s">
        <v>1553</v>
      </c>
      <c r="B240" s="84" t="s">
        <v>933</v>
      </c>
      <c r="C240" s="84">
        <v>3</v>
      </c>
      <c r="D240" s="123">
        <v>0</v>
      </c>
      <c r="E240" s="123">
        <v>0.9852767431792936</v>
      </c>
      <c r="F240" s="84" t="s">
        <v>1412</v>
      </c>
      <c r="G240" s="84" t="b">
        <v>0</v>
      </c>
      <c r="H240" s="84" t="b">
        <v>0</v>
      </c>
      <c r="I240" s="84" t="b">
        <v>0</v>
      </c>
      <c r="J240" s="84" t="b">
        <v>0</v>
      </c>
      <c r="K240" s="84" t="b">
        <v>0</v>
      </c>
      <c r="L240" s="84" t="b">
        <v>0</v>
      </c>
    </row>
    <row r="241" spans="1:12" ht="15">
      <c r="A241" s="84" t="s">
        <v>933</v>
      </c>
      <c r="B241" s="84" t="s">
        <v>1554</v>
      </c>
      <c r="C241" s="84">
        <v>3</v>
      </c>
      <c r="D241" s="123">
        <v>0</v>
      </c>
      <c r="E241" s="123">
        <v>0.9852767431792936</v>
      </c>
      <c r="F241" s="84" t="s">
        <v>1412</v>
      </c>
      <c r="G241" s="84" t="b">
        <v>0</v>
      </c>
      <c r="H241" s="84" t="b">
        <v>0</v>
      </c>
      <c r="I241" s="84" t="b">
        <v>0</v>
      </c>
      <c r="J241" s="84" t="b">
        <v>0</v>
      </c>
      <c r="K241" s="84" t="b">
        <v>0</v>
      </c>
      <c r="L241" s="84" t="b">
        <v>0</v>
      </c>
    </row>
    <row r="242" spans="1:12" ht="15">
      <c r="A242" s="84" t="s">
        <v>1554</v>
      </c>
      <c r="B242" s="84" t="s">
        <v>1528</v>
      </c>
      <c r="C242" s="84">
        <v>3</v>
      </c>
      <c r="D242" s="123">
        <v>0</v>
      </c>
      <c r="E242" s="123">
        <v>0.9852767431792936</v>
      </c>
      <c r="F242" s="84" t="s">
        <v>1412</v>
      </c>
      <c r="G242" s="84" t="b">
        <v>0</v>
      </c>
      <c r="H242" s="84" t="b">
        <v>0</v>
      </c>
      <c r="I242" s="84" t="b">
        <v>0</v>
      </c>
      <c r="J242" s="84" t="b">
        <v>0</v>
      </c>
      <c r="K242" s="84" t="b">
        <v>0</v>
      </c>
      <c r="L242" s="84" t="b">
        <v>0</v>
      </c>
    </row>
    <row r="243" spans="1:12" ht="15">
      <c r="A243" s="84" t="s">
        <v>1528</v>
      </c>
      <c r="B243" s="84" t="s">
        <v>1555</v>
      </c>
      <c r="C243" s="84">
        <v>3</v>
      </c>
      <c r="D243" s="123">
        <v>0</v>
      </c>
      <c r="E243" s="123">
        <v>0.9852767431792936</v>
      </c>
      <c r="F243" s="84" t="s">
        <v>1412</v>
      </c>
      <c r="G243" s="84" t="b">
        <v>0</v>
      </c>
      <c r="H243" s="84" t="b">
        <v>0</v>
      </c>
      <c r="I243" s="84" t="b">
        <v>0</v>
      </c>
      <c r="J243" s="84" t="b">
        <v>0</v>
      </c>
      <c r="K243" s="84" t="b">
        <v>0</v>
      </c>
      <c r="L243" s="84" t="b">
        <v>0</v>
      </c>
    </row>
    <row r="244" spans="1:12" ht="15">
      <c r="A244" s="84" t="s">
        <v>1555</v>
      </c>
      <c r="B244" s="84" t="s">
        <v>1481</v>
      </c>
      <c r="C244" s="84">
        <v>3</v>
      </c>
      <c r="D244" s="123">
        <v>0</v>
      </c>
      <c r="E244" s="123">
        <v>0.9852767431792936</v>
      </c>
      <c r="F244" s="84" t="s">
        <v>1412</v>
      </c>
      <c r="G244" s="84" t="b">
        <v>0</v>
      </c>
      <c r="H244" s="84" t="b">
        <v>0</v>
      </c>
      <c r="I244" s="84" t="b">
        <v>0</v>
      </c>
      <c r="J244" s="84" t="b">
        <v>0</v>
      </c>
      <c r="K244" s="84" t="b">
        <v>0</v>
      </c>
      <c r="L244" s="84" t="b">
        <v>0</v>
      </c>
    </row>
    <row r="245" spans="1:12" ht="15">
      <c r="A245" s="84" t="s">
        <v>1481</v>
      </c>
      <c r="B245" s="84" t="s">
        <v>1476</v>
      </c>
      <c r="C245" s="84">
        <v>3</v>
      </c>
      <c r="D245" s="123">
        <v>0</v>
      </c>
      <c r="E245" s="123">
        <v>0.9852767431792936</v>
      </c>
      <c r="F245" s="84" t="s">
        <v>1412</v>
      </c>
      <c r="G245" s="84" t="b">
        <v>0</v>
      </c>
      <c r="H245" s="84" t="b">
        <v>0</v>
      </c>
      <c r="I245" s="84" t="b">
        <v>0</v>
      </c>
      <c r="J245" s="84" t="b">
        <v>0</v>
      </c>
      <c r="K245" s="84" t="b">
        <v>0</v>
      </c>
      <c r="L245" s="84" t="b">
        <v>0</v>
      </c>
    </row>
    <row r="246" spans="1:12" ht="15">
      <c r="A246" s="84" t="s">
        <v>1476</v>
      </c>
      <c r="B246" s="84" t="s">
        <v>365</v>
      </c>
      <c r="C246" s="84">
        <v>3</v>
      </c>
      <c r="D246" s="123">
        <v>0</v>
      </c>
      <c r="E246" s="123">
        <v>0.9852767431792936</v>
      </c>
      <c r="F246" s="84" t="s">
        <v>1412</v>
      </c>
      <c r="G246" s="84" t="b">
        <v>0</v>
      </c>
      <c r="H246" s="84" t="b">
        <v>0</v>
      </c>
      <c r="I246" s="84" t="b">
        <v>0</v>
      </c>
      <c r="J246" s="84" t="b">
        <v>0</v>
      </c>
      <c r="K246" s="84" t="b">
        <v>0</v>
      </c>
      <c r="L246" s="84" t="b">
        <v>0</v>
      </c>
    </row>
    <row r="247" spans="1:12" ht="15">
      <c r="A247" s="84" t="s">
        <v>365</v>
      </c>
      <c r="B247" s="84" t="s">
        <v>1475</v>
      </c>
      <c r="C247" s="84">
        <v>3</v>
      </c>
      <c r="D247" s="123">
        <v>0</v>
      </c>
      <c r="E247" s="123">
        <v>0.9852767431792936</v>
      </c>
      <c r="F247" s="84" t="s">
        <v>1412</v>
      </c>
      <c r="G247" s="84" t="b">
        <v>0</v>
      </c>
      <c r="H247" s="84" t="b">
        <v>0</v>
      </c>
      <c r="I247" s="84" t="b">
        <v>0</v>
      </c>
      <c r="J247" s="84" t="b">
        <v>0</v>
      </c>
      <c r="K247" s="84" t="b">
        <v>0</v>
      </c>
      <c r="L247" s="84" t="b">
        <v>0</v>
      </c>
    </row>
    <row r="248" spans="1:12" ht="15">
      <c r="A248" s="84" t="s">
        <v>1475</v>
      </c>
      <c r="B248" s="84" t="s">
        <v>1478</v>
      </c>
      <c r="C248" s="84">
        <v>3</v>
      </c>
      <c r="D248" s="123">
        <v>0</v>
      </c>
      <c r="E248" s="123">
        <v>0.9852767431792936</v>
      </c>
      <c r="F248" s="84" t="s">
        <v>1412</v>
      </c>
      <c r="G248" s="84" t="b">
        <v>0</v>
      </c>
      <c r="H248" s="84" t="b">
        <v>0</v>
      </c>
      <c r="I248" s="84" t="b">
        <v>0</v>
      </c>
      <c r="J248" s="84" t="b">
        <v>0</v>
      </c>
      <c r="K248" s="84" t="b">
        <v>0</v>
      </c>
      <c r="L248" s="84" t="b">
        <v>0</v>
      </c>
    </row>
    <row r="249" spans="1:12" ht="15">
      <c r="A249" s="84" t="s">
        <v>253</v>
      </c>
      <c r="B249" s="84" t="s">
        <v>1553</v>
      </c>
      <c r="C249" s="84">
        <v>2</v>
      </c>
      <c r="D249" s="123">
        <v>0.011005703690980077</v>
      </c>
      <c r="E249" s="123">
        <v>1.161368002234975</v>
      </c>
      <c r="F249" s="84" t="s">
        <v>1412</v>
      </c>
      <c r="G249" s="84" t="b">
        <v>0</v>
      </c>
      <c r="H249" s="84" t="b">
        <v>0</v>
      </c>
      <c r="I249" s="84" t="b">
        <v>0</v>
      </c>
      <c r="J249" s="84" t="b">
        <v>0</v>
      </c>
      <c r="K249" s="84" t="b">
        <v>0</v>
      </c>
      <c r="L249" s="84" t="b">
        <v>0</v>
      </c>
    </row>
    <row r="250" spans="1:12" ht="15">
      <c r="A250" s="84" t="s">
        <v>1557</v>
      </c>
      <c r="B250" s="84" t="s">
        <v>1558</v>
      </c>
      <c r="C250" s="84">
        <v>2</v>
      </c>
      <c r="D250" s="123">
        <v>0</v>
      </c>
      <c r="E250" s="123">
        <v>1.0969100130080565</v>
      </c>
      <c r="F250" s="84" t="s">
        <v>1413</v>
      </c>
      <c r="G250" s="84" t="b">
        <v>0</v>
      </c>
      <c r="H250" s="84" t="b">
        <v>0</v>
      </c>
      <c r="I250" s="84" t="b">
        <v>0</v>
      </c>
      <c r="J250" s="84" t="b">
        <v>0</v>
      </c>
      <c r="K250" s="84" t="b">
        <v>0</v>
      </c>
      <c r="L250" s="84" t="b">
        <v>0</v>
      </c>
    </row>
    <row r="251" spans="1:12" ht="15">
      <c r="A251" s="84" t="s">
        <v>1558</v>
      </c>
      <c r="B251" s="84" t="s">
        <v>1559</v>
      </c>
      <c r="C251" s="84">
        <v>2</v>
      </c>
      <c r="D251" s="123">
        <v>0</v>
      </c>
      <c r="E251" s="123">
        <v>1.0969100130080565</v>
      </c>
      <c r="F251" s="84" t="s">
        <v>1413</v>
      </c>
      <c r="G251" s="84" t="b">
        <v>0</v>
      </c>
      <c r="H251" s="84" t="b">
        <v>0</v>
      </c>
      <c r="I251" s="84" t="b">
        <v>0</v>
      </c>
      <c r="J251" s="84" t="b">
        <v>0</v>
      </c>
      <c r="K251" s="84" t="b">
        <v>0</v>
      </c>
      <c r="L251" s="84" t="b">
        <v>0</v>
      </c>
    </row>
    <row r="252" spans="1:12" ht="15">
      <c r="A252" s="84" t="s">
        <v>1559</v>
      </c>
      <c r="B252" s="84" t="s">
        <v>1560</v>
      </c>
      <c r="C252" s="84">
        <v>2</v>
      </c>
      <c r="D252" s="123">
        <v>0</v>
      </c>
      <c r="E252" s="123">
        <v>1.0969100130080565</v>
      </c>
      <c r="F252" s="84" t="s">
        <v>1413</v>
      </c>
      <c r="G252" s="84" t="b">
        <v>0</v>
      </c>
      <c r="H252" s="84" t="b">
        <v>0</v>
      </c>
      <c r="I252" s="84" t="b">
        <v>0</v>
      </c>
      <c r="J252" s="84" t="b">
        <v>0</v>
      </c>
      <c r="K252" s="84" t="b">
        <v>0</v>
      </c>
      <c r="L252" s="84" t="b">
        <v>0</v>
      </c>
    </row>
    <row r="253" spans="1:12" ht="15">
      <c r="A253" s="84" t="s">
        <v>1560</v>
      </c>
      <c r="B253" s="84" t="s">
        <v>1561</v>
      </c>
      <c r="C253" s="84">
        <v>2</v>
      </c>
      <c r="D253" s="123">
        <v>0</v>
      </c>
      <c r="E253" s="123">
        <v>1.0969100130080565</v>
      </c>
      <c r="F253" s="84" t="s">
        <v>1413</v>
      </c>
      <c r="G253" s="84" t="b">
        <v>0</v>
      </c>
      <c r="H253" s="84" t="b">
        <v>0</v>
      </c>
      <c r="I253" s="84" t="b">
        <v>0</v>
      </c>
      <c r="J253" s="84" t="b">
        <v>0</v>
      </c>
      <c r="K253" s="84" t="b">
        <v>0</v>
      </c>
      <c r="L253" s="84" t="b">
        <v>0</v>
      </c>
    </row>
    <row r="254" spans="1:12" ht="15">
      <c r="A254" s="84" t="s">
        <v>1561</v>
      </c>
      <c r="B254" s="84" t="s">
        <v>1562</v>
      </c>
      <c r="C254" s="84">
        <v>2</v>
      </c>
      <c r="D254" s="123">
        <v>0</v>
      </c>
      <c r="E254" s="123">
        <v>1.0969100130080565</v>
      </c>
      <c r="F254" s="84" t="s">
        <v>1413</v>
      </c>
      <c r="G254" s="84" t="b">
        <v>0</v>
      </c>
      <c r="H254" s="84" t="b">
        <v>0</v>
      </c>
      <c r="I254" s="84" t="b">
        <v>0</v>
      </c>
      <c r="J254" s="84" t="b">
        <v>0</v>
      </c>
      <c r="K254" s="84" t="b">
        <v>0</v>
      </c>
      <c r="L254" s="84" t="b">
        <v>0</v>
      </c>
    </row>
    <row r="255" spans="1:12" ht="15">
      <c r="A255" s="84" t="s">
        <v>1562</v>
      </c>
      <c r="B255" s="84" t="s">
        <v>1563</v>
      </c>
      <c r="C255" s="84">
        <v>2</v>
      </c>
      <c r="D255" s="123">
        <v>0</v>
      </c>
      <c r="E255" s="123">
        <v>1.0969100130080565</v>
      </c>
      <c r="F255" s="84" t="s">
        <v>1413</v>
      </c>
      <c r="G255" s="84" t="b">
        <v>0</v>
      </c>
      <c r="H255" s="84" t="b">
        <v>0</v>
      </c>
      <c r="I255" s="84" t="b">
        <v>0</v>
      </c>
      <c r="J255" s="84" t="b">
        <v>0</v>
      </c>
      <c r="K255" s="84" t="b">
        <v>0</v>
      </c>
      <c r="L255" s="84" t="b">
        <v>0</v>
      </c>
    </row>
    <row r="256" spans="1:12" ht="15">
      <c r="A256" s="84" t="s">
        <v>1563</v>
      </c>
      <c r="B256" s="84" t="s">
        <v>1564</v>
      </c>
      <c r="C256" s="84">
        <v>2</v>
      </c>
      <c r="D256" s="123">
        <v>0</v>
      </c>
      <c r="E256" s="123">
        <v>1.0969100130080565</v>
      </c>
      <c r="F256" s="84" t="s">
        <v>1413</v>
      </c>
      <c r="G256" s="84" t="b">
        <v>0</v>
      </c>
      <c r="H256" s="84" t="b">
        <v>0</v>
      </c>
      <c r="I256" s="84" t="b">
        <v>0</v>
      </c>
      <c r="J256" s="84" t="b">
        <v>1</v>
      </c>
      <c r="K256" s="84" t="b">
        <v>0</v>
      </c>
      <c r="L256" s="84" t="b">
        <v>0</v>
      </c>
    </row>
    <row r="257" spans="1:12" ht="15">
      <c r="A257" s="84" t="s">
        <v>1564</v>
      </c>
      <c r="B257" s="84" t="s">
        <v>1565</v>
      </c>
      <c r="C257" s="84">
        <v>2</v>
      </c>
      <c r="D257" s="123">
        <v>0</v>
      </c>
      <c r="E257" s="123">
        <v>1.0969100130080565</v>
      </c>
      <c r="F257" s="84" t="s">
        <v>1413</v>
      </c>
      <c r="G257" s="84" t="b">
        <v>1</v>
      </c>
      <c r="H257" s="84" t="b">
        <v>0</v>
      </c>
      <c r="I257" s="84" t="b">
        <v>0</v>
      </c>
      <c r="J257" s="84" t="b">
        <v>1</v>
      </c>
      <c r="K257" s="84" t="b">
        <v>0</v>
      </c>
      <c r="L257" s="84" t="b">
        <v>0</v>
      </c>
    </row>
    <row r="258" spans="1:12" ht="15">
      <c r="A258" s="84" t="s">
        <v>1565</v>
      </c>
      <c r="B258" s="84" t="s">
        <v>1479</v>
      </c>
      <c r="C258" s="84">
        <v>2</v>
      </c>
      <c r="D258" s="123">
        <v>0</v>
      </c>
      <c r="E258" s="123">
        <v>1.0969100130080565</v>
      </c>
      <c r="F258" s="84" t="s">
        <v>1413</v>
      </c>
      <c r="G258" s="84" t="b">
        <v>1</v>
      </c>
      <c r="H258" s="84" t="b">
        <v>0</v>
      </c>
      <c r="I258" s="84" t="b">
        <v>0</v>
      </c>
      <c r="J258" s="84" t="b">
        <v>0</v>
      </c>
      <c r="K258" s="84" t="b">
        <v>0</v>
      </c>
      <c r="L258" s="84" t="b">
        <v>0</v>
      </c>
    </row>
    <row r="259" spans="1:12" ht="15">
      <c r="A259" s="84" t="s">
        <v>1479</v>
      </c>
      <c r="B259" s="84" t="s">
        <v>365</v>
      </c>
      <c r="C259" s="84">
        <v>2</v>
      </c>
      <c r="D259" s="123">
        <v>0</v>
      </c>
      <c r="E259" s="123">
        <v>1.0969100130080565</v>
      </c>
      <c r="F259" s="84" t="s">
        <v>1413</v>
      </c>
      <c r="G259" s="84" t="b">
        <v>0</v>
      </c>
      <c r="H259" s="84" t="b">
        <v>0</v>
      </c>
      <c r="I259" s="84" t="b">
        <v>0</v>
      </c>
      <c r="J259" s="84" t="b">
        <v>0</v>
      </c>
      <c r="K259" s="84" t="b">
        <v>0</v>
      </c>
      <c r="L259" s="84" t="b">
        <v>0</v>
      </c>
    </row>
    <row r="260" spans="1:12" ht="15">
      <c r="A260" s="84" t="s">
        <v>365</v>
      </c>
      <c r="B260" s="84" t="s">
        <v>1476</v>
      </c>
      <c r="C260" s="84">
        <v>2</v>
      </c>
      <c r="D260" s="123">
        <v>0</v>
      </c>
      <c r="E260" s="123">
        <v>1.0969100130080565</v>
      </c>
      <c r="F260" s="84" t="s">
        <v>1413</v>
      </c>
      <c r="G260" s="84" t="b">
        <v>0</v>
      </c>
      <c r="H260" s="84" t="b">
        <v>0</v>
      </c>
      <c r="I260" s="84" t="b">
        <v>0</v>
      </c>
      <c r="J260" s="84" t="b">
        <v>0</v>
      </c>
      <c r="K260" s="84" t="b">
        <v>0</v>
      </c>
      <c r="L260" s="84" t="b">
        <v>0</v>
      </c>
    </row>
    <row r="261" spans="1:12" ht="15">
      <c r="A261" s="84" t="s">
        <v>1476</v>
      </c>
      <c r="B261" s="84" t="s">
        <v>1475</v>
      </c>
      <c r="C261" s="84">
        <v>2</v>
      </c>
      <c r="D261" s="123">
        <v>0</v>
      </c>
      <c r="E261" s="123">
        <v>1.0969100130080565</v>
      </c>
      <c r="F261" s="84" t="s">
        <v>1413</v>
      </c>
      <c r="G261" s="84" t="b">
        <v>0</v>
      </c>
      <c r="H261" s="84" t="b">
        <v>0</v>
      </c>
      <c r="I261" s="84" t="b">
        <v>0</v>
      </c>
      <c r="J261" s="84" t="b">
        <v>0</v>
      </c>
      <c r="K261" s="84" t="b">
        <v>0</v>
      </c>
      <c r="L261" s="84" t="b">
        <v>0</v>
      </c>
    </row>
    <row r="262" spans="1:12" ht="15">
      <c r="A262" s="84" t="s">
        <v>1481</v>
      </c>
      <c r="B262" s="84" t="s">
        <v>1568</v>
      </c>
      <c r="C262" s="84">
        <v>2</v>
      </c>
      <c r="D262" s="123">
        <v>0</v>
      </c>
      <c r="E262" s="123">
        <v>1.278753600952829</v>
      </c>
      <c r="F262" s="84" t="s">
        <v>1414</v>
      </c>
      <c r="G262" s="84" t="b">
        <v>0</v>
      </c>
      <c r="H262" s="84" t="b">
        <v>0</v>
      </c>
      <c r="I262" s="84" t="b">
        <v>0</v>
      </c>
      <c r="J262" s="84" t="b">
        <v>0</v>
      </c>
      <c r="K262" s="84" t="b">
        <v>0</v>
      </c>
      <c r="L262" s="84" t="b">
        <v>0</v>
      </c>
    </row>
    <row r="263" spans="1:12" ht="15">
      <c r="A263" s="84" t="s">
        <v>1568</v>
      </c>
      <c r="B263" s="84" t="s">
        <v>1569</v>
      </c>
      <c r="C263" s="84">
        <v>2</v>
      </c>
      <c r="D263" s="123">
        <v>0</v>
      </c>
      <c r="E263" s="123">
        <v>1.278753600952829</v>
      </c>
      <c r="F263" s="84" t="s">
        <v>1414</v>
      </c>
      <c r="G263" s="84" t="b">
        <v>0</v>
      </c>
      <c r="H263" s="84" t="b">
        <v>0</v>
      </c>
      <c r="I263" s="84" t="b">
        <v>0</v>
      </c>
      <c r="J263" s="84" t="b">
        <v>0</v>
      </c>
      <c r="K263" s="84" t="b">
        <v>0</v>
      </c>
      <c r="L263" s="84" t="b">
        <v>0</v>
      </c>
    </row>
    <row r="264" spans="1:12" ht="15">
      <c r="A264" s="84" t="s">
        <v>1569</v>
      </c>
      <c r="B264" s="84" t="s">
        <v>1570</v>
      </c>
      <c r="C264" s="84">
        <v>2</v>
      </c>
      <c r="D264" s="123">
        <v>0</v>
      </c>
      <c r="E264" s="123">
        <v>1.278753600952829</v>
      </c>
      <c r="F264" s="84" t="s">
        <v>1414</v>
      </c>
      <c r="G264" s="84" t="b">
        <v>0</v>
      </c>
      <c r="H264" s="84" t="b">
        <v>0</v>
      </c>
      <c r="I264" s="84" t="b">
        <v>0</v>
      </c>
      <c r="J264" s="84" t="b">
        <v>0</v>
      </c>
      <c r="K264" s="84" t="b">
        <v>0</v>
      </c>
      <c r="L264" s="84" t="b">
        <v>0</v>
      </c>
    </row>
    <row r="265" spans="1:12" ht="15">
      <c r="A265" s="84" t="s">
        <v>1570</v>
      </c>
      <c r="B265" s="84" t="s">
        <v>1571</v>
      </c>
      <c r="C265" s="84">
        <v>2</v>
      </c>
      <c r="D265" s="123">
        <v>0</v>
      </c>
      <c r="E265" s="123">
        <v>1.278753600952829</v>
      </c>
      <c r="F265" s="84" t="s">
        <v>1414</v>
      </c>
      <c r="G265" s="84" t="b">
        <v>0</v>
      </c>
      <c r="H265" s="84" t="b">
        <v>0</v>
      </c>
      <c r="I265" s="84" t="b">
        <v>0</v>
      </c>
      <c r="J265" s="84" t="b">
        <v>0</v>
      </c>
      <c r="K265" s="84" t="b">
        <v>0</v>
      </c>
      <c r="L265" s="84" t="b">
        <v>0</v>
      </c>
    </row>
    <row r="266" spans="1:12" ht="15">
      <c r="A266" s="84" t="s">
        <v>1571</v>
      </c>
      <c r="B266" s="84" t="s">
        <v>1567</v>
      </c>
      <c r="C266" s="84">
        <v>2</v>
      </c>
      <c r="D266" s="123">
        <v>0</v>
      </c>
      <c r="E266" s="123">
        <v>1.1026623418971477</v>
      </c>
      <c r="F266" s="84" t="s">
        <v>1414</v>
      </c>
      <c r="G266" s="84" t="b">
        <v>0</v>
      </c>
      <c r="H266" s="84" t="b">
        <v>0</v>
      </c>
      <c r="I266" s="84" t="b">
        <v>0</v>
      </c>
      <c r="J266" s="84" t="b">
        <v>0</v>
      </c>
      <c r="K266" s="84" t="b">
        <v>0</v>
      </c>
      <c r="L266" s="84" t="b">
        <v>0</v>
      </c>
    </row>
    <row r="267" spans="1:12" ht="15">
      <c r="A267" s="84" t="s">
        <v>1567</v>
      </c>
      <c r="B267" s="84" t="s">
        <v>1572</v>
      </c>
      <c r="C267" s="84">
        <v>2</v>
      </c>
      <c r="D267" s="123">
        <v>0</v>
      </c>
      <c r="E267" s="123">
        <v>1.1026623418971477</v>
      </c>
      <c r="F267" s="84" t="s">
        <v>1414</v>
      </c>
      <c r="G267" s="84" t="b">
        <v>0</v>
      </c>
      <c r="H267" s="84" t="b">
        <v>0</v>
      </c>
      <c r="I267" s="84" t="b">
        <v>0</v>
      </c>
      <c r="J267" s="84" t="b">
        <v>0</v>
      </c>
      <c r="K267" s="84" t="b">
        <v>0</v>
      </c>
      <c r="L267" s="84" t="b">
        <v>0</v>
      </c>
    </row>
    <row r="268" spans="1:12" ht="15">
      <c r="A268" s="84" t="s">
        <v>1572</v>
      </c>
      <c r="B268" s="84" t="s">
        <v>1573</v>
      </c>
      <c r="C268" s="84">
        <v>2</v>
      </c>
      <c r="D268" s="123">
        <v>0</v>
      </c>
      <c r="E268" s="123">
        <v>1.278753600952829</v>
      </c>
      <c r="F268" s="84" t="s">
        <v>1414</v>
      </c>
      <c r="G268" s="84" t="b">
        <v>0</v>
      </c>
      <c r="H268" s="84" t="b">
        <v>0</v>
      </c>
      <c r="I268" s="84" t="b">
        <v>0</v>
      </c>
      <c r="J268" s="84" t="b">
        <v>0</v>
      </c>
      <c r="K268" s="84" t="b">
        <v>0</v>
      </c>
      <c r="L268" s="84" t="b">
        <v>0</v>
      </c>
    </row>
    <row r="269" spans="1:12" ht="15">
      <c r="A269" s="84" t="s">
        <v>1573</v>
      </c>
      <c r="B269" s="84" t="s">
        <v>1574</v>
      </c>
      <c r="C269" s="84">
        <v>2</v>
      </c>
      <c r="D269" s="123">
        <v>0</v>
      </c>
      <c r="E269" s="123">
        <v>1.278753600952829</v>
      </c>
      <c r="F269" s="84" t="s">
        <v>1414</v>
      </c>
      <c r="G269" s="84" t="b">
        <v>0</v>
      </c>
      <c r="H269" s="84" t="b">
        <v>0</v>
      </c>
      <c r="I269" s="84" t="b">
        <v>0</v>
      </c>
      <c r="J269" s="84" t="b">
        <v>1</v>
      </c>
      <c r="K269" s="84" t="b">
        <v>0</v>
      </c>
      <c r="L269" s="84" t="b">
        <v>0</v>
      </c>
    </row>
    <row r="270" spans="1:12" ht="15">
      <c r="A270" s="84" t="s">
        <v>1574</v>
      </c>
      <c r="B270" s="84" t="s">
        <v>1575</v>
      </c>
      <c r="C270" s="84">
        <v>2</v>
      </c>
      <c r="D270" s="123">
        <v>0</v>
      </c>
      <c r="E270" s="123">
        <v>1.278753600952829</v>
      </c>
      <c r="F270" s="84" t="s">
        <v>1414</v>
      </c>
      <c r="G270" s="84" t="b">
        <v>1</v>
      </c>
      <c r="H270" s="84" t="b">
        <v>0</v>
      </c>
      <c r="I270" s="84" t="b">
        <v>0</v>
      </c>
      <c r="J270" s="84" t="b">
        <v>0</v>
      </c>
      <c r="K270" s="84" t="b">
        <v>0</v>
      </c>
      <c r="L270" s="84" t="b">
        <v>0</v>
      </c>
    </row>
    <row r="271" spans="1:12" ht="15">
      <c r="A271" s="84" t="s">
        <v>1575</v>
      </c>
      <c r="B271" s="84" t="s">
        <v>1846</v>
      </c>
      <c r="C271" s="84">
        <v>2</v>
      </c>
      <c r="D271" s="123">
        <v>0</v>
      </c>
      <c r="E271" s="123">
        <v>1.278753600952829</v>
      </c>
      <c r="F271" s="84" t="s">
        <v>1414</v>
      </c>
      <c r="G271" s="84" t="b">
        <v>0</v>
      </c>
      <c r="H271" s="84" t="b">
        <v>0</v>
      </c>
      <c r="I271" s="84" t="b">
        <v>0</v>
      </c>
      <c r="J271" s="84" t="b">
        <v>0</v>
      </c>
      <c r="K271" s="84" t="b">
        <v>0</v>
      </c>
      <c r="L271" s="84" t="b">
        <v>0</v>
      </c>
    </row>
    <row r="272" spans="1:12" ht="15">
      <c r="A272" s="84" t="s">
        <v>1846</v>
      </c>
      <c r="B272" s="84" t="s">
        <v>1847</v>
      </c>
      <c r="C272" s="84">
        <v>2</v>
      </c>
      <c r="D272" s="123">
        <v>0</v>
      </c>
      <c r="E272" s="123">
        <v>1.278753600952829</v>
      </c>
      <c r="F272" s="84" t="s">
        <v>1414</v>
      </c>
      <c r="G272" s="84" t="b">
        <v>0</v>
      </c>
      <c r="H272" s="84" t="b">
        <v>0</v>
      </c>
      <c r="I272" s="84" t="b">
        <v>0</v>
      </c>
      <c r="J272" s="84" t="b">
        <v>0</v>
      </c>
      <c r="K272" s="84" t="b">
        <v>0</v>
      </c>
      <c r="L272"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1878</v>
      </c>
      <c r="B1" s="13" t="s">
        <v>34</v>
      </c>
    </row>
    <row r="2" spans="1:2" ht="15">
      <c r="A2" s="115" t="s">
        <v>311</v>
      </c>
      <c r="B2" s="78">
        <v>1087</v>
      </c>
    </row>
    <row r="3" spans="1:2" ht="15">
      <c r="A3" s="115" t="s">
        <v>298</v>
      </c>
      <c r="B3" s="78">
        <v>574.046512</v>
      </c>
    </row>
    <row r="4" spans="1:2" ht="15">
      <c r="A4" s="115" t="s">
        <v>310</v>
      </c>
      <c r="B4" s="78">
        <v>574</v>
      </c>
    </row>
    <row r="5" spans="1:2" ht="15">
      <c r="A5" s="115" t="s">
        <v>302</v>
      </c>
      <c r="B5" s="78">
        <v>250</v>
      </c>
    </row>
    <row r="6" spans="1:2" ht="15">
      <c r="A6" s="115" t="s">
        <v>300</v>
      </c>
      <c r="B6" s="78">
        <v>174</v>
      </c>
    </row>
    <row r="7" spans="1:2" ht="15">
      <c r="A7" s="115" t="s">
        <v>301</v>
      </c>
      <c r="B7" s="78">
        <v>154</v>
      </c>
    </row>
    <row r="8" spans="1:2" ht="15">
      <c r="A8" s="115" t="s">
        <v>306</v>
      </c>
      <c r="B8" s="78">
        <v>126.666667</v>
      </c>
    </row>
    <row r="9" spans="1:2" ht="15">
      <c r="A9" s="115" t="s">
        <v>308</v>
      </c>
      <c r="B9" s="78">
        <v>46</v>
      </c>
    </row>
    <row r="10" spans="1:2" ht="15">
      <c r="A10" s="115" t="s">
        <v>305</v>
      </c>
      <c r="B10" s="78">
        <v>46</v>
      </c>
    </row>
    <row r="11" spans="1:2" ht="15">
      <c r="A11" s="115" t="s">
        <v>309</v>
      </c>
      <c r="B11" s="78">
        <v>46</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14"/>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1892</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696</v>
      </c>
      <c r="AF2" s="13" t="s">
        <v>697</v>
      </c>
      <c r="AG2" s="13" t="s">
        <v>698</v>
      </c>
      <c r="AH2" s="13" t="s">
        <v>699</v>
      </c>
      <c r="AI2" s="13" t="s">
        <v>700</v>
      </c>
      <c r="AJ2" s="13" t="s">
        <v>701</v>
      </c>
      <c r="AK2" s="13" t="s">
        <v>702</v>
      </c>
      <c r="AL2" s="13" t="s">
        <v>703</v>
      </c>
      <c r="AM2" s="13" t="s">
        <v>704</v>
      </c>
      <c r="AN2" s="13" t="s">
        <v>705</v>
      </c>
      <c r="AO2" s="13" t="s">
        <v>706</v>
      </c>
      <c r="AP2" s="13" t="s">
        <v>707</v>
      </c>
      <c r="AQ2" s="13" t="s">
        <v>708</v>
      </c>
      <c r="AR2" s="13" t="s">
        <v>709</v>
      </c>
      <c r="AS2" s="13" t="s">
        <v>710</v>
      </c>
      <c r="AT2" s="13" t="s">
        <v>192</v>
      </c>
      <c r="AU2" s="13" t="s">
        <v>711</v>
      </c>
      <c r="AV2" s="13" t="s">
        <v>712</v>
      </c>
      <c r="AW2" s="13" t="s">
        <v>713</v>
      </c>
      <c r="AX2" s="13" t="s">
        <v>714</v>
      </c>
      <c r="AY2" s="13" t="s">
        <v>715</v>
      </c>
      <c r="AZ2" s="13" t="s">
        <v>716</v>
      </c>
      <c r="BA2" s="13" t="s">
        <v>1427</v>
      </c>
      <c r="BB2" s="120" t="s">
        <v>1731</v>
      </c>
      <c r="BC2" s="120" t="s">
        <v>1732</v>
      </c>
      <c r="BD2" s="120" t="s">
        <v>1733</v>
      </c>
      <c r="BE2" s="120" t="s">
        <v>1734</v>
      </c>
      <c r="BF2" s="120" t="s">
        <v>1735</v>
      </c>
      <c r="BG2" s="120" t="s">
        <v>1737</v>
      </c>
      <c r="BH2" s="120" t="s">
        <v>1738</v>
      </c>
      <c r="BI2" s="120" t="s">
        <v>1767</v>
      </c>
      <c r="BJ2" s="120" t="s">
        <v>1772</v>
      </c>
      <c r="BK2" s="120" t="s">
        <v>1801</v>
      </c>
      <c r="BL2" s="120" t="s">
        <v>1866</v>
      </c>
      <c r="BM2" s="120" t="s">
        <v>1867</v>
      </c>
      <c r="BN2" s="120" t="s">
        <v>1868</v>
      </c>
      <c r="BO2" s="120" t="s">
        <v>1869</v>
      </c>
      <c r="BP2" s="120" t="s">
        <v>1870</v>
      </c>
      <c r="BQ2" s="120" t="s">
        <v>1871</v>
      </c>
      <c r="BR2" s="120" t="s">
        <v>1872</v>
      </c>
      <c r="BS2" s="120" t="s">
        <v>1873</v>
      </c>
      <c r="BT2" s="120" t="s">
        <v>1875</v>
      </c>
      <c r="BU2" s="3"/>
      <c r="BV2" s="3"/>
    </row>
    <row r="3" spans="1:74" ht="41.45" customHeight="1">
      <c r="A3" s="64" t="s">
        <v>212</v>
      </c>
      <c r="C3" s="65"/>
      <c r="D3" s="65" t="s">
        <v>64</v>
      </c>
      <c r="E3" s="66">
        <v>168.71559246423564</v>
      </c>
      <c r="F3" s="68">
        <v>99.97545230372971</v>
      </c>
      <c r="G3" s="100" t="s">
        <v>380</v>
      </c>
      <c r="H3" s="65"/>
      <c r="I3" s="69" t="s">
        <v>212</v>
      </c>
      <c r="J3" s="70"/>
      <c r="K3" s="70"/>
      <c r="L3" s="69" t="s">
        <v>1254</v>
      </c>
      <c r="M3" s="73">
        <v>9.180928910346383</v>
      </c>
      <c r="N3" s="74">
        <v>969.1465454101562</v>
      </c>
      <c r="O3" s="74">
        <v>6372.0888671875</v>
      </c>
      <c r="P3" s="75"/>
      <c r="Q3" s="76"/>
      <c r="R3" s="76"/>
      <c r="S3" s="48"/>
      <c r="T3" s="48">
        <v>0</v>
      </c>
      <c r="U3" s="48">
        <v>3</v>
      </c>
      <c r="V3" s="49">
        <v>0.046512</v>
      </c>
      <c r="W3" s="49">
        <v>0.010309</v>
      </c>
      <c r="X3" s="49">
        <v>0.017573</v>
      </c>
      <c r="Y3" s="49">
        <v>0.577485</v>
      </c>
      <c r="Z3" s="49">
        <v>0.3333333333333333</v>
      </c>
      <c r="AA3" s="49">
        <v>0</v>
      </c>
      <c r="AB3" s="71">
        <v>3</v>
      </c>
      <c r="AC3" s="71"/>
      <c r="AD3" s="72"/>
      <c r="AE3" s="78" t="s">
        <v>717</v>
      </c>
      <c r="AF3" s="78">
        <v>889</v>
      </c>
      <c r="AG3" s="78">
        <v>1103</v>
      </c>
      <c r="AH3" s="78">
        <v>8696</v>
      </c>
      <c r="AI3" s="78">
        <v>4650</v>
      </c>
      <c r="AJ3" s="78"/>
      <c r="AK3" s="78" t="s">
        <v>827</v>
      </c>
      <c r="AL3" s="78" t="s">
        <v>925</v>
      </c>
      <c r="AM3" s="78"/>
      <c r="AN3" s="78"/>
      <c r="AO3" s="80">
        <v>41995.968356481484</v>
      </c>
      <c r="AP3" s="83" t="s">
        <v>1013</v>
      </c>
      <c r="AQ3" s="78" t="b">
        <v>1</v>
      </c>
      <c r="AR3" s="78" t="b">
        <v>0</v>
      </c>
      <c r="AS3" s="78" t="b">
        <v>0</v>
      </c>
      <c r="AT3" s="78" t="s">
        <v>683</v>
      </c>
      <c r="AU3" s="78">
        <v>1</v>
      </c>
      <c r="AV3" s="83" t="s">
        <v>1107</v>
      </c>
      <c r="AW3" s="78" t="b">
        <v>0</v>
      </c>
      <c r="AX3" s="78" t="s">
        <v>1141</v>
      </c>
      <c r="AY3" s="83" t="s">
        <v>1142</v>
      </c>
      <c r="AZ3" s="78" t="s">
        <v>66</v>
      </c>
      <c r="BA3" s="78" t="str">
        <f>REPLACE(INDEX(GroupVertices[Group],MATCH(Vertices[[#This Row],[Vertex]],GroupVertices[Vertex],0)),1,1,"")</f>
        <v>1</v>
      </c>
      <c r="BB3" s="48"/>
      <c r="BC3" s="48"/>
      <c r="BD3" s="48"/>
      <c r="BE3" s="48"/>
      <c r="BF3" s="48"/>
      <c r="BG3" s="48"/>
      <c r="BH3" s="121" t="s">
        <v>1739</v>
      </c>
      <c r="BI3" s="121" t="s">
        <v>1739</v>
      </c>
      <c r="BJ3" s="121" t="s">
        <v>1773</v>
      </c>
      <c r="BK3" s="121" t="s">
        <v>1773</v>
      </c>
      <c r="BL3" s="121">
        <v>0</v>
      </c>
      <c r="BM3" s="124">
        <v>0</v>
      </c>
      <c r="BN3" s="121">
        <v>0</v>
      </c>
      <c r="BO3" s="124">
        <v>0</v>
      </c>
      <c r="BP3" s="121">
        <v>0</v>
      </c>
      <c r="BQ3" s="124">
        <v>0</v>
      </c>
      <c r="BR3" s="121">
        <v>21</v>
      </c>
      <c r="BS3" s="124">
        <v>100</v>
      </c>
      <c r="BT3" s="121">
        <v>21</v>
      </c>
      <c r="BU3" s="3"/>
      <c r="BV3" s="3"/>
    </row>
    <row r="4" spans="1:77" ht="41.45" customHeight="1">
      <c r="A4" s="64" t="s">
        <v>310</v>
      </c>
      <c r="C4" s="65"/>
      <c r="D4" s="65" t="s">
        <v>64</v>
      </c>
      <c r="E4" s="66">
        <v>214.04431947804733</v>
      </c>
      <c r="F4" s="68">
        <v>99.80976091775298</v>
      </c>
      <c r="G4" s="100" t="s">
        <v>1120</v>
      </c>
      <c r="H4" s="65"/>
      <c r="I4" s="69" t="s">
        <v>310</v>
      </c>
      <c r="J4" s="70"/>
      <c r="K4" s="70"/>
      <c r="L4" s="69" t="s">
        <v>1255</v>
      </c>
      <c r="M4" s="73">
        <v>64.40034481019119</v>
      </c>
      <c r="N4" s="74">
        <v>2647.831787109375</v>
      </c>
      <c r="O4" s="74">
        <v>5731.84716796875</v>
      </c>
      <c r="P4" s="75"/>
      <c r="Q4" s="76"/>
      <c r="R4" s="76"/>
      <c r="S4" s="86"/>
      <c r="T4" s="48">
        <v>43</v>
      </c>
      <c r="U4" s="48">
        <v>0</v>
      </c>
      <c r="V4" s="49">
        <v>574</v>
      </c>
      <c r="W4" s="49">
        <v>0.017544</v>
      </c>
      <c r="X4" s="49">
        <v>0.067558</v>
      </c>
      <c r="Y4" s="49">
        <v>7.164972</v>
      </c>
      <c r="Z4" s="49">
        <v>0.023255813953488372</v>
      </c>
      <c r="AA4" s="49">
        <v>0</v>
      </c>
      <c r="AB4" s="71">
        <v>4</v>
      </c>
      <c r="AC4" s="71"/>
      <c r="AD4" s="72"/>
      <c r="AE4" s="78" t="s">
        <v>718</v>
      </c>
      <c r="AF4" s="78">
        <v>2781</v>
      </c>
      <c r="AG4" s="78">
        <v>8548</v>
      </c>
      <c r="AH4" s="78">
        <v>22317</v>
      </c>
      <c r="AI4" s="78">
        <v>1594</v>
      </c>
      <c r="AJ4" s="78"/>
      <c r="AK4" s="78" t="s">
        <v>828</v>
      </c>
      <c r="AL4" s="78" t="s">
        <v>926</v>
      </c>
      <c r="AM4" s="83" t="s">
        <v>988</v>
      </c>
      <c r="AN4" s="78"/>
      <c r="AO4" s="80">
        <v>40668.59070601852</v>
      </c>
      <c r="AP4" s="83" t="s">
        <v>1014</v>
      </c>
      <c r="AQ4" s="78" t="b">
        <v>0</v>
      </c>
      <c r="AR4" s="78" t="b">
        <v>0</v>
      </c>
      <c r="AS4" s="78" t="b">
        <v>1</v>
      </c>
      <c r="AT4" s="78" t="s">
        <v>683</v>
      </c>
      <c r="AU4" s="78">
        <v>201</v>
      </c>
      <c r="AV4" s="83" t="s">
        <v>1107</v>
      </c>
      <c r="AW4" s="78" t="b">
        <v>1</v>
      </c>
      <c r="AX4" s="78" t="s">
        <v>1141</v>
      </c>
      <c r="AY4" s="83" t="s">
        <v>1143</v>
      </c>
      <c r="AZ4" s="78" t="s">
        <v>65</v>
      </c>
      <c r="BA4" s="78" t="str">
        <f>REPLACE(INDEX(GroupVertices[Group],MATCH(Vertices[[#This Row],[Vertex]],GroupVertices[Vertex],0)),1,1,"")</f>
        <v>1</v>
      </c>
      <c r="BB4" s="48"/>
      <c r="BC4" s="48"/>
      <c r="BD4" s="48"/>
      <c r="BE4" s="48"/>
      <c r="BF4" s="48"/>
      <c r="BG4" s="48"/>
      <c r="BH4" s="48"/>
      <c r="BI4" s="48"/>
      <c r="BJ4" s="48"/>
      <c r="BK4" s="48"/>
      <c r="BL4" s="48"/>
      <c r="BM4" s="49"/>
      <c r="BN4" s="48"/>
      <c r="BO4" s="49"/>
      <c r="BP4" s="48"/>
      <c r="BQ4" s="49"/>
      <c r="BR4" s="48"/>
      <c r="BS4" s="49"/>
      <c r="BT4" s="48"/>
      <c r="BU4" s="2"/>
      <c r="BV4" s="3"/>
      <c r="BW4" s="3"/>
      <c r="BX4" s="3"/>
      <c r="BY4" s="3"/>
    </row>
    <row r="5" spans="1:77" ht="41.45" customHeight="1">
      <c r="A5" s="64" t="s">
        <v>311</v>
      </c>
      <c r="C5" s="65"/>
      <c r="D5" s="65" t="s">
        <v>64</v>
      </c>
      <c r="E5" s="66">
        <v>1000</v>
      </c>
      <c r="F5" s="68">
        <v>79.02981332178031</v>
      </c>
      <c r="G5" s="100" t="s">
        <v>1121</v>
      </c>
      <c r="H5" s="65"/>
      <c r="I5" s="69" t="s">
        <v>311</v>
      </c>
      <c r="J5" s="70"/>
      <c r="K5" s="70"/>
      <c r="L5" s="69" t="s">
        <v>1256</v>
      </c>
      <c r="M5" s="73">
        <v>6989.664213628014</v>
      </c>
      <c r="N5" s="74">
        <v>2359.70361328125</v>
      </c>
      <c r="O5" s="74">
        <v>5094.26708984375</v>
      </c>
      <c r="P5" s="75"/>
      <c r="Q5" s="76"/>
      <c r="R5" s="76"/>
      <c r="S5" s="86"/>
      <c r="T5" s="48">
        <v>49</v>
      </c>
      <c r="U5" s="48">
        <v>0</v>
      </c>
      <c r="V5" s="49">
        <v>1087</v>
      </c>
      <c r="W5" s="49">
        <v>0.019608</v>
      </c>
      <c r="X5" s="49">
        <v>0.071384</v>
      </c>
      <c r="Y5" s="49">
        <v>8.337834</v>
      </c>
      <c r="Z5" s="49">
        <v>0.02040816326530612</v>
      </c>
      <c r="AA5" s="49">
        <v>0</v>
      </c>
      <c r="AB5" s="71">
        <v>5</v>
      </c>
      <c r="AC5" s="71"/>
      <c r="AD5" s="72"/>
      <c r="AE5" s="78" t="s">
        <v>719</v>
      </c>
      <c r="AF5" s="78">
        <v>4476</v>
      </c>
      <c r="AG5" s="78">
        <v>942252</v>
      </c>
      <c r="AH5" s="78">
        <v>20610</v>
      </c>
      <c r="AI5" s="78">
        <v>650</v>
      </c>
      <c r="AJ5" s="78"/>
      <c r="AK5" s="78" t="s">
        <v>829</v>
      </c>
      <c r="AL5" s="78" t="s">
        <v>927</v>
      </c>
      <c r="AM5" s="83" t="s">
        <v>989</v>
      </c>
      <c r="AN5" s="78"/>
      <c r="AO5" s="80">
        <v>40358.642847222225</v>
      </c>
      <c r="AP5" s="83" t="s">
        <v>1015</v>
      </c>
      <c r="AQ5" s="78" t="b">
        <v>0</v>
      </c>
      <c r="AR5" s="78" t="b">
        <v>0</v>
      </c>
      <c r="AS5" s="78" t="b">
        <v>0</v>
      </c>
      <c r="AT5" s="78" t="s">
        <v>683</v>
      </c>
      <c r="AU5" s="78">
        <v>3492</v>
      </c>
      <c r="AV5" s="83" t="s">
        <v>1108</v>
      </c>
      <c r="AW5" s="78" t="b">
        <v>1</v>
      </c>
      <c r="AX5" s="78" t="s">
        <v>1141</v>
      </c>
      <c r="AY5" s="83" t="s">
        <v>1144</v>
      </c>
      <c r="AZ5" s="78" t="s">
        <v>65</v>
      </c>
      <c r="BA5" s="78" t="str">
        <f>REPLACE(INDEX(GroupVertices[Group],MATCH(Vertices[[#This Row],[Vertex]],GroupVertices[Vertex],0)),1,1,"")</f>
        <v>1</v>
      </c>
      <c r="BB5" s="48"/>
      <c r="BC5" s="48"/>
      <c r="BD5" s="48"/>
      <c r="BE5" s="48"/>
      <c r="BF5" s="48"/>
      <c r="BG5" s="48"/>
      <c r="BH5" s="48"/>
      <c r="BI5" s="48"/>
      <c r="BJ5" s="48"/>
      <c r="BK5" s="48"/>
      <c r="BL5" s="48"/>
      <c r="BM5" s="49"/>
      <c r="BN5" s="48"/>
      <c r="BO5" s="49"/>
      <c r="BP5" s="48"/>
      <c r="BQ5" s="49"/>
      <c r="BR5" s="48"/>
      <c r="BS5" s="49"/>
      <c r="BT5" s="48"/>
      <c r="BU5" s="2"/>
      <c r="BV5" s="3"/>
      <c r="BW5" s="3"/>
      <c r="BX5" s="3"/>
      <c r="BY5" s="3"/>
    </row>
    <row r="6" spans="1:77" ht="41.45" customHeight="1">
      <c r="A6" s="64" t="s">
        <v>298</v>
      </c>
      <c r="C6" s="65"/>
      <c r="D6" s="65" t="s">
        <v>64</v>
      </c>
      <c r="E6" s="66">
        <v>168.30766436350692</v>
      </c>
      <c r="F6" s="68">
        <v>99.97694341492654</v>
      </c>
      <c r="G6" s="100" t="s">
        <v>1122</v>
      </c>
      <c r="H6" s="65"/>
      <c r="I6" s="69" t="s">
        <v>298</v>
      </c>
      <c r="J6" s="70"/>
      <c r="K6" s="70"/>
      <c r="L6" s="69" t="s">
        <v>1257</v>
      </c>
      <c r="M6" s="73">
        <v>8.683991252147646</v>
      </c>
      <c r="N6" s="74">
        <v>2651.516357421875</v>
      </c>
      <c r="O6" s="74">
        <v>5489.52099609375</v>
      </c>
      <c r="P6" s="75"/>
      <c r="Q6" s="76"/>
      <c r="R6" s="76"/>
      <c r="S6" s="86"/>
      <c r="T6" s="48">
        <v>42</v>
      </c>
      <c r="U6" s="48">
        <v>2</v>
      </c>
      <c r="V6" s="49">
        <v>574.046512</v>
      </c>
      <c r="W6" s="49">
        <v>0.017857</v>
      </c>
      <c r="X6" s="49">
        <v>0.073023</v>
      </c>
      <c r="Y6" s="49">
        <v>7.310025</v>
      </c>
      <c r="Z6" s="49">
        <v>0.04439746300211417</v>
      </c>
      <c r="AA6" s="49">
        <v>0</v>
      </c>
      <c r="AB6" s="71">
        <v>6</v>
      </c>
      <c r="AC6" s="71"/>
      <c r="AD6" s="72"/>
      <c r="AE6" s="78" t="s">
        <v>720</v>
      </c>
      <c r="AF6" s="78">
        <v>586</v>
      </c>
      <c r="AG6" s="78">
        <v>1036</v>
      </c>
      <c r="AH6" s="78">
        <v>1081</v>
      </c>
      <c r="AI6" s="78">
        <v>109</v>
      </c>
      <c r="AJ6" s="78"/>
      <c r="AK6" s="78" t="s">
        <v>830</v>
      </c>
      <c r="AL6" s="78" t="s">
        <v>926</v>
      </c>
      <c r="AM6" s="83" t="s">
        <v>990</v>
      </c>
      <c r="AN6" s="78"/>
      <c r="AO6" s="80">
        <v>41638.61502314815</v>
      </c>
      <c r="AP6" s="83" t="s">
        <v>1016</v>
      </c>
      <c r="AQ6" s="78" t="b">
        <v>1</v>
      </c>
      <c r="AR6" s="78" t="b">
        <v>0</v>
      </c>
      <c r="AS6" s="78" t="b">
        <v>0</v>
      </c>
      <c r="AT6" s="78" t="s">
        <v>683</v>
      </c>
      <c r="AU6" s="78">
        <v>29</v>
      </c>
      <c r="AV6" s="83" t="s">
        <v>1107</v>
      </c>
      <c r="AW6" s="78" t="b">
        <v>0</v>
      </c>
      <c r="AX6" s="78" t="s">
        <v>1141</v>
      </c>
      <c r="AY6" s="83" t="s">
        <v>1145</v>
      </c>
      <c r="AZ6" s="78" t="s">
        <v>66</v>
      </c>
      <c r="BA6" s="78" t="str">
        <f>REPLACE(INDEX(GroupVertices[Group],MATCH(Vertices[[#This Row],[Vertex]],GroupVertices[Vertex],0)),1,1,"")</f>
        <v>1</v>
      </c>
      <c r="BB6" s="48"/>
      <c r="BC6" s="48"/>
      <c r="BD6" s="48"/>
      <c r="BE6" s="48"/>
      <c r="BF6" s="48" t="s">
        <v>365</v>
      </c>
      <c r="BG6" s="48" t="s">
        <v>365</v>
      </c>
      <c r="BH6" s="121" t="s">
        <v>1740</v>
      </c>
      <c r="BI6" s="121" t="s">
        <v>1740</v>
      </c>
      <c r="BJ6" s="121" t="s">
        <v>1671</v>
      </c>
      <c r="BK6" s="121" t="s">
        <v>1671</v>
      </c>
      <c r="BL6" s="121">
        <v>0</v>
      </c>
      <c r="BM6" s="124">
        <v>0</v>
      </c>
      <c r="BN6" s="121">
        <v>0</v>
      </c>
      <c r="BO6" s="124">
        <v>0</v>
      </c>
      <c r="BP6" s="121">
        <v>0</v>
      </c>
      <c r="BQ6" s="124">
        <v>0</v>
      </c>
      <c r="BR6" s="121">
        <v>27</v>
      </c>
      <c r="BS6" s="124">
        <v>100</v>
      </c>
      <c r="BT6" s="121">
        <v>27</v>
      </c>
      <c r="BU6" s="2"/>
      <c r="BV6" s="3"/>
      <c r="BW6" s="3"/>
      <c r="BX6" s="3"/>
      <c r="BY6" s="3"/>
    </row>
    <row r="7" spans="1:77" ht="41.45" customHeight="1">
      <c r="A7" s="64" t="s">
        <v>213</v>
      </c>
      <c r="C7" s="65"/>
      <c r="D7" s="65" t="s">
        <v>64</v>
      </c>
      <c r="E7" s="66">
        <v>164.9650893291775</v>
      </c>
      <c r="F7" s="68">
        <v>99.9891616245842</v>
      </c>
      <c r="G7" s="100" t="s">
        <v>381</v>
      </c>
      <c r="H7" s="65"/>
      <c r="I7" s="69" t="s">
        <v>213</v>
      </c>
      <c r="J7" s="70"/>
      <c r="K7" s="70"/>
      <c r="L7" s="69" t="s">
        <v>1258</v>
      </c>
      <c r="M7" s="73">
        <v>4.612069246907243</v>
      </c>
      <c r="N7" s="74">
        <v>1752.3876953125</v>
      </c>
      <c r="O7" s="74">
        <v>9329.642578125</v>
      </c>
      <c r="P7" s="75"/>
      <c r="Q7" s="76"/>
      <c r="R7" s="76"/>
      <c r="S7" s="86"/>
      <c r="T7" s="48">
        <v>0</v>
      </c>
      <c r="U7" s="48">
        <v>3</v>
      </c>
      <c r="V7" s="49">
        <v>0.046512</v>
      </c>
      <c r="W7" s="49">
        <v>0.010309</v>
      </c>
      <c r="X7" s="49">
        <v>0.017573</v>
      </c>
      <c r="Y7" s="49">
        <v>0.577485</v>
      </c>
      <c r="Z7" s="49">
        <v>0.3333333333333333</v>
      </c>
      <c r="AA7" s="49">
        <v>0</v>
      </c>
      <c r="AB7" s="71">
        <v>7</v>
      </c>
      <c r="AC7" s="71"/>
      <c r="AD7" s="72"/>
      <c r="AE7" s="78" t="s">
        <v>721</v>
      </c>
      <c r="AF7" s="78">
        <v>128</v>
      </c>
      <c r="AG7" s="78">
        <v>487</v>
      </c>
      <c r="AH7" s="78">
        <v>115164</v>
      </c>
      <c r="AI7" s="78">
        <v>100220</v>
      </c>
      <c r="AJ7" s="78"/>
      <c r="AK7" s="78" t="s">
        <v>831</v>
      </c>
      <c r="AL7" s="78" t="s">
        <v>928</v>
      </c>
      <c r="AM7" s="78"/>
      <c r="AN7" s="78"/>
      <c r="AO7" s="80">
        <v>41190.899988425925</v>
      </c>
      <c r="AP7" s="78"/>
      <c r="AQ7" s="78" t="b">
        <v>1</v>
      </c>
      <c r="AR7" s="78" t="b">
        <v>1</v>
      </c>
      <c r="AS7" s="78" t="b">
        <v>1</v>
      </c>
      <c r="AT7" s="78" t="s">
        <v>683</v>
      </c>
      <c r="AU7" s="78">
        <v>108</v>
      </c>
      <c r="AV7" s="83" t="s">
        <v>1107</v>
      </c>
      <c r="AW7" s="78" t="b">
        <v>0</v>
      </c>
      <c r="AX7" s="78" t="s">
        <v>1141</v>
      </c>
      <c r="AY7" s="83" t="s">
        <v>1146</v>
      </c>
      <c r="AZ7" s="78" t="s">
        <v>66</v>
      </c>
      <c r="BA7" s="78" t="str">
        <f>REPLACE(INDEX(GroupVertices[Group],MATCH(Vertices[[#This Row],[Vertex]],GroupVertices[Vertex],0)),1,1,"")</f>
        <v>1</v>
      </c>
      <c r="BB7" s="48"/>
      <c r="BC7" s="48"/>
      <c r="BD7" s="48"/>
      <c r="BE7" s="48"/>
      <c r="BF7" s="48"/>
      <c r="BG7" s="48"/>
      <c r="BH7" s="121" t="s">
        <v>1739</v>
      </c>
      <c r="BI7" s="121" t="s">
        <v>1739</v>
      </c>
      <c r="BJ7" s="121" t="s">
        <v>1773</v>
      </c>
      <c r="BK7" s="121" t="s">
        <v>1773</v>
      </c>
      <c r="BL7" s="121">
        <v>0</v>
      </c>
      <c r="BM7" s="124">
        <v>0</v>
      </c>
      <c r="BN7" s="121">
        <v>0</v>
      </c>
      <c r="BO7" s="124">
        <v>0</v>
      </c>
      <c r="BP7" s="121">
        <v>0</v>
      </c>
      <c r="BQ7" s="124">
        <v>0</v>
      </c>
      <c r="BR7" s="121">
        <v>21</v>
      </c>
      <c r="BS7" s="124">
        <v>100</v>
      </c>
      <c r="BT7" s="121">
        <v>21</v>
      </c>
      <c r="BU7" s="2"/>
      <c r="BV7" s="3"/>
      <c r="BW7" s="3"/>
      <c r="BX7" s="3"/>
      <c r="BY7" s="3"/>
    </row>
    <row r="8" spans="1:77" ht="41.45" customHeight="1">
      <c r="A8" s="64" t="s">
        <v>214</v>
      </c>
      <c r="C8" s="65"/>
      <c r="D8" s="65" t="s">
        <v>64</v>
      </c>
      <c r="E8" s="66">
        <v>177.70827611761374</v>
      </c>
      <c r="F8" s="68">
        <v>99.94258109122633</v>
      </c>
      <c r="G8" s="100" t="s">
        <v>382</v>
      </c>
      <c r="H8" s="65"/>
      <c r="I8" s="69" t="s">
        <v>214</v>
      </c>
      <c r="J8" s="70"/>
      <c r="K8" s="70"/>
      <c r="L8" s="69" t="s">
        <v>1259</v>
      </c>
      <c r="M8" s="73">
        <v>20.135808330637957</v>
      </c>
      <c r="N8" s="74">
        <v>1229.9232177734375</v>
      </c>
      <c r="O8" s="74">
        <v>3715.275634765625</v>
      </c>
      <c r="P8" s="75"/>
      <c r="Q8" s="76"/>
      <c r="R8" s="76"/>
      <c r="S8" s="86"/>
      <c r="T8" s="48">
        <v>0</v>
      </c>
      <c r="U8" s="48">
        <v>3</v>
      </c>
      <c r="V8" s="49">
        <v>0.046512</v>
      </c>
      <c r="W8" s="49">
        <v>0.010309</v>
      </c>
      <c r="X8" s="49">
        <v>0.017573</v>
      </c>
      <c r="Y8" s="49">
        <v>0.577485</v>
      </c>
      <c r="Z8" s="49">
        <v>0.3333333333333333</v>
      </c>
      <c r="AA8" s="49">
        <v>0</v>
      </c>
      <c r="AB8" s="71">
        <v>8</v>
      </c>
      <c r="AC8" s="71"/>
      <c r="AD8" s="72"/>
      <c r="AE8" s="78" t="s">
        <v>722</v>
      </c>
      <c r="AF8" s="78">
        <v>2285</v>
      </c>
      <c r="AG8" s="78">
        <v>2580</v>
      </c>
      <c r="AH8" s="78">
        <v>357303</v>
      </c>
      <c r="AI8" s="78">
        <v>133207</v>
      </c>
      <c r="AJ8" s="78"/>
      <c r="AK8" s="78" t="s">
        <v>832</v>
      </c>
      <c r="AL8" s="78" t="s">
        <v>929</v>
      </c>
      <c r="AM8" s="78"/>
      <c r="AN8" s="78"/>
      <c r="AO8" s="80">
        <v>40681.95460648148</v>
      </c>
      <c r="AP8" s="83" t="s">
        <v>1017</v>
      </c>
      <c r="AQ8" s="78" t="b">
        <v>0</v>
      </c>
      <c r="AR8" s="78" t="b">
        <v>0</v>
      </c>
      <c r="AS8" s="78" t="b">
        <v>0</v>
      </c>
      <c r="AT8" s="78" t="s">
        <v>683</v>
      </c>
      <c r="AU8" s="78">
        <v>10</v>
      </c>
      <c r="AV8" s="83" t="s">
        <v>1109</v>
      </c>
      <c r="AW8" s="78" t="b">
        <v>0</v>
      </c>
      <c r="AX8" s="78" t="s">
        <v>1141</v>
      </c>
      <c r="AY8" s="83" t="s">
        <v>1147</v>
      </c>
      <c r="AZ8" s="78" t="s">
        <v>66</v>
      </c>
      <c r="BA8" s="78" t="str">
        <f>REPLACE(INDEX(GroupVertices[Group],MATCH(Vertices[[#This Row],[Vertex]],GroupVertices[Vertex],0)),1,1,"")</f>
        <v>1</v>
      </c>
      <c r="BB8" s="48"/>
      <c r="BC8" s="48"/>
      <c r="BD8" s="48"/>
      <c r="BE8" s="48"/>
      <c r="BF8" s="48"/>
      <c r="BG8" s="48"/>
      <c r="BH8" s="121" t="s">
        <v>1739</v>
      </c>
      <c r="BI8" s="121" t="s">
        <v>1739</v>
      </c>
      <c r="BJ8" s="121" t="s">
        <v>1773</v>
      </c>
      <c r="BK8" s="121" t="s">
        <v>1773</v>
      </c>
      <c r="BL8" s="121">
        <v>0</v>
      </c>
      <c r="BM8" s="124">
        <v>0</v>
      </c>
      <c r="BN8" s="121">
        <v>0</v>
      </c>
      <c r="BO8" s="124">
        <v>0</v>
      </c>
      <c r="BP8" s="121">
        <v>0</v>
      </c>
      <c r="BQ8" s="124">
        <v>0</v>
      </c>
      <c r="BR8" s="121">
        <v>21</v>
      </c>
      <c r="BS8" s="124">
        <v>100</v>
      </c>
      <c r="BT8" s="121">
        <v>21</v>
      </c>
      <c r="BU8" s="2"/>
      <c r="BV8" s="3"/>
      <c r="BW8" s="3"/>
      <c r="BX8" s="3"/>
      <c r="BY8" s="3"/>
    </row>
    <row r="9" spans="1:77" ht="41.45" customHeight="1">
      <c r="A9" s="64" t="s">
        <v>215</v>
      </c>
      <c r="C9" s="65"/>
      <c r="D9" s="65" t="s">
        <v>64</v>
      </c>
      <c r="E9" s="66">
        <v>162.23136220638347</v>
      </c>
      <c r="F9" s="68">
        <v>99.99915429514209</v>
      </c>
      <c r="G9" s="100" t="s">
        <v>383</v>
      </c>
      <c r="H9" s="65"/>
      <c r="I9" s="69" t="s">
        <v>215</v>
      </c>
      <c r="J9" s="70"/>
      <c r="K9" s="70"/>
      <c r="L9" s="69" t="s">
        <v>1260</v>
      </c>
      <c r="M9" s="73">
        <v>1.2818452389783885</v>
      </c>
      <c r="N9" s="74">
        <v>5740.89794921875</v>
      </c>
      <c r="O9" s="74">
        <v>5359.474609375</v>
      </c>
      <c r="P9" s="75"/>
      <c r="Q9" s="76"/>
      <c r="R9" s="76"/>
      <c r="S9" s="86"/>
      <c r="T9" s="48">
        <v>0</v>
      </c>
      <c r="U9" s="48">
        <v>1</v>
      </c>
      <c r="V9" s="49">
        <v>0</v>
      </c>
      <c r="W9" s="49">
        <v>0.020833</v>
      </c>
      <c r="X9" s="49">
        <v>0</v>
      </c>
      <c r="Y9" s="49">
        <v>0.545352</v>
      </c>
      <c r="Z9" s="49">
        <v>0</v>
      </c>
      <c r="AA9" s="49">
        <v>0</v>
      </c>
      <c r="AB9" s="71">
        <v>9</v>
      </c>
      <c r="AC9" s="71"/>
      <c r="AD9" s="72"/>
      <c r="AE9" s="78" t="s">
        <v>723</v>
      </c>
      <c r="AF9" s="78">
        <v>268</v>
      </c>
      <c r="AG9" s="78">
        <v>38</v>
      </c>
      <c r="AH9" s="78">
        <v>698</v>
      </c>
      <c r="AI9" s="78">
        <v>3543</v>
      </c>
      <c r="AJ9" s="78"/>
      <c r="AK9" s="78" t="s">
        <v>833</v>
      </c>
      <c r="AL9" s="78"/>
      <c r="AM9" s="78"/>
      <c r="AN9" s="78"/>
      <c r="AO9" s="80">
        <v>43188.44876157407</v>
      </c>
      <c r="AP9" s="78"/>
      <c r="AQ9" s="78" t="b">
        <v>1</v>
      </c>
      <c r="AR9" s="78" t="b">
        <v>0</v>
      </c>
      <c r="AS9" s="78" t="b">
        <v>0</v>
      </c>
      <c r="AT9" s="78" t="s">
        <v>1104</v>
      </c>
      <c r="AU9" s="78">
        <v>0</v>
      </c>
      <c r="AV9" s="78"/>
      <c r="AW9" s="78" t="b">
        <v>0</v>
      </c>
      <c r="AX9" s="78" t="s">
        <v>1141</v>
      </c>
      <c r="AY9" s="83" t="s">
        <v>1148</v>
      </c>
      <c r="AZ9" s="78" t="s">
        <v>66</v>
      </c>
      <c r="BA9" s="78" t="str">
        <f>REPLACE(INDEX(GroupVertices[Group],MATCH(Vertices[[#This Row],[Vertex]],GroupVertices[Vertex],0)),1,1,"")</f>
        <v>2</v>
      </c>
      <c r="BB9" s="48" t="s">
        <v>358</v>
      </c>
      <c r="BC9" s="48" t="s">
        <v>358</v>
      </c>
      <c r="BD9" s="48" t="s">
        <v>362</v>
      </c>
      <c r="BE9" s="48" t="s">
        <v>362</v>
      </c>
      <c r="BF9" s="48" t="s">
        <v>364</v>
      </c>
      <c r="BG9" s="48" t="s">
        <v>364</v>
      </c>
      <c r="BH9" s="121" t="s">
        <v>1741</v>
      </c>
      <c r="BI9" s="121" t="s">
        <v>1741</v>
      </c>
      <c r="BJ9" s="121" t="s">
        <v>1774</v>
      </c>
      <c r="BK9" s="121" t="s">
        <v>1774</v>
      </c>
      <c r="BL9" s="121">
        <v>0</v>
      </c>
      <c r="BM9" s="124">
        <v>0</v>
      </c>
      <c r="BN9" s="121">
        <v>0</v>
      </c>
      <c r="BO9" s="124">
        <v>0</v>
      </c>
      <c r="BP9" s="121">
        <v>0</v>
      </c>
      <c r="BQ9" s="124">
        <v>0</v>
      </c>
      <c r="BR9" s="121">
        <v>12</v>
      </c>
      <c r="BS9" s="124">
        <v>100</v>
      </c>
      <c r="BT9" s="121">
        <v>12</v>
      </c>
      <c r="BU9" s="2"/>
      <c r="BV9" s="3"/>
      <c r="BW9" s="3"/>
      <c r="BX9" s="3"/>
      <c r="BY9" s="3"/>
    </row>
    <row r="10" spans="1:77" ht="41.45" customHeight="1">
      <c r="A10" s="64" t="s">
        <v>302</v>
      </c>
      <c r="C10" s="65"/>
      <c r="D10" s="65" t="s">
        <v>64</v>
      </c>
      <c r="E10" s="66">
        <v>645.0660214913141</v>
      </c>
      <c r="F10" s="68">
        <v>98.2342350228637</v>
      </c>
      <c r="G10" s="100" t="s">
        <v>459</v>
      </c>
      <c r="H10" s="65"/>
      <c r="I10" s="69" t="s">
        <v>302</v>
      </c>
      <c r="J10" s="70"/>
      <c r="K10" s="70"/>
      <c r="L10" s="69" t="s">
        <v>1261</v>
      </c>
      <c r="M10" s="73">
        <v>589.4706080469559</v>
      </c>
      <c r="N10" s="74">
        <v>6194.642578125</v>
      </c>
      <c r="O10" s="74">
        <v>5830.1904296875</v>
      </c>
      <c r="P10" s="75"/>
      <c r="Q10" s="76"/>
      <c r="R10" s="76"/>
      <c r="S10" s="86"/>
      <c r="T10" s="48">
        <v>12</v>
      </c>
      <c r="U10" s="48">
        <v>1</v>
      </c>
      <c r="V10" s="49">
        <v>250</v>
      </c>
      <c r="W10" s="49">
        <v>0.032258</v>
      </c>
      <c r="X10" s="49">
        <v>0</v>
      </c>
      <c r="Y10" s="49">
        <v>5.581447</v>
      </c>
      <c r="Z10" s="49">
        <v>0</v>
      </c>
      <c r="AA10" s="49">
        <v>0</v>
      </c>
      <c r="AB10" s="71">
        <v>10</v>
      </c>
      <c r="AC10" s="71"/>
      <c r="AD10" s="72"/>
      <c r="AE10" s="78" t="s">
        <v>724</v>
      </c>
      <c r="AF10" s="78">
        <v>1785</v>
      </c>
      <c r="AG10" s="78">
        <v>79341</v>
      </c>
      <c r="AH10" s="78">
        <v>28320</v>
      </c>
      <c r="AI10" s="78">
        <v>3396</v>
      </c>
      <c r="AJ10" s="78"/>
      <c r="AK10" s="78" t="s">
        <v>834</v>
      </c>
      <c r="AL10" s="78" t="s">
        <v>925</v>
      </c>
      <c r="AM10" s="83" t="s">
        <v>991</v>
      </c>
      <c r="AN10" s="78"/>
      <c r="AO10" s="80">
        <v>39861.845046296294</v>
      </c>
      <c r="AP10" s="83" t="s">
        <v>1018</v>
      </c>
      <c r="AQ10" s="78" t="b">
        <v>0</v>
      </c>
      <c r="AR10" s="78" t="b">
        <v>0</v>
      </c>
      <c r="AS10" s="78" t="b">
        <v>0</v>
      </c>
      <c r="AT10" s="78" t="s">
        <v>683</v>
      </c>
      <c r="AU10" s="78">
        <v>802</v>
      </c>
      <c r="AV10" s="83" t="s">
        <v>1107</v>
      </c>
      <c r="AW10" s="78" t="b">
        <v>0</v>
      </c>
      <c r="AX10" s="78" t="s">
        <v>1141</v>
      </c>
      <c r="AY10" s="83" t="s">
        <v>1149</v>
      </c>
      <c r="AZ10" s="78" t="s">
        <v>66</v>
      </c>
      <c r="BA10" s="78" t="str">
        <f>REPLACE(INDEX(GroupVertices[Group],MATCH(Vertices[[#This Row],[Vertex]],GroupVertices[Vertex],0)),1,1,"")</f>
        <v>2</v>
      </c>
      <c r="BB10" s="48" t="s">
        <v>358</v>
      </c>
      <c r="BC10" s="48" t="s">
        <v>358</v>
      </c>
      <c r="BD10" s="48" t="s">
        <v>362</v>
      </c>
      <c r="BE10" s="48" t="s">
        <v>362</v>
      </c>
      <c r="BF10" s="48" t="s">
        <v>364</v>
      </c>
      <c r="BG10" s="48" t="s">
        <v>364</v>
      </c>
      <c r="BH10" s="121" t="s">
        <v>1742</v>
      </c>
      <c r="BI10" s="121" t="s">
        <v>1742</v>
      </c>
      <c r="BJ10" s="121" t="s">
        <v>1775</v>
      </c>
      <c r="BK10" s="121" t="s">
        <v>1775</v>
      </c>
      <c r="BL10" s="121">
        <v>0</v>
      </c>
      <c r="BM10" s="124">
        <v>0</v>
      </c>
      <c r="BN10" s="121">
        <v>0</v>
      </c>
      <c r="BO10" s="124">
        <v>0</v>
      </c>
      <c r="BP10" s="121">
        <v>0</v>
      </c>
      <c r="BQ10" s="124">
        <v>0</v>
      </c>
      <c r="BR10" s="121">
        <v>10</v>
      </c>
      <c r="BS10" s="124">
        <v>100</v>
      </c>
      <c r="BT10" s="121">
        <v>10</v>
      </c>
      <c r="BU10" s="2"/>
      <c r="BV10" s="3"/>
      <c r="BW10" s="3"/>
      <c r="BX10" s="3"/>
      <c r="BY10" s="3"/>
    </row>
    <row r="11" spans="1:77" ht="41.45" customHeight="1">
      <c r="A11" s="64" t="s">
        <v>216</v>
      </c>
      <c r="C11" s="65"/>
      <c r="D11" s="65" t="s">
        <v>64</v>
      </c>
      <c r="E11" s="66">
        <v>163.0228644913795</v>
      </c>
      <c r="F11" s="68">
        <v>99.99626109431242</v>
      </c>
      <c r="G11" s="100" t="s">
        <v>384</v>
      </c>
      <c r="H11" s="65"/>
      <c r="I11" s="69" t="s">
        <v>216</v>
      </c>
      <c r="J11" s="70"/>
      <c r="K11" s="70"/>
      <c r="L11" s="69" t="s">
        <v>1262</v>
      </c>
      <c r="M11" s="73">
        <v>2.2460526354834016</v>
      </c>
      <c r="N11" s="74">
        <v>6784.00537109375</v>
      </c>
      <c r="O11" s="74">
        <v>5989.81689453125</v>
      </c>
      <c r="P11" s="75"/>
      <c r="Q11" s="76"/>
      <c r="R11" s="76"/>
      <c r="S11" s="86"/>
      <c r="T11" s="48">
        <v>0</v>
      </c>
      <c r="U11" s="48">
        <v>1</v>
      </c>
      <c r="V11" s="49">
        <v>0</v>
      </c>
      <c r="W11" s="49">
        <v>0.020833</v>
      </c>
      <c r="X11" s="49">
        <v>0</v>
      </c>
      <c r="Y11" s="49">
        <v>0.545352</v>
      </c>
      <c r="Z11" s="49">
        <v>0</v>
      </c>
      <c r="AA11" s="49">
        <v>0</v>
      </c>
      <c r="AB11" s="71">
        <v>11</v>
      </c>
      <c r="AC11" s="71"/>
      <c r="AD11" s="72"/>
      <c r="AE11" s="78" t="s">
        <v>725</v>
      </c>
      <c r="AF11" s="78">
        <v>541</v>
      </c>
      <c r="AG11" s="78">
        <v>168</v>
      </c>
      <c r="AH11" s="78">
        <v>2729</v>
      </c>
      <c r="AI11" s="78">
        <v>12576</v>
      </c>
      <c r="AJ11" s="78"/>
      <c r="AK11" s="78"/>
      <c r="AL11" s="78" t="s">
        <v>930</v>
      </c>
      <c r="AM11" s="78"/>
      <c r="AN11" s="78"/>
      <c r="AO11" s="80">
        <v>43322.70481481482</v>
      </c>
      <c r="AP11" s="83" t="s">
        <v>1019</v>
      </c>
      <c r="AQ11" s="78" t="b">
        <v>1</v>
      </c>
      <c r="AR11" s="78" t="b">
        <v>0</v>
      </c>
      <c r="AS11" s="78" t="b">
        <v>0</v>
      </c>
      <c r="AT11" s="78" t="s">
        <v>683</v>
      </c>
      <c r="AU11" s="78">
        <v>0</v>
      </c>
      <c r="AV11" s="78"/>
      <c r="AW11" s="78" t="b">
        <v>0</v>
      </c>
      <c r="AX11" s="78" t="s">
        <v>1141</v>
      </c>
      <c r="AY11" s="83" t="s">
        <v>1150</v>
      </c>
      <c r="AZ11" s="78" t="s">
        <v>66</v>
      </c>
      <c r="BA11" s="78" t="str">
        <f>REPLACE(INDEX(GroupVertices[Group],MATCH(Vertices[[#This Row],[Vertex]],GroupVertices[Vertex],0)),1,1,"")</f>
        <v>2</v>
      </c>
      <c r="BB11" s="48" t="s">
        <v>358</v>
      </c>
      <c r="BC11" s="48" t="s">
        <v>358</v>
      </c>
      <c r="BD11" s="48" t="s">
        <v>362</v>
      </c>
      <c r="BE11" s="48" t="s">
        <v>362</v>
      </c>
      <c r="BF11" s="48" t="s">
        <v>364</v>
      </c>
      <c r="BG11" s="48" t="s">
        <v>364</v>
      </c>
      <c r="BH11" s="121" t="s">
        <v>1741</v>
      </c>
      <c r="BI11" s="121" t="s">
        <v>1741</v>
      </c>
      <c r="BJ11" s="121" t="s">
        <v>1774</v>
      </c>
      <c r="BK11" s="121" t="s">
        <v>1774</v>
      </c>
      <c r="BL11" s="121">
        <v>0</v>
      </c>
      <c r="BM11" s="124">
        <v>0</v>
      </c>
      <c r="BN11" s="121">
        <v>0</v>
      </c>
      <c r="BO11" s="124">
        <v>0</v>
      </c>
      <c r="BP11" s="121">
        <v>0</v>
      </c>
      <c r="BQ11" s="124">
        <v>0</v>
      </c>
      <c r="BR11" s="121">
        <v>12</v>
      </c>
      <c r="BS11" s="124">
        <v>100</v>
      </c>
      <c r="BT11" s="121">
        <v>12</v>
      </c>
      <c r="BU11" s="2"/>
      <c r="BV11" s="3"/>
      <c r="BW11" s="3"/>
      <c r="BX11" s="3"/>
      <c r="BY11" s="3"/>
    </row>
    <row r="12" spans="1:77" ht="41.45" customHeight="1">
      <c r="A12" s="64" t="s">
        <v>217</v>
      </c>
      <c r="C12" s="65"/>
      <c r="D12" s="65" t="s">
        <v>64</v>
      </c>
      <c r="E12" s="66">
        <v>304.64697719363255</v>
      </c>
      <c r="F12" s="68">
        <v>99.4785784443185</v>
      </c>
      <c r="G12" s="100" t="s">
        <v>385</v>
      </c>
      <c r="H12" s="65"/>
      <c r="I12" s="69" t="s">
        <v>217</v>
      </c>
      <c r="J12" s="70"/>
      <c r="K12" s="70"/>
      <c r="L12" s="69" t="s">
        <v>1263</v>
      </c>
      <c r="M12" s="73">
        <v>174.77242379012276</v>
      </c>
      <c r="N12" s="74">
        <v>1350.0079345703125</v>
      </c>
      <c r="O12" s="74">
        <v>8947.740234375</v>
      </c>
      <c r="P12" s="75"/>
      <c r="Q12" s="76"/>
      <c r="R12" s="76"/>
      <c r="S12" s="86"/>
      <c r="T12" s="48">
        <v>0</v>
      </c>
      <c r="U12" s="48">
        <v>3</v>
      </c>
      <c r="V12" s="49">
        <v>0.046512</v>
      </c>
      <c r="W12" s="49">
        <v>0.010309</v>
      </c>
      <c r="X12" s="49">
        <v>0.017573</v>
      </c>
      <c r="Y12" s="49">
        <v>0.577485</v>
      </c>
      <c r="Z12" s="49">
        <v>0.3333333333333333</v>
      </c>
      <c r="AA12" s="49">
        <v>0</v>
      </c>
      <c r="AB12" s="71">
        <v>12</v>
      </c>
      <c r="AC12" s="71"/>
      <c r="AD12" s="72"/>
      <c r="AE12" s="78" t="s">
        <v>726</v>
      </c>
      <c r="AF12" s="78">
        <v>1957</v>
      </c>
      <c r="AG12" s="78">
        <v>23429</v>
      </c>
      <c r="AH12" s="78">
        <v>48232</v>
      </c>
      <c r="AI12" s="78">
        <v>17969</v>
      </c>
      <c r="AJ12" s="78"/>
      <c r="AK12" s="78" t="s">
        <v>835</v>
      </c>
      <c r="AL12" s="78" t="s">
        <v>931</v>
      </c>
      <c r="AM12" s="83" t="s">
        <v>992</v>
      </c>
      <c r="AN12" s="78"/>
      <c r="AO12" s="80">
        <v>40397.54988425926</v>
      </c>
      <c r="AP12" s="83" t="s">
        <v>1020</v>
      </c>
      <c r="AQ12" s="78" t="b">
        <v>1</v>
      </c>
      <c r="AR12" s="78" t="b">
        <v>0</v>
      </c>
      <c r="AS12" s="78" t="b">
        <v>1</v>
      </c>
      <c r="AT12" s="78" t="s">
        <v>683</v>
      </c>
      <c r="AU12" s="78">
        <v>305</v>
      </c>
      <c r="AV12" s="83" t="s">
        <v>1107</v>
      </c>
      <c r="AW12" s="78" t="b">
        <v>0</v>
      </c>
      <c r="AX12" s="78" t="s">
        <v>1141</v>
      </c>
      <c r="AY12" s="83" t="s">
        <v>1151</v>
      </c>
      <c r="AZ12" s="78" t="s">
        <v>66</v>
      </c>
      <c r="BA12" s="78" t="str">
        <f>REPLACE(INDEX(GroupVertices[Group],MATCH(Vertices[[#This Row],[Vertex]],GroupVertices[Vertex],0)),1,1,"")</f>
        <v>1</v>
      </c>
      <c r="BB12" s="48"/>
      <c r="BC12" s="48"/>
      <c r="BD12" s="48"/>
      <c r="BE12" s="48"/>
      <c r="BF12" s="48"/>
      <c r="BG12" s="48"/>
      <c r="BH12" s="121" t="s">
        <v>1739</v>
      </c>
      <c r="BI12" s="121" t="s">
        <v>1739</v>
      </c>
      <c r="BJ12" s="121" t="s">
        <v>1773</v>
      </c>
      <c r="BK12" s="121" t="s">
        <v>1773</v>
      </c>
      <c r="BL12" s="121">
        <v>0</v>
      </c>
      <c r="BM12" s="124">
        <v>0</v>
      </c>
      <c r="BN12" s="121">
        <v>0</v>
      </c>
      <c r="BO12" s="124">
        <v>0</v>
      </c>
      <c r="BP12" s="121">
        <v>0</v>
      </c>
      <c r="BQ12" s="124">
        <v>0</v>
      </c>
      <c r="BR12" s="121">
        <v>21</v>
      </c>
      <c r="BS12" s="124">
        <v>100</v>
      </c>
      <c r="BT12" s="121">
        <v>21</v>
      </c>
      <c r="BU12" s="2"/>
      <c r="BV12" s="3"/>
      <c r="BW12" s="3"/>
      <c r="BX12" s="3"/>
      <c r="BY12" s="3"/>
    </row>
    <row r="13" spans="1:77" ht="41.45" customHeight="1">
      <c r="A13" s="64" t="s">
        <v>218</v>
      </c>
      <c r="C13" s="65"/>
      <c r="D13" s="65" t="s">
        <v>64</v>
      </c>
      <c r="E13" s="66">
        <v>192.411953181194</v>
      </c>
      <c r="F13" s="68">
        <v>99.88883432196725</v>
      </c>
      <c r="G13" s="100" t="s">
        <v>386</v>
      </c>
      <c r="H13" s="65"/>
      <c r="I13" s="69" t="s">
        <v>218</v>
      </c>
      <c r="J13" s="70"/>
      <c r="K13" s="70"/>
      <c r="L13" s="69" t="s">
        <v>1264</v>
      </c>
      <c r="M13" s="73">
        <v>38.04781496571186</v>
      </c>
      <c r="N13" s="74">
        <v>4463.4912109375</v>
      </c>
      <c r="O13" s="74">
        <v>5393.197265625</v>
      </c>
      <c r="P13" s="75"/>
      <c r="Q13" s="76"/>
      <c r="R13" s="76"/>
      <c r="S13" s="86"/>
      <c r="T13" s="48">
        <v>0</v>
      </c>
      <c r="U13" s="48">
        <v>3</v>
      </c>
      <c r="V13" s="49">
        <v>0.046512</v>
      </c>
      <c r="W13" s="49">
        <v>0.010309</v>
      </c>
      <c r="X13" s="49">
        <v>0.017573</v>
      </c>
      <c r="Y13" s="49">
        <v>0.577485</v>
      </c>
      <c r="Z13" s="49">
        <v>0.3333333333333333</v>
      </c>
      <c r="AA13" s="49">
        <v>0</v>
      </c>
      <c r="AB13" s="71">
        <v>13</v>
      </c>
      <c r="AC13" s="71"/>
      <c r="AD13" s="72"/>
      <c r="AE13" s="78" t="s">
        <v>727</v>
      </c>
      <c r="AF13" s="78">
        <v>5097</v>
      </c>
      <c r="AG13" s="78">
        <v>4995</v>
      </c>
      <c r="AH13" s="78">
        <v>269884</v>
      </c>
      <c r="AI13" s="78">
        <v>353486</v>
      </c>
      <c r="AJ13" s="78"/>
      <c r="AK13" s="78" t="s">
        <v>836</v>
      </c>
      <c r="AL13" s="78" t="s">
        <v>932</v>
      </c>
      <c r="AM13" s="78"/>
      <c r="AN13" s="78"/>
      <c r="AO13" s="80">
        <v>39866.5474537037</v>
      </c>
      <c r="AP13" s="83" t="s">
        <v>1021</v>
      </c>
      <c r="AQ13" s="78" t="b">
        <v>0</v>
      </c>
      <c r="AR13" s="78" t="b">
        <v>0</v>
      </c>
      <c r="AS13" s="78" t="b">
        <v>1</v>
      </c>
      <c r="AT13" s="78" t="s">
        <v>683</v>
      </c>
      <c r="AU13" s="78">
        <v>246</v>
      </c>
      <c r="AV13" s="83" t="s">
        <v>1110</v>
      </c>
      <c r="AW13" s="78" t="b">
        <v>0</v>
      </c>
      <c r="AX13" s="78" t="s">
        <v>1141</v>
      </c>
      <c r="AY13" s="83" t="s">
        <v>1152</v>
      </c>
      <c r="AZ13" s="78" t="s">
        <v>66</v>
      </c>
      <c r="BA13" s="78" t="str">
        <f>REPLACE(INDEX(GroupVertices[Group],MATCH(Vertices[[#This Row],[Vertex]],GroupVertices[Vertex],0)),1,1,"")</f>
        <v>1</v>
      </c>
      <c r="BB13" s="48"/>
      <c r="BC13" s="48"/>
      <c r="BD13" s="48"/>
      <c r="BE13" s="48"/>
      <c r="BF13" s="48"/>
      <c r="BG13" s="48"/>
      <c r="BH13" s="121" t="s">
        <v>1739</v>
      </c>
      <c r="BI13" s="121" t="s">
        <v>1739</v>
      </c>
      <c r="BJ13" s="121" t="s">
        <v>1773</v>
      </c>
      <c r="BK13" s="121" t="s">
        <v>1773</v>
      </c>
      <c r="BL13" s="121">
        <v>0</v>
      </c>
      <c r="BM13" s="124">
        <v>0</v>
      </c>
      <c r="BN13" s="121">
        <v>0</v>
      </c>
      <c r="BO13" s="124">
        <v>0</v>
      </c>
      <c r="BP13" s="121">
        <v>0</v>
      </c>
      <c r="BQ13" s="124">
        <v>0</v>
      </c>
      <c r="BR13" s="121">
        <v>21</v>
      </c>
      <c r="BS13" s="124">
        <v>100</v>
      </c>
      <c r="BT13" s="121">
        <v>21</v>
      </c>
      <c r="BU13" s="2"/>
      <c r="BV13" s="3"/>
      <c r="BW13" s="3"/>
      <c r="BX13" s="3"/>
      <c r="BY13" s="3"/>
    </row>
    <row r="14" spans="1:77" ht="41.45" customHeight="1">
      <c r="A14" s="64" t="s">
        <v>219</v>
      </c>
      <c r="C14" s="65"/>
      <c r="D14" s="65" t="s">
        <v>64</v>
      </c>
      <c r="E14" s="66">
        <v>163.0593953660716</v>
      </c>
      <c r="F14" s="68">
        <v>99.99612756196643</v>
      </c>
      <c r="G14" s="100" t="s">
        <v>387</v>
      </c>
      <c r="H14" s="65"/>
      <c r="I14" s="69" t="s">
        <v>219</v>
      </c>
      <c r="J14" s="70"/>
      <c r="K14" s="70"/>
      <c r="L14" s="69" t="s">
        <v>1265</v>
      </c>
      <c r="M14" s="73">
        <v>2.2905545153220945</v>
      </c>
      <c r="N14" s="74">
        <v>4078.8544921875</v>
      </c>
      <c r="O14" s="74">
        <v>2549.964111328125</v>
      </c>
      <c r="P14" s="75"/>
      <c r="Q14" s="76"/>
      <c r="R14" s="76"/>
      <c r="S14" s="86"/>
      <c r="T14" s="48">
        <v>0</v>
      </c>
      <c r="U14" s="48">
        <v>3</v>
      </c>
      <c r="V14" s="49">
        <v>0.046512</v>
      </c>
      <c r="W14" s="49">
        <v>0.010309</v>
      </c>
      <c r="X14" s="49">
        <v>0.017573</v>
      </c>
      <c r="Y14" s="49">
        <v>0.577485</v>
      </c>
      <c r="Z14" s="49">
        <v>0.3333333333333333</v>
      </c>
      <c r="AA14" s="49">
        <v>0</v>
      </c>
      <c r="AB14" s="71">
        <v>14</v>
      </c>
      <c r="AC14" s="71"/>
      <c r="AD14" s="72"/>
      <c r="AE14" s="78" t="s">
        <v>728</v>
      </c>
      <c r="AF14" s="78">
        <v>437</v>
      </c>
      <c r="AG14" s="78">
        <v>174</v>
      </c>
      <c r="AH14" s="78">
        <v>10867</v>
      </c>
      <c r="AI14" s="78">
        <v>5873</v>
      </c>
      <c r="AJ14" s="78"/>
      <c r="AK14" s="78"/>
      <c r="AL14" s="78" t="s">
        <v>933</v>
      </c>
      <c r="AM14" s="78"/>
      <c r="AN14" s="78"/>
      <c r="AO14" s="80">
        <v>40005.37880787037</v>
      </c>
      <c r="AP14" s="83" t="s">
        <v>1022</v>
      </c>
      <c r="AQ14" s="78" t="b">
        <v>0</v>
      </c>
      <c r="AR14" s="78" t="b">
        <v>0</v>
      </c>
      <c r="AS14" s="78" t="b">
        <v>0</v>
      </c>
      <c r="AT14" s="78" t="s">
        <v>683</v>
      </c>
      <c r="AU14" s="78">
        <v>2</v>
      </c>
      <c r="AV14" s="83" t="s">
        <v>1107</v>
      </c>
      <c r="AW14" s="78" t="b">
        <v>0</v>
      </c>
      <c r="AX14" s="78" t="s">
        <v>1141</v>
      </c>
      <c r="AY14" s="83" t="s">
        <v>1153</v>
      </c>
      <c r="AZ14" s="78" t="s">
        <v>66</v>
      </c>
      <c r="BA14" s="78" t="str">
        <f>REPLACE(INDEX(GroupVertices[Group],MATCH(Vertices[[#This Row],[Vertex]],GroupVertices[Vertex],0)),1,1,"")</f>
        <v>1</v>
      </c>
      <c r="BB14" s="48"/>
      <c r="BC14" s="48"/>
      <c r="BD14" s="48"/>
      <c r="BE14" s="48"/>
      <c r="BF14" s="48"/>
      <c r="BG14" s="48"/>
      <c r="BH14" s="121" t="s">
        <v>1739</v>
      </c>
      <c r="BI14" s="121" t="s">
        <v>1739</v>
      </c>
      <c r="BJ14" s="121" t="s">
        <v>1773</v>
      </c>
      <c r="BK14" s="121" t="s">
        <v>1773</v>
      </c>
      <c r="BL14" s="121">
        <v>0</v>
      </c>
      <c r="BM14" s="124">
        <v>0</v>
      </c>
      <c r="BN14" s="121">
        <v>0</v>
      </c>
      <c r="BO14" s="124">
        <v>0</v>
      </c>
      <c r="BP14" s="121">
        <v>0</v>
      </c>
      <c r="BQ14" s="124">
        <v>0</v>
      </c>
      <c r="BR14" s="121">
        <v>21</v>
      </c>
      <c r="BS14" s="124">
        <v>100</v>
      </c>
      <c r="BT14" s="121">
        <v>21</v>
      </c>
      <c r="BU14" s="2"/>
      <c r="BV14" s="3"/>
      <c r="BW14" s="3"/>
      <c r="BX14" s="3"/>
      <c r="BY14" s="3"/>
    </row>
    <row r="15" spans="1:77" ht="41.45" customHeight="1">
      <c r="A15" s="64" t="s">
        <v>220</v>
      </c>
      <c r="C15" s="65"/>
      <c r="D15" s="65" t="s">
        <v>64</v>
      </c>
      <c r="E15" s="66">
        <v>163.51603129972318</v>
      </c>
      <c r="F15" s="68">
        <v>99.99445840764162</v>
      </c>
      <c r="G15" s="100" t="s">
        <v>1123</v>
      </c>
      <c r="H15" s="65"/>
      <c r="I15" s="69" t="s">
        <v>220</v>
      </c>
      <c r="J15" s="70"/>
      <c r="K15" s="70"/>
      <c r="L15" s="69" t="s">
        <v>1266</v>
      </c>
      <c r="M15" s="73">
        <v>2.8468280133057564</v>
      </c>
      <c r="N15" s="74">
        <v>8073.22021484375</v>
      </c>
      <c r="O15" s="74">
        <v>6893.42822265625</v>
      </c>
      <c r="P15" s="75"/>
      <c r="Q15" s="76"/>
      <c r="R15" s="76"/>
      <c r="S15" s="86"/>
      <c r="T15" s="48">
        <v>0</v>
      </c>
      <c r="U15" s="48">
        <v>1</v>
      </c>
      <c r="V15" s="49">
        <v>0</v>
      </c>
      <c r="W15" s="49">
        <v>0.142857</v>
      </c>
      <c r="X15" s="49">
        <v>0</v>
      </c>
      <c r="Y15" s="49">
        <v>0.595235</v>
      </c>
      <c r="Z15" s="49">
        <v>0</v>
      </c>
      <c r="AA15" s="49">
        <v>0</v>
      </c>
      <c r="AB15" s="71">
        <v>15</v>
      </c>
      <c r="AC15" s="71"/>
      <c r="AD15" s="72"/>
      <c r="AE15" s="78" t="s">
        <v>729</v>
      </c>
      <c r="AF15" s="78">
        <v>285</v>
      </c>
      <c r="AG15" s="78">
        <v>249</v>
      </c>
      <c r="AH15" s="78">
        <v>9537</v>
      </c>
      <c r="AI15" s="78">
        <v>4137</v>
      </c>
      <c r="AJ15" s="78"/>
      <c r="AK15" s="78" t="s">
        <v>837</v>
      </c>
      <c r="AL15" s="78"/>
      <c r="AM15" s="78"/>
      <c r="AN15" s="78"/>
      <c r="AO15" s="80">
        <v>42203.96414351852</v>
      </c>
      <c r="AP15" s="83" t="s">
        <v>1023</v>
      </c>
      <c r="AQ15" s="78" t="b">
        <v>1</v>
      </c>
      <c r="AR15" s="78" t="b">
        <v>0</v>
      </c>
      <c r="AS15" s="78" t="b">
        <v>1</v>
      </c>
      <c r="AT15" s="78" t="s">
        <v>683</v>
      </c>
      <c r="AU15" s="78">
        <v>5</v>
      </c>
      <c r="AV15" s="83" t="s">
        <v>1107</v>
      </c>
      <c r="AW15" s="78" t="b">
        <v>0</v>
      </c>
      <c r="AX15" s="78" t="s">
        <v>1141</v>
      </c>
      <c r="AY15" s="83" t="s">
        <v>1154</v>
      </c>
      <c r="AZ15" s="78" t="s">
        <v>66</v>
      </c>
      <c r="BA15" s="78" t="str">
        <f>REPLACE(INDEX(GroupVertices[Group],MATCH(Vertices[[#This Row],[Vertex]],GroupVertices[Vertex],0)),1,1,"")</f>
        <v>5</v>
      </c>
      <c r="BB15" s="48"/>
      <c r="BC15" s="48"/>
      <c r="BD15" s="48"/>
      <c r="BE15" s="48"/>
      <c r="BF15" s="48" t="s">
        <v>365</v>
      </c>
      <c r="BG15" s="48" t="s">
        <v>365</v>
      </c>
      <c r="BH15" s="121" t="s">
        <v>1743</v>
      </c>
      <c r="BI15" s="121" t="s">
        <v>1743</v>
      </c>
      <c r="BJ15" s="121" t="s">
        <v>1776</v>
      </c>
      <c r="BK15" s="121" t="s">
        <v>1776</v>
      </c>
      <c r="BL15" s="121">
        <v>1</v>
      </c>
      <c r="BM15" s="124">
        <v>12.5</v>
      </c>
      <c r="BN15" s="121">
        <v>0</v>
      </c>
      <c r="BO15" s="124">
        <v>0</v>
      </c>
      <c r="BP15" s="121">
        <v>0</v>
      </c>
      <c r="BQ15" s="124">
        <v>0</v>
      </c>
      <c r="BR15" s="121">
        <v>7</v>
      </c>
      <c r="BS15" s="124">
        <v>87.5</v>
      </c>
      <c r="BT15" s="121">
        <v>8</v>
      </c>
      <c r="BU15" s="2"/>
      <c r="BV15" s="3"/>
      <c r="BW15" s="3"/>
      <c r="BX15" s="3"/>
      <c r="BY15" s="3"/>
    </row>
    <row r="16" spans="1:77" ht="41.45" customHeight="1">
      <c r="A16" s="64" t="s">
        <v>288</v>
      </c>
      <c r="C16" s="65"/>
      <c r="D16" s="65" t="s">
        <v>64</v>
      </c>
      <c r="E16" s="66">
        <v>220.32154144597746</v>
      </c>
      <c r="F16" s="68">
        <v>99.7868156096345</v>
      </c>
      <c r="G16" s="100" t="s">
        <v>1124</v>
      </c>
      <c r="H16" s="65"/>
      <c r="I16" s="69" t="s">
        <v>288</v>
      </c>
      <c r="J16" s="70"/>
      <c r="K16" s="70"/>
      <c r="L16" s="69" t="s">
        <v>1267</v>
      </c>
      <c r="M16" s="73">
        <v>72.04725116247326</v>
      </c>
      <c r="N16" s="74">
        <v>8131.09033203125</v>
      </c>
      <c r="O16" s="74">
        <v>5517.09521484375</v>
      </c>
      <c r="P16" s="75"/>
      <c r="Q16" s="76"/>
      <c r="R16" s="76"/>
      <c r="S16" s="86"/>
      <c r="T16" s="48">
        <v>5</v>
      </c>
      <c r="U16" s="48">
        <v>1</v>
      </c>
      <c r="V16" s="49">
        <v>12</v>
      </c>
      <c r="W16" s="49">
        <v>0.25</v>
      </c>
      <c r="X16" s="49">
        <v>0</v>
      </c>
      <c r="Y16" s="49">
        <v>2.619034</v>
      </c>
      <c r="Z16" s="49">
        <v>0</v>
      </c>
      <c r="AA16" s="49">
        <v>0</v>
      </c>
      <c r="AB16" s="71">
        <v>16</v>
      </c>
      <c r="AC16" s="71"/>
      <c r="AD16" s="72"/>
      <c r="AE16" s="78" t="s">
        <v>730</v>
      </c>
      <c r="AF16" s="78">
        <v>8726</v>
      </c>
      <c r="AG16" s="78">
        <v>9579</v>
      </c>
      <c r="AH16" s="78">
        <v>90327</v>
      </c>
      <c r="AI16" s="78">
        <v>137851</v>
      </c>
      <c r="AJ16" s="78"/>
      <c r="AK16" s="78" t="s">
        <v>838</v>
      </c>
      <c r="AL16" s="78" t="s">
        <v>934</v>
      </c>
      <c r="AM16" s="78"/>
      <c r="AN16" s="78"/>
      <c r="AO16" s="80">
        <v>40952.09253472222</v>
      </c>
      <c r="AP16" s="83" t="s">
        <v>1024</v>
      </c>
      <c r="AQ16" s="78" t="b">
        <v>1</v>
      </c>
      <c r="AR16" s="78" t="b">
        <v>0</v>
      </c>
      <c r="AS16" s="78" t="b">
        <v>0</v>
      </c>
      <c r="AT16" s="78" t="s">
        <v>683</v>
      </c>
      <c r="AU16" s="78">
        <v>40</v>
      </c>
      <c r="AV16" s="83" t="s">
        <v>1107</v>
      </c>
      <c r="AW16" s="78" t="b">
        <v>0</v>
      </c>
      <c r="AX16" s="78" t="s">
        <v>1141</v>
      </c>
      <c r="AY16" s="83" t="s">
        <v>1155</v>
      </c>
      <c r="AZ16" s="78" t="s">
        <v>66</v>
      </c>
      <c r="BA16" s="78" t="str">
        <f>REPLACE(INDEX(GroupVertices[Group],MATCH(Vertices[[#This Row],[Vertex]],GroupVertices[Vertex],0)),1,1,"")</f>
        <v>5</v>
      </c>
      <c r="BB16" s="48"/>
      <c r="BC16" s="48"/>
      <c r="BD16" s="48"/>
      <c r="BE16" s="48"/>
      <c r="BF16" s="48" t="s">
        <v>365</v>
      </c>
      <c r="BG16" s="48" t="s">
        <v>365</v>
      </c>
      <c r="BH16" s="121" t="s">
        <v>1744</v>
      </c>
      <c r="BI16" s="121" t="s">
        <v>1744</v>
      </c>
      <c r="BJ16" s="121" t="s">
        <v>1777</v>
      </c>
      <c r="BK16" s="121" t="s">
        <v>1777</v>
      </c>
      <c r="BL16" s="121">
        <v>1</v>
      </c>
      <c r="BM16" s="124">
        <v>16.666666666666668</v>
      </c>
      <c r="BN16" s="121">
        <v>0</v>
      </c>
      <c r="BO16" s="124">
        <v>0</v>
      </c>
      <c r="BP16" s="121">
        <v>0</v>
      </c>
      <c r="BQ16" s="124">
        <v>0</v>
      </c>
      <c r="BR16" s="121">
        <v>5</v>
      </c>
      <c r="BS16" s="124">
        <v>83.33333333333333</v>
      </c>
      <c r="BT16" s="121">
        <v>6</v>
      </c>
      <c r="BU16" s="2"/>
      <c r="BV16" s="3"/>
      <c r="BW16" s="3"/>
      <c r="BX16" s="3"/>
      <c r="BY16" s="3"/>
    </row>
    <row r="17" spans="1:77" ht="41.45" customHeight="1">
      <c r="A17" s="64" t="s">
        <v>221</v>
      </c>
      <c r="C17" s="65"/>
      <c r="D17" s="65" t="s">
        <v>64</v>
      </c>
      <c r="E17" s="66">
        <v>182.54252853520492</v>
      </c>
      <c r="F17" s="68">
        <v>99.92491031077428</v>
      </c>
      <c r="G17" s="100" t="s">
        <v>388</v>
      </c>
      <c r="H17" s="65"/>
      <c r="I17" s="69" t="s">
        <v>221</v>
      </c>
      <c r="J17" s="70"/>
      <c r="K17" s="70"/>
      <c r="L17" s="69" t="s">
        <v>1268</v>
      </c>
      <c r="M17" s="73">
        <v>26.024890429291656</v>
      </c>
      <c r="N17" s="74">
        <v>6338.06689453125</v>
      </c>
      <c r="O17" s="74">
        <v>4093.708251953125</v>
      </c>
      <c r="P17" s="75"/>
      <c r="Q17" s="76"/>
      <c r="R17" s="76"/>
      <c r="S17" s="86"/>
      <c r="T17" s="48">
        <v>0</v>
      </c>
      <c r="U17" s="48">
        <v>1</v>
      </c>
      <c r="V17" s="49">
        <v>0</v>
      </c>
      <c r="W17" s="49">
        <v>0.025</v>
      </c>
      <c r="X17" s="49">
        <v>0</v>
      </c>
      <c r="Y17" s="49">
        <v>0.493323</v>
      </c>
      <c r="Z17" s="49">
        <v>0</v>
      </c>
      <c r="AA17" s="49">
        <v>0</v>
      </c>
      <c r="AB17" s="71">
        <v>17</v>
      </c>
      <c r="AC17" s="71"/>
      <c r="AD17" s="72"/>
      <c r="AE17" s="78" t="s">
        <v>731</v>
      </c>
      <c r="AF17" s="78">
        <v>5000</v>
      </c>
      <c r="AG17" s="78">
        <v>3374</v>
      </c>
      <c r="AH17" s="78">
        <v>79670</v>
      </c>
      <c r="AI17" s="78">
        <v>54089</v>
      </c>
      <c r="AJ17" s="78"/>
      <c r="AK17" s="78" t="s">
        <v>839</v>
      </c>
      <c r="AL17" s="78"/>
      <c r="AM17" s="78"/>
      <c r="AN17" s="78"/>
      <c r="AO17" s="80">
        <v>41711.42798611111</v>
      </c>
      <c r="AP17" s="83" t="s">
        <v>1025</v>
      </c>
      <c r="AQ17" s="78" t="b">
        <v>0</v>
      </c>
      <c r="AR17" s="78" t="b">
        <v>0</v>
      </c>
      <c r="AS17" s="78" t="b">
        <v>0</v>
      </c>
      <c r="AT17" s="78" t="s">
        <v>1104</v>
      </c>
      <c r="AU17" s="78">
        <v>67</v>
      </c>
      <c r="AV17" s="83" t="s">
        <v>1107</v>
      </c>
      <c r="AW17" s="78" t="b">
        <v>0</v>
      </c>
      <c r="AX17" s="78" t="s">
        <v>1141</v>
      </c>
      <c r="AY17" s="83" t="s">
        <v>1156</v>
      </c>
      <c r="AZ17" s="78" t="s">
        <v>66</v>
      </c>
      <c r="BA17" s="78" t="str">
        <f>REPLACE(INDEX(GroupVertices[Group],MATCH(Vertices[[#This Row],[Vertex]],GroupVertices[Vertex],0)),1,1,"")</f>
        <v>3</v>
      </c>
      <c r="BB17" s="48"/>
      <c r="BC17" s="48"/>
      <c r="BD17" s="48"/>
      <c r="BE17" s="48"/>
      <c r="BF17" s="48"/>
      <c r="BG17" s="48"/>
      <c r="BH17" s="121" t="s">
        <v>1745</v>
      </c>
      <c r="BI17" s="121" t="s">
        <v>1745</v>
      </c>
      <c r="BJ17" s="121" t="s">
        <v>1778</v>
      </c>
      <c r="BK17" s="121" t="s">
        <v>1778</v>
      </c>
      <c r="BL17" s="121">
        <v>1</v>
      </c>
      <c r="BM17" s="124">
        <v>3.7037037037037037</v>
      </c>
      <c r="BN17" s="121">
        <v>0</v>
      </c>
      <c r="BO17" s="124">
        <v>0</v>
      </c>
      <c r="BP17" s="121">
        <v>0</v>
      </c>
      <c r="BQ17" s="124">
        <v>0</v>
      </c>
      <c r="BR17" s="121">
        <v>26</v>
      </c>
      <c r="BS17" s="124">
        <v>96.29629629629629</v>
      </c>
      <c r="BT17" s="121">
        <v>27</v>
      </c>
      <c r="BU17" s="2"/>
      <c r="BV17" s="3"/>
      <c r="BW17" s="3"/>
      <c r="BX17" s="3"/>
      <c r="BY17" s="3"/>
    </row>
    <row r="18" spans="1:77" ht="41.45" customHeight="1">
      <c r="A18" s="64" t="s">
        <v>305</v>
      </c>
      <c r="C18" s="65"/>
      <c r="D18" s="65" t="s">
        <v>64</v>
      </c>
      <c r="E18" s="66">
        <v>164.80070039306293</v>
      </c>
      <c r="F18" s="68">
        <v>99.98976252014113</v>
      </c>
      <c r="G18" s="100" t="s">
        <v>462</v>
      </c>
      <c r="H18" s="65"/>
      <c r="I18" s="69" t="s">
        <v>305</v>
      </c>
      <c r="J18" s="70"/>
      <c r="K18" s="70"/>
      <c r="L18" s="69" t="s">
        <v>1269</v>
      </c>
      <c r="M18" s="73">
        <v>4.411810787633124</v>
      </c>
      <c r="N18" s="74">
        <v>5971.1767578125</v>
      </c>
      <c r="O18" s="74">
        <v>3212.336669921875</v>
      </c>
      <c r="P18" s="75"/>
      <c r="Q18" s="76"/>
      <c r="R18" s="76"/>
      <c r="S18" s="86"/>
      <c r="T18" s="48">
        <v>4</v>
      </c>
      <c r="U18" s="48">
        <v>1</v>
      </c>
      <c r="V18" s="49">
        <v>46</v>
      </c>
      <c r="W18" s="49">
        <v>0.035714</v>
      </c>
      <c r="X18" s="49">
        <v>0</v>
      </c>
      <c r="Y18" s="49">
        <v>1.615638</v>
      </c>
      <c r="Z18" s="49">
        <v>0</v>
      </c>
      <c r="AA18" s="49">
        <v>0</v>
      </c>
      <c r="AB18" s="71">
        <v>18</v>
      </c>
      <c r="AC18" s="71"/>
      <c r="AD18" s="72"/>
      <c r="AE18" s="78" t="s">
        <v>732</v>
      </c>
      <c r="AF18" s="78">
        <v>276</v>
      </c>
      <c r="AG18" s="78">
        <v>460</v>
      </c>
      <c r="AH18" s="78">
        <v>23038</v>
      </c>
      <c r="AI18" s="78">
        <v>2409</v>
      </c>
      <c r="AJ18" s="78"/>
      <c r="AK18" s="78" t="s">
        <v>840</v>
      </c>
      <c r="AL18" s="78"/>
      <c r="AM18" s="78"/>
      <c r="AN18" s="78"/>
      <c r="AO18" s="80">
        <v>41181.4681712963</v>
      </c>
      <c r="AP18" s="78"/>
      <c r="AQ18" s="78" t="b">
        <v>1</v>
      </c>
      <c r="AR18" s="78" t="b">
        <v>0</v>
      </c>
      <c r="AS18" s="78" t="b">
        <v>0</v>
      </c>
      <c r="AT18" s="78" t="s">
        <v>683</v>
      </c>
      <c r="AU18" s="78">
        <v>3</v>
      </c>
      <c r="AV18" s="83" t="s">
        <v>1107</v>
      </c>
      <c r="AW18" s="78" t="b">
        <v>0</v>
      </c>
      <c r="AX18" s="78" t="s">
        <v>1141</v>
      </c>
      <c r="AY18" s="83" t="s">
        <v>1157</v>
      </c>
      <c r="AZ18" s="78" t="s">
        <v>66</v>
      </c>
      <c r="BA18" s="78" t="str">
        <f>REPLACE(INDEX(GroupVertices[Group],MATCH(Vertices[[#This Row],[Vertex]],GroupVertices[Vertex],0)),1,1,"")</f>
        <v>3</v>
      </c>
      <c r="BB18" s="48"/>
      <c r="BC18" s="48"/>
      <c r="BD18" s="48"/>
      <c r="BE18" s="48"/>
      <c r="BF18" s="48" t="s">
        <v>1736</v>
      </c>
      <c r="BG18" s="48" t="s">
        <v>374</v>
      </c>
      <c r="BH18" s="121" t="s">
        <v>1746</v>
      </c>
      <c r="BI18" s="121" t="s">
        <v>1768</v>
      </c>
      <c r="BJ18" s="121" t="s">
        <v>1779</v>
      </c>
      <c r="BK18" s="121" t="s">
        <v>1802</v>
      </c>
      <c r="BL18" s="121">
        <v>1</v>
      </c>
      <c r="BM18" s="124">
        <v>1.639344262295082</v>
      </c>
      <c r="BN18" s="121">
        <v>1</v>
      </c>
      <c r="BO18" s="124">
        <v>1.639344262295082</v>
      </c>
      <c r="BP18" s="121">
        <v>0</v>
      </c>
      <c r="BQ18" s="124">
        <v>0</v>
      </c>
      <c r="BR18" s="121">
        <v>59</v>
      </c>
      <c r="BS18" s="124">
        <v>96.72131147540983</v>
      </c>
      <c r="BT18" s="121">
        <v>61</v>
      </c>
      <c r="BU18" s="2"/>
      <c r="BV18" s="3"/>
      <c r="BW18" s="3"/>
      <c r="BX18" s="3"/>
      <c r="BY18" s="3"/>
    </row>
    <row r="19" spans="1:77" ht="41.45" customHeight="1">
      <c r="A19" s="64" t="s">
        <v>222</v>
      </c>
      <c r="C19" s="65"/>
      <c r="D19" s="65" t="s">
        <v>64</v>
      </c>
      <c r="E19" s="66">
        <v>162.04261935380748</v>
      </c>
      <c r="F19" s="68">
        <v>99.99984421226301</v>
      </c>
      <c r="G19" s="100" t="s">
        <v>389</v>
      </c>
      <c r="H19" s="65"/>
      <c r="I19" s="69" t="s">
        <v>222</v>
      </c>
      <c r="J19" s="70"/>
      <c r="K19" s="70"/>
      <c r="L19" s="69" t="s">
        <v>1270</v>
      </c>
      <c r="M19" s="73">
        <v>1.0519188598118083</v>
      </c>
      <c r="N19" s="74">
        <v>601.466064453125</v>
      </c>
      <c r="O19" s="74">
        <v>7206.98583984375</v>
      </c>
      <c r="P19" s="75"/>
      <c r="Q19" s="76"/>
      <c r="R19" s="76"/>
      <c r="S19" s="86"/>
      <c r="T19" s="48">
        <v>0</v>
      </c>
      <c r="U19" s="48">
        <v>3</v>
      </c>
      <c r="V19" s="49">
        <v>0.046512</v>
      </c>
      <c r="W19" s="49">
        <v>0.010309</v>
      </c>
      <c r="X19" s="49">
        <v>0.017573</v>
      </c>
      <c r="Y19" s="49">
        <v>0.577485</v>
      </c>
      <c r="Z19" s="49">
        <v>0.3333333333333333</v>
      </c>
      <c r="AA19" s="49">
        <v>0</v>
      </c>
      <c r="AB19" s="71">
        <v>19</v>
      </c>
      <c r="AC19" s="71"/>
      <c r="AD19" s="72"/>
      <c r="AE19" s="78" t="s">
        <v>733</v>
      </c>
      <c r="AF19" s="78">
        <v>40</v>
      </c>
      <c r="AG19" s="78">
        <v>7</v>
      </c>
      <c r="AH19" s="78">
        <v>693</v>
      </c>
      <c r="AI19" s="78">
        <v>2286</v>
      </c>
      <c r="AJ19" s="78"/>
      <c r="AK19" s="78" t="s">
        <v>841</v>
      </c>
      <c r="AL19" s="78" t="s">
        <v>935</v>
      </c>
      <c r="AM19" s="78"/>
      <c r="AN19" s="78"/>
      <c r="AO19" s="80">
        <v>40789.43140046296</v>
      </c>
      <c r="AP19" s="78"/>
      <c r="AQ19" s="78" t="b">
        <v>1</v>
      </c>
      <c r="AR19" s="78" t="b">
        <v>0</v>
      </c>
      <c r="AS19" s="78" t="b">
        <v>0</v>
      </c>
      <c r="AT19" s="78" t="s">
        <v>683</v>
      </c>
      <c r="AU19" s="78">
        <v>0</v>
      </c>
      <c r="AV19" s="83" t="s">
        <v>1107</v>
      </c>
      <c r="AW19" s="78" t="b">
        <v>0</v>
      </c>
      <c r="AX19" s="78" t="s">
        <v>1141</v>
      </c>
      <c r="AY19" s="83" t="s">
        <v>1158</v>
      </c>
      <c r="AZ19" s="78" t="s">
        <v>66</v>
      </c>
      <c r="BA19" s="78" t="str">
        <f>REPLACE(INDEX(GroupVertices[Group],MATCH(Vertices[[#This Row],[Vertex]],GroupVertices[Vertex],0)),1,1,"")</f>
        <v>1</v>
      </c>
      <c r="BB19" s="48"/>
      <c r="BC19" s="48"/>
      <c r="BD19" s="48"/>
      <c r="BE19" s="48"/>
      <c r="BF19" s="48"/>
      <c r="BG19" s="48"/>
      <c r="BH19" s="121" t="s">
        <v>1739</v>
      </c>
      <c r="BI19" s="121" t="s">
        <v>1739</v>
      </c>
      <c r="BJ19" s="121" t="s">
        <v>1773</v>
      </c>
      <c r="BK19" s="121" t="s">
        <v>1773</v>
      </c>
      <c r="BL19" s="121">
        <v>0</v>
      </c>
      <c r="BM19" s="124">
        <v>0</v>
      </c>
      <c r="BN19" s="121">
        <v>0</v>
      </c>
      <c r="BO19" s="124">
        <v>0</v>
      </c>
      <c r="BP19" s="121">
        <v>0</v>
      </c>
      <c r="BQ19" s="124">
        <v>0</v>
      </c>
      <c r="BR19" s="121">
        <v>21</v>
      </c>
      <c r="BS19" s="124">
        <v>100</v>
      </c>
      <c r="BT19" s="121">
        <v>21</v>
      </c>
      <c r="BU19" s="2"/>
      <c r="BV19" s="3"/>
      <c r="BW19" s="3"/>
      <c r="BX19" s="3"/>
      <c r="BY19" s="3"/>
    </row>
    <row r="20" spans="1:77" ht="41.45" customHeight="1">
      <c r="A20" s="64" t="s">
        <v>223</v>
      </c>
      <c r="C20" s="65"/>
      <c r="D20" s="65" t="s">
        <v>64</v>
      </c>
      <c r="E20" s="66">
        <v>180.7525156752908</v>
      </c>
      <c r="F20" s="68">
        <v>99.93145339572756</v>
      </c>
      <c r="G20" s="100" t="s">
        <v>390</v>
      </c>
      <c r="H20" s="65"/>
      <c r="I20" s="69" t="s">
        <v>223</v>
      </c>
      <c r="J20" s="70"/>
      <c r="K20" s="70"/>
      <c r="L20" s="69" t="s">
        <v>1271</v>
      </c>
      <c r="M20" s="73">
        <v>23.8442983171957</v>
      </c>
      <c r="N20" s="74">
        <v>5626.60888671875</v>
      </c>
      <c r="O20" s="74">
        <v>4023.0732421875</v>
      </c>
      <c r="P20" s="75"/>
      <c r="Q20" s="76"/>
      <c r="R20" s="76"/>
      <c r="S20" s="86"/>
      <c r="T20" s="48">
        <v>0</v>
      </c>
      <c r="U20" s="48">
        <v>1</v>
      </c>
      <c r="V20" s="49">
        <v>0</v>
      </c>
      <c r="W20" s="49">
        <v>0.025</v>
      </c>
      <c r="X20" s="49">
        <v>0</v>
      </c>
      <c r="Y20" s="49">
        <v>0.493323</v>
      </c>
      <c r="Z20" s="49">
        <v>0</v>
      </c>
      <c r="AA20" s="49">
        <v>0</v>
      </c>
      <c r="AB20" s="71">
        <v>20</v>
      </c>
      <c r="AC20" s="71"/>
      <c r="AD20" s="72"/>
      <c r="AE20" s="78" t="s">
        <v>734</v>
      </c>
      <c r="AF20" s="78">
        <v>3184</v>
      </c>
      <c r="AG20" s="78">
        <v>3080</v>
      </c>
      <c r="AH20" s="78">
        <v>104682</v>
      </c>
      <c r="AI20" s="78">
        <v>2230</v>
      </c>
      <c r="AJ20" s="78"/>
      <c r="AK20" s="78" t="s">
        <v>842</v>
      </c>
      <c r="AL20" s="78" t="s">
        <v>936</v>
      </c>
      <c r="AM20" s="78"/>
      <c r="AN20" s="78"/>
      <c r="AO20" s="80">
        <v>41355.92934027778</v>
      </c>
      <c r="AP20" s="83" t="s">
        <v>1026</v>
      </c>
      <c r="AQ20" s="78" t="b">
        <v>1</v>
      </c>
      <c r="AR20" s="78" t="b">
        <v>0</v>
      </c>
      <c r="AS20" s="78" t="b">
        <v>1</v>
      </c>
      <c r="AT20" s="78" t="s">
        <v>683</v>
      </c>
      <c r="AU20" s="78">
        <v>64</v>
      </c>
      <c r="AV20" s="83" t="s">
        <v>1107</v>
      </c>
      <c r="AW20" s="78" t="b">
        <v>0</v>
      </c>
      <c r="AX20" s="78" t="s">
        <v>1141</v>
      </c>
      <c r="AY20" s="83" t="s">
        <v>1159</v>
      </c>
      <c r="AZ20" s="78" t="s">
        <v>66</v>
      </c>
      <c r="BA20" s="78" t="str">
        <f>REPLACE(INDEX(GroupVertices[Group],MATCH(Vertices[[#This Row],[Vertex]],GroupVertices[Vertex],0)),1,1,"")</f>
        <v>3</v>
      </c>
      <c r="BB20" s="48"/>
      <c r="BC20" s="48"/>
      <c r="BD20" s="48"/>
      <c r="BE20" s="48"/>
      <c r="BF20" s="48"/>
      <c r="BG20" s="48"/>
      <c r="BH20" s="121" t="s">
        <v>1745</v>
      </c>
      <c r="BI20" s="121" t="s">
        <v>1745</v>
      </c>
      <c r="BJ20" s="121" t="s">
        <v>1778</v>
      </c>
      <c r="BK20" s="121" t="s">
        <v>1778</v>
      </c>
      <c r="BL20" s="121">
        <v>1</v>
      </c>
      <c r="BM20" s="124">
        <v>3.7037037037037037</v>
      </c>
      <c r="BN20" s="121">
        <v>0</v>
      </c>
      <c r="BO20" s="124">
        <v>0</v>
      </c>
      <c r="BP20" s="121">
        <v>0</v>
      </c>
      <c r="BQ20" s="124">
        <v>0</v>
      </c>
      <c r="BR20" s="121">
        <v>26</v>
      </c>
      <c r="BS20" s="124">
        <v>96.29629629629629</v>
      </c>
      <c r="BT20" s="121">
        <v>27</v>
      </c>
      <c r="BU20" s="2"/>
      <c r="BV20" s="3"/>
      <c r="BW20" s="3"/>
      <c r="BX20" s="3"/>
      <c r="BY20" s="3"/>
    </row>
    <row r="21" spans="1:77" ht="41.45" customHeight="1">
      <c r="A21" s="64" t="s">
        <v>224</v>
      </c>
      <c r="C21" s="65"/>
      <c r="D21" s="65" t="s">
        <v>64</v>
      </c>
      <c r="E21" s="66">
        <v>191.29167302396885</v>
      </c>
      <c r="F21" s="68">
        <v>99.89292931391081</v>
      </c>
      <c r="G21" s="100" t="s">
        <v>391</v>
      </c>
      <c r="H21" s="65"/>
      <c r="I21" s="69" t="s">
        <v>224</v>
      </c>
      <c r="J21" s="70"/>
      <c r="K21" s="70"/>
      <c r="L21" s="69" t="s">
        <v>1272</v>
      </c>
      <c r="M21" s="73">
        <v>36.68309065065861</v>
      </c>
      <c r="N21" s="74">
        <v>2380.230712890625</v>
      </c>
      <c r="O21" s="74">
        <v>1439.7786865234375</v>
      </c>
      <c r="P21" s="75"/>
      <c r="Q21" s="76"/>
      <c r="R21" s="76"/>
      <c r="S21" s="86"/>
      <c r="T21" s="48">
        <v>0</v>
      </c>
      <c r="U21" s="48">
        <v>3</v>
      </c>
      <c r="V21" s="49">
        <v>0.046512</v>
      </c>
      <c r="W21" s="49">
        <v>0.010309</v>
      </c>
      <c r="X21" s="49">
        <v>0.017573</v>
      </c>
      <c r="Y21" s="49">
        <v>0.577485</v>
      </c>
      <c r="Z21" s="49">
        <v>0.3333333333333333</v>
      </c>
      <c r="AA21" s="49">
        <v>0</v>
      </c>
      <c r="AB21" s="71">
        <v>21</v>
      </c>
      <c r="AC21" s="71"/>
      <c r="AD21" s="72"/>
      <c r="AE21" s="78" t="s">
        <v>735</v>
      </c>
      <c r="AF21" s="78">
        <v>4979</v>
      </c>
      <c r="AG21" s="78">
        <v>4811</v>
      </c>
      <c r="AH21" s="78">
        <v>132300</v>
      </c>
      <c r="AI21" s="78">
        <v>39987</v>
      </c>
      <c r="AJ21" s="78"/>
      <c r="AK21" s="78" t="s">
        <v>843</v>
      </c>
      <c r="AL21" s="78"/>
      <c r="AM21" s="78"/>
      <c r="AN21" s="78"/>
      <c r="AO21" s="80">
        <v>41032.805497685185</v>
      </c>
      <c r="AP21" s="83" t="s">
        <v>1027</v>
      </c>
      <c r="AQ21" s="78" t="b">
        <v>1</v>
      </c>
      <c r="AR21" s="78" t="b">
        <v>0</v>
      </c>
      <c r="AS21" s="78" t="b">
        <v>1</v>
      </c>
      <c r="AT21" s="78" t="s">
        <v>683</v>
      </c>
      <c r="AU21" s="78">
        <v>82</v>
      </c>
      <c r="AV21" s="83" t="s">
        <v>1107</v>
      </c>
      <c r="AW21" s="78" t="b">
        <v>0</v>
      </c>
      <c r="AX21" s="78" t="s">
        <v>1141</v>
      </c>
      <c r="AY21" s="83" t="s">
        <v>1160</v>
      </c>
      <c r="AZ21" s="78" t="s">
        <v>66</v>
      </c>
      <c r="BA21" s="78" t="str">
        <f>REPLACE(INDEX(GroupVertices[Group],MATCH(Vertices[[#This Row],[Vertex]],GroupVertices[Vertex],0)),1,1,"")</f>
        <v>1</v>
      </c>
      <c r="BB21" s="48"/>
      <c r="BC21" s="48"/>
      <c r="BD21" s="48"/>
      <c r="BE21" s="48"/>
      <c r="BF21" s="48"/>
      <c r="BG21" s="48"/>
      <c r="BH21" s="121" t="s">
        <v>1739</v>
      </c>
      <c r="BI21" s="121" t="s">
        <v>1739</v>
      </c>
      <c r="BJ21" s="121" t="s">
        <v>1773</v>
      </c>
      <c r="BK21" s="121" t="s">
        <v>1773</v>
      </c>
      <c r="BL21" s="121">
        <v>0</v>
      </c>
      <c r="BM21" s="124">
        <v>0</v>
      </c>
      <c r="BN21" s="121">
        <v>0</v>
      </c>
      <c r="BO21" s="124">
        <v>0</v>
      </c>
      <c r="BP21" s="121">
        <v>0</v>
      </c>
      <c r="BQ21" s="124">
        <v>0</v>
      </c>
      <c r="BR21" s="121">
        <v>21</v>
      </c>
      <c r="BS21" s="124">
        <v>100</v>
      </c>
      <c r="BT21" s="121">
        <v>21</v>
      </c>
      <c r="BU21" s="2"/>
      <c r="BV21" s="3"/>
      <c r="BW21" s="3"/>
      <c r="BX21" s="3"/>
      <c r="BY21" s="3"/>
    </row>
    <row r="22" spans="1:77" ht="41.45" customHeight="1">
      <c r="A22" s="64" t="s">
        <v>225</v>
      </c>
      <c r="C22" s="65"/>
      <c r="D22" s="65" t="s">
        <v>64</v>
      </c>
      <c r="E22" s="66">
        <v>185.5197948226131</v>
      </c>
      <c r="F22" s="68">
        <v>99.91402742457647</v>
      </c>
      <c r="G22" s="100" t="s">
        <v>392</v>
      </c>
      <c r="H22" s="65"/>
      <c r="I22" s="69" t="s">
        <v>225</v>
      </c>
      <c r="J22" s="70"/>
      <c r="K22" s="70"/>
      <c r="L22" s="69" t="s">
        <v>1273</v>
      </c>
      <c r="M22" s="73">
        <v>29.65179363614513</v>
      </c>
      <c r="N22" s="74">
        <v>1007.9935913085938</v>
      </c>
      <c r="O22" s="74">
        <v>7612.18115234375</v>
      </c>
      <c r="P22" s="75"/>
      <c r="Q22" s="76"/>
      <c r="R22" s="76"/>
      <c r="S22" s="86"/>
      <c r="T22" s="48">
        <v>0</v>
      </c>
      <c r="U22" s="48">
        <v>3</v>
      </c>
      <c r="V22" s="49">
        <v>0.046512</v>
      </c>
      <c r="W22" s="49">
        <v>0.010309</v>
      </c>
      <c r="X22" s="49">
        <v>0.017573</v>
      </c>
      <c r="Y22" s="49">
        <v>0.577485</v>
      </c>
      <c r="Z22" s="49">
        <v>0.3333333333333333</v>
      </c>
      <c r="AA22" s="49">
        <v>0</v>
      </c>
      <c r="AB22" s="71">
        <v>22</v>
      </c>
      <c r="AC22" s="71"/>
      <c r="AD22" s="72"/>
      <c r="AE22" s="78" t="s">
        <v>736</v>
      </c>
      <c r="AF22" s="78">
        <v>4145</v>
      </c>
      <c r="AG22" s="78">
        <v>3863</v>
      </c>
      <c r="AH22" s="78">
        <v>84171</v>
      </c>
      <c r="AI22" s="78">
        <v>62552</v>
      </c>
      <c r="AJ22" s="78"/>
      <c r="AK22" s="78" t="s">
        <v>844</v>
      </c>
      <c r="AL22" s="78" t="s">
        <v>929</v>
      </c>
      <c r="AM22" s="78"/>
      <c r="AN22" s="78"/>
      <c r="AO22" s="80">
        <v>39906.974328703705</v>
      </c>
      <c r="AP22" s="83" t="s">
        <v>1028</v>
      </c>
      <c r="AQ22" s="78" t="b">
        <v>1</v>
      </c>
      <c r="AR22" s="78" t="b">
        <v>0</v>
      </c>
      <c r="AS22" s="78" t="b">
        <v>1</v>
      </c>
      <c r="AT22" s="78" t="s">
        <v>683</v>
      </c>
      <c r="AU22" s="78">
        <v>45</v>
      </c>
      <c r="AV22" s="83" t="s">
        <v>1107</v>
      </c>
      <c r="AW22" s="78" t="b">
        <v>0</v>
      </c>
      <c r="AX22" s="78" t="s">
        <v>1141</v>
      </c>
      <c r="AY22" s="83" t="s">
        <v>1161</v>
      </c>
      <c r="AZ22" s="78" t="s">
        <v>66</v>
      </c>
      <c r="BA22" s="78" t="str">
        <f>REPLACE(INDEX(GroupVertices[Group],MATCH(Vertices[[#This Row],[Vertex]],GroupVertices[Vertex],0)),1,1,"")</f>
        <v>1</v>
      </c>
      <c r="BB22" s="48"/>
      <c r="BC22" s="48"/>
      <c r="BD22" s="48"/>
      <c r="BE22" s="48"/>
      <c r="BF22" s="48"/>
      <c r="BG22" s="48"/>
      <c r="BH22" s="121" t="s">
        <v>1739</v>
      </c>
      <c r="BI22" s="121" t="s">
        <v>1739</v>
      </c>
      <c r="BJ22" s="121" t="s">
        <v>1773</v>
      </c>
      <c r="BK22" s="121" t="s">
        <v>1773</v>
      </c>
      <c r="BL22" s="121">
        <v>0</v>
      </c>
      <c r="BM22" s="124">
        <v>0</v>
      </c>
      <c r="BN22" s="121">
        <v>0</v>
      </c>
      <c r="BO22" s="124">
        <v>0</v>
      </c>
      <c r="BP22" s="121">
        <v>0</v>
      </c>
      <c r="BQ22" s="124">
        <v>0</v>
      </c>
      <c r="BR22" s="121">
        <v>21</v>
      </c>
      <c r="BS22" s="124">
        <v>100</v>
      </c>
      <c r="BT22" s="121">
        <v>21</v>
      </c>
      <c r="BU22" s="2"/>
      <c r="BV22" s="3"/>
      <c r="BW22" s="3"/>
      <c r="BX22" s="3"/>
      <c r="BY22" s="3"/>
    </row>
    <row r="23" spans="1:77" ht="41.45" customHeight="1">
      <c r="A23" s="64" t="s">
        <v>226</v>
      </c>
      <c r="C23" s="65"/>
      <c r="D23" s="65" t="s">
        <v>64</v>
      </c>
      <c r="E23" s="66">
        <v>196.19289871182895</v>
      </c>
      <c r="F23" s="68">
        <v>99.87501372415778</v>
      </c>
      <c r="G23" s="100" t="s">
        <v>393</v>
      </c>
      <c r="H23" s="65"/>
      <c r="I23" s="69" t="s">
        <v>226</v>
      </c>
      <c r="J23" s="70"/>
      <c r="K23" s="70"/>
      <c r="L23" s="69" t="s">
        <v>1274</v>
      </c>
      <c r="M23" s="73">
        <v>42.653759529016575</v>
      </c>
      <c r="N23" s="74">
        <v>4658.4033203125</v>
      </c>
      <c r="O23" s="74">
        <v>8567.603515625</v>
      </c>
      <c r="P23" s="75"/>
      <c r="Q23" s="76"/>
      <c r="R23" s="76"/>
      <c r="S23" s="86"/>
      <c r="T23" s="48">
        <v>0</v>
      </c>
      <c r="U23" s="48">
        <v>1</v>
      </c>
      <c r="V23" s="49">
        <v>0</v>
      </c>
      <c r="W23" s="49">
        <v>0.017857</v>
      </c>
      <c r="X23" s="49">
        <v>0</v>
      </c>
      <c r="Y23" s="49">
        <v>0.54725</v>
      </c>
      <c r="Z23" s="49">
        <v>0</v>
      </c>
      <c r="AA23" s="49">
        <v>0</v>
      </c>
      <c r="AB23" s="71">
        <v>23</v>
      </c>
      <c r="AC23" s="71"/>
      <c r="AD23" s="72"/>
      <c r="AE23" s="78" t="s">
        <v>737</v>
      </c>
      <c r="AF23" s="78">
        <v>4843</v>
      </c>
      <c r="AG23" s="78">
        <v>5616</v>
      </c>
      <c r="AH23" s="78">
        <v>274016</v>
      </c>
      <c r="AI23" s="78">
        <v>111371</v>
      </c>
      <c r="AJ23" s="78"/>
      <c r="AK23" s="78" t="s">
        <v>845</v>
      </c>
      <c r="AL23" s="78" t="s">
        <v>937</v>
      </c>
      <c r="AM23" s="78"/>
      <c r="AN23" s="78"/>
      <c r="AO23" s="80">
        <v>42133.64130787037</v>
      </c>
      <c r="AP23" s="83" t="s">
        <v>1029</v>
      </c>
      <c r="AQ23" s="78" t="b">
        <v>1</v>
      </c>
      <c r="AR23" s="78" t="b">
        <v>0</v>
      </c>
      <c r="AS23" s="78" t="b">
        <v>0</v>
      </c>
      <c r="AT23" s="78" t="s">
        <v>683</v>
      </c>
      <c r="AU23" s="78">
        <v>448</v>
      </c>
      <c r="AV23" s="83" t="s">
        <v>1107</v>
      </c>
      <c r="AW23" s="78" t="b">
        <v>0</v>
      </c>
      <c r="AX23" s="78" t="s">
        <v>1141</v>
      </c>
      <c r="AY23" s="83" t="s">
        <v>1162</v>
      </c>
      <c r="AZ23" s="78" t="s">
        <v>66</v>
      </c>
      <c r="BA23" s="78" t="str">
        <f>REPLACE(INDEX(GroupVertices[Group],MATCH(Vertices[[#This Row],[Vertex]],GroupVertices[Vertex],0)),1,1,"")</f>
        <v>2</v>
      </c>
      <c r="BB23" s="48"/>
      <c r="BC23" s="48"/>
      <c r="BD23" s="48"/>
      <c r="BE23" s="48"/>
      <c r="BF23" s="48" t="s">
        <v>365</v>
      </c>
      <c r="BG23" s="48" t="s">
        <v>365</v>
      </c>
      <c r="BH23" s="121" t="s">
        <v>1747</v>
      </c>
      <c r="BI23" s="121" t="s">
        <v>1747</v>
      </c>
      <c r="BJ23" s="121" t="s">
        <v>1780</v>
      </c>
      <c r="BK23" s="121" t="s">
        <v>1780</v>
      </c>
      <c r="BL23" s="121">
        <v>1</v>
      </c>
      <c r="BM23" s="124">
        <v>4.166666666666667</v>
      </c>
      <c r="BN23" s="121">
        <v>0</v>
      </c>
      <c r="BO23" s="124">
        <v>0</v>
      </c>
      <c r="BP23" s="121">
        <v>0</v>
      </c>
      <c r="BQ23" s="124">
        <v>0</v>
      </c>
      <c r="BR23" s="121">
        <v>23</v>
      </c>
      <c r="BS23" s="124">
        <v>95.83333333333333</v>
      </c>
      <c r="BT23" s="121">
        <v>24</v>
      </c>
      <c r="BU23" s="2"/>
      <c r="BV23" s="3"/>
      <c r="BW23" s="3"/>
      <c r="BX23" s="3"/>
      <c r="BY23" s="3"/>
    </row>
    <row r="24" spans="1:77" ht="41.45" customHeight="1">
      <c r="A24" s="64" t="s">
        <v>300</v>
      </c>
      <c r="C24" s="65"/>
      <c r="D24" s="65" t="s">
        <v>64</v>
      </c>
      <c r="E24" s="66">
        <v>174.55444393586026</v>
      </c>
      <c r="F24" s="68">
        <v>99.95410938376305</v>
      </c>
      <c r="G24" s="100" t="s">
        <v>1125</v>
      </c>
      <c r="H24" s="65"/>
      <c r="I24" s="69" t="s">
        <v>300</v>
      </c>
      <c r="J24" s="70"/>
      <c r="K24" s="70"/>
      <c r="L24" s="69" t="s">
        <v>1275</v>
      </c>
      <c r="M24" s="73">
        <v>16.293812704564136</v>
      </c>
      <c r="N24" s="74">
        <v>5851.80029296875</v>
      </c>
      <c r="O24" s="74">
        <v>8450.6962890625</v>
      </c>
      <c r="P24" s="75"/>
      <c r="Q24" s="76"/>
      <c r="R24" s="76"/>
      <c r="S24" s="86"/>
      <c r="T24" s="48">
        <v>8</v>
      </c>
      <c r="U24" s="48">
        <v>1</v>
      </c>
      <c r="V24" s="49">
        <v>174</v>
      </c>
      <c r="W24" s="49">
        <v>0.025641</v>
      </c>
      <c r="X24" s="49">
        <v>0</v>
      </c>
      <c r="Y24" s="49">
        <v>3.738831</v>
      </c>
      <c r="Z24" s="49">
        <v>0</v>
      </c>
      <c r="AA24" s="49">
        <v>0</v>
      </c>
      <c r="AB24" s="71">
        <v>24</v>
      </c>
      <c r="AC24" s="71"/>
      <c r="AD24" s="72"/>
      <c r="AE24" s="78" t="s">
        <v>738</v>
      </c>
      <c r="AF24" s="78">
        <v>2495</v>
      </c>
      <c r="AG24" s="78">
        <v>2062</v>
      </c>
      <c r="AH24" s="78">
        <v>7231</v>
      </c>
      <c r="AI24" s="78">
        <v>2143</v>
      </c>
      <c r="AJ24" s="78"/>
      <c r="AK24" s="78" t="s">
        <v>846</v>
      </c>
      <c r="AL24" s="78" t="s">
        <v>938</v>
      </c>
      <c r="AM24" s="78"/>
      <c r="AN24" s="78"/>
      <c r="AO24" s="80">
        <v>42084.88434027778</v>
      </c>
      <c r="AP24" s="83" t="s">
        <v>1030</v>
      </c>
      <c r="AQ24" s="78" t="b">
        <v>1</v>
      </c>
      <c r="AR24" s="78" t="b">
        <v>0</v>
      </c>
      <c r="AS24" s="78" t="b">
        <v>0</v>
      </c>
      <c r="AT24" s="78" t="s">
        <v>683</v>
      </c>
      <c r="AU24" s="78">
        <v>12</v>
      </c>
      <c r="AV24" s="83" t="s">
        <v>1107</v>
      </c>
      <c r="AW24" s="78" t="b">
        <v>0</v>
      </c>
      <c r="AX24" s="78" t="s">
        <v>1141</v>
      </c>
      <c r="AY24" s="83" t="s">
        <v>1163</v>
      </c>
      <c r="AZ24" s="78" t="s">
        <v>66</v>
      </c>
      <c r="BA24" s="78" t="str">
        <f>REPLACE(INDEX(GroupVertices[Group],MATCH(Vertices[[#This Row],[Vertex]],GroupVertices[Vertex],0)),1,1,"")</f>
        <v>2</v>
      </c>
      <c r="BB24" s="48"/>
      <c r="BC24" s="48"/>
      <c r="BD24" s="48"/>
      <c r="BE24" s="48"/>
      <c r="BF24" s="48" t="s">
        <v>365</v>
      </c>
      <c r="BG24" s="48" t="s">
        <v>365</v>
      </c>
      <c r="BH24" s="121" t="s">
        <v>1748</v>
      </c>
      <c r="BI24" s="121" t="s">
        <v>1748</v>
      </c>
      <c r="BJ24" s="121" t="s">
        <v>1781</v>
      </c>
      <c r="BK24" s="121" t="s">
        <v>1781</v>
      </c>
      <c r="BL24" s="121">
        <v>1</v>
      </c>
      <c r="BM24" s="124">
        <v>2</v>
      </c>
      <c r="BN24" s="121">
        <v>1</v>
      </c>
      <c r="BO24" s="124">
        <v>2</v>
      </c>
      <c r="BP24" s="121">
        <v>0</v>
      </c>
      <c r="BQ24" s="124">
        <v>0</v>
      </c>
      <c r="BR24" s="121">
        <v>48</v>
      </c>
      <c r="BS24" s="124">
        <v>96</v>
      </c>
      <c r="BT24" s="121">
        <v>50</v>
      </c>
      <c r="BU24" s="2"/>
      <c r="BV24" s="3"/>
      <c r="BW24" s="3"/>
      <c r="BX24" s="3"/>
      <c r="BY24" s="3"/>
    </row>
    <row r="25" spans="1:77" ht="41.45" customHeight="1">
      <c r="A25" s="64" t="s">
        <v>227</v>
      </c>
      <c r="C25" s="65"/>
      <c r="D25" s="65" t="s">
        <v>64</v>
      </c>
      <c r="E25" s="66">
        <v>166.37761648393965</v>
      </c>
      <c r="F25" s="68">
        <v>99.98399837387277</v>
      </c>
      <c r="G25" s="100" t="s">
        <v>394</v>
      </c>
      <c r="H25" s="65"/>
      <c r="I25" s="69" t="s">
        <v>227</v>
      </c>
      <c r="J25" s="70"/>
      <c r="K25" s="70"/>
      <c r="L25" s="69" t="s">
        <v>1276</v>
      </c>
      <c r="M25" s="73">
        <v>6.3328086006700355</v>
      </c>
      <c r="N25" s="74">
        <v>4658.4033203125</v>
      </c>
      <c r="O25" s="74">
        <v>2582.8349609375</v>
      </c>
      <c r="P25" s="75"/>
      <c r="Q25" s="76"/>
      <c r="R25" s="76"/>
      <c r="S25" s="86"/>
      <c r="T25" s="48">
        <v>0</v>
      </c>
      <c r="U25" s="48">
        <v>1</v>
      </c>
      <c r="V25" s="49">
        <v>0</v>
      </c>
      <c r="W25" s="49">
        <v>0.025</v>
      </c>
      <c r="X25" s="49">
        <v>0</v>
      </c>
      <c r="Y25" s="49">
        <v>0.493323</v>
      </c>
      <c r="Z25" s="49">
        <v>0</v>
      </c>
      <c r="AA25" s="49">
        <v>0</v>
      </c>
      <c r="AB25" s="71">
        <v>25</v>
      </c>
      <c r="AC25" s="71"/>
      <c r="AD25" s="72"/>
      <c r="AE25" s="78" t="s">
        <v>739</v>
      </c>
      <c r="AF25" s="78">
        <v>397</v>
      </c>
      <c r="AG25" s="78">
        <v>719</v>
      </c>
      <c r="AH25" s="78">
        <v>11442</v>
      </c>
      <c r="AI25" s="78">
        <v>521</v>
      </c>
      <c r="AJ25" s="78"/>
      <c r="AK25" s="78" t="s">
        <v>847</v>
      </c>
      <c r="AL25" s="78" t="s">
        <v>939</v>
      </c>
      <c r="AM25" s="83" t="s">
        <v>993</v>
      </c>
      <c r="AN25" s="78"/>
      <c r="AO25" s="80">
        <v>42079.74505787037</v>
      </c>
      <c r="AP25" s="78"/>
      <c r="AQ25" s="78" t="b">
        <v>1</v>
      </c>
      <c r="AR25" s="78" t="b">
        <v>0</v>
      </c>
      <c r="AS25" s="78" t="b">
        <v>0</v>
      </c>
      <c r="AT25" s="78" t="s">
        <v>1104</v>
      </c>
      <c r="AU25" s="78">
        <v>3</v>
      </c>
      <c r="AV25" s="83" t="s">
        <v>1107</v>
      </c>
      <c r="AW25" s="78" t="b">
        <v>0</v>
      </c>
      <c r="AX25" s="78" t="s">
        <v>1141</v>
      </c>
      <c r="AY25" s="83" t="s">
        <v>1164</v>
      </c>
      <c r="AZ25" s="78" t="s">
        <v>66</v>
      </c>
      <c r="BA25" s="78" t="str">
        <f>REPLACE(INDEX(GroupVertices[Group],MATCH(Vertices[[#This Row],[Vertex]],GroupVertices[Vertex],0)),1,1,"")</f>
        <v>3</v>
      </c>
      <c r="BB25" s="48"/>
      <c r="BC25" s="48"/>
      <c r="BD25" s="48"/>
      <c r="BE25" s="48"/>
      <c r="BF25" s="48"/>
      <c r="BG25" s="48"/>
      <c r="BH25" s="121" t="s">
        <v>1749</v>
      </c>
      <c r="BI25" s="121" t="s">
        <v>1749</v>
      </c>
      <c r="BJ25" s="121" t="s">
        <v>1782</v>
      </c>
      <c r="BK25" s="121" t="s">
        <v>1782</v>
      </c>
      <c r="BL25" s="121">
        <v>0</v>
      </c>
      <c r="BM25" s="124">
        <v>0</v>
      </c>
      <c r="BN25" s="121">
        <v>0</v>
      </c>
      <c r="BO25" s="124">
        <v>0</v>
      </c>
      <c r="BP25" s="121">
        <v>0</v>
      </c>
      <c r="BQ25" s="124">
        <v>0</v>
      </c>
      <c r="BR25" s="121">
        <v>18</v>
      </c>
      <c r="BS25" s="124">
        <v>100</v>
      </c>
      <c r="BT25" s="121">
        <v>18</v>
      </c>
      <c r="BU25" s="2"/>
      <c r="BV25" s="3"/>
      <c r="BW25" s="3"/>
      <c r="BX25" s="3"/>
      <c r="BY25" s="3"/>
    </row>
    <row r="26" spans="1:77" ht="41.45" customHeight="1">
      <c r="A26" s="64" t="s">
        <v>309</v>
      </c>
      <c r="C26" s="65"/>
      <c r="D26" s="65" t="s">
        <v>64</v>
      </c>
      <c r="E26" s="66">
        <v>165.14165522352275</v>
      </c>
      <c r="F26" s="68">
        <v>99.98851621824527</v>
      </c>
      <c r="G26" s="100" t="s">
        <v>466</v>
      </c>
      <c r="H26" s="65"/>
      <c r="I26" s="69" t="s">
        <v>309</v>
      </c>
      <c r="J26" s="70"/>
      <c r="K26" s="70"/>
      <c r="L26" s="69" t="s">
        <v>1277</v>
      </c>
      <c r="M26" s="73">
        <v>4.827161666127592</v>
      </c>
      <c r="N26" s="74">
        <v>5321.02001953125</v>
      </c>
      <c r="O26" s="74">
        <v>2179.0888671875</v>
      </c>
      <c r="P26" s="75"/>
      <c r="Q26" s="76"/>
      <c r="R26" s="76"/>
      <c r="S26" s="86"/>
      <c r="T26" s="48">
        <v>4</v>
      </c>
      <c r="U26" s="48">
        <v>1</v>
      </c>
      <c r="V26" s="49">
        <v>46</v>
      </c>
      <c r="W26" s="49">
        <v>0.035714</v>
      </c>
      <c r="X26" s="49">
        <v>0</v>
      </c>
      <c r="Y26" s="49">
        <v>1.615638</v>
      </c>
      <c r="Z26" s="49">
        <v>0</v>
      </c>
      <c r="AA26" s="49">
        <v>0</v>
      </c>
      <c r="AB26" s="71">
        <v>26</v>
      </c>
      <c r="AC26" s="71"/>
      <c r="AD26" s="72"/>
      <c r="AE26" s="78" t="s">
        <v>740</v>
      </c>
      <c r="AF26" s="78">
        <v>549</v>
      </c>
      <c r="AG26" s="78">
        <v>516</v>
      </c>
      <c r="AH26" s="78">
        <v>97</v>
      </c>
      <c r="AI26" s="78">
        <v>3907</v>
      </c>
      <c r="AJ26" s="78"/>
      <c r="AK26" s="78" t="s">
        <v>848</v>
      </c>
      <c r="AL26" s="78" t="s">
        <v>940</v>
      </c>
      <c r="AM26" s="78"/>
      <c r="AN26" s="78"/>
      <c r="AO26" s="80">
        <v>43042.49511574074</v>
      </c>
      <c r="AP26" s="83" t="s">
        <v>1031</v>
      </c>
      <c r="AQ26" s="78" t="b">
        <v>0</v>
      </c>
      <c r="AR26" s="78" t="b">
        <v>0</v>
      </c>
      <c r="AS26" s="78" t="b">
        <v>0</v>
      </c>
      <c r="AT26" s="78" t="s">
        <v>1104</v>
      </c>
      <c r="AU26" s="78">
        <v>0</v>
      </c>
      <c r="AV26" s="83" t="s">
        <v>1107</v>
      </c>
      <c r="AW26" s="78" t="b">
        <v>0</v>
      </c>
      <c r="AX26" s="78" t="s">
        <v>1141</v>
      </c>
      <c r="AY26" s="83" t="s">
        <v>1165</v>
      </c>
      <c r="AZ26" s="78" t="s">
        <v>66</v>
      </c>
      <c r="BA26" s="78" t="str">
        <f>REPLACE(INDEX(GroupVertices[Group],MATCH(Vertices[[#This Row],[Vertex]],GroupVertices[Vertex],0)),1,1,"")</f>
        <v>3</v>
      </c>
      <c r="BB26" s="48"/>
      <c r="BC26" s="48"/>
      <c r="BD26" s="48"/>
      <c r="BE26" s="48"/>
      <c r="BF26" s="48" t="s">
        <v>376</v>
      </c>
      <c r="BG26" s="48" t="s">
        <v>376</v>
      </c>
      <c r="BH26" s="121" t="s">
        <v>1750</v>
      </c>
      <c r="BI26" s="121" t="s">
        <v>1750</v>
      </c>
      <c r="BJ26" s="121" t="s">
        <v>1783</v>
      </c>
      <c r="BK26" s="121" t="s">
        <v>1783</v>
      </c>
      <c r="BL26" s="121">
        <v>1</v>
      </c>
      <c r="BM26" s="124">
        <v>2.380952380952381</v>
      </c>
      <c r="BN26" s="121">
        <v>0</v>
      </c>
      <c r="BO26" s="124">
        <v>0</v>
      </c>
      <c r="BP26" s="121">
        <v>0</v>
      </c>
      <c r="BQ26" s="124">
        <v>0</v>
      </c>
      <c r="BR26" s="121">
        <v>41</v>
      </c>
      <c r="BS26" s="124">
        <v>97.61904761904762</v>
      </c>
      <c r="BT26" s="121">
        <v>42</v>
      </c>
      <c r="BU26" s="2"/>
      <c r="BV26" s="3"/>
      <c r="BW26" s="3"/>
      <c r="BX26" s="3"/>
      <c r="BY26" s="3"/>
    </row>
    <row r="27" spans="1:77" ht="41.45" customHeight="1">
      <c r="A27" s="64" t="s">
        <v>228</v>
      </c>
      <c r="C27" s="65"/>
      <c r="D27" s="65" t="s">
        <v>64</v>
      </c>
      <c r="E27" s="66">
        <v>163.17507646926336</v>
      </c>
      <c r="F27" s="68">
        <v>99.99570470953748</v>
      </c>
      <c r="G27" s="100" t="s">
        <v>395</v>
      </c>
      <c r="H27" s="65"/>
      <c r="I27" s="69" t="s">
        <v>228</v>
      </c>
      <c r="J27" s="70"/>
      <c r="K27" s="70"/>
      <c r="L27" s="69" t="s">
        <v>1278</v>
      </c>
      <c r="M27" s="73">
        <v>2.4314771348112894</v>
      </c>
      <c r="N27" s="74">
        <v>3143.6416015625</v>
      </c>
      <c r="O27" s="74">
        <v>3422.4208984375</v>
      </c>
      <c r="P27" s="75"/>
      <c r="Q27" s="76"/>
      <c r="R27" s="76"/>
      <c r="S27" s="86"/>
      <c r="T27" s="48">
        <v>0</v>
      </c>
      <c r="U27" s="48">
        <v>3</v>
      </c>
      <c r="V27" s="49">
        <v>0.046512</v>
      </c>
      <c r="W27" s="49">
        <v>0.010309</v>
      </c>
      <c r="X27" s="49">
        <v>0.017573</v>
      </c>
      <c r="Y27" s="49">
        <v>0.577485</v>
      </c>
      <c r="Z27" s="49">
        <v>0.3333333333333333</v>
      </c>
      <c r="AA27" s="49">
        <v>0</v>
      </c>
      <c r="AB27" s="71">
        <v>27</v>
      </c>
      <c r="AC27" s="71"/>
      <c r="AD27" s="72"/>
      <c r="AE27" s="78" t="s">
        <v>741</v>
      </c>
      <c r="AF27" s="78">
        <v>278</v>
      </c>
      <c r="AG27" s="78">
        <v>193</v>
      </c>
      <c r="AH27" s="78">
        <v>1213</v>
      </c>
      <c r="AI27" s="78">
        <v>27452</v>
      </c>
      <c r="AJ27" s="78"/>
      <c r="AK27" s="78" t="s">
        <v>849</v>
      </c>
      <c r="AL27" s="78" t="s">
        <v>941</v>
      </c>
      <c r="AM27" s="78"/>
      <c r="AN27" s="78"/>
      <c r="AO27" s="80">
        <v>43264.46408564815</v>
      </c>
      <c r="AP27" s="78"/>
      <c r="AQ27" s="78" t="b">
        <v>1</v>
      </c>
      <c r="AR27" s="78" t="b">
        <v>0</v>
      </c>
      <c r="AS27" s="78" t="b">
        <v>0</v>
      </c>
      <c r="AT27" s="78" t="s">
        <v>683</v>
      </c>
      <c r="AU27" s="78">
        <v>0</v>
      </c>
      <c r="AV27" s="78"/>
      <c r="AW27" s="78" t="b">
        <v>0</v>
      </c>
      <c r="AX27" s="78" t="s">
        <v>1141</v>
      </c>
      <c r="AY27" s="83" t="s">
        <v>1166</v>
      </c>
      <c r="AZ27" s="78" t="s">
        <v>66</v>
      </c>
      <c r="BA27" s="78" t="str">
        <f>REPLACE(INDEX(GroupVertices[Group],MATCH(Vertices[[#This Row],[Vertex]],GroupVertices[Vertex],0)),1,1,"")</f>
        <v>1</v>
      </c>
      <c r="BB27" s="48"/>
      <c r="BC27" s="48"/>
      <c r="BD27" s="48"/>
      <c r="BE27" s="48"/>
      <c r="BF27" s="48"/>
      <c r="BG27" s="48"/>
      <c r="BH27" s="121" t="s">
        <v>1739</v>
      </c>
      <c r="BI27" s="121" t="s">
        <v>1739</v>
      </c>
      <c r="BJ27" s="121" t="s">
        <v>1773</v>
      </c>
      <c r="BK27" s="121" t="s">
        <v>1773</v>
      </c>
      <c r="BL27" s="121">
        <v>0</v>
      </c>
      <c r="BM27" s="124">
        <v>0</v>
      </c>
      <c r="BN27" s="121">
        <v>0</v>
      </c>
      <c r="BO27" s="124">
        <v>0</v>
      </c>
      <c r="BP27" s="121">
        <v>0</v>
      </c>
      <c r="BQ27" s="124">
        <v>0</v>
      </c>
      <c r="BR27" s="121">
        <v>21</v>
      </c>
      <c r="BS27" s="124">
        <v>100</v>
      </c>
      <c r="BT27" s="121">
        <v>21</v>
      </c>
      <c r="BU27" s="2"/>
      <c r="BV27" s="3"/>
      <c r="BW27" s="3"/>
      <c r="BX27" s="3"/>
      <c r="BY27" s="3"/>
    </row>
    <row r="28" spans="1:77" ht="41.45" customHeight="1">
      <c r="A28" s="64" t="s">
        <v>229</v>
      </c>
      <c r="C28" s="65"/>
      <c r="D28" s="65" t="s">
        <v>64</v>
      </c>
      <c r="E28" s="66">
        <v>170.1402965772285</v>
      </c>
      <c r="F28" s="68">
        <v>99.97024454223629</v>
      </c>
      <c r="G28" s="100" t="s">
        <v>396</v>
      </c>
      <c r="H28" s="65"/>
      <c r="I28" s="69" t="s">
        <v>229</v>
      </c>
      <c r="J28" s="70"/>
      <c r="K28" s="70"/>
      <c r="L28" s="69" t="s">
        <v>1279</v>
      </c>
      <c r="M28" s="73">
        <v>10.916502224055407</v>
      </c>
      <c r="N28" s="74">
        <v>4264.861328125</v>
      </c>
      <c r="O28" s="74">
        <v>3253.452880859375</v>
      </c>
      <c r="P28" s="75"/>
      <c r="Q28" s="76"/>
      <c r="R28" s="76"/>
      <c r="S28" s="86"/>
      <c r="T28" s="48">
        <v>0</v>
      </c>
      <c r="U28" s="48">
        <v>3</v>
      </c>
      <c r="V28" s="49">
        <v>0.046512</v>
      </c>
      <c r="W28" s="49">
        <v>0.010309</v>
      </c>
      <c r="X28" s="49">
        <v>0.017573</v>
      </c>
      <c r="Y28" s="49">
        <v>0.577485</v>
      </c>
      <c r="Z28" s="49">
        <v>0.3333333333333333</v>
      </c>
      <c r="AA28" s="49">
        <v>0</v>
      </c>
      <c r="AB28" s="71">
        <v>28</v>
      </c>
      <c r="AC28" s="71"/>
      <c r="AD28" s="72"/>
      <c r="AE28" s="78" t="s">
        <v>742</v>
      </c>
      <c r="AF28" s="78">
        <v>3137</v>
      </c>
      <c r="AG28" s="78">
        <v>1337</v>
      </c>
      <c r="AH28" s="78">
        <v>36872</v>
      </c>
      <c r="AI28" s="78">
        <v>111</v>
      </c>
      <c r="AJ28" s="78"/>
      <c r="AK28" s="78" t="s">
        <v>850</v>
      </c>
      <c r="AL28" s="78" t="s">
        <v>942</v>
      </c>
      <c r="AM28" s="83" t="s">
        <v>994</v>
      </c>
      <c r="AN28" s="78"/>
      <c r="AO28" s="80">
        <v>40186.56545138889</v>
      </c>
      <c r="AP28" s="83" t="s">
        <v>1032</v>
      </c>
      <c r="AQ28" s="78" t="b">
        <v>0</v>
      </c>
      <c r="AR28" s="78" t="b">
        <v>0</v>
      </c>
      <c r="AS28" s="78" t="b">
        <v>0</v>
      </c>
      <c r="AT28" s="78" t="s">
        <v>683</v>
      </c>
      <c r="AU28" s="78">
        <v>87</v>
      </c>
      <c r="AV28" s="83" t="s">
        <v>1111</v>
      </c>
      <c r="AW28" s="78" t="b">
        <v>0</v>
      </c>
      <c r="AX28" s="78" t="s">
        <v>1141</v>
      </c>
      <c r="AY28" s="83" t="s">
        <v>1167</v>
      </c>
      <c r="AZ28" s="78" t="s">
        <v>66</v>
      </c>
      <c r="BA28" s="78" t="str">
        <f>REPLACE(INDEX(GroupVertices[Group],MATCH(Vertices[[#This Row],[Vertex]],GroupVertices[Vertex],0)),1,1,"")</f>
        <v>1</v>
      </c>
      <c r="BB28" s="48"/>
      <c r="BC28" s="48"/>
      <c r="BD28" s="48"/>
      <c r="BE28" s="48"/>
      <c r="BF28" s="48"/>
      <c r="BG28" s="48"/>
      <c r="BH28" s="121" t="s">
        <v>1739</v>
      </c>
      <c r="BI28" s="121" t="s">
        <v>1739</v>
      </c>
      <c r="BJ28" s="121" t="s">
        <v>1773</v>
      </c>
      <c r="BK28" s="121" t="s">
        <v>1773</v>
      </c>
      <c r="BL28" s="121">
        <v>0</v>
      </c>
      <c r="BM28" s="124">
        <v>0</v>
      </c>
      <c r="BN28" s="121">
        <v>0</v>
      </c>
      <c r="BO28" s="124">
        <v>0</v>
      </c>
      <c r="BP28" s="121">
        <v>0</v>
      </c>
      <c r="BQ28" s="124">
        <v>0</v>
      </c>
      <c r="BR28" s="121">
        <v>21</v>
      </c>
      <c r="BS28" s="124">
        <v>100</v>
      </c>
      <c r="BT28" s="121">
        <v>21</v>
      </c>
      <c r="BU28" s="2"/>
      <c r="BV28" s="3"/>
      <c r="BW28" s="3"/>
      <c r="BX28" s="3"/>
      <c r="BY28" s="3"/>
    </row>
    <row r="29" spans="1:77" ht="41.45" customHeight="1">
      <c r="A29" s="64" t="s">
        <v>230</v>
      </c>
      <c r="C29" s="65"/>
      <c r="D29" s="65" t="s">
        <v>64</v>
      </c>
      <c r="E29" s="66">
        <v>172.93490849117606</v>
      </c>
      <c r="F29" s="68">
        <v>99.9600293177684</v>
      </c>
      <c r="G29" s="100" t="s">
        <v>397</v>
      </c>
      <c r="H29" s="65"/>
      <c r="I29" s="69" t="s">
        <v>230</v>
      </c>
      <c r="J29" s="70"/>
      <c r="K29" s="70"/>
      <c r="L29" s="69" t="s">
        <v>1280</v>
      </c>
      <c r="M29" s="73">
        <v>14.320896031715415</v>
      </c>
      <c r="N29" s="74">
        <v>5992.20556640625</v>
      </c>
      <c r="O29" s="74">
        <v>9646.09375</v>
      </c>
      <c r="P29" s="75"/>
      <c r="Q29" s="76"/>
      <c r="R29" s="76"/>
      <c r="S29" s="86"/>
      <c r="T29" s="48">
        <v>0</v>
      </c>
      <c r="U29" s="48">
        <v>1</v>
      </c>
      <c r="V29" s="49">
        <v>0</v>
      </c>
      <c r="W29" s="49">
        <v>0.017857</v>
      </c>
      <c r="X29" s="49">
        <v>0</v>
      </c>
      <c r="Y29" s="49">
        <v>0.54725</v>
      </c>
      <c r="Z29" s="49">
        <v>0</v>
      </c>
      <c r="AA29" s="49">
        <v>0</v>
      </c>
      <c r="AB29" s="71">
        <v>29</v>
      </c>
      <c r="AC29" s="71"/>
      <c r="AD29" s="72"/>
      <c r="AE29" s="78" t="s">
        <v>743</v>
      </c>
      <c r="AF29" s="78">
        <v>1331</v>
      </c>
      <c r="AG29" s="78">
        <v>1796</v>
      </c>
      <c r="AH29" s="78">
        <v>62557</v>
      </c>
      <c r="AI29" s="78">
        <v>9717</v>
      </c>
      <c r="AJ29" s="78"/>
      <c r="AK29" s="78" t="s">
        <v>851</v>
      </c>
      <c r="AL29" s="78" t="s">
        <v>943</v>
      </c>
      <c r="AM29" s="78"/>
      <c r="AN29" s="78"/>
      <c r="AO29" s="80">
        <v>40182.808587962965</v>
      </c>
      <c r="AP29" s="83" t="s">
        <v>1033</v>
      </c>
      <c r="AQ29" s="78" t="b">
        <v>1</v>
      </c>
      <c r="AR29" s="78" t="b">
        <v>0</v>
      </c>
      <c r="AS29" s="78" t="b">
        <v>1</v>
      </c>
      <c r="AT29" s="78" t="s">
        <v>683</v>
      </c>
      <c r="AU29" s="78">
        <v>27</v>
      </c>
      <c r="AV29" s="83" t="s">
        <v>1107</v>
      </c>
      <c r="AW29" s="78" t="b">
        <v>0</v>
      </c>
      <c r="AX29" s="78" t="s">
        <v>1141</v>
      </c>
      <c r="AY29" s="83" t="s">
        <v>1168</v>
      </c>
      <c r="AZ29" s="78" t="s">
        <v>66</v>
      </c>
      <c r="BA29" s="78" t="str">
        <f>REPLACE(INDEX(GroupVertices[Group],MATCH(Vertices[[#This Row],[Vertex]],GroupVertices[Vertex],0)),1,1,"")</f>
        <v>2</v>
      </c>
      <c r="BB29" s="48"/>
      <c r="BC29" s="48"/>
      <c r="BD29" s="48"/>
      <c r="BE29" s="48"/>
      <c r="BF29" s="48" t="s">
        <v>365</v>
      </c>
      <c r="BG29" s="48" t="s">
        <v>365</v>
      </c>
      <c r="BH29" s="121" t="s">
        <v>1747</v>
      </c>
      <c r="BI29" s="121" t="s">
        <v>1747</v>
      </c>
      <c r="BJ29" s="121" t="s">
        <v>1780</v>
      </c>
      <c r="BK29" s="121" t="s">
        <v>1780</v>
      </c>
      <c r="BL29" s="121">
        <v>1</v>
      </c>
      <c r="BM29" s="124">
        <v>4.166666666666667</v>
      </c>
      <c r="BN29" s="121">
        <v>0</v>
      </c>
      <c r="BO29" s="124">
        <v>0</v>
      </c>
      <c r="BP29" s="121">
        <v>0</v>
      </c>
      <c r="BQ29" s="124">
        <v>0</v>
      </c>
      <c r="BR29" s="121">
        <v>23</v>
      </c>
      <c r="BS29" s="124">
        <v>95.83333333333333</v>
      </c>
      <c r="BT29" s="121">
        <v>24</v>
      </c>
      <c r="BU29" s="2"/>
      <c r="BV29" s="3"/>
      <c r="BW29" s="3"/>
      <c r="BX29" s="3"/>
      <c r="BY29" s="3"/>
    </row>
    <row r="30" spans="1:77" ht="41.45" customHeight="1">
      <c r="A30" s="64" t="s">
        <v>231</v>
      </c>
      <c r="C30" s="65"/>
      <c r="D30" s="65" t="s">
        <v>64</v>
      </c>
      <c r="E30" s="66">
        <v>181.2578594418652</v>
      </c>
      <c r="F30" s="68">
        <v>99.92960619827477</v>
      </c>
      <c r="G30" s="100" t="s">
        <v>398</v>
      </c>
      <c r="H30" s="65"/>
      <c r="I30" s="69" t="s">
        <v>231</v>
      </c>
      <c r="J30" s="70"/>
      <c r="K30" s="70"/>
      <c r="L30" s="69" t="s">
        <v>1281</v>
      </c>
      <c r="M30" s="73">
        <v>24.459907654964287</v>
      </c>
      <c r="N30" s="74">
        <v>5416.56005859375</v>
      </c>
      <c r="O30" s="74">
        <v>9517.9169921875</v>
      </c>
      <c r="P30" s="75"/>
      <c r="Q30" s="76"/>
      <c r="R30" s="76"/>
      <c r="S30" s="86"/>
      <c r="T30" s="48">
        <v>0</v>
      </c>
      <c r="U30" s="48">
        <v>1</v>
      </c>
      <c r="V30" s="49">
        <v>0</v>
      </c>
      <c r="W30" s="49">
        <v>0.017857</v>
      </c>
      <c r="X30" s="49">
        <v>0</v>
      </c>
      <c r="Y30" s="49">
        <v>0.54725</v>
      </c>
      <c r="Z30" s="49">
        <v>0</v>
      </c>
      <c r="AA30" s="49">
        <v>0</v>
      </c>
      <c r="AB30" s="71">
        <v>30</v>
      </c>
      <c r="AC30" s="71"/>
      <c r="AD30" s="72"/>
      <c r="AE30" s="78" t="s">
        <v>744</v>
      </c>
      <c r="AF30" s="78">
        <v>3303</v>
      </c>
      <c r="AG30" s="78">
        <v>3163</v>
      </c>
      <c r="AH30" s="78">
        <v>12652</v>
      </c>
      <c r="AI30" s="78">
        <v>28486</v>
      </c>
      <c r="AJ30" s="78"/>
      <c r="AK30" s="78" t="s">
        <v>852</v>
      </c>
      <c r="AL30" s="78" t="s">
        <v>944</v>
      </c>
      <c r="AM30" s="78"/>
      <c r="AN30" s="78"/>
      <c r="AO30" s="80">
        <v>41078.9841087963</v>
      </c>
      <c r="AP30" s="83" t="s">
        <v>1034</v>
      </c>
      <c r="AQ30" s="78" t="b">
        <v>0</v>
      </c>
      <c r="AR30" s="78" t="b">
        <v>0</v>
      </c>
      <c r="AS30" s="78" t="b">
        <v>1</v>
      </c>
      <c r="AT30" s="78" t="s">
        <v>683</v>
      </c>
      <c r="AU30" s="78">
        <v>8</v>
      </c>
      <c r="AV30" s="83" t="s">
        <v>1112</v>
      </c>
      <c r="AW30" s="78" t="b">
        <v>0</v>
      </c>
      <c r="AX30" s="78" t="s">
        <v>1141</v>
      </c>
      <c r="AY30" s="83" t="s">
        <v>1169</v>
      </c>
      <c r="AZ30" s="78" t="s">
        <v>66</v>
      </c>
      <c r="BA30" s="78" t="str">
        <f>REPLACE(INDEX(GroupVertices[Group],MATCH(Vertices[[#This Row],[Vertex]],GroupVertices[Vertex],0)),1,1,"")</f>
        <v>2</v>
      </c>
      <c r="BB30" s="48"/>
      <c r="BC30" s="48"/>
      <c r="BD30" s="48"/>
      <c r="BE30" s="48"/>
      <c r="BF30" s="48" t="s">
        <v>365</v>
      </c>
      <c r="BG30" s="48" t="s">
        <v>365</v>
      </c>
      <c r="BH30" s="121" t="s">
        <v>1747</v>
      </c>
      <c r="BI30" s="121" t="s">
        <v>1747</v>
      </c>
      <c r="BJ30" s="121" t="s">
        <v>1780</v>
      </c>
      <c r="BK30" s="121" t="s">
        <v>1780</v>
      </c>
      <c r="BL30" s="121">
        <v>1</v>
      </c>
      <c r="BM30" s="124">
        <v>4.166666666666667</v>
      </c>
      <c r="BN30" s="121">
        <v>0</v>
      </c>
      <c r="BO30" s="124">
        <v>0</v>
      </c>
      <c r="BP30" s="121">
        <v>0</v>
      </c>
      <c r="BQ30" s="124">
        <v>0</v>
      </c>
      <c r="BR30" s="121">
        <v>23</v>
      </c>
      <c r="BS30" s="124">
        <v>95.83333333333333</v>
      </c>
      <c r="BT30" s="121">
        <v>24</v>
      </c>
      <c r="BU30" s="2"/>
      <c r="BV30" s="3"/>
      <c r="BW30" s="3"/>
      <c r="BX30" s="3"/>
      <c r="BY30" s="3"/>
    </row>
    <row r="31" spans="1:77" ht="41.45" customHeight="1">
      <c r="A31" s="64" t="s">
        <v>232</v>
      </c>
      <c r="C31" s="65"/>
      <c r="D31" s="65" t="s">
        <v>64</v>
      </c>
      <c r="E31" s="66">
        <v>163.19334190660942</v>
      </c>
      <c r="F31" s="68">
        <v>99.99563794336449</v>
      </c>
      <c r="G31" s="100" t="s">
        <v>399</v>
      </c>
      <c r="H31" s="65"/>
      <c r="I31" s="69" t="s">
        <v>232</v>
      </c>
      <c r="J31" s="70"/>
      <c r="K31" s="70"/>
      <c r="L31" s="69" t="s">
        <v>1282</v>
      </c>
      <c r="M31" s="73">
        <v>2.453728074730636</v>
      </c>
      <c r="N31" s="74">
        <v>1668.6273193359375</v>
      </c>
      <c r="O31" s="74">
        <v>2576.144775390625</v>
      </c>
      <c r="P31" s="75"/>
      <c r="Q31" s="76"/>
      <c r="R31" s="76"/>
      <c r="S31" s="86"/>
      <c r="T31" s="48">
        <v>0</v>
      </c>
      <c r="U31" s="48">
        <v>3</v>
      </c>
      <c r="V31" s="49">
        <v>0.046512</v>
      </c>
      <c r="W31" s="49">
        <v>0.010309</v>
      </c>
      <c r="X31" s="49">
        <v>0.017573</v>
      </c>
      <c r="Y31" s="49">
        <v>0.577485</v>
      </c>
      <c r="Z31" s="49">
        <v>0.3333333333333333</v>
      </c>
      <c r="AA31" s="49">
        <v>0</v>
      </c>
      <c r="AB31" s="71">
        <v>31</v>
      </c>
      <c r="AC31" s="71"/>
      <c r="AD31" s="72"/>
      <c r="AE31" s="78" t="s">
        <v>745</v>
      </c>
      <c r="AF31" s="78">
        <v>636</v>
      </c>
      <c r="AG31" s="78">
        <v>196</v>
      </c>
      <c r="AH31" s="78">
        <v>4088</v>
      </c>
      <c r="AI31" s="78">
        <v>19542</v>
      </c>
      <c r="AJ31" s="78"/>
      <c r="AK31" s="78"/>
      <c r="AL31" s="78"/>
      <c r="AM31" s="78"/>
      <c r="AN31" s="78"/>
      <c r="AO31" s="80">
        <v>42140.759571759256</v>
      </c>
      <c r="AP31" s="78"/>
      <c r="AQ31" s="78" t="b">
        <v>1</v>
      </c>
      <c r="AR31" s="78" t="b">
        <v>0</v>
      </c>
      <c r="AS31" s="78" t="b">
        <v>0</v>
      </c>
      <c r="AT31" s="78" t="s">
        <v>683</v>
      </c>
      <c r="AU31" s="78">
        <v>1</v>
      </c>
      <c r="AV31" s="83" t="s">
        <v>1107</v>
      </c>
      <c r="AW31" s="78" t="b">
        <v>0</v>
      </c>
      <c r="AX31" s="78" t="s">
        <v>1141</v>
      </c>
      <c r="AY31" s="83" t="s">
        <v>1170</v>
      </c>
      <c r="AZ31" s="78" t="s">
        <v>66</v>
      </c>
      <c r="BA31" s="78" t="str">
        <f>REPLACE(INDEX(GroupVertices[Group],MATCH(Vertices[[#This Row],[Vertex]],GroupVertices[Vertex],0)),1,1,"")</f>
        <v>1</v>
      </c>
      <c r="BB31" s="48"/>
      <c r="BC31" s="48"/>
      <c r="BD31" s="48"/>
      <c r="BE31" s="48"/>
      <c r="BF31" s="48"/>
      <c r="BG31" s="48"/>
      <c r="BH31" s="121" t="s">
        <v>1739</v>
      </c>
      <c r="BI31" s="121" t="s">
        <v>1739</v>
      </c>
      <c r="BJ31" s="121" t="s">
        <v>1773</v>
      </c>
      <c r="BK31" s="121" t="s">
        <v>1773</v>
      </c>
      <c r="BL31" s="121">
        <v>0</v>
      </c>
      <c r="BM31" s="124">
        <v>0</v>
      </c>
      <c r="BN31" s="121">
        <v>0</v>
      </c>
      <c r="BO31" s="124">
        <v>0</v>
      </c>
      <c r="BP31" s="121">
        <v>0</v>
      </c>
      <c r="BQ31" s="124">
        <v>0</v>
      </c>
      <c r="BR31" s="121">
        <v>21</v>
      </c>
      <c r="BS31" s="124">
        <v>100</v>
      </c>
      <c r="BT31" s="121">
        <v>21</v>
      </c>
      <c r="BU31" s="2"/>
      <c r="BV31" s="3"/>
      <c r="BW31" s="3"/>
      <c r="BX31" s="3"/>
      <c r="BY31" s="3"/>
    </row>
    <row r="32" spans="1:77" ht="41.45" customHeight="1">
      <c r="A32" s="64" t="s">
        <v>233</v>
      </c>
      <c r="C32" s="65"/>
      <c r="D32" s="65" t="s">
        <v>64</v>
      </c>
      <c r="E32" s="66">
        <v>163.1811649483787</v>
      </c>
      <c r="F32" s="68">
        <v>99.99568245414648</v>
      </c>
      <c r="G32" s="100" t="s">
        <v>400</v>
      </c>
      <c r="H32" s="65"/>
      <c r="I32" s="69" t="s">
        <v>233</v>
      </c>
      <c r="J32" s="70"/>
      <c r="K32" s="70"/>
      <c r="L32" s="69" t="s">
        <v>1283</v>
      </c>
      <c r="M32" s="73">
        <v>2.4388941147844045</v>
      </c>
      <c r="N32" s="74">
        <v>1608.5806884765625</v>
      </c>
      <c r="O32" s="74">
        <v>6586.6953125</v>
      </c>
      <c r="P32" s="75"/>
      <c r="Q32" s="76"/>
      <c r="R32" s="76"/>
      <c r="S32" s="86"/>
      <c r="T32" s="48">
        <v>0</v>
      </c>
      <c r="U32" s="48">
        <v>3</v>
      </c>
      <c r="V32" s="49">
        <v>0.046512</v>
      </c>
      <c r="W32" s="49">
        <v>0.010309</v>
      </c>
      <c r="X32" s="49">
        <v>0.017573</v>
      </c>
      <c r="Y32" s="49">
        <v>0.577485</v>
      </c>
      <c r="Z32" s="49">
        <v>0.3333333333333333</v>
      </c>
      <c r="AA32" s="49">
        <v>0</v>
      </c>
      <c r="AB32" s="71">
        <v>32</v>
      </c>
      <c r="AC32" s="71"/>
      <c r="AD32" s="72"/>
      <c r="AE32" s="78" t="s">
        <v>746</v>
      </c>
      <c r="AF32" s="78">
        <v>374</v>
      </c>
      <c r="AG32" s="78">
        <v>194</v>
      </c>
      <c r="AH32" s="78">
        <v>8981</v>
      </c>
      <c r="AI32" s="78">
        <v>20547</v>
      </c>
      <c r="AJ32" s="78"/>
      <c r="AK32" s="78" t="s">
        <v>853</v>
      </c>
      <c r="AL32" s="78" t="s">
        <v>945</v>
      </c>
      <c r="AM32" s="78"/>
      <c r="AN32" s="78"/>
      <c r="AO32" s="80">
        <v>42617.54542824074</v>
      </c>
      <c r="AP32" s="83" t="s">
        <v>1035</v>
      </c>
      <c r="AQ32" s="78" t="b">
        <v>1</v>
      </c>
      <c r="AR32" s="78" t="b">
        <v>0</v>
      </c>
      <c r="AS32" s="78" t="b">
        <v>1</v>
      </c>
      <c r="AT32" s="78" t="s">
        <v>1104</v>
      </c>
      <c r="AU32" s="78">
        <v>8</v>
      </c>
      <c r="AV32" s="78"/>
      <c r="AW32" s="78" t="b">
        <v>0</v>
      </c>
      <c r="AX32" s="78" t="s">
        <v>1141</v>
      </c>
      <c r="AY32" s="83" t="s">
        <v>1171</v>
      </c>
      <c r="AZ32" s="78" t="s">
        <v>66</v>
      </c>
      <c r="BA32" s="78" t="str">
        <f>REPLACE(INDEX(GroupVertices[Group],MATCH(Vertices[[#This Row],[Vertex]],GroupVertices[Vertex],0)),1,1,"")</f>
        <v>1</v>
      </c>
      <c r="BB32" s="48"/>
      <c r="BC32" s="48"/>
      <c r="BD32" s="48"/>
      <c r="BE32" s="48"/>
      <c r="BF32" s="48"/>
      <c r="BG32" s="48"/>
      <c r="BH32" s="121" t="s">
        <v>1739</v>
      </c>
      <c r="BI32" s="121" t="s">
        <v>1739</v>
      </c>
      <c r="BJ32" s="121" t="s">
        <v>1773</v>
      </c>
      <c r="BK32" s="121" t="s">
        <v>1773</v>
      </c>
      <c r="BL32" s="121">
        <v>0</v>
      </c>
      <c r="BM32" s="124">
        <v>0</v>
      </c>
      <c r="BN32" s="121">
        <v>0</v>
      </c>
      <c r="BO32" s="124">
        <v>0</v>
      </c>
      <c r="BP32" s="121">
        <v>0</v>
      </c>
      <c r="BQ32" s="124">
        <v>0</v>
      </c>
      <c r="BR32" s="121">
        <v>21</v>
      </c>
      <c r="BS32" s="124">
        <v>100</v>
      </c>
      <c r="BT32" s="121">
        <v>21</v>
      </c>
      <c r="BU32" s="2"/>
      <c r="BV32" s="3"/>
      <c r="BW32" s="3"/>
      <c r="BX32" s="3"/>
      <c r="BY32" s="3"/>
    </row>
    <row r="33" spans="1:77" ht="41.45" customHeight="1">
      <c r="A33" s="64" t="s">
        <v>234</v>
      </c>
      <c r="C33" s="65"/>
      <c r="D33" s="65" t="s">
        <v>64</v>
      </c>
      <c r="E33" s="66">
        <v>163.74130502699128</v>
      </c>
      <c r="F33" s="68">
        <v>99.9936349581747</v>
      </c>
      <c r="G33" s="100" t="s">
        <v>401</v>
      </c>
      <c r="H33" s="65"/>
      <c r="I33" s="69" t="s">
        <v>234</v>
      </c>
      <c r="J33" s="70"/>
      <c r="K33" s="70"/>
      <c r="L33" s="69" t="s">
        <v>1284</v>
      </c>
      <c r="M33" s="73">
        <v>3.1212562723110295</v>
      </c>
      <c r="N33" s="74">
        <v>3672.236572265625</v>
      </c>
      <c r="O33" s="74">
        <v>2356.43359375</v>
      </c>
      <c r="P33" s="75"/>
      <c r="Q33" s="76"/>
      <c r="R33" s="76"/>
      <c r="S33" s="86"/>
      <c r="T33" s="48">
        <v>0</v>
      </c>
      <c r="U33" s="48">
        <v>3</v>
      </c>
      <c r="V33" s="49">
        <v>0.046512</v>
      </c>
      <c r="W33" s="49">
        <v>0.010309</v>
      </c>
      <c r="X33" s="49">
        <v>0.017573</v>
      </c>
      <c r="Y33" s="49">
        <v>0.577485</v>
      </c>
      <c r="Z33" s="49">
        <v>0.3333333333333333</v>
      </c>
      <c r="AA33" s="49">
        <v>0</v>
      </c>
      <c r="AB33" s="71">
        <v>33</v>
      </c>
      <c r="AC33" s="71"/>
      <c r="AD33" s="72"/>
      <c r="AE33" s="78" t="s">
        <v>747</v>
      </c>
      <c r="AF33" s="78">
        <v>1015</v>
      </c>
      <c r="AG33" s="78">
        <v>286</v>
      </c>
      <c r="AH33" s="78">
        <v>3186</v>
      </c>
      <c r="AI33" s="78">
        <v>1655</v>
      </c>
      <c r="AJ33" s="78"/>
      <c r="AK33" s="78" t="s">
        <v>854</v>
      </c>
      <c r="AL33" s="78" t="s">
        <v>946</v>
      </c>
      <c r="AM33" s="78"/>
      <c r="AN33" s="78"/>
      <c r="AO33" s="80">
        <v>42889.901967592596</v>
      </c>
      <c r="AP33" s="83" t="s">
        <v>1036</v>
      </c>
      <c r="AQ33" s="78" t="b">
        <v>0</v>
      </c>
      <c r="AR33" s="78" t="b">
        <v>0</v>
      </c>
      <c r="AS33" s="78" t="b">
        <v>1</v>
      </c>
      <c r="AT33" s="78" t="s">
        <v>683</v>
      </c>
      <c r="AU33" s="78">
        <v>3</v>
      </c>
      <c r="AV33" s="83" t="s">
        <v>1107</v>
      </c>
      <c r="AW33" s="78" t="b">
        <v>0</v>
      </c>
      <c r="AX33" s="78" t="s">
        <v>1141</v>
      </c>
      <c r="AY33" s="83" t="s">
        <v>1172</v>
      </c>
      <c r="AZ33" s="78" t="s">
        <v>66</v>
      </c>
      <c r="BA33" s="78" t="str">
        <f>REPLACE(INDEX(GroupVertices[Group],MATCH(Vertices[[#This Row],[Vertex]],GroupVertices[Vertex],0)),1,1,"")</f>
        <v>1</v>
      </c>
      <c r="BB33" s="48"/>
      <c r="BC33" s="48"/>
      <c r="BD33" s="48"/>
      <c r="BE33" s="48"/>
      <c r="BF33" s="48"/>
      <c r="BG33" s="48"/>
      <c r="BH33" s="121" t="s">
        <v>1739</v>
      </c>
      <c r="BI33" s="121" t="s">
        <v>1739</v>
      </c>
      <c r="BJ33" s="121" t="s">
        <v>1773</v>
      </c>
      <c r="BK33" s="121" t="s">
        <v>1773</v>
      </c>
      <c r="BL33" s="121">
        <v>0</v>
      </c>
      <c r="BM33" s="124">
        <v>0</v>
      </c>
      <c r="BN33" s="121">
        <v>0</v>
      </c>
      <c r="BO33" s="124">
        <v>0</v>
      </c>
      <c r="BP33" s="121">
        <v>0</v>
      </c>
      <c r="BQ33" s="124">
        <v>0</v>
      </c>
      <c r="BR33" s="121">
        <v>21</v>
      </c>
      <c r="BS33" s="124">
        <v>100</v>
      </c>
      <c r="BT33" s="121">
        <v>21</v>
      </c>
      <c r="BU33" s="2"/>
      <c r="BV33" s="3"/>
      <c r="BW33" s="3"/>
      <c r="BX33" s="3"/>
      <c r="BY33" s="3"/>
    </row>
    <row r="34" spans="1:77" ht="41.45" customHeight="1">
      <c r="A34" s="64" t="s">
        <v>235</v>
      </c>
      <c r="C34" s="65"/>
      <c r="D34" s="65" t="s">
        <v>64</v>
      </c>
      <c r="E34" s="66">
        <v>162</v>
      </c>
      <c r="F34" s="68">
        <v>100</v>
      </c>
      <c r="G34" s="100" t="s">
        <v>381</v>
      </c>
      <c r="H34" s="65"/>
      <c r="I34" s="69" t="s">
        <v>235</v>
      </c>
      <c r="J34" s="70"/>
      <c r="K34" s="70"/>
      <c r="L34" s="69" t="s">
        <v>1285</v>
      </c>
      <c r="M34" s="73">
        <v>1</v>
      </c>
      <c r="N34" s="74">
        <v>5500.63671875</v>
      </c>
      <c r="O34" s="74">
        <v>4608.9580078125</v>
      </c>
      <c r="P34" s="75"/>
      <c r="Q34" s="76"/>
      <c r="R34" s="76"/>
      <c r="S34" s="86"/>
      <c r="T34" s="48">
        <v>0</v>
      </c>
      <c r="U34" s="48">
        <v>1</v>
      </c>
      <c r="V34" s="49">
        <v>0</v>
      </c>
      <c r="W34" s="49">
        <v>0.020833</v>
      </c>
      <c r="X34" s="49">
        <v>0</v>
      </c>
      <c r="Y34" s="49">
        <v>0.545352</v>
      </c>
      <c r="Z34" s="49">
        <v>0</v>
      </c>
      <c r="AA34" s="49">
        <v>0</v>
      </c>
      <c r="AB34" s="71">
        <v>34</v>
      </c>
      <c r="AC34" s="71"/>
      <c r="AD34" s="72"/>
      <c r="AE34" s="78" t="s">
        <v>748</v>
      </c>
      <c r="AF34" s="78">
        <v>24</v>
      </c>
      <c r="AG34" s="78">
        <v>0</v>
      </c>
      <c r="AH34" s="78">
        <v>1</v>
      </c>
      <c r="AI34" s="78">
        <v>0</v>
      </c>
      <c r="AJ34" s="78"/>
      <c r="AK34" s="78"/>
      <c r="AL34" s="78" t="s">
        <v>947</v>
      </c>
      <c r="AM34" s="78"/>
      <c r="AN34" s="78"/>
      <c r="AO34" s="80">
        <v>43480.85612268518</v>
      </c>
      <c r="AP34" s="78"/>
      <c r="AQ34" s="78" t="b">
        <v>1</v>
      </c>
      <c r="AR34" s="78" t="b">
        <v>1</v>
      </c>
      <c r="AS34" s="78" t="b">
        <v>0</v>
      </c>
      <c r="AT34" s="78" t="s">
        <v>683</v>
      </c>
      <c r="AU34" s="78">
        <v>0</v>
      </c>
      <c r="AV34" s="78"/>
      <c r="AW34" s="78" t="b">
        <v>0</v>
      </c>
      <c r="AX34" s="78" t="s">
        <v>1141</v>
      </c>
      <c r="AY34" s="83" t="s">
        <v>1173</v>
      </c>
      <c r="AZ34" s="78" t="s">
        <v>66</v>
      </c>
      <c r="BA34" s="78" t="str">
        <f>REPLACE(INDEX(GroupVertices[Group],MATCH(Vertices[[#This Row],[Vertex]],GroupVertices[Vertex],0)),1,1,"")</f>
        <v>2</v>
      </c>
      <c r="BB34" s="48" t="s">
        <v>358</v>
      </c>
      <c r="BC34" s="48" t="s">
        <v>358</v>
      </c>
      <c r="BD34" s="48" t="s">
        <v>362</v>
      </c>
      <c r="BE34" s="48" t="s">
        <v>362</v>
      </c>
      <c r="BF34" s="48" t="s">
        <v>364</v>
      </c>
      <c r="BG34" s="48" t="s">
        <v>364</v>
      </c>
      <c r="BH34" s="121" t="s">
        <v>1741</v>
      </c>
      <c r="BI34" s="121" t="s">
        <v>1741</v>
      </c>
      <c r="BJ34" s="121" t="s">
        <v>1774</v>
      </c>
      <c r="BK34" s="121" t="s">
        <v>1774</v>
      </c>
      <c r="BL34" s="121">
        <v>0</v>
      </c>
      <c r="BM34" s="124">
        <v>0</v>
      </c>
      <c r="BN34" s="121">
        <v>0</v>
      </c>
      <c r="BO34" s="124">
        <v>0</v>
      </c>
      <c r="BP34" s="121">
        <v>0</v>
      </c>
      <c r="BQ34" s="124">
        <v>0</v>
      </c>
      <c r="BR34" s="121">
        <v>12</v>
      </c>
      <c r="BS34" s="124">
        <v>100</v>
      </c>
      <c r="BT34" s="121">
        <v>12</v>
      </c>
      <c r="BU34" s="2"/>
      <c r="BV34" s="3"/>
      <c r="BW34" s="3"/>
      <c r="BX34" s="3"/>
      <c r="BY34" s="3"/>
    </row>
    <row r="35" spans="1:77" ht="41.45" customHeight="1">
      <c r="A35" s="64" t="s">
        <v>236</v>
      </c>
      <c r="C35" s="65"/>
      <c r="D35" s="65" t="s">
        <v>64</v>
      </c>
      <c r="E35" s="66">
        <v>206.65899431112274</v>
      </c>
      <c r="F35" s="68">
        <v>99.836756707033</v>
      </c>
      <c r="G35" s="100" t="s">
        <v>402</v>
      </c>
      <c r="H35" s="65"/>
      <c r="I35" s="69" t="s">
        <v>236</v>
      </c>
      <c r="J35" s="70"/>
      <c r="K35" s="70"/>
      <c r="L35" s="69" t="s">
        <v>1286</v>
      </c>
      <c r="M35" s="73">
        <v>55.403548102802105</v>
      </c>
      <c r="N35" s="74">
        <v>3451.200439453125</v>
      </c>
      <c r="O35" s="74">
        <v>8446.5966796875</v>
      </c>
      <c r="P35" s="75"/>
      <c r="Q35" s="76"/>
      <c r="R35" s="76"/>
      <c r="S35" s="86"/>
      <c r="T35" s="48">
        <v>0</v>
      </c>
      <c r="U35" s="48">
        <v>3</v>
      </c>
      <c r="V35" s="49">
        <v>0.046512</v>
      </c>
      <c r="W35" s="49">
        <v>0.010309</v>
      </c>
      <c r="X35" s="49">
        <v>0.017573</v>
      </c>
      <c r="Y35" s="49">
        <v>0.577485</v>
      </c>
      <c r="Z35" s="49">
        <v>0.3333333333333333</v>
      </c>
      <c r="AA35" s="49">
        <v>0</v>
      </c>
      <c r="AB35" s="71">
        <v>35</v>
      </c>
      <c r="AC35" s="71"/>
      <c r="AD35" s="72"/>
      <c r="AE35" s="78" t="s">
        <v>749</v>
      </c>
      <c r="AF35" s="78">
        <v>3443</v>
      </c>
      <c r="AG35" s="78">
        <v>7335</v>
      </c>
      <c r="AH35" s="78">
        <v>33973</v>
      </c>
      <c r="AI35" s="78">
        <v>12725</v>
      </c>
      <c r="AJ35" s="78"/>
      <c r="AK35" s="78" t="s">
        <v>855</v>
      </c>
      <c r="AL35" s="78" t="s">
        <v>948</v>
      </c>
      <c r="AM35" s="78"/>
      <c r="AN35" s="78"/>
      <c r="AO35" s="80">
        <v>40410.681122685186</v>
      </c>
      <c r="AP35" s="83" t="s">
        <v>1037</v>
      </c>
      <c r="AQ35" s="78" t="b">
        <v>0</v>
      </c>
      <c r="AR35" s="78" t="b">
        <v>0</v>
      </c>
      <c r="AS35" s="78" t="b">
        <v>1</v>
      </c>
      <c r="AT35" s="78" t="s">
        <v>1104</v>
      </c>
      <c r="AU35" s="78">
        <v>131</v>
      </c>
      <c r="AV35" s="83" t="s">
        <v>1107</v>
      </c>
      <c r="AW35" s="78" t="b">
        <v>0</v>
      </c>
      <c r="AX35" s="78" t="s">
        <v>1141</v>
      </c>
      <c r="AY35" s="83" t="s">
        <v>1174</v>
      </c>
      <c r="AZ35" s="78" t="s">
        <v>66</v>
      </c>
      <c r="BA35" s="78" t="str">
        <f>REPLACE(INDEX(GroupVertices[Group],MATCH(Vertices[[#This Row],[Vertex]],GroupVertices[Vertex],0)),1,1,"")</f>
        <v>1</v>
      </c>
      <c r="BB35" s="48"/>
      <c r="BC35" s="48"/>
      <c r="BD35" s="48"/>
      <c r="BE35" s="48"/>
      <c r="BF35" s="48"/>
      <c r="BG35" s="48"/>
      <c r="BH35" s="121" t="s">
        <v>1739</v>
      </c>
      <c r="BI35" s="121" t="s">
        <v>1739</v>
      </c>
      <c r="BJ35" s="121" t="s">
        <v>1773</v>
      </c>
      <c r="BK35" s="121" t="s">
        <v>1773</v>
      </c>
      <c r="BL35" s="121">
        <v>0</v>
      </c>
      <c r="BM35" s="124">
        <v>0</v>
      </c>
      <c r="BN35" s="121">
        <v>0</v>
      </c>
      <c r="BO35" s="124">
        <v>0</v>
      </c>
      <c r="BP35" s="121">
        <v>0</v>
      </c>
      <c r="BQ35" s="124">
        <v>0</v>
      </c>
      <c r="BR35" s="121">
        <v>21</v>
      </c>
      <c r="BS35" s="124">
        <v>100</v>
      </c>
      <c r="BT35" s="121">
        <v>21</v>
      </c>
      <c r="BU35" s="2"/>
      <c r="BV35" s="3"/>
      <c r="BW35" s="3"/>
      <c r="BX35" s="3"/>
      <c r="BY35" s="3"/>
    </row>
    <row r="36" spans="1:77" ht="41.45" customHeight="1">
      <c r="A36" s="64" t="s">
        <v>237</v>
      </c>
      <c r="C36" s="65"/>
      <c r="D36" s="65" t="s">
        <v>64</v>
      </c>
      <c r="E36" s="66">
        <v>164.06399442010505</v>
      </c>
      <c r="F36" s="68">
        <v>99.99245542245183</v>
      </c>
      <c r="G36" s="100" t="s">
        <v>403</v>
      </c>
      <c r="H36" s="65"/>
      <c r="I36" s="69" t="s">
        <v>237</v>
      </c>
      <c r="J36" s="70"/>
      <c r="K36" s="70"/>
      <c r="L36" s="69" t="s">
        <v>1287</v>
      </c>
      <c r="M36" s="73">
        <v>3.51435621088615</v>
      </c>
      <c r="N36" s="74">
        <v>1736.8934326171875</v>
      </c>
      <c r="O36" s="74">
        <v>7911.14306640625</v>
      </c>
      <c r="P36" s="75"/>
      <c r="Q36" s="76"/>
      <c r="R36" s="76"/>
      <c r="S36" s="86"/>
      <c r="T36" s="48">
        <v>0</v>
      </c>
      <c r="U36" s="48">
        <v>3</v>
      </c>
      <c r="V36" s="49">
        <v>0.046512</v>
      </c>
      <c r="W36" s="49">
        <v>0.010309</v>
      </c>
      <c r="X36" s="49">
        <v>0.017573</v>
      </c>
      <c r="Y36" s="49">
        <v>0.577485</v>
      </c>
      <c r="Z36" s="49">
        <v>0.3333333333333333</v>
      </c>
      <c r="AA36" s="49">
        <v>0</v>
      </c>
      <c r="AB36" s="71">
        <v>36</v>
      </c>
      <c r="AC36" s="71"/>
      <c r="AD36" s="72"/>
      <c r="AE36" s="78" t="s">
        <v>750</v>
      </c>
      <c r="AF36" s="78">
        <v>635</v>
      </c>
      <c r="AG36" s="78">
        <v>339</v>
      </c>
      <c r="AH36" s="78">
        <v>12998</v>
      </c>
      <c r="AI36" s="78">
        <v>5825</v>
      </c>
      <c r="AJ36" s="78"/>
      <c r="AK36" s="78" t="s">
        <v>856</v>
      </c>
      <c r="AL36" s="78" t="s">
        <v>949</v>
      </c>
      <c r="AM36" s="78"/>
      <c r="AN36" s="78"/>
      <c r="AO36" s="80">
        <v>40837.60114583333</v>
      </c>
      <c r="AP36" s="83" t="s">
        <v>1038</v>
      </c>
      <c r="AQ36" s="78" t="b">
        <v>0</v>
      </c>
      <c r="AR36" s="78" t="b">
        <v>0</v>
      </c>
      <c r="AS36" s="78" t="b">
        <v>1</v>
      </c>
      <c r="AT36" s="78" t="s">
        <v>683</v>
      </c>
      <c r="AU36" s="78">
        <v>10</v>
      </c>
      <c r="AV36" s="83" t="s">
        <v>1107</v>
      </c>
      <c r="AW36" s="78" t="b">
        <v>0</v>
      </c>
      <c r="AX36" s="78" t="s">
        <v>1141</v>
      </c>
      <c r="AY36" s="83" t="s">
        <v>1175</v>
      </c>
      <c r="AZ36" s="78" t="s">
        <v>66</v>
      </c>
      <c r="BA36" s="78" t="str">
        <f>REPLACE(INDEX(GroupVertices[Group],MATCH(Vertices[[#This Row],[Vertex]],GroupVertices[Vertex],0)),1,1,"")</f>
        <v>1</v>
      </c>
      <c r="BB36" s="48"/>
      <c r="BC36" s="48"/>
      <c r="BD36" s="48"/>
      <c r="BE36" s="48"/>
      <c r="BF36" s="48"/>
      <c r="BG36" s="48"/>
      <c r="BH36" s="121" t="s">
        <v>1739</v>
      </c>
      <c r="BI36" s="121" t="s">
        <v>1739</v>
      </c>
      <c r="BJ36" s="121" t="s">
        <v>1773</v>
      </c>
      <c r="BK36" s="121" t="s">
        <v>1773</v>
      </c>
      <c r="BL36" s="121">
        <v>0</v>
      </c>
      <c r="BM36" s="124">
        <v>0</v>
      </c>
      <c r="BN36" s="121">
        <v>0</v>
      </c>
      <c r="BO36" s="124">
        <v>0</v>
      </c>
      <c r="BP36" s="121">
        <v>0</v>
      </c>
      <c r="BQ36" s="124">
        <v>0</v>
      </c>
      <c r="BR36" s="121">
        <v>21</v>
      </c>
      <c r="BS36" s="124">
        <v>100</v>
      </c>
      <c r="BT36" s="121">
        <v>21</v>
      </c>
      <c r="BU36" s="2"/>
      <c r="BV36" s="3"/>
      <c r="BW36" s="3"/>
      <c r="BX36" s="3"/>
      <c r="BY36" s="3"/>
    </row>
    <row r="37" spans="1:77" ht="41.45" customHeight="1">
      <c r="A37" s="64" t="s">
        <v>238</v>
      </c>
      <c r="C37" s="65"/>
      <c r="D37" s="65" t="s">
        <v>64</v>
      </c>
      <c r="E37" s="66">
        <v>164.11879073214325</v>
      </c>
      <c r="F37" s="68">
        <v>99.99225512393285</v>
      </c>
      <c r="G37" s="100" t="s">
        <v>404</v>
      </c>
      <c r="H37" s="65"/>
      <c r="I37" s="69" t="s">
        <v>238</v>
      </c>
      <c r="J37" s="70"/>
      <c r="K37" s="70"/>
      <c r="L37" s="69" t="s">
        <v>1288</v>
      </c>
      <c r="M37" s="73">
        <v>3.5811090306441895</v>
      </c>
      <c r="N37" s="74">
        <v>3067.95458984375</v>
      </c>
      <c r="O37" s="74">
        <v>9646.09375</v>
      </c>
      <c r="P37" s="75"/>
      <c r="Q37" s="76"/>
      <c r="R37" s="76"/>
      <c r="S37" s="86"/>
      <c r="T37" s="48">
        <v>0</v>
      </c>
      <c r="U37" s="48">
        <v>3</v>
      </c>
      <c r="V37" s="49">
        <v>0.046512</v>
      </c>
      <c r="W37" s="49">
        <v>0.010309</v>
      </c>
      <c r="X37" s="49">
        <v>0.017573</v>
      </c>
      <c r="Y37" s="49">
        <v>0.577485</v>
      </c>
      <c r="Z37" s="49">
        <v>0.3333333333333333</v>
      </c>
      <c r="AA37" s="49">
        <v>0</v>
      </c>
      <c r="AB37" s="71">
        <v>37</v>
      </c>
      <c r="AC37" s="71"/>
      <c r="AD37" s="72"/>
      <c r="AE37" s="78" t="s">
        <v>751</v>
      </c>
      <c r="AF37" s="78">
        <v>712</v>
      </c>
      <c r="AG37" s="78">
        <v>348</v>
      </c>
      <c r="AH37" s="78">
        <v>3906</v>
      </c>
      <c r="AI37" s="78">
        <v>3839</v>
      </c>
      <c r="AJ37" s="78"/>
      <c r="AK37" s="78" t="s">
        <v>857</v>
      </c>
      <c r="AL37" s="78" t="s">
        <v>950</v>
      </c>
      <c r="AM37" s="78"/>
      <c r="AN37" s="78"/>
      <c r="AO37" s="80">
        <v>43122.74039351852</v>
      </c>
      <c r="AP37" s="78"/>
      <c r="AQ37" s="78" t="b">
        <v>1</v>
      </c>
      <c r="AR37" s="78" t="b">
        <v>0</v>
      </c>
      <c r="AS37" s="78" t="b">
        <v>0</v>
      </c>
      <c r="AT37" s="78" t="s">
        <v>683</v>
      </c>
      <c r="AU37" s="78">
        <v>1</v>
      </c>
      <c r="AV37" s="78"/>
      <c r="AW37" s="78" t="b">
        <v>0</v>
      </c>
      <c r="AX37" s="78" t="s">
        <v>1141</v>
      </c>
      <c r="AY37" s="83" t="s">
        <v>1176</v>
      </c>
      <c r="AZ37" s="78" t="s">
        <v>66</v>
      </c>
      <c r="BA37" s="78" t="str">
        <f>REPLACE(INDEX(GroupVertices[Group],MATCH(Vertices[[#This Row],[Vertex]],GroupVertices[Vertex],0)),1,1,"")</f>
        <v>1</v>
      </c>
      <c r="BB37" s="48"/>
      <c r="BC37" s="48"/>
      <c r="BD37" s="48"/>
      <c r="BE37" s="48"/>
      <c r="BF37" s="48"/>
      <c r="BG37" s="48"/>
      <c r="BH37" s="121" t="s">
        <v>1739</v>
      </c>
      <c r="BI37" s="121" t="s">
        <v>1739</v>
      </c>
      <c r="BJ37" s="121" t="s">
        <v>1773</v>
      </c>
      <c r="BK37" s="121" t="s">
        <v>1773</v>
      </c>
      <c r="BL37" s="121">
        <v>0</v>
      </c>
      <c r="BM37" s="124">
        <v>0</v>
      </c>
      <c r="BN37" s="121">
        <v>0</v>
      </c>
      <c r="BO37" s="124">
        <v>0</v>
      </c>
      <c r="BP37" s="121">
        <v>0</v>
      </c>
      <c r="BQ37" s="124">
        <v>0</v>
      </c>
      <c r="BR37" s="121">
        <v>21</v>
      </c>
      <c r="BS37" s="124">
        <v>100</v>
      </c>
      <c r="BT37" s="121">
        <v>21</v>
      </c>
      <c r="BU37" s="2"/>
      <c r="BV37" s="3"/>
      <c r="BW37" s="3"/>
      <c r="BX37" s="3"/>
      <c r="BY37" s="3"/>
    </row>
    <row r="38" spans="1:77" ht="41.45" customHeight="1">
      <c r="A38" s="64" t="s">
        <v>239</v>
      </c>
      <c r="C38" s="65"/>
      <c r="D38" s="65" t="s">
        <v>64</v>
      </c>
      <c r="E38" s="66">
        <v>165.70179530213534</v>
      </c>
      <c r="F38" s="68">
        <v>99.98646872227349</v>
      </c>
      <c r="G38" s="100" t="s">
        <v>405</v>
      </c>
      <c r="H38" s="65"/>
      <c r="I38" s="69" t="s">
        <v>239</v>
      </c>
      <c r="J38" s="70"/>
      <c r="K38" s="70"/>
      <c r="L38" s="69" t="s">
        <v>1289</v>
      </c>
      <c r="M38" s="73">
        <v>5.509523823654217</v>
      </c>
      <c r="N38" s="74">
        <v>6948.69091796875</v>
      </c>
      <c r="O38" s="74">
        <v>9075.947265625</v>
      </c>
      <c r="P38" s="75"/>
      <c r="Q38" s="76"/>
      <c r="R38" s="76"/>
      <c r="S38" s="86"/>
      <c r="T38" s="48">
        <v>0</v>
      </c>
      <c r="U38" s="48">
        <v>1</v>
      </c>
      <c r="V38" s="49">
        <v>0</v>
      </c>
      <c r="W38" s="49">
        <v>0.017857</v>
      </c>
      <c r="X38" s="49">
        <v>0</v>
      </c>
      <c r="Y38" s="49">
        <v>0.54725</v>
      </c>
      <c r="Z38" s="49">
        <v>0</v>
      </c>
      <c r="AA38" s="49">
        <v>0</v>
      </c>
      <c r="AB38" s="71">
        <v>38</v>
      </c>
      <c r="AC38" s="71"/>
      <c r="AD38" s="72"/>
      <c r="AE38" s="78" t="s">
        <v>752</v>
      </c>
      <c r="AF38" s="78">
        <v>1067</v>
      </c>
      <c r="AG38" s="78">
        <v>608</v>
      </c>
      <c r="AH38" s="78">
        <v>17263</v>
      </c>
      <c r="AI38" s="78">
        <v>18423</v>
      </c>
      <c r="AJ38" s="78"/>
      <c r="AK38" s="78" t="s">
        <v>858</v>
      </c>
      <c r="AL38" s="78" t="s">
        <v>951</v>
      </c>
      <c r="AM38" s="78"/>
      <c r="AN38" s="78"/>
      <c r="AO38" s="80">
        <v>41543.269953703704</v>
      </c>
      <c r="AP38" s="83" t="s">
        <v>1039</v>
      </c>
      <c r="AQ38" s="78" t="b">
        <v>1</v>
      </c>
      <c r="AR38" s="78" t="b">
        <v>0</v>
      </c>
      <c r="AS38" s="78" t="b">
        <v>1</v>
      </c>
      <c r="AT38" s="78" t="s">
        <v>683</v>
      </c>
      <c r="AU38" s="78">
        <v>7</v>
      </c>
      <c r="AV38" s="83" t="s">
        <v>1107</v>
      </c>
      <c r="AW38" s="78" t="b">
        <v>0</v>
      </c>
      <c r="AX38" s="78" t="s">
        <v>1141</v>
      </c>
      <c r="AY38" s="83" t="s">
        <v>1177</v>
      </c>
      <c r="AZ38" s="78" t="s">
        <v>66</v>
      </c>
      <c r="BA38" s="78" t="str">
        <f>REPLACE(INDEX(GroupVertices[Group],MATCH(Vertices[[#This Row],[Vertex]],GroupVertices[Vertex],0)),1,1,"")</f>
        <v>2</v>
      </c>
      <c r="BB38" s="48"/>
      <c r="BC38" s="48"/>
      <c r="BD38" s="48"/>
      <c r="BE38" s="48"/>
      <c r="BF38" s="48" t="s">
        <v>365</v>
      </c>
      <c r="BG38" s="48" t="s">
        <v>365</v>
      </c>
      <c r="BH38" s="121" t="s">
        <v>1747</v>
      </c>
      <c r="BI38" s="121" t="s">
        <v>1747</v>
      </c>
      <c r="BJ38" s="121" t="s">
        <v>1780</v>
      </c>
      <c r="BK38" s="121" t="s">
        <v>1780</v>
      </c>
      <c r="BL38" s="121">
        <v>1</v>
      </c>
      <c r="BM38" s="124">
        <v>4.166666666666667</v>
      </c>
      <c r="BN38" s="121">
        <v>0</v>
      </c>
      <c r="BO38" s="124">
        <v>0</v>
      </c>
      <c r="BP38" s="121">
        <v>0</v>
      </c>
      <c r="BQ38" s="124">
        <v>0</v>
      </c>
      <c r="BR38" s="121">
        <v>23</v>
      </c>
      <c r="BS38" s="124">
        <v>95.83333333333333</v>
      </c>
      <c r="BT38" s="121">
        <v>24</v>
      </c>
      <c r="BU38" s="2"/>
      <c r="BV38" s="3"/>
      <c r="BW38" s="3"/>
      <c r="BX38" s="3"/>
      <c r="BY38" s="3"/>
    </row>
    <row r="39" spans="1:77" ht="41.45" customHeight="1">
      <c r="A39" s="64" t="s">
        <v>240</v>
      </c>
      <c r="C39" s="65"/>
      <c r="D39" s="65" t="s">
        <v>64</v>
      </c>
      <c r="E39" s="66">
        <v>162.64537878622755</v>
      </c>
      <c r="F39" s="68">
        <v>99.99764092855426</v>
      </c>
      <c r="G39" s="100" t="s">
        <v>406</v>
      </c>
      <c r="H39" s="65"/>
      <c r="I39" s="69" t="s">
        <v>240</v>
      </c>
      <c r="J39" s="70"/>
      <c r="K39" s="70"/>
      <c r="L39" s="69" t="s">
        <v>1290</v>
      </c>
      <c r="M39" s="73">
        <v>1.7861998771502416</v>
      </c>
      <c r="N39" s="74">
        <v>7835.4736328125</v>
      </c>
      <c r="O39" s="74">
        <v>3402.600830078125</v>
      </c>
      <c r="P39" s="75"/>
      <c r="Q39" s="76"/>
      <c r="R39" s="76"/>
      <c r="S39" s="86"/>
      <c r="T39" s="48">
        <v>0</v>
      </c>
      <c r="U39" s="48">
        <v>1</v>
      </c>
      <c r="V39" s="49">
        <v>0</v>
      </c>
      <c r="W39" s="49">
        <v>0.333333</v>
      </c>
      <c r="X39" s="49">
        <v>0</v>
      </c>
      <c r="Y39" s="49">
        <v>0.638295</v>
      </c>
      <c r="Z39" s="49">
        <v>0</v>
      </c>
      <c r="AA39" s="49">
        <v>0</v>
      </c>
      <c r="AB39" s="71">
        <v>39</v>
      </c>
      <c r="AC39" s="71"/>
      <c r="AD39" s="72"/>
      <c r="AE39" s="78" t="s">
        <v>753</v>
      </c>
      <c r="AF39" s="78">
        <v>186</v>
      </c>
      <c r="AG39" s="78">
        <v>106</v>
      </c>
      <c r="AH39" s="78">
        <v>6298</v>
      </c>
      <c r="AI39" s="78">
        <v>6877</v>
      </c>
      <c r="AJ39" s="78"/>
      <c r="AK39" s="78" t="s">
        <v>859</v>
      </c>
      <c r="AL39" s="78"/>
      <c r="AM39" s="78"/>
      <c r="AN39" s="78"/>
      <c r="AO39" s="80">
        <v>42398.700590277775</v>
      </c>
      <c r="AP39" s="78"/>
      <c r="AQ39" s="78" t="b">
        <v>1</v>
      </c>
      <c r="AR39" s="78" t="b">
        <v>0</v>
      </c>
      <c r="AS39" s="78" t="b">
        <v>0</v>
      </c>
      <c r="AT39" s="78" t="s">
        <v>1105</v>
      </c>
      <c r="AU39" s="78">
        <v>21</v>
      </c>
      <c r="AV39" s="78"/>
      <c r="AW39" s="78" t="b">
        <v>0</v>
      </c>
      <c r="AX39" s="78" t="s">
        <v>1141</v>
      </c>
      <c r="AY39" s="83" t="s">
        <v>1178</v>
      </c>
      <c r="AZ39" s="78" t="s">
        <v>66</v>
      </c>
      <c r="BA39" s="78" t="str">
        <f>REPLACE(INDEX(GroupVertices[Group],MATCH(Vertices[[#This Row],[Vertex]],GroupVertices[Vertex],0)),1,1,"")</f>
        <v>8</v>
      </c>
      <c r="BB39" s="48"/>
      <c r="BC39" s="48"/>
      <c r="BD39" s="48"/>
      <c r="BE39" s="48"/>
      <c r="BF39" s="48" t="s">
        <v>366</v>
      </c>
      <c r="BG39" s="48" t="s">
        <v>366</v>
      </c>
      <c r="BH39" s="121" t="s">
        <v>1751</v>
      </c>
      <c r="BI39" s="121" t="s">
        <v>1751</v>
      </c>
      <c r="BJ39" s="121" t="s">
        <v>1784</v>
      </c>
      <c r="BK39" s="121" t="s">
        <v>1784</v>
      </c>
      <c r="BL39" s="121">
        <v>1</v>
      </c>
      <c r="BM39" s="124">
        <v>5.2631578947368425</v>
      </c>
      <c r="BN39" s="121">
        <v>0</v>
      </c>
      <c r="BO39" s="124">
        <v>0</v>
      </c>
      <c r="BP39" s="121">
        <v>0</v>
      </c>
      <c r="BQ39" s="124">
        <v>0</v>
      </c>
      <c r="BR39" s="121">
        <v>18</v>
      </c>
      <c r="BS39" s="124">
        <v>94.73684210526316</v>
      </c>
      <c r="BT39" s="121">
        <v>19</v>
      </c>
      <c r="BU39" s="2"/>
      <c r="BV39" s="3"/>
      <c r="BW39" s="3"/>
      <c r="BX39" s="3"/>
      <c r="BY39" s="3"/>
    </row>
    <row r="40" spans="1:77" ht="41.45" customHeight="1">
      <c r="A40" s="64" t="s">
        <v>253</v>
      </c>
      <c r="C40" s="65"/>
      <c r="D40" s="65" t="s">
        <v>64</v>
      </c>
      <c r="E40" s="66">
        <v>163.13854559457124</v>
      </c>
      <c r="F40" s="68">
        <v>99.99583824188346</v>
      </c>
      <c r="G40" s="100" t="s">
        <v>419</v>
      </c>
      <c r="H40" s="65"/>
      <c r="I40" s="69" t="s">
        <v>253</v>
      </c>
      <c r="J40" s="70"/>
      <c r="K40" s="70"/>
      <c r="L40" s="69" t="s">
        <v>1291</v>
      </c>
      <c r="M40" s="73">
        <v>2.3869752549725964</v>
      </c>
      <c r="N40" s="74">
        <v>8407.216796875</v>
      </c>
      <c r="O40" s="74">
        <v>3402.600830078125</v>
      </c>
      <c r="P40" s="75"/>
      <c r="Q40" s="76"/>
      <c r="R40" s="76"/>
      <c r="S40" s="86"/>
      <c r="T40" s="48">
        <v>3</v>
      </c>
      <c r="U40" s="48">
        <v>1</v>
      </c>
      <c r="V40" s="49">
        <v>2</v>
      </c>
      <c r="W40" s="49">
        <v>0.5</v>
      </c>
      <c r="X40" s="49">
        <v>0</v>
      </c>
      <c r="Y40" s="49">
        <v>1.723395</v>
      </c>
      <c r="Z40" s="49">
        <v>0</v>
      </c>
      <c r="AA40" s="49">
        <v>0</v>
      </c>
      <c r="AB40" s="71">
        <v>40</v>
      </c>
      <c r="AC40" s="71"/>
      <c r="AD40" s="72"/>
      <c r="AE40" s="78" t="s">
        <v>754</v>
      </c>
      <c r="AF40" s="78">
        <v>2</v>
      </c>
      <c r="AG40" s="78">
        <v>187</v>
      </c>
      <c r="AH40" s="78">
        <v>1301</v>
      </c>
      <c r="AI40" s="78">
        <v>0</v>
      </c>
      <c r="AJ40" s="78"/>
      <c r="AK40" s="78" t="s">
        <v>860</v>
      </c>
      <c r="AL40" s="78" t="s">
        <v>930</v>
      </c>
      <c r="AM40" s="78"/>
      <c r="AN40" s="78"/>
      <c r="AO40" s="80">
        <v>43322.185648148145</v>
      </c>
      <c r="AP40" s="83" t="s">
        <v>1040</v>
      </c>
      <c r="AQ40" s="78" t="b">
        <v>0</v>
      </c>
      <c r="AR40" s="78" t="b">
        <v>0</v>
      </c>
      <c r="AS40" s="78" t="b">
        <v>0</v>
      </c>
      <c r="AT40" s="78" t="s">
        <v>683</v>
      </c>
      <c r="AU40" s="78">
        <v>0</v>
      </c>
      <c r="AV40" s="83" t="s">
        <v>1107</v>
      </c>
      <c r="AW40" s="78" t="b">
        <v>0</v>
      </c>
      <c r="AX40" s="78" t="s">
        <v>1141</v>
      </c>
      <c r="AY40" s="83" t="s">
        <v>1179</v>
      </c>
      <c r="AZ40" s="78" t="s">
        <v>66</v>
      </c>
      <c r="BA40" s="78" t="str">
        <f>REPLACE(INDEX(GroupVertices[Group],MATCH(Vertices[[#This Row],[Vertex]],GroupVertices[Vertex],0)),1,1,"")</f>
        <v>8</v>
      </c>
      <c r="BB40" s="48"/>
      <c r="BC40" s="48"/>
      <c r="BD40" s="48"/>
      <c r="BE40" s="48"/>
      <c r="BF40" s="48" t="s">
        <v>366</v>
      </c>
      <c r="BG40" s="48" t="s">
        <v>366</v>
      </c>
      <c r="BH40" s="121" t="s">
        <v>1583</v>
      </c>
      <c r="BI40" s="121" t="s">
        <v>1583</v>
      </c>
      <c r="BJ40" s="121" t="s">
        <v>1785</v>
      </c>
      <c r="BK40" s="121" t="s">
        <v>1785</v>
      </c>
      <c r="BL40" s="121">
        <v>1</v>
      </c>
      <c r="BM40" s="124">
        <v>5.882352941176471</v>
      </c>
      <c r="BN40" s="121">
        <v>0</v>
      </c>
      <c r="BO40" s="124">
        <v>0</v>
      </c>
      <c r="BP40" s="121">
        <v>0</v>
      </c>
      <c r="BQ40" s="124">
        <v>0</v>
      </c>
      <c r="BR40" s="121">
        <v>16</v>
      </c>
      <c r="BS40" s="124">
        <v>94.11764705882354</v>
      </c>
      <c r="BT40" s="121">
        <v>17</v>
      </c>
      <c r="BU40" s="2"/>
      <c r="BV40" s="3"/>
      <c r="BW40" s="3"/>
      <c r="BX40" s="3"/>
      <c r="BY40" s="3"/>
    </row>
    <row r="41" spans="1:77" ht="41.45" customHeight="1">
      <c r="A41" s="64" t="s">
        <v>241</v>
      </c>
      <c r="C41" s="65"/>
      <c r="D41" s="65" t="s">
        <v>64</v>
      </c>
      <c r="E41" s="66">
        <v>166.1158118819794</v>
      </c>
      <c r="F41" s="68">
        <v>99.98495535568566</v>
      </c>
      <c r="G41" s="100" t="s">
        <v>407</v>
      </c>
      <c r="H41" s="65"/>
      <c r="I41" s="69" t="s">
        <v>241</v>
      </c>
      <c r="J41" s="70"/>
      <c r="K41" s="70"/>
      <c r="L41" s="69" t="s">
        <v>1292</v>
      </c>
      <c r="M41" s="73">
        <v>6.01387846182607</v>
      </c>
      <c r="N41" s="74">
        <v>6591.1142578125</v>
      </c>
      <c r="O41" s="74">
        <v>4587.8623046875</v>
      </c>
      <c r="P41" s="75"/>
      <c r="Q41" s="76"/>
      <c r="R41" s="76"/>
      <c r="S41" s="86"/>
      <c r="T41" s="48">
        <v>0</v>
      </c>
      <c r="U41" s="48">
        <v>1</v>
      </c>
      <c r="V41" s="49">
        <v>0</v>
      </c>
      <c r="W41" s="49">
        <v>0.020833</v>
      </c>
      <c r="X41" s="49">
        <v>0</v>
      </c>
      <c r="Y41" s="49">
        <v>0.545352</v>
      </c>
      <c r="Z41" s="49">
        <v>0</v>
      </c>
      <c r="AA41" s="49">
        <v>0</v>
      </c>
      <c r="AB41" s="71">
        <v>41</v>
      </c>
      <c r="AC41" s="71"/>
      <c r="AD41" s="72"/>
      <c r="AE41" s="78" t="s">
        <v>755</v>
      </c>
      <c r="AF41" s="78">
        <v>2640</v>
      </c>
      <c r="AG41" s="78">
        <v>676</v>
      </c>
      <c r="AH41" s="78">
        <v>16751</v>
      </c>
      <c r="AI41" s="78">
        <v>13520</v>
      </c>
      <c r="AJ41" s="78"/>
      <c r="AK41" s="78" t="s">
        <v>861</v>
      </c>
      <c r="AL41" s="78" t="s">
        <v>926</v>
      </c>
      <c r="AM41" s="78"/>
      <c r="AN41" s="78"/>
      <c r="AO41" s="80">
        <v>40246.88584490741</v>
      </c>
      <c r="AP41" s="83" t="s">
        <v>1041</v>
      </c>
      <c r="AQ41" s="78" t="b">
        <v>0</v>
      </c>
      <c r="AR41" s="78" t="b">
        <v>0</v>
      </c>
      <c r="AS41" s="78" t="b">
        <v>1</v>
      </c>
      <c r="AT41" s="78" t="s">
        <v>683</v>
      </c>
      <c r="AU41" s="78">
        <v>40</v>
      </c>
      <c r="AV41" s="83" t="s">
        <v>1107</v>
      </c>
      <c r="AW41" s="78" t="b">
        <v>0</v>
      </c>
      <c r="AX41" s="78" t="s">
        <v>1141</v>
      </c>
      <c r="AY41" s="83" t="s">
        <v>1180</v>
      </c>
      <c r="AZ41" s="78" t="s">
        <v>66</v>
      </c>
      <c r="BA41" s="78" t="str">
        <f>REPLACE(INDEX(GroupVertices[Group],MATCH(Vertices[[#This Row],[Vertex]],GroupVertices[Vertex],0)),1,1,"")</f>
        <v>2</v>
      </c>
      <c r="BB41" s="48" t="s">
        <v>358</v>
      </c>
      <c r="BC41" s="48" t="s">
        <v>358</v>
      </c>
      <c r="BD41" s="48" t="s">
        <v>362</v>
      </c>
      <c r="BE41" s="48" t="s">
        <v>362</v>
      </c>
      <c r="BF41" s="48" t="s">
        <v>364</v>
      </c>
      <c r="BG41" s="48" t="s">
        <v>364</v>
      </c>
      <c r="BH41" s="121" t="s">
        <v>1741</v>
      </c>
      <c r="BI41" s="121" t="s">
        <v>1741</v>
      </c>
      <c r="BJ41" s="121" t="s">
        <v>1774</v>
      </c>
      <c r="BK41" s="121" t="s">
        <v>1774</v>
      </c>
      <c r="BL41" s="121">
        <v>0</v>
      </c>
      <c r="BM41" s="124">
        <v>0</v>
      </c>
      <c r="BN41" s="121">
        <v>0</v>
      </c>
      <c r="BO41" s="124">
        <v>0</v>
      </c>
      <c r="BP41" s="121">
        <v>0</v>
      </c>
      <c r="BQ41" s="124">
        <v>0</v>
      </c>
      <c r="BR41" s="121">
        <v>12</v>
      </c>
      <c r="BS41" s="124">
        <v>100</v>
      </c>
      <c r="BT41" s="121">
        <v>12</v>
      </c>
      <c r="BU41" s="2"/>
      <c r="BV41" s="3"/>
      <c r="BW41" s="3"/>
      <c r="BX41" s="3"/>
      <c r="BY41" s="3"/>
    </row>
    <row r="42" spans="1:77" ht="41.45" customHeight="1">
      <c r="A42" s="64" t="s">
        <v>242</v>
      </c>
      <c r="C42" s="65"/>
      <c r="D42" s="65" t="s">
        <v>64</v>
      </c>
      <c r="E42" s="66">
        <v>162.7427944520732</v>
      </c>
      <c r="F42" s="68">
        <v>99.9972848422983</v>
      </c>
      <c r="G42" s="100" t="s">
        <v>408</v>
      </c>
      <c r="H42" s="65"/>
      <c r="I42" s="69" t="s">
        <v>242</v>
      </c>
      <c r="J42" s="70"/>
      <c r="K42" s="70"/>
      <c r="L42" s="69" t="s">
        <v>1293</v>
      </c>
      <c r="M42" s="73">
        <v>1.9048715567200896</v>
      </c>
      <c r="N42" s="74">
        <v>6083.955078125</v>
      </c>
      <c r="O42" s="74">
        <v>4446.6142578125</v>
      </c>
      <c r="P42" s="75"/>
      <c r="Q42" s="76"/>
      <c r="R42" s="76"/>
      <c r="S42" s="86"/>
      <c r="T42" s="48">
        <v>0</v>
      </c>
      <c r="U42" s="48">
        <v>1</v>
      </c>
      <c r="V42" s="49">
        <v>0</v>
      </c>
      <c r="W42" s="49">
        <v>0.020833</v>
      </c>
      <c r="X42" s="49">
        <v>0</v>
      </c>
      <c r="Y42" s="49">
        <v>0.545352</v>
      </c>
      <c r="Z42" s="49">
        <v>0</v>
      </c>
      <c r="AA42" s="49">
        <v>0</v>
      </c>
      <c r="AB42" s="71">
        <v>42</v>
      </c>
      <c r="AC42" s="71"/>
      <c r="AD42" s="72"/>
      <c r="AE42" s="78" t="s">
        <v>756</v>
      </c>
      <c r="AF42" s="78">
        <v>391</v>
      </c>
      <c r="AG42" s="78">
        <v>122</v>
      </c>
      <c r="AH42" s="78">
        <v>639</v>
      </c>
      <c r="AI42" s="78">
        <v>10169</v>
      </c>
      <c r="AJ42" s="78"/>
      <c r="AK42" s="78" t="s">
        <v>862</v>
      </c>
      <c r="AL42" s="78" t="s">
        <v>927</v>
      </c>
      <c r="AM42" s="83" t="s">
        <v>995</v>
      </c>
      <c r="AN42" s="78"/>
      <c r="AO42" s="80">
        <v>42282.84144675926</v>
      </c>
      <c r="AP42" s="83" t="s">
        <v>1042</v>
      </c>
      <c r="AQ42" s="78" t="b">
        <v>0</v>
      </c>
      <c r="AR42" s="78" t="b">
        <v>0</v>
      </c>
      <c r="AS42" s="78" t="b">
        <v>1</v>
      </c>
      <c r="AT42" s="78" t="s">
        <v>683</v>
      </c>
      <c r="AU42" s="78">
        <v>4</v>
      </c>
      <c r="AV42" s="83" t="s">
        <v>1113</v>
      </c>
      <c r="AW42" s="78" t="b">
        <v>0</v>
      </c>
      <c r="AX42" s="78" t="s">
        <v>1141</v>
      </c>
      <c r="AY42" s="83" t="s">
        <v>1181</v>
      </c>
      <c r="AZ42" s="78" t="s">
        <v>66</v>
      </c>
      <c r="BA42" s="78" t="str">
        <f>REPLACE(INDEX(GroupVertices[Group],MATCH(Vertices[[#This Row],[Vertex]],GroupVertices[Vertex],0)),1,1,"")</f>
        <v>2</v>
      </c>
      <c r="BB42" s="48" t="s">
        <v>358</v>
      </c>
      <c r="BC42" s="48" t="s">
        <v>358</v>
      </c>
      <c r="BD42" s="48" t="s">
        <v>362</v>
      </c>
      <c r="BE42" s="48" t="s">
        <v>362</v>
      </c>
      <c r="BF42" s="48" t="s">
        <v>364</v>
      </c>
      <c r="BG42" s="48" t="s">
        <v>364</v>
      </c>
      <c r="BH42" s="121" t="s">
        <v>1741</v>
      </c>
      <c r="BI42" s="121" t="s">
        <v>1741</v>
      </c>
      <c r="BJ42" s="121" t="s">
        <v>1774</v>
      </c>
      <c r="BK42" s="121" t="s">
        <v>1774</v>
      </c>
      <c r="BL42" s="121">
        <v>0</v>
      </c>
      <c r="BM42" s="124">
        <v>0</v>
      </c>
      <c r="BN42" s="121">
        <v>0</v>
      </c>
      <c r="BO42" s="124">
        <v>0</v>
      </c>
      <c r="BP42" s="121">
        <v>0</v>
      </c>
      <c r="BQ42" s="124">
        <v>0</v>
      </c>
      <c r="BR42" s="121">
        <v>12</v>
      </c>
      <c r="BS42" s="124">
        <v>100</v>
      </c>
      <c r="BT42" s="121">
        <v>12</v>
      </c>
      <c r="BU42" s="2"/>
      <c r="BV42" s="3"/>
      <c r="BW42" s="3"/>
      <c r="BX42" s="3"/>
      <c r="BY42" s="3"/>
    </row>
    <row r="43" spans="1:77" ht="41.45" customHeight="1">
      <c r="A43" s="64" t="s">
        <v>243</v>
      </c>
      <c r="C43" s="65"/>
      <c r="D43" s="65" t="s">
        <v>64</v>
      </c>
      <c r="E43" s="66">
        <v>162.5296976830358</v>
      </c>
      <c r="F43" s="68">
        <v>99.99806378098322</v>
      </c>
      <c r="G43" s="100" t="s">
        <v>409</v>
      </c>
      <c r="H43" s="65"/>
      <c r="I43" s="69" t="s">
        <v>243</v>
      </c>
      <c r="J43" s="70"/>
      <c r="K43" s="70"/>
      <c r="L43" s="69" t="s">
        <v>1294</v>
      </c>
      <c r="M43" s="73">
        <v>1.6452772576610473</v>
      </c>
      <c r="N43" s="74">
        <v>1932.1846923828125</v>
      </c>
      <c r="O43" s="74">
        <v>1602.6279296875</v>
      </c>
      <c r="P43" s="75"/>
      <c r="Q43" s="76"/>
      <c r="R43" s="76"/>
      <c r="S43" s="86"/>
      <c r="T43" s="48">
        <v>0</v>
      </c>
      <c r="U43" s="48">
        <v>3</v>
      </c>
      <c r="V43" s="49">
        <v>0.046512</v>
      </c>
      <c r="W43" s="49">
        <v>0.010309</v>
      </c>
      <c r="X43" s="49">
        <v>0.017573</v>
      </c>
      <c r="Y43" s="49">
        <v>0.577485</v>
      </c>
      <c r="Z43" s="49">
        <v>0.3333333333333333</v>
      </c>
      <c r="AA43" s="49">
        <v>0</v>
      </c>
      <c r="AB43" s="71">
        <v>43</v>
      </c>
      <c r="AC43" s="71"/>
      <c r="AD43" s="72"/>
      <c r="AE43" s="78" t="s">
        <v>757</v>
      </c>
      <c r="AF43" s="78">
        <v>99</v>
      </c>
      <c r="AG43" s="78">
        <v>87</v>
      </c>
      <c r="AH43" s="78">
        <v>1485</v>
      </c>
      <c r="AI43" s="78">
        <v>1403</v>
      </c>
      <c r="AJ43" s="78"/>
      <c r="AK43" s="78" t="s">
        <v>863</v>
      </c>
      <c r="AL43" s="78" t="s">
        <v>930</v>
      </c>
      <c r="AM43" s="78"/>
      <c r="AN43" s="78"/>
      <c r="AO43" s="80">
        <v>41026.74633101852</v>
      </c>
      <c r="AP43" s="83" t="s">
        <v>1043</v>
      </c>
      <c r="AQ43" s="78" t="b">
        <v>1</v>
      </c>
      <c r="AR43" s="78" t="b">
        <v>0</v>
      </c>
      <c r="AS43" s="78" t="b">
        <v>1</v>
      </c>
      <c r="AT43" s="78" t="s">
        <v>683</v>
      </c>
      <c r="AU43" s="78">
        <v>4</v>
      </c>
      <c r="AV43" s="83" t="s">
        <v>1107</v>
      </c>
      <c r="AW43" s="78" t="b">
        <v>0</v>
      </c>
      <c r="AX43" s="78" t="s">
        <v>1141</v>
      </c>
      <c r="AY43" s="83" t="s">
        <v>1182</v>
      </c>
      <c r="AZ43" s="78" t="s">
        <v>66</v>
      </c>
      <c r="BA43" s="78" t="str">
        <f>REPLACE(INDEX(GroupVertices[Group],MATCH(Vertices[[#This Row],[Vertex]],GroupVertices[Vertex],0)),1,1,"")</f>
        <v>1</v>
      </c>
      <c r="BB43" s="48"/>
      <c r="BC43" s="48"/>
      <c r="BD43" s="48"/>
      <c r="BE43" s="48"/>
      <c r="BF43" s="48"/>
      <c r="BG43" s="48"/>
      <c r="BH43" s="121" t="s">
        <v>1739</v>
      </c>
      <c r="BI43" s="121" t="s">
        <v>1739</v>
      </c>
      <c r="BJ43" s="121" t="s">
        <v>1773</v>
      </c>
      <c r="BK43" s="121" t="s">
        <v>1773</v>
      </c>
      <c r="BL43" s="121">
        <v>0</v>
      </c>
      <c r="BM43" s="124">
        <v>0</v>
      </c>
      <c r="BN43" s="121">
        <v>0</v>
      </c>
      <c r="BO43" s="124">
        <v>0</v>
      </c>
      <c r="BP43" s="121">
        <v>0</v>
      </c>
      <c r="BQ43" s="124">
        <v>0</v>
      </c>
      <c r="BR43" s="121">
        <v>21</v>
      </c>
      <c r="BS43" s="124">
        <v>100</v>
      </c>
      <c r="BT43" s="121">
        <v>21</v>
      </c>
      <c r="BU43" s="2"/>
      <c r="BV43" s="3"/>
      <c r="BW43" s="3"/>
      <c r="BX43" s="3"/>
      <c r="BY43" s="3"/>
    </row>
    <row r="44" spans="1:77" ht="41.45" customHeight="1">
      <c r="A44" s="64" t="s">
        <v>244</v>
      </c>
      <c r="C44" s="65"/>
      <c r="D44" s="65" t="s">
        <v>64</v>
      </c>
      <c r="E44" s="66">
        <v>167.0351722283979</v>
      </c>
      <c r="F44" s="68">
        <v>99.98159479164502</v>
      </c>
      <c r="G44" s="100" t="s">
        <v>410</v>
      </c>
      <c r="H44" s="65"/>
      <c r="I44" s="69" t="s">
        <v>244</v>
      </c>
      <c r="J44" s="70"/>
      <c r="K44" s="70"/>
      <c r="L44" s="69" t="s">
        <v>1295</v>
      </c>
      <c r="M44" s="73">
        <v>7.133842437766508</v>
      </c>
      <c r="N44" s="74">
        <v>2128.72412109375</v>
      </c>
      <c r="O44" s="74">
        <v>3238.017578125</v>
      </c>
      <c r="P44" s="75"/>
      <c r="Q44" s="76"/>
      <c r="R44" s="76"/>
      <c r="S44" s="86"/>
      <c r="T44" s="48">
        <v>0</v>
      </c>
      <c r="U44" s="48">
        <v>3</v>
      </c>
      <c r="V44" s="49">
        <v>0.046512</v>
      </c>
      <c r="W44" s="49">
        <v>0.010309</v>
      </c>
      <c r="X44" s="49">
        <v>0.017573</v>
      </c>
      <c r="Y44" s="49">
        <v>0.577485</v>
      </c>
      <c r="Z44" s="49">
        <v>0.3333333333333333</v>
      </c>
      <c r="AA44" s="49">
        <v>0</v>
      </c>
      <c r="AB44" s="71">
        <v>44</v>
      </c>
      <c r="AC44" s="71"/>
      <c r="AD44" s="72"/>
      <c r="AE44" s="78" t="s">
        <v>758</v>
      </c>
      <c r="AF44" s="78">
        <v>1633</v>
      </c>
      <c r="AG44" s="78">
        <v>827</v>
      </c>
      <c r="AH44" s="78">
        <v>2569</v>
      </c>
      <c r="AI44" s="78">
        <v>6114</v>
      </c>
      <c r="AJ44" s="78"/>
      <c r="AK44" s="78" t="s">
        <v>864</v>
      </c>
      <c r="AL44" s="78" t="s">
        <v>952</v>
      </c>
      <c r="AM44" s="83" t="s">
        <v>996</v>
      </c>
      <c r="AN44" s="78"/>
      <c r="AO44" s="80">
        <v>39866.44091435185</v>
      </c>
      <c r="AP44" s="83" t="s">
        <v>1044</v>
      </c>
      <c r="AQ44" s="78" t="b">
        <v>0</v>
      </c>
      <c r="AR44" s="78" t="b">
        <v>0</v>
      </c>
      <c r="AS44" s="78" t="b">
        <v>1</v>
      </c>
      <c r="AT44" s="78" t="s">
        <v>683</v>
      </c>
      <c r="AU44" s="78">
        <v>5</v>
      </c>
      <c r="AV44" s="83" t="s">
        <v>1112</v>
      </c>
      <c r="AW44" s="78" t="b">
        <v>0</v>
      </c>
      <c r="AX44" s="78" t="s">
        <v>1141</v>
      </c>
      <c r="AY44" s="83" t="s">
        <v>1183</v>
      </c>
      <c r="AZ44" s="78" t="s">
        <v>66</v>
      </c>
      <c r="BA44" s="78" t="str">
        <f>REPLACE(INDEX(GroupVertices[Group],MATCH(Vertices[[#This Row],[Vertex]],GroupVertices[Vertex],0)),1,1,"")</f>
        <v>1</v>
      </c>
      <c r="BB44" s="48"/>
      <c r="BC44" s="48"/>
      <c r="BD44" s="48"/>
      <c r="BE44" s="48"/>
      <c r="BF44" s="48"/>
      <c r="BG44" s="48"/>
      <c r="BH44" s="121" t="s">
        <v>1739</v>
      </c>
      <c r="BI44" s="121" t="s">
        <v>1739</v>
      </c>
      <c r="BJ44" s="121" t="s">
        <v>1773</v>
      </c>
      <c r="BK44" s="121" t="s">
        <v>1773</v>
      </c>
      <c r="BL44" s="121">
        <v>0</v>
      </c>
      <c r="BM44" s="124">
        <v>0</v>
      </c>
      <c r="BN44" s="121">
        <v>0</v>
      </c>
      <c r="BO44" s="124">
        <v>0</v>
      </c>
      <c r="BP44" s="121">
        <v>0</v>
      </c>
      <c r="BQ44" s="124">
        <v>0</v>
      </c>
      <c r="BR44" s="121">
        <v>21</v>
      </c>
      <c r="BS44" s="124">
        <v>100</v>
      </c>
      <c r="BT44" s="121">
        <v>21</v>
      </c>
      <c r="BU44" s="2"/>
      <c r="BV44" s="3"/>
      <c r="BW44" s="3"/>
      <c r="BX44" s="3"/>
      <c r="BY44" s="3"/>
    </row>
    <row r="45" spans="1:77" ht="41.45" customHeight="1">
      <c r="A45" s="64" t="s">
        <v>245</v>
      </c>
      <c r="C45" s="65"/>
      <c r="D45" s="65" t="s">
        <v>64</v>
      </c>
      <c r="E45" s="66">
        <v>166.07319252817194</v>
      </c>
      <c r="F45" s="68">
        <v>99.98511114342264</v>
      </c>
      <c r="G45" s="100" t="s">
        <v>411</v>
      </c>
      <c r="H45" s="65"/>
      <c r="I45" s="69" t="s">
        <v>245</v>
      </c>
      <c r="J45" s="70"/>
      <c r="K45" s="70"/>
      <c r="L45" s="69" t="s">
        <v>1296</v>
      </c>
      <c r="M45" s="73">
        <v>5.961959602014261</v>
      </c>
      <c r="N45" s="74">
        <v>9117.0224609375</v>
      </c>
      <c r="O45" s="74">
        <v>552.8858642578125</v>
      </c>
      <c r="P45" s="75"/>
      <c r="Q45" s="76"/>
      <c r="R45" s="76"/>
      <c r="S45" s="86"/>
      <c r="T45" s="48">
        <v>1</v>
      </c>
      <c r="U45" s="48">
        <v>1</v>
      </c>
      <c r="V45" s="49">
        <v>0</v>
      </c>
      <c r="W45" s="49">
        <v>0</v>
      </c>
      <c r="X45" s="49">
        <v>0</v>
      </c>
      <c r="Y45" s="49">
        <v>0.999995</v>
      </c>
      <c r="Z45" s="49">
        <v>0</v>
      </c>
      <c r="AA45" s="49" t="s">
        <v>1877</v>
      </c>
      <c r="AB45" s="71">
        <v>45</v>
      </c>
      <c r="AC45" s="71"/>
      <c r="AD45" s="72"/>
      <c r="AE45" s="78" t="s">
        <v>759</v>
      </c>
      <c r="AF45" s="78">
        <v>996</v>
      </c>
      <c r="AG45" s="78">
        <v>669</v>
      </c>
      <c r="AH45" s="78">
        <v>6144</v>
      </c>
      <c r="AI45" s="78">
        <v>217</v>
      </c>
      <c r="AJ45" s="78"/>
      <c r="AK45" s="78" t="s">
        <v>865</v>
      </c>
      <c r="AL45" s="78" t="s">
        <v>953</v>
      </c>
      <c r="AM45" s="78"/>
      <c r="AN45" s="78"/>
      <c r="AO45" s="80">
        <v>39945.32896990741</v>
      </c>
      <c r="AP45" s="83" t="s">
        <v>1045</v>
      </c>
      <c r="AQ45" s="78" t="b">
        <v>0</v>
      </c>
      <c r="AR45" s="78" t="b">
        <v>0</v>
      </c>
      <c r="AS45" s="78" t="b">
        <v>0</v>
      </c>
      <c r="AT45" s="78" t="s">
        <v>683</v>
      </c>
      <c r="AU45" s="78">
        <v>25</v>
      </c>
      <c r="AV45" s="83" t="s">
        <v>1107</v>
      </c>
      <c r="AW45" s="78" t="b">
        <v>0</v>
      </c>
      <c r="AX45" s="78" t="s">
        <v>1141</v>
      </c>
      <c r="AY45" s="83" t="s">
        <v>1184</v>
      </c>
      <c r="AZ45" s="78" t="s">
        <v>66</v>
      </c>
      <c r="BA45" s="78" t="str">
        <f>REPLACE(INDEX(GroupVertices[Group],MATCH(Vertices[[#This Row],[Vertex]],GroupVertices[Vertex],0)),1,1,"")</f>
        <v>11</v>
      </c>
      <c r="BB45" s="48"/>
      <c r="BC45" s="48"/>
      <c r="BD45" s="48"/>
      <c r="BE45" s="48"/>
      <c r="BF45" s="48" t="s">
        <v>367</v>
      </c>
      <c r="BG45" s="48" t="s">
        <v>367</v>
      </c>
      <c r="BH45" s="121" t="s">
        <v>1752</v>
      </c>
      <c r="BI45" s="121" t="s">
        <v>1752</v>
      </c>
      <c r="BJ45" s="121" t="s">
        <v>1786</v>
      </c>
      <c r="BK45" s="121" t="s">
        <v>1786</v>
      </c>
      <c r="BL45" s="121">
        <v>1</v>
      </c>
      <c r="BM45" s="124">
        <v>2.127659574468085</v>
      </c>
      <c r="BN45" s="121">
        <v>0</v>
      </c>
      <c r="BO45" s="124">
        <v>0</v>
      </c>
      <c r="BP45" s="121">
        <v>0</v>
      </c>
      <c r="BQ45" s="124">
        <v>0</v>
      </c>
      <c r="BR45" s="121">
        <v>46</v>
      </c>
      <c r="BS45" s="124">
        <v>97.87234042553192</v>
      </c>
      <c r="BT45" s="121">
        <v>47</v>
      </c>
      <c r="BU45" s="2"/>
      <c r="BV45" s="3"/>
      <c r="BW45" s="3"/>
      <c r="BX45" s="3"/>
      <c r="BY45" s="3"/>
    </row>
    <row r="46" spans="1:77" ht="41.45" customHeight="1">
      <c r="A46" s="64" t="s">
        <v>246</v>
      </c>
      <c r="C46" s="65"/>
      <c r="D46" s="65" t="s">
        <v>64</v>
      </c>
      <c r="E46" s="66">
        <v>173.8603573167099</v>
      </c>
      <c r="F46" s="68">
        <v>99.95664649833678</v>
      </c>
      <c r="G46" s="100" t="s">
        <v>412</v>
      </c>
      <c r="H46" s="65"/>
      <c r="I46" s="69" t="s">
        <v>246</v>
      </c>
      <c r="J46" s="70"/>
      <c r="K46" s="70"/>
      <c r="L46" s="69" t="s">
        <v>1297</v>
      </c>
      <c r="M46" s="73">
        <v>15.44827698762897</v>
      </c>
      <c r="N46" s="74">
        <v>3549.614990234375</v>
      </c>
      <c r="O46" s="74">
        <v>4807.4130859375</v>
      </c>
      <c r="P46" s="75"/>
      <c r="Q46" s="76"/>
      <c r="R46" s="76"/>
      <c r="S46" s="86"/>
      <c r="T46" s="48">
        <v>0</v>
      </c>
      <c r="U46" s="48">
        <v>3</v>
      </c>
      <c r="V46" s="49">
        <v>0.046512</v>
      </c>
      <c r="W46" s="49">
        <v>0.010309</v>
      </c>
      <c r="X46" s="49">
        <v>0.017573</v>
      </c>
      <c r="Y46" s="49">
        <v>0.577485</v>
      </c>
      <c r="Z46" s="49">
        <v>0.3333333333333333</v>
      </c>
      <c r="AA46" s="49">
        <v>0</v>
      </c>
      <c r="AB46" s="71">
        <v>46</v>
      </c>
      <c r="AC46" s="71"/>
      <c r="AD46" s="72"/>
      <c r="AE46" s="78" t="s">
        <v>760</v>
      </c>
      <c r="AF46" s="78">
        <v>1983</v>
      </c>
      <c r="AG46" s="78">
        <v>1948</v>
      </c>
      <c r="AH46" s="78">
        <v>42395</v>
      </c>
      <c r="AI46" s="78">
        <v>43303</v>
      </c>
      <c r="AJ46" s="78"/>
      <c r="AK46" s="78" t="s">
        <v>866</v>
      </c>
      <c r="AL46" s="78"/>
      <c r="AM46" s="83" t="s">
        <v>997</v>
      </c>
      <c r="AN46" s="78"/>
      <c r="AO46" s="80">
        <v>41184.63006944444</v>
      </c>
      <c r="AP46" s="83" t="s">
        <v>1046</v>
      </c>
      <c r="AQ46" s="78" t="b">
        <v>1</v>
      </c>
      <c r="AR46" s="78" t="b">
        <v>0</v>
      </c>
      <c r="AS46" s="78" t="b">
        <v>1</v>
      </c>
      <c r="AT46" s="78" t="s">
        <v>683</v>
      </c>
      <c r="AU46" s="78">
        <v>4</v>
      </c>
      <c r="AV46" s="83" t="s">
        <v>1107</v>
      </c>
      <c r="AW46" s="78" t="b">
        <v>0</v>
      </c>
      <c r="AX46" s="78" t="s">
        <v>1141</v>
      </c>
      <c r="AY46" s="83" t="s">
        <v>1185</v>
      </c>
      <c r="AZ46" s="78" t="s">
        <v>66</v>
      </c>
      <c r="BA46" s="78" t="str">
        <f>REPLACE(INDEX(GroupVertices[Group],MATCH(Vertices[[#This Row],[Vertex]],GroupVertices[Vertex],0)),1,1,"")</f>
        <v>1</v>
      </c>
      <c r="BB46" s="48"/>
      <c r="BC46" s="48"/>
      <c r="BD46" s="48"/>
      <c r="BE46" s="48"/>
      <c r="BF46" s="48"/>
      <c r="BG46" s="48"/>
      <c r="BH46" s="121" t="s">
        <v>1739</v>
      </c>
      <c r="BI46" s="121" t="s">
        <v>1739</v>
      </c>
      <c r="BJ46" s="121" t="s">
        <v>1773</v>
      </c>
      <c r="BK46" s="121" t="s">
        <v>1773</v>
      </c>
      <c r="BL46" s="121">
        <v>0</v>
      </c>
      <c r="BM46" s="124">
        <v>0</v>
      </c>
      <c r="BN46" s="121">
        <v>0</v>
      </c>
      <c r="BO46" s="124">
        <v>0</v>
      </c>
      <c r="BP46" s="121">
        <v>0</v>
      </c>
      <c r="BQ46" s="124">
        <v>0</v>
      </c>
      <c r="BR46" s="121">
        <v>21</v>
      </c>
      <c r="BS46" s="124">
        <v>100</v>
      </c>
      <c r="BT46" s="121">
        <v>21</v>
      </c>
      <c r="BU46" s="2"/>
      <c r="BV46" s="3"/>
      <c r="BW46" s="3"/>
      <c r="BX46" s="3"/>
      <c r="BY46" s="3"/>
    </row>
    <row r="47" spans="1:77" ht="41.45" customHeight="1">
      <c r="A47" s="64" t="s">
        <v>247</v>
      </c>
      <c r="C47" s="65"/>
      <c r="D47" s="65" t="s">
        <v>64</v>
      </c>
      <c r="E47" s="66">
        <v>167.260445955666</v>
      </c>
      <c r="F47" s="68">
        <v>99.98077134217812</v>
      </c>
      <c r="G47" s="100" t="s">
        <v>413</v>
      </c>
      <c r="H47" s="65"/>
      <c r="I47" s="69" t="s">
        <v>247</v>
      </c>
      <c r="J47" s="70"/>
      <c r="K47" s="70"/>
      <c r="L47" s="69" t="s">
        <v>1298</v>
      </c>
      <c r="M47" s="73">
        <v>7.4082706967717815</v>
      </c>
      <c r="N47" s="74">
        <v>9346.0439453125</v>
      </c>
      <c r="O47" s="74">
        <v>2914.414306640625</v>
      </c>
      <c r="P47" s="75"/>
      <c r="Q47" s="76"/>
      <c r="R47" s="76"/>
      <c r="S47" s="86"/>
      <c r="T47" s="48">
        <v>2</v>
      </c>
      <c r="U47" s="48">
        <v>1</v>
      </c>
      <c r="V47" s="49">
        <v>0</v>
      </c>
      <c r="W47" s="49">
        <v>1</v>
      </c>
      <c r="X47" s="49">
        <v>0</v>
      </c>
      <c r="Y47" s="49">
        <v>1.298239</v>
      </c>
      <c r="Z47" s="49">
        <v>0</v>
      </c>
      <c r="AA47" s="49">
        <v>0</v>
      </c>
      <c r="AB47" s="71">
        <v>47</v>
      </c>
      <c r="AC47" s="71"/>
      <c r="AD47" s="72"/>
      <c r="AE47" s="78" t="s">
        <v>761</v>
      </c>
      <c r="AF47" s="78">
        <v>805</v>
      </c>
      <c r="AG47" s="78">
        <v>864</v>
      </c>
      <c r="AH47" s="78">
        <v>28846</v>
      </c>
      <c r="AI47" s="78">
        <v>74359</v>
      </c>
      <c r="AJ47" s="78"/>
      <c r="AK47" s="78" t="s">
        <v>867</v>
      </c>
      <c r="AL47" s="78" t="s">
        <v>954</v>
      </c>
      <c r="AM47" s="78"/>
      <c r="AN47" s="78"/>
      <c r="AO47" s="80">
        <v>41961.57671296296</v>
      </c>
      <c r="AP47" s="83" t="s">
        <v>1047</v>
      </c>
      <c r="AQ47" s="78" t="b">
        <v>1</v>
      </c>
      <c r="AR47" s="78" t="b">
        <v>0</v>
      </c>
      <c r="AS47" s="78" t="b">
        <v>0</v>
      </c>
      <c r="AT47" s="78" t="s">
        <v>683</v>
      </c>
      <c r="AU47" s="78">
        <v>0</v>
      </c>
      <c r="AV47" s="83" t="s">
        <v>1107</v>
      </c>
      <c r="AW47" s="78" t="b">
        <v>0</v>
      </c>
      <c r="AX47" s="78" t="s">
        <v>1141</v>
      </c>
      <c r="AY47" s="83" t="s">
        <v>1186</v>
      </c>
      <c r="AZ47" s="78" t="s">
        <v>66</v>
      </c>
      <c r="BA47" s="78" t="str">
        <f>REPLACE(INDEX(GroupVertices[Group],MATCH(Vertices[[#This Row],[Vertex]],GroupVertices[Vertex],0)),1,1,"")</f>
        <v>10</v>
      </c>
      <c r="BB47" s="48" t="s">
        <v>359</v>
      </c>
      <c r="BC47" s="48" t="s">
        <v>359</v>
      </c>
      <c r="BD47" s="48" t="s">
        <v>362</v>
      </c>
      <c r="BE47" s="48" t="s">
        <v>362</v>
      </c>
      <c r="BF47" s="48" t="s">
        <v>368</v>
      </c>
      <c r="BG47" s="48" t="s">
        <v>368</v>
      </c>
      <c r="BH47" s="121" t="s">
        <v>1585</v>
      </c>
      <c r="BI47" s="121" t="s">
        <v>1585</v>
      </c>
      <c r="BJ47" s="121" t="s">
        <v>1678</v>
      </c>
      <c r="BK47" s="121" t="s">
        <v>1678</v>
      </c>
      <c r="BL47" s="121">
        <v>2</v>
      </c>
      <c r="BM47" s="124">
        <v>4.166666666666667</v>
      </c>
      <c r="BN47" s="121">
        <v>2</v>
      </c>
      <c r="BO47" s="124">
        <v>4.166666666666667</v>
      </c>
      <c r="BP47" s="121">
        <v>0</v>
      </c>
      <c r="BQ47" s="124">
        <v>0</v>
      </c>
      <c r="BR47" s="121">
        <v>44</v>
      </c>
      <c r="BS47" s="124">
        <v>91.66666666666667</v>
      </c>
      <c r="BT47" s="121">
        <v>48</v>
      </c>
      <c r="BU47" s="2"/>
      <c r="BV47" s="3"/>
      <c r="BW47" s="3"/>
      <c r="BX47" s="3"/>
      <c r="BY47" s="3"/>
    </row>
    <row r="48" spans="1:77" ht="41.45" customHeight="1">
      <c r="A48" s="64" t="s">
        <v>248</v>
      </c>
      <c r="C48" s="65"/>
      <c r="D48" s="65" t="s">
        <v>64</v>
      </c>
      <c r="E48" s="66">
        <v>163.49167738326176</v>
      </c>
      <c r="F48" s="68">
        <v>99.9945474292056</v>
      </c>
      <c r="G48" s="100" t="s">
        <v>414</v>
      </c>
      <c r="H48" s="65"/>
      <c r="I48" s="69" t="s">
        <v>248</v>
      </c>
      <c r="J48" s="70"/>
      <c r="K48" s="70"/>
      <c r="L48" s="69" t="s">
        <v>1299</v>
      </c>
      <c r="M48" s="73">
        <v>2.8171600934132943</v>
      </c>
      <c r="N48" s="74">
        <v>9346.0439453125</v>
      </c>
      <c r="O48" s="74">
        <v>3496.709228515625</v>
      </c>
      <c r="P48" s="75"/>
      <c r="Q48" s="76"/>
      <c r="R48" s="76"/>
      <c r="S48" s="86"/>
      <c r="T48" s="48">
        <v>0</v>
      </c>
      <c r="U48" s="48">
        <v>1</v>
      </c>
      <c r="V48" s="49">
        <v>0</v>
      </c>
      <c r="W48" s="49">
        <v>1</v>
      </c>
      <c r="X48" s="49">
        <v>0</v>
      </c>
      <c r="Y48" s="49">
        <v>0.701751</v>
      </c>
      <c r="Z48" s="49">
        <v>0</v>
      </c>
      <c r="AA48" s="49">
        <v>0</v>
      </c>
      <c r="AB48" s="71">
        <v>48</v>
      </c>
      <c r="AC48" s="71"/>
      <c r="AD48" s="72"/>
      <c r="AE48" s="78" t="s">
        <v>762</v>
      </c>
      <c r="AF48" s="78">
        <v>98</v>
      </c>
      <c r="AG48" s="78">
        <v>245</v>
      </c>
      <c r="AH48" s="78">
        <v>20756</v>
      </c>
      <c r="AI48" s="78">
        <v>23871</v>
      </c>
      <c r="AJ48" s="78"/>
      <c r="AK48" s="78" t="s">
        <v>868</v>
      </c>
      <c r="AL48" s="78" t="s">
        <v>955</v>
      </c>
      <c r="AM48" s="78"/>
      <c r="AN48" s="78"/>
      <c r="AO48" s="80">
        <v>41901.67592592593</v>
      </c>
      <c r="AP48" s="83" t="s">
        <v>1048</v>
      </c>
      <c r="AQ48" s="78" t="b">
        <v>1</v>
      </c>
      <c r="AR48" s="78" t="b">
        <v>0</v>
      </c>
      <c r="AS48" s="78" t="b">
        <v>0</v>
      </c>
      <c r="AT48" s="78" t="s">
        <v>683</v>
      </c>
      <c r="AU48" s="78">
        <v>1</v>
      </c>
      <c r="AV48" s="83" t="s">
        <v>1107</v>
      </c>
      <c r="AW48" s="78" t="b">
        <v>0</v>
      </c>
      <c r="AX48" s="78" t="s">
        <v>1141</v>
      </c>
      <c r="AY48" s="83" t="s">
        <v>1187</v>
      </c>
      <c r="AZ48" s="78" t="s">
        <v>66</v>
      </c>
      <c r="BA48" s="78" t="str">
        <f>REPLACE(INDEX(GroupVertices[Group],MATCH(Vertices[[#This Row],[Vertex]],GroupVertices[Vertex],0)),1,1,"")</f>
        <v>10</v>
      </c>
      <c r="BB48" s="48"/>
      <c r="BC48" s="48"/>
      <c r="BD48" s="48"/>
      <c r="BE48" s="48"/>
      <c r="BF48" s="48"/>
      <c r="BG48" s="48"/>
      <c r="BH48" s="121" t="s">
        <v>1753</v>
      </c>
      <c r="BI48" s="121" t="s">
        <v>1753</v>
      </c>
      <c r="BJ48" s="121" t="s">
        <v>1787</v>
      </c>
      <c r="BK48" s="121" t="s">
        <v>1787</v>
      </c>
      <c r="BL48" s="121">
        <v>1</v>
      </c>
      <c r="BM48" s="124">
        <v>4</v>
      </c>
      <c r="BN48" s="121">
        <v>0</v>
      </c>
      <c r="BO48" s="124">
        <v>0</v>
      </c>
      <c r="BP48" s="121">
        <v>0</v>
      </c>
      <c r="BQ48" s="124">
        <v>0</v>
      </c>
      <c r="BR48" s="121">
        <v>24</v>
      </c>
      <c r="BS48" s="124">
        <v>96</v>
      </c>
      <c r="BT48" s="121">
        <v>25</v>
      </c>
      <c r="BU48" s="2"/>
      <c r="BV48" s="3"/>
      <c r="BW48" s="3"/>
      <c r="BX48" s="3"/>
      <c r="BY48" s="3"/>
    </row>
    <row r="49" spans="1:77" ht="41.45" customHeight="1">
      <c r="A49" s="64" t="s">
        <v>249</v>
      </c>
      <c r="C49" s="65"/>
      <c r="D49" s="65" t="s">
        <v>64</v>
      </c>
      <c r="E49" s="66">
        <v>167.53442751585692</v>
      </c>
      <c r="F49" s="68">
        <v>99.97976984958323</v>
      </c>
      <c r="G49" s="100" t="s">
        <v>415</v>
      </c>
      <c r="H49" s="65"/>
      <c r="I49" s="69" t="s">
        <v>249</v>
      </c>
      <c r="J49" s="70"/>
      <c r="K49" s="70"/>
      <c r="L49" s="69" t="s">
        <v>1300</v>
      </c>
      <c r="M49" s="73">
        <v>7.742034795561978</v>
      </c>
      <c r="N49" s="74">
        <v>9346.0439453125</v>
      </c>
      <c r="O49" s="74">
        <v>1396.9190673828125</v>
      </c>
      <c r="P49" s="75"/>
      <c r="Q49" s="76"/>
      <c r="R49" s="76"/>
      <c r="S49" s="86"/>
      <c r="T49" s="48">
        <v>2</v>
      </c>
      <c r="U49" s="48">
        <v>1</v>
      </c>
      <c r="V49" s="49">
        <v>0</v>
      </c>
      <c r="W49" s="49">
        <v>1</v>
      </c>
      <c r="X49" s="49">
        <v>0</v>
      </c>
      <c r="Y49" s="49">
        <v>1.298239</v>
      </c>
      <c r="Z49" s="49">
        <v>0</v>
      </c>
      <c r="AA49" s="49">
        <v>0</v>
      </c>
      <c r="AB49" s="71">
        <v>49</v>
      </c>
      <c r="AC49" s="71"/>
      <c r="AD49" s="72"/>
      <c r="AE49" s="78" t="s">
        <v>763</v>
      </c>
      <c r="AF49" s="78">
        <v>250</v>
      </c>
      <c r="AG49" s="78">
        <v>909</v>
      </c>
      <c r="AH49" s="78">
        <v>1737</v>
      </c>
      <c r="AI49" s="78">
        <v>1465</v>
      </c>
      <c r="AJ49" s="78"/>
      <c r="AK49" s="78" t="s">
        <v>869</v>
      </c>
      <c r="AL49" s="78" t="s">
        <v>929</v>
      </c>
      <c r="AM49" s="78"/>
      <c r="AN49" s="78"/>
      <c r="AO49" s="80">
        <v>40343.06616898148</v>
      </c>
      <c r="AP49" s="83" t="s">
        <v>1049</v>
      </c>
      <c r="AQ49" s="78" t="b">
        <v>1</v>
      </c>
      <c r="AR49" s="78" t="b">
        <v>0</v>
      </c>
      <c r="AS49" s="78" t="b">
        <v>0</v>
      </c>
      <c r="AT49" s="78" t="s">
        <v>683</v>
      </c>
      <c r="AU49" s="78">
        <v>16</v>
      </c>
      <c r="AV49" s="83" t="s">
        <v>1107</v>
      </c>
      <c r="AW49" s="78" t="b">
        <v>0</v>
      </c>
      <c r="AX49" s="78" t="s">
        <v>1141</v>
      </c>
      <c r="AY49" s="83" t="s">
        <v>1188</v>
      </c>
      <c r="AZ49" s="78" t="s">
        <v>66</v>
      </c>
      <c r="BA49" s="78" t="str">
        <f>REPLACE(INDEX(GroupVertices[Group],MATCH(Vertices[[#This Row],[Vertex]],GroupVertices[Vertex],0)),1,1,"")</f>
        <v>9</v>
      </c>
      <c r="BB49" s="48"/>
      <c r="BC49" s="48"/>
      <c r="BD49" s="48"/>
      <c r="BE49" s="48"/>
      <c r="BF49" s="48" t="s">
        <v>369</v>
      </c>
      <c r="BG49" s="48" t="s">
        <v>369</v>
      </c>
      <c r="BH49" s="121" t="s">
        <v>1584</v>
      </c>
      <c r="BI49" s="121" t="s">
        <v>1584</v>
      </c>
      <c r="BJ49" s="121" t="s">
        <v>1677</v>
      </c>
      <c r="BK49" s="121" t="s">
        <v>1677</v>
      </c>
      <c r="BL49" s="121">
        <v>2</v>
      </c>
      <c r="BM49" s="124">
        <v>10.526315789473685</v>
      </c>
      <c r="BN49" s="121">
        <v>0</v>
      </c>
      <c r="BO49" s="124">
        <v>0</v>
      </c>
      <c r="BP49" s="121">
        <v>0</v>
      </c>
      <c r="BQ49" s="124">
        <v>0</v>
      </c>
      <c r="BR49" s="121">
        <v>17</v>
      </c>
      <c r="BS49" s="124">
        <v>89.47368421052632</v>
      </c>
      <c r="BT49" s="121">
        <v>19</v>
      </c>
      <c r="BU49" s="2"/>
      <c r="BV49" s="3"/>
      <c r="BW49" s="3"/>
      <c r="BX49" s="3"/>
      <c r="BY49" s="3"/>
    </row>
    <row r="50" spans="1:77" ht="41.45" customHeight="1">
      <c r="A50" s="64" t="s">
        <v>250</v>
      </c>
      <c r="C50" s="65"/>
      <c r="D50" s="65" t="s">
        <v>64</v>
      </c>
      <c r="E50" s="66">
        <v>162.53578616215117</v>
      </c>
      <c r="F50" s="68">
        <v>99.99804152559221</v>
      </c>
      <c r="G50" s="100" t="s">
        <v>416</v>
      </c>
      <c r="H50" s="65"/>
      <c r="I50" s="69" t="s">
        <v>250</v>
      </c>
      <c r="J50" s="70"/>
      <c r="K50" s="70"/>
      <c r="L50" s="69" t="s">
        <v>1301</v>
      </c>
      <c r="M50" s="73">
        <v>1.652694237634163</v>
      </c>
      <c r="N50" s="74">
        <v>9346.0439453125</v>
      </c>
      <c r="O50" s="74">
        <v>1979.2138671875</v>
      </c>
      <c r="P50" s="75"/>
      <c r="Q50" s="76"/>
      <c r="R50" s="76"/>
      <c r="S50" s="86"/>
      <c r="T50" s="48">
        <v>0</v>
      </c>
      <c r="U50" s="48">
        <v>1</v>
      </c>
      <c r="V50" s="49">
        <v>0</v>
      </c>
      <c r="W50" s="49">
        <v>1</v>
      </c>
      <c r="X50" s="49">
        <v>0</v>
      </c>
      <c r="Y50" s="49">
        <v>0.701751</v>
      </c>
      <c r="Z50" s="49">
        <v>0</v>
      </c>
      <c r="AA50" s="49">
        <v>0</v>
      </c>
      <c r="AB50" s="71">
        <v>50</v>
      </c>
      <c r="AC50" s="71"/>
      <c r="AD50" s="72"/>
      <c r="AE50" s="78" t="s">
        <v>764</v>
      </c>
      <c r="AF50" s="78">
        <v>435</v>
      </c>
      <c r="AG50" s="78">
        <v>88</v>
      </c>
      <c r="AH50" s="78">
        <v>870</v>
      </c>
      <c r="AI50" s="78">
        <v>7316</v>
      </c>
      <c r="AJ50" s="78"/>
      <c r="AK50" s="78" t="s">
        <v>870</v>
      </c>
      <c r="AL50" s="78" t="s">
        <v>927</v>
      </c>
      <c r="AM50" s="78"/>
      <c r="AN50" s="78"/>
      <c r="AO50" s="80">
        <v>39800.742789351854</v>
      </c>
      <c r="AP50" s="83" t="s">
        <v>1050</v>
      </c>
      <c r="AQ50" s="78" t="b">
        <v>0</v>
      </c>
      <c r="AR50" s="78" t="b">
        <v>0</v>
      </c>
      <c r="AS50" s="78" t="b">
        <v>1</v>
      </c>
      <c r="AT50" s="78" t="s">
        <v>683</v>
      </c>
      <c r="AU50" s="78">
        <v>1</v>
      </c>
      <c r="AV50" s="83" t="s">
        <v>1114</v>
      </c>
      <c r="AW50" s="78" t="b">
        <v>0</v>
      </c>
      <c r="AX50" s="78" t="s">
        <v>1141</v>
      </c>
      <c r="AY50" s="83" t="s">
        <v>1189</v>
      </c>
      <c r="AZ50" s="78" t="s">
        <v>66</v>
      </c>
      <c r="BA50" s="78" t="str">
        <f>REPLACE(INDEX(GroupVertices[Group],MATCH(Vertices[[#This Row],[Vertex]],GroupVertices[Vertex],0)),1,1,"")</f>
        <v>9</v>
      </c>
      <c r="BB50" s="48"/>
      <c r="BC50" s="48"/>
      <c r="BD50" s="48"/>
      <c r="BE50" s="48"/>
      <c r="BF50" s="48" t="s">
        <v>369</v>
      </c>
      <c r="BG50" s="48" t="s">
        <v>369</v>
      </c>
      <c r="BH50" s="121" t="s">
        <v>1754</v>
      </c>
      <c r="BI50" s="121" t="s">
        <v>1754</v>
      </c>
      <c r="BJ50" s="121" t="s">
        <v>1788</v>
      </c>
      <c r="BK50" s="121" t="s">
        <v>1788</v>
      </c>
      <c r="BL50" s="121">
        <v>2</v>
      </c>
      <c r="BM50" s="124">
        <v>9.523809523809524</v>
      </c>
      <c r="BN50" s="121">
        <v>0</v>
      </c>
      <c r="BO50" s="124">
        <v>0</v>
      </c>
      <c r="BP50" s="121">
        <v>0</v>
      </c>
      <c r="BQ50" s="124">
        <v>0</v>
      </c>
      <c r="BR50" s="121">
        <v>19</v>
      </c>
      <c r="BS50" s="124">
        <v>90.47619047619048</v>
      </c>
      <c r="BT50" s="121">
        <v>21</v>
      </c>
      <c r="BU50" s="2"/>
      <c r="BV50" s="3"/>
      <c r="BW50" s="3"/>
      <c r="BX50" s="3"/>
      <c r="BY50" s="3"/>
    </row>
    <row r="51" spans="1:77" ht="41.45" customHeight="1">
      <c r="A51" s="64" t="s">
        <v>251</v>
      </c>
      <c r="C51" s="65"/>
      <c r="D51" s="65" t="s">
        <v>64</v>
      </c>
      <c r="E51" s="66">
        <v>166.71857131439947</v>
      </c>
      <c r="F51" s="68">
        <v>99.9827520719769</v>
      </c>
      <c r="G51" s="100" t="s">
        <v>417</v>
      </c>
      <c r="H51" s="65"/>
      <c r="I51" s="69" t="s">
        <v>251</v>
      </c>
      <c r="J51" s="70"/>
      <c r="K51" s="70"/>
      <c r="L51" s="69" t="s">
        <v>1302</v>
      </c>
      <c r="M51" s="73">
        <v>6.748159479164503</v>
      </c>
      <c r="N51" s="74">
        <v>2765.922119140625</v>
      </c>
      <c r="O51" s="74">
        <v>2532.13623046875</v>
      </c>
      <c r="P51" s="75"/>
      <c r="Q51" s="76"/>
      <c r="R51" s="76"/>
      <c r="S51" s="86"/>
      <c r="T51" s="48">
        <v>0</v>
      </c>
      <c r="U51" s="48">
        <v>3</v>
      </c>
      <c r="V51" s="49">
        <v>0.046512</v>
      </c>
      <c r="W51" s="49">
        <v>0.010309</v>
      </c>
      <c r="X51" s="49">
        <v>0.017573</v>
      </c>
      <c r="Y51" s="49">
        <v>0.577485</v>
      </c>
      <c r="Z51" s="49">
        <v>0.3333333333333333</v>
      </c>
      <c r="AA51" s="49">
        <v>0</v>
      </c>
      <c r="AB51" s="71">
        <v>51</v>
      </c>
      <c r="AC51" s="71"/>
      <c r="AD51" s="72"/>
      <c r="AE51" s="78" t="s">
        <v>765</v>
      </c>
      <c r="AF51" s="78">
        <v>449</v>
      </c>
      <c r="AG51" s="78">
        <v>775</v>
      </c>
      <c r="AH51" s="78">
        <v>137155</v>
      </c>
      <c r="AI51" s="78">
        <v>53051</v>
      </c>
      <c r="AJ51" s="78"/>
      <c r="AK51" s="78"/>
      <c r="AL51" s="78" t="s">
        <v>929</v>
      </c>
      <c r="AM51" s="78"/>
      <c r="AN51" s="78"/>
      <c r="AO51" s="80">
        <v>41090.96493055556</v>
      </c>
      <c r="AP51" s="78"/>
      <c r="AQ51" s="78" t="b">
        <v>0</v>
      </c>
      <c r="AR51" s="78" t="b">
        <v>0</v>
      </c>
      <c r="AS51" s="78" t="b">
        <v>0</v>
      </c>
      <c r="AT51" s="78" t="s">
        <v>683</v>
      </c>
      <c r="AU51" s="78">
        <v>35</v>
      </c>
      <c r="AV51" s="83" t="s">
        <v>1107</v>
      </c>
      <c r="AW51" s="78" t="b">
        <v>0</v>
      </c>
      <c r="AX51" s="78" t="s">
        <v>1141</v>
      </c>
      <c r="AY51" s="83" t="s">
        <v>1190</v>
      </c>
      <c r="AZ51" s="78" t="s">
        <v>66</v>
      </c>
      <c r="BA51" s="78" t="str">
        <f>REPLACE(INDEX(GroupVertices[Group],MATCH(Vertices[[#This Row],[Vertex]],GroupVertices[Vertex],0)),1,1,"")</f>
        <v>1</v>
      </c>
      <c r="BB51" s="48"/>
      <c r="BC51" s="48"/>
      <c r="BD51" s="48"/>
      <c r="BE51" s="48"/>
      <c r="BF51" s="48"/>
      <c r="BG51" s="48"/>
      <c r="BH51" s="121" t="s">
        <v>1739</v>
      </c>
      <c r="BI51" s="121" t="s">
        <v>1739</v>
      </c>
      <c r="BJ51" s="121" t="s">
        <v>1773</v>
      </c>
      <c r="BK51" s="121" t="s">
        <v>1773</v>
      </c>
      <c r="BL51" s="121">
        <v>0</v>
      </c>
      <c r="BM51" s="124">
        <v>0</v>
      </c>
      <c r="BN51" s="121">
        <v>0</v>
      </c>
      <c r="BO51" s="124">
        <v>0</v>
      </c>
      <c r="BP51" s="121">
        <v>0</v>
      </c>
      <c r="BQ51" s="124">
        <v>0</v>
      </c>
      <c r="BR51" s="121">
        <v>21</v>
      </c>
      <c r="BS51" s="124">
        <v>100</v>
      </c>
      <c r="BT51" s="121">
        <v>21</v>
      </c>
      <c r="BU51" s="2"/>
      <c r="BV51" s="3"/>
      <c r="BW51" s="3"/>
      <c r="BX51" s="3"/>
      <c r="BY51" s="3"/>
    </row>
    <row r="52" spans="1:77" ht="41.45" customHeight="1">
      <c r="A52" s="64" t="s">
        <v>252</v>
      </c>
      <c r="C52" s="65"/>
      <c r="D52" s="65" t="s">
        <v>64</v>
      </c>
      <c r="E52" s="66">
        <v>163.07766080341767</v>
      </c>
      <c r="F52" s="68">
        <v>99.99606079579344</v>
      </c>
      <c r="G52" s="100" t="s">
        <v>418</v>
      </c>
      <c r="H52" s="65"/>
      <c r="I52" s="69" t="s">
        <v>252</v>
      </c>
      <c r="J52" s="70"/>
      <c r="K52" s="70"/>
      <c r="L52" s="69" t="s">
        <v>1303</v>
      </c>
      <c r="M52" s="73">
        <v>2.312805455241441</v>
      </c>
      <c r="N52" s="74">
        <v>3209.521484375</v>
      </c>
      <c r="O52" s="74">
        <v>1377.008544921875</v>
      </c>
      <c r="P52" s="75"/>
      <c r="Q52" s="76"/>
      <c r="R52" s="76"/>
      <c r="S52" s="86"/>
      <c r="T52" s="48">
        <v>0</v>
      </c>
      <c r="U52" s="48">
        <v>3</v>
      </c>
      <c r="V52" s="49">
        <v>0.046512</v>
      </c>
      <c r="W52" s="49">
        <v>0.010309</v>
      </c>
      <c r="X52" s="49">
        <v>0.017573</v>
      </c>
      <c r="Y52" s="49">
        <v>0.577485</v>
      </c>
      <c r="Z52" s="49">
        <v>0.3333333333333333</v>
      </c>
      <c r="AA52" s="49">
        <v>0</v>
      </c>
      <c r="AB52" s="71">
        <v>52</v>
      </c>
      <c r="AC52" s="71"/>
      <c r="AD52" s="72"/>
      <c r="AE52" s="78" t="s">
        <v>766</v>
      </c>
      <c r="AF52" s="78">
        <v>505</v>
      </c>
      <c r="AG52" s="78">
        <v>177</v>
      </c>
      <c r="AH52" s="78">
        <v>3991</v>
      </c>
      <c r="AI52" s="78">
        <v>1281</v>
      </c>
      <c r="AJ52" s="78"/>
      <c r="AK52" s="78"/>
      <c r="AL52" s="78"/>
      <c r="AM52" s="78"/>
      <c r="AN52" s="78"/>
      <c r="AO52" s="80">
        <v>41438.86863425926</v>
      </c>
      <c r="AP52" s="83" t="s">
        <v>1051</v>
      </c>
      <c r="AQ52" s="78" t="b">
        <v>1</v>
      </c>
      <c r="AR52" s="78" t="b">
        <v>0</v>
      </c>
      <c r="AS52" s="78" t="b">
        <v>0</v>
      </c>
      <c r="AT52" s="78" t="s">
        <v>683</v>
      </c>
      <c r="AU52" s="78">
        <v>1</v>
      </c>
      <c r="AV52" s="83" t="s">
        <v>1107</v>
      </c>
      <c r="AW52" s="78" t="b">
        <v>0</v>
      </c>
      <c r="AX52" s="78" t="s">
        <v>1141</v>
      </c>
      <c r="AY52" s="83" t="s">
        <v>1191</v>
      </c>
      <c r="AZ52" s="78" t="s">
        <v>66</v>
      </c>
      <c r="BA52" s="78" t="str">
        <f>REPLACE(INDEX(GroupVertices[Group],MATCH(Vertices[[#This Row],[Vertex]],GroupVertices[Vertex],0)),1,1,"")</f>
        <v>1</v>
      </c>
      <c r="BB52" s="48"/>
      <c r="BC52" s="48"/>
      <c r="BD52" s="48"/>
      <c r="BE52" s="48"/>
      <c r="BF52" s="48"/>
      <c r="BG52" s="48"/>
      <c r="BH52" s="121" t="s">
        <v>1739</v>
      </c>
      <c r="BI52" s="121" t="s">
        <v>1739</v>
      </c>
      <c r="BJ52" s="121" t="s">
        <v>1773</v>
      </c>
      <c r="BK52" s="121" t="s">
        <v>1773</v>
      </c>
      <c r="BL52" s="121">
        <v>0</v>
      </c>
      <c r="BM52" s="124">
        <v>0</v>
      </c>
      <c r="BN52" s="121">
        <v>0</v>
      </c>
      <c r="BO52" s="124">
        <v>0</v>
      </c>
      <c r="BP52" s="121">
        <v>0</v>
      </c>
      <c r="BQ52" s="124">
        <v>0</v>
      </c>
      <c r="BR52" s="121">
        <v>21</v>
      </c>
      <c r="BS52" s="124">
        <v>100</v>
      </c>
      <c r="BT52" s="121">
        <v>21</v>
      </c>
      <c r="BU52" s="2"/>
      <c r="BV52" s="3"/>
      <c r="BW52" s="3"/>
      <c r="BX52" s="3"/>
      <c r="BY52" s="3"/>
    </row>
    <row r="53" spans="1:77" ht="41.45" customHeight="1">
      <c r="A53" s="64" t="s">
        <v>254</v>
      </c>
      <c r="C53" s="65"/>
      <c r="D53" s="65" t="s">
        <v>64</v>
      </c>
      <c r="E53" s="66">
        <v>164.2710027100271</v>
      </c>
      <c r="F53" s="68">
        <v>99.99169873915791</v>
      </c>
      <c r="G53" s="100" t="s">
        <v>420</v>
      </c>
      <c r="H53" s="65"/>
      <c r="I53" s="69" t="s">
        <v>254</v>
      </c>
      <c r="J53" s="70"/>
      <c r="K53" s="70"/>
      <c r="L53" s="69" t="s">
        <v>1304</v>
      </c>
      <c r="M53" s="73">
        <v>3.766533529972077</v>
      </c>
      <c r="N53" s="74">
        <v>7835.4736328125</v>
      </c>
      <c r="O53" s="74">
        <v>2632.089599609375</v>
      </c>
      <c r="P53" s="75"/>
      <c r="Q53" s="76"/>
      <c r="R53" s="76"/>
      <c r="S53" s="86"/>
      <c r="T53" s="48">
        <v>0</v>
      </c>
      <c r="U53" s="48">
        <v>1</v>
      </c>
      <c r="V53" s="49">
        <v>0</v>
      </c>
      <c r="W53" s="49">
        <v>0.333333</v>
      </c>
      <c r="X53" s="49">
        <v>0</v>
      </c>
      <c r="Y53" s="49">
        <v>0.638295</v>
      </c>
      <c r="Z53" s="49">
        <v>0</v>
      </c>
      <c r="AA53" s="49">
        <v>0</v>
      </c>
      <c r="AB53" s="71">
        <v>53</v>
      </c>
      <c r="AC53" s="71"/>
      <c r="AD53" s="72"/>
      <c r="AE53" s="78" t="s">
        <v>767</v>
      </c>
      <c r="AF53" s="78">
        <v>582</v>
      </c>
      <c r="AG53" s="78">
        <v>373</v>
      </c>
      <c r="AH53" s="78">
        <v>1552</v>
      </c>
      <c r="AI53" s="78">
        <v>7402</v>
      </c>
      <c r="AJ53" s="78"/>
      <c r="AK53" s="78" t="s">
        <v>871</v>
      </c>
      <c r="AL53" s="78" t="s">
        <v>956</v>
      </c>
      <c r="AM53" s="78"/>
      <c r="AN53" s="78"/>
      <c r="AO53" s="80">
        <v>42968.56</v>
      </c>
      <c r="AP53" s="83" t="s">
        <v>1052</v>
      </c>
      <c r="AQ53" s="78" t="b">
        <v>1</v>
      </c>
      <c r="AR53" s="78" t="b">
        <v>0</v>
      </c>
      <c r="AS53" s="78" t="b">
        <v>0</v>
      </c>
      <c r="AT53" s="78" t="s">
        <v>683</v>
      </c>
      <c r="AU53" s="78">
        <v>0</v>
      </c>
      <c r="AV53" s="78"/>
      <c r="AW53" s="78" t="b">
        <v>0</v>
      </c>
      <c r="AX53" s="78" t="s">
        <v>1141</v>
      </c>
      <c r="AY53" s="83" t="s">
        <v>1192</v>
      </c>
      <c r="AZ53" s="78" t="s">
        <v>66</v>
      </c>
      <c r="BA53" s="78" t="str">
        <f>REPLACE(INDEX(GroupVertices[Group],MATCH(Vertices[[#This Row],[Vertex]],GroupVertices[Vertex],0)),1,1,"")</f>
        <v>8</v>
      </c>
      <c r="BB53" s="48"/>
      <c r="BC53" s="48"/>
      <c r="BD53" s="48"/>
      <c r="BE53" s="48"/>
      <c r="BF53" s="48" t="s">
        <v>366</v>
      </c>
      <c r="BG53" s="48" t="s">
        <v>366</v>
      </c>
      <c r="BH53" s="121" t="s">
        <v>1751</v>
      </c>
      <c r="BI53" s="121" t="s">
        <v>1751</v>
      </c>
      <c r="BJ53" s="121" t="s">
        <v>1784</v>
      </c>
      <c r="BK53" s="121" t="s">
        <v>1784</v>
      </c>
      <c r="BL53" s="121">
        <v>1</v>
      </c>
      <c r="BM53" s="124">
        <v>5.2631578947368425</v>
      </c>
      <c r="BN53" s="121">
        <v>0</v>
      </c>
      <c r="BO53" s="124">
        <v>0</v>
      </c>
      <c r="BP53" s="121">
        <v>0</v>
      </c>
      <c r="BQ53" s="124">
        <v>0</v>
      </c>
      <c r="BR53" s="121">
        <v>18</v>
      </c>
      <c r="BS53" s="124">
        <v>94.73684210526316</v>
      </c>
      <c r="BT53" s="121">
        <v>19</v>
      </c>
      <c r="BU53" s="2"/>
      <c r="BV53" s="3"/>
      <c r="BW53" s="3"/>
      <c r="BX53" s="3"/>
      <c r="BY53" s="3"/>
    </row>
    <row r="54" spans="1:77" ht="41.45" customHeight="1">
      <c r="A54" s="64" t="s">
        <v>255</v>
      </c>
      <c r="C54" s="65"/>
      <c r="D54" s="65" t="s">
        <v>64</v>
      </c>
      <c r="E54" s="66">
        <v>162.24962764372953</v>
      </c>
      <c r="F54" s="68">
        <v>99.9990875289691</v>
      </c>
      <c r="G54" s="100" t="s">
        <v>421</v>
      </c>
      <c r="H54" s="65"/>
      <c r="I54" s="69" t="s">
        <v>255</v>
      </c>
      <c r="J54" s="70"/>
      <c r="K54" s="70"/>
      <c r="L54" s="69" t="s">
        <v>1305</v>
      </c>
      <c r="M54" s="73">
        <v>1.304096178897735</v>
      </c>
      <c r="N54" s="74">
        <v>4224.1162109375</v>
      </c>
      <c r="O54" s="74">
        <v>7079.2490234375</v>
      </c>
      <c r="P54" s="75"/>
      <c r="Q54" s="76"/>
      <c r="R54" s="76"/>
      <c r="S54" s="86"/>
      <c r="T54" s="48">
        <v>0</v>
      </c>
      <c r="U54" s="48">
        <v>3</v>
      </c>
      <c r="V54" s="49">
        <v>0.046512</v>
      </c>
      <c r="W54" s="49">
        <v>0.010309</v>
      </c>
      <c r="X54" s="49">
        <v>0.017573</v>
      </c>
      <c r="Y54" s="49">
        <v>0.577485</v>
      </c>
      <c r="Z54" s="49">
        <v>0.3333333333333333</v>
      </c>
      <c r="AA54" s="49">
        <v>0</v>
      </c>
      <c r="AB54" s="71">
        <v>54</v>
      </c>
      <c r="AC54" s="71"/>
      <c r="AD54" s="72"/>
      <c r="AE54" s="78" t="s">
        <v>768</v>
      </c>
      <c r="AF54" s="78">
        <v>72</v>
      </c>
      <c r="AG54" s="78">
        <v>41</v>
      </c>
      <c r="AH54" s="78">
        <v>2263</v>
      </c>
      <c r="AI54" s="78">
        <v>7360</v>
      </c>
      <c r="AJ54" s="78"/>
      <c r="AK54" s="78"/>
      <c r="AL54" s="78"/>
      <c r="AM54" s="78"/>
      <c r="AN54" s="78"/>
      <c r="AO54" s="80">
        <v>40452.7903125</v>
      </c>
      <c r="AP54" s="78"/>
      <c r="AQ54" s="78" t="b">
        <v>1</v>
      </c>
      <c r="AR54" s="78" t="b">
        <v>0</v>
      </c>
      <c r="AS54" s="78" t="b">
        <v>1</v>
      </c>
      <c r="AT54" s="78" t="s">
        <v>683</v>
      </c>
      <c r="AU54" s="78">
        <v>1</v>
      </c>
      <c r="AV54" s="83" t="s">
        <v>1107</v>
      </c>
      <c r="AW54" s="78" t="b">
        <v>0</v>
      </c>
      <c r="AX54" s="78" t="s">
        <v>1141</v>
      </c>
      <c r="AY54" s="83" t="s">
        <v>1193</v>
      </c>
      <c r="AZ54" s="78" t="s">
        <v>66</v>
      </c>
      <c r="BA54" s="78" t="str">
        <f>REPLACE(INDEX(GroupVertices[Group],MATCH(Vertices[[#This Row],[Vertex]],GroupVertices[Vertex],0)),1,1,"")</f>
        <v>1</v>
      </c>
      <c r="BB54" s="48"/>
      <c r="BC54" s="48"/>
      <c r="BD54" s="48"/>
      <c r="BE54" s="48"/>
      <c r="BF54" s="48"/>
      <c r="BG54" s="48"/>
      <c r="BH54" s="121" t="s">
        <v>1739</v>
      </c>
      <c r="BI54" s="121" t="s">
        <v>1739</v>
      </c>
      <c r="BJ54" s="121" t="s">
        <v>1773</v>
      </c>
      <c r="BK54" s="121" t="s">
        <v>1773</v>
      </c>
      <c r="BL54" s="121">
        <v>0</v>
      </c>
      <c r="BM54" s="124">
        <v>0</v>
      </c>
      <c r="BN54" s="121">
        <v>0</v>
      </c>
      <c r="BO54" s="124">
        <v>0</v>
      </c>
      <c r="BP54" s="121">
        <v>0</v>
      </c>
      <c r="BQ54" s="124">
        <v>0</v>
      </c>
      <c r="BR54" s="121">
        <v>21</v>
      </c>
      <c r="BS54" s="124">
        <v>100</v>
      </c>
      <c r="BT54" s="121">
        <v>21</v>
      </c>
      <c r="BU54" s="2"/>
      <c r="BV54" s="3"/>
      <c r="BW54" s="3"/>
      <c r="BX54" s="3"/>
      <c r="BY54" s="3"/>
    </row>
    <row r="55" spans="1:77" ht="41.45" customHeight="1">
      <c r="A55" s="64" t="s">
        <v>256</v>
      </c>
      <c r="C55" s="65"/>
      <c r="D55" s="65" t="s">
        <v>64</v>
      </c>
      <c r="E55" s="66">
        <v>178.47542448614834</v>
      </c>
      <c r="F55" s="68">
        <v>99.93977691196064</v>
      </c>
      <c r="G55" s="100" t="s">
        <v>422</v>
      </c>
      <c r="H55" s="65"/>
      <c r="I55" s="69" t="s">
        <v>256</v>
      </c>
      <c r="J55" s="70"/>
      <c r="K55" s="70"/>
      <c r="L55" s="69" t="s">
        <v>1306</v>
      </c>
      <c r="M55" s="73">
        <v>21.07034780725051</v>
      </c>
      <c r="N55" s="74">
        <v>3605.893798828125</v>
      </c>
      <c r="O55" s="74">
        <v>1496.46826171875</v>
      </c>
      <c r="P55" s="75"/>
      <c r="Q55" s="76"/>
      <c r="R55" s="76"/>
      <c r="S55" s="86"/>
      <c r="T55" s="48">
        <v>0</v>
      </c>
      <c r="U55" s="48">
        <v>3</v>
      </c>
      <c r="V55" s="49">
        <v>0.046512</v>
      </c>
      <c r="W55" s="49">
        <v>0.010309</v>
      </c>
      <c r="X55" s="49">
        <v>0.017573</v>
      </c>
      <c r="Y55" s="49">
        <v>0.577485</v>
      </c>
      <c r="Z55" s="49">
        <v>0.3333333333333333</v>
      </c>
      <c r="AA55" s="49">
        <v>0</v>
      </c>
      <c r="AB55" s="71">
        <v>55</v>
      </c>
      <c r="AC55" s="71"/>
      <c r="AD55" s="72"/>
      <c r="AE55" s="78" t="s">
        <v>769</v>
      </c>
      <c r="AF55" s="78">
        <v>1724</v>
      </c>
      <c r="AG55" s="78">
        <v>2706</v>
      </c>
      <c r="AH55" s="78">
        <v>67753</v>
      </c>
      <c r="AI55" s="78">
        <v>27810</v>
      </c>
      <c r="AJ55" s="78"/>
      <c r="AK55" s="78" t="s">
        <v>872</v>
      </c>
      <c r="AL55" s="78" t="s">
        <v>929</v>
      </c>
      <c r="AM55" s="78"/>
      <c r="AN55" s="78"/>
      <c r="AO55" s="80">
        <v>39927.601481481484</v>
      </c>
      <c r="AP55" s="83" t="s">
        <v>1053</v>
      </c>
      <c r="AQ55" s="78" t="b">
        <v>0</v>
      </c>
      <c r="AR55" s="78" t="b">
        <v>0</v>
      </c>
      <c r="AS55" s="78" t="b">
        <v>0</v>
      </c>
      <c r="AT55" s="78" t="s">
        <v>683</v>
      </c>
      <c r="AU55" s="78">
        <v>54</v>
      </c>
      <c r="AV55" s="83" t="s">
        <v>1107</v>
      </c>
      <c r="AW55" s="78" t="b">
        <v>0</v>
      </c>
      <c r="AX55" s="78" t="s">
        <v>1141</v>
      </c>
      <c r="AY55" s="83" t="s">
        <v>1194</v>
      </c>
      <c r="AZ55" s="78" t="s">
        <v>66</v>
      </c>
      <c r="BA55" s="78" t="str">
        <f>REPLACE(INDEX(GroupVertices[Group],MATCH(Vertices[[#This Row],[Vertex]],GroupVertices[Vertex],0)),1,1,"")</f>
        <v>1</v>
      </c>
      <c r="BB55" s="48"/>
      <c r="BC55" s="48"/>
      <c r="BD55" s="48"/>
      <c r="BE55" s="48"/>
      <c r="BF55" s="48"/>
      <c r="BG55" s="48"/>
      <c r="BH55" s="121" t="s">
        <v>1739</v>
      </c>
      <c r="BI55" s="121" t="s">
        <v>1739</v>
      </c>
      <c r="BJ55" s="121" t="s">
        <v>1773</v>
      </c>
      <c r="BK55" s="121" t="s">
        <v>1773</v>
      </c>
      <c r="BL55" s="121">
        <v>0</v>
      </c>
      <c r="BM55" s="124">
        <v>0</v>
      </c>
      <c r="BN55" s="121">
        <v>0</v>
      </c>
      <c r="BO55" s="124">
        <v>0</v>
      </c>
      <c r="BP55" s="121">
        <v>0</v>
      </c>
      <c r="BQ55" s="124">
        <v>0</v>
      </c>
      <c r="BR55" s="121">
        <v>21</v>
      </c>
      <c r="BS55" s="124">
        <v>100</v>
      </c>
      <c r="BT55" s="121">
        <v>21</v>
      </c>
      <c r="BU55" s="2"/>
      <c r="BV55" s="3"/>
      <c r="BW55" s="3"/>
      <c r="BX55" s="3"/>
      <c r="BY55" s="3"/>
    </row>
    <row r="56" spans="1:77" ht="41.45" customHeight="1">
      <c r="A56" s="64" t="s">
        <v>257</v>
      </c>
      <c r="C56" s="65"/>
      <c r="D56" s="65" t="s">
        <v>64</v>
      </c>
      <c r="E56" s="66">
        <v>167.26653443478133</v>
      </c>
      <c r="F56" s="68">
        <v>99.98074908678713</v>
      </c>
      <c r="G56" s="100" t="s">
        <v>423</v>
      </c>
      <c r="H56" s="65"/>
      <c r="I56" s="69" t="s">
        <v>257</v>
      </c>
      <c r="J56" s="70"/>
      <c r="K56" s="70"/>
      <c r="L56" s="69" t="s">
        <v>1307</v>
      </c>
      <c r="M56" s="73">
        <v>7.415687676744897</v>
      </c>
      <c r="N56" s="74">
        <v>2315.4365234375</v>
      </c>
      <c r="O56" s="74">
        <v>8219.462890625</v>
      </c>
      <c r="P56" s="75"/>
      <c r="Q56" s="76"/>
      <c r="R56" s="76"/>
      <c r="S56" s="86"/>
      <c r="T56" s="48">
        <v>0</v>
      </c>
      <c r="U56" s="48">
        <v>3</v>
      </c>
      <c r="V56" s="49">
        <v>0.046512</v>
      </c>
      <c r="W56" s="49">
        <v>0.010309</v>
      </c>
      <c r="X56" s="49">
        <v>0.017573</v>
      </c>
      <c r="Y56" s="49">
        <v>0.577485</v>
      </c>
      <c r="Z56" s="49">
        <v>0.3333333333333333</v>
      </c>
      <c r="AA56" s="49">
        <v>0</v>
      </c>
      <c r="AB56" s="71">
        <v>56</v>
      </c>
      <c r="AC56" s="71"/>
      <c r="AD56" s="72"/>
      <c r="AE56" s="78" t="s">
        <v>770</v>
      </c>
      <c r="AF56" s="78">
        <v>1077</v>
      </c>
      <c r="AG56" s="78">
        <v>865</v>
      </c>
      <c r="AH56" s="78">
        <v>18926</v>
      </c>
      <c r="AI56" s="78">
        <v>7901</v>
      </c>
      <c r="AJ56" s="78"/>
      <c r="AK56" s="78" t="s">
        <v>873</v>
      </c>
      <c r="AL56" s="78" t="s">
        <v>943</v>
      </c>
      <c r="AM56" s="78"/>
      <c r="AN56" s="78"/>
      <c r="AO56" s="80">
        <v>41400.45008101852</v>
      </c>
      <c r="AP56" s="83" t="s">
        <v>1054</v>
      </c>
      <c r="AQ56" s="78" t="b">
        <v>1</v>
      </c>
      <c r="AR56" s="78" t="b">
        <v>0</v>
      </c>
      <c r="AS56" s="78" t="b">
        <v>1</v>
      </c>
      <c r="AT56" s="78" t="s">
        <v>683</v>
      </c>
      <c r="AU56" s="78">
        <v>12</v>
      </c>
      <c r="AV56" s="83" t="s">
        <v>1107</v>
      </c>
      <c r="AW56" s="78" t="b">
        <v>0</v>
      </c>
      <c r="AX56" s="78" t="s">
        <v>1141</v>
      </c>
      <c r="AY56" s="83" t="s">
        <v>1195</v>
      </c>
      <c r="AZ56" s="78" t="s">
        <v>66</v>
      </c>
      <c r="BA56" s="78" t="str">
        <f>REPLACE(INDEX(GroupVertices[Group],MATCH(Vertices[[#This Row],[Vertex]],GroupVertices[Vertex],0)),1,1,"")</f>
        <v>1</v>
      </c>
      <c r="BB56" s="48"/>
      <c r="BC56" s="48"/>
      <c r="BD56" s="48"/>
      <c r="BE56" s="48"/>
      <c r="BF56" s="48"/>
      <c r="BG56" s="48"/>
      <c r="BH56" s="121" t="s">
        <v>1739</v>
      </c>
      <c r="BI56" s="121" t="s">
        <v>1739</v>
      </c>
      <c r="BJ56" s="121" t="s">
        <v>1773</v>
      </c>
      <c r="BK56" s="121" t="s">
        <v>1773</v>
      </c>
      <c r="BL56" s="121">
        <v>0</v>
      </c>
      <c r="BM56" s="124">
        <v>0</v>
      </c>
      <c r="BN56" s="121">
        <v>0</v>
      </c>
      <c r="BO56" s="124">
        <v>0</v>
      </c>
      <c r="BP56" s="121">
        <v>0</v>
      </c>
      <c r="BQ56" s="124">
        <v>0</v>
      </c>
      <c r="BR56" s="121">
        <v>21</v>
      </c>
      <c r="BS56" s="124">
        <v>100</v>
      </c>
      <c r="BT56" s="121">
        <v>21</v>
      </c>
      <c r="BU56" s="2"/>
      <c r="BV56" s="3"/>
      <c r="BW56" s="3"/>
      <c r="BX56" s="3"/>
      <c r="BY56" s="3"/>
    </row>
    <row r="57" spans="1:77" ht="41.45" customHeight="1">
      <c r="A57" s="64" t="s">
        <v>258</v>
      </c>
      <c r="C57" s="65"/>
      <c r="D57" s="65" t="s">
        <v>64</v>
      </c>
      <c r="E57" s="66">
        <v>202.42141284683623</v>
      </c>
      <c r="F57" s="68">
        <v>99.85224645916729</v>
      </c>
      <c r="G57" s="100" t="s">
        <v>424</v>
      </c>
      <c r="H57" s="65"/>
      <c r="I57" s="69" t="s">
        <v>258</v>
      </c>
      <c r="J57" s="70"/>
      <c r="K57" s="70"/>
      <c r="L57" s="69" t="s">
        <v>1308</v>
      </c>
      <c r="M57" s="73">
        <v>50.24133004151372</v>
      </c>
      <c r="N57" s="74">
        <v>2975.739013671875</v>
      </c>
      <c r="O57" s="74">
        <v>8768.2490234375</v>
      </c>
      <c r="P57" s="75"/>
      <c r="Q57" s="76"/>
      <c r="R57" s="76"/>
      <c r="S57" s="86"/>
      <c r="T57" s="48">
        <v>0</v>
      </c>
      <c r="U57" s="48">
        <v>3</v>
      </c>
      <c r="V57" s="49">
        <v>0.046512</v>
      </c>
      <c r="W57" s="49">
        <v>0.010309</v>
      </c>
      <c r="X57" s="49">
        <v>0.017573</v>
      </c>
      <c r="Y57" s="49">
        <v>0.577485</v>
      </c>
      <c r="Z57" s="49">
        <v>0.3333333333333333</v>
      </c>
      <c r="AA57" s="49">
        <v>0</v>
      </c>
      <c r="AB57" s="71">
        <v>57</v>
      </c>
      <c r="AC57" s="71"/>
      <c r="AD57" s="72"/>
      <c r="AE57" s="78" t="s">
        <v>771</v>
      </c>
      <c r="AF57" s="78">
        <v>7151</v>
      </c>
      <c r="AG57" s="78">
        <v>6639</v>
      </c>
      <c r="AH57" s="78">
        <v>139196</v>
      </c>
      <c r="AI57" s="78">
        <v>124719</v>
      </c>
      <c r="AJ57" s="78"/>
      <c r="AK57" s="78" t="s">
        <v>874</v>
      </c>
      <c r="AL57" s="78" t="s">
        <v>957</v>
      </c>
      <c r="AM57" s="78"/>
      <c r="AN57" s="78"/>
      <c r="AO57" s="80">
        <v>41906.91736111111</v>
      </c>
      <c r="AP57" s="83" t="s">
        <v>1055</v>
      </c>
      <c r="AQ57" s="78" t="b">
        <v>0</v>
      </c>
      <c r="AR57" s="78" t="b">
        <v>0</v>
      </c>
      <c r="AS57" s="78" t="b">
        <v>1</v>
      </c>
      <c r="AT57" s="78" t="s">
        <v>683</v>
      </c>
      <c r="AU57" s="78">
        <v>115</v>
      </c>
      <c r="AV57" s="83" t="s">
        <v>1111</v>
      </c>
      <c r="AW57" s="78" t="b">
        <v>0</v>
      </c>
      <c r="AX57" s="78" t="s">
        <v>1141</v>
      </c>
      <c r="AY57" s="83" t="s">
        <v>1196</v>
      </c>
      <c r="AZ57" s="78" t="s">
        <v>66</v>
      </c>
      <c r="BA57" s="78" t="str">
        <f>REPLACE(INDEX(GroupVertices[Group],MATCH(Vertices[[#This Row],[Vertex]],GroupVertices[Vertex],0)),1,1,"")</f>
        <v>1</v>
      </c>
      <c r="BB57" s="48"/>
      <c r="BC57" s="48"/>
      <c r="BD57" s="48"/>
      <c r="BE57" s="48"/>
      <c r="BF57" s="48"/>
      <c r="BG57" s="48"/>
      <c r="BH57" s="121" t="s">
        <v>1739</v>
      </c>
      <c r="BI57" s="121" t="s">
        <v>1739</v>
      </c>
      <c r="BJ57" s="121" t="s">
        <v>1773</v>
      </c>
      <c r="BK57" s="121" t="s">
        <v>1773</v>
      </c>
      <c r="BL57" s="121">
        <v>0</v>
      </c>
      <c r="BM57" s="124">
        <v>0</v>
      </c>
      <c r="BN57" s="121">
        <v>0</v>
      </c>
      <c r="BO57" s="124">
        <v>0</v>
      </c>
      <c r="BP57" s="121">
        <v>0</v>
      </c>
      <c r="BQ57" s="124">
        <v>0</v>
      </c>
      <c r="BR57" s="121">
        <v>21</v>
      </c>
      <c r="BS57" s="124">
        <v>100</v>
      </c>
      <c r="BT57" s="121">
        <v>21</v>
      </c>
      <c r="BU57" s="2"/>
      <c r="BV57" s="3"/>
      <c r="BW57" s="3"/>
      <c r="BX57" s="3"/>
      <c r="BY57" s="3"/>
    </row>
    <row r="58" spans="1:77" ht="41.45" customHeight="1">
      <c r="A58" s="64" t="s">
        <v>259</v>
      </c>
      <c r="C58" s="65"/>
      <c r="D58" s="65" t="s">
        <v>64</v>
      </c>
      <c r="E58" s="66">
        <v>163.51603129972318</v>
      </c>
      <c r="F58" s="68">
        <v>99.99445840764162</v>
      </c>
      <c r="G58" s="100" t="s">
        <v>425</v>
      </c>
      <c r="H58" s="65"/>
      <c r="I58" s="69" t="s">
        <v>259</v>
      </c>
      <c r="J58" s="70"/>
      <c r="K58" s="70"/>
      <c r="L58" s="69" t="s">
        <v>1309</v>
      </c>
      <c r="M58" s="73">
        <v>2.8468280133057564</v>
      </c>
      <c r="N58" s="74">
        <v>5057.84033203125</v>
      </c>
      <c r="O58" s="74">
        <v>5214.896484375</v>
      </c>
      <c r="P58" s="75"/>
      <c r="Q58" s="76"/>
      <c r="R58" s="76"/>
      <c r="S58" s="86"/>
      <c r="T58" s="48">
        <v>0</v>
      </c>
      <c r="U58" s="48">
        <v>1</v>
      </c>
      <c r="V58" s="49">
        <v>0</v>
      </c>
      <c r="W58" s="49">
        <v>0.020833</v>
      </c>
      <c r="X58" s="49">
        <v>0</v>
      </c>
      <c r="Y58" s="49">
        <v>0.545352</v>
      </c>
      <c r="Z58" s="49">
        <v>0</v>
      </c>
      <c r="AA58" s="49">
        <v>0</v>
      </c>
      <c r="AB58" s="71">
        <v>58</v>
      </c>
      <c r="AC58" s="71"/>
      <c r="AD58" s="72"/>
      <c r="AE58" s="78" t="s">
        <v>772</v>
      </c>
      <c r="AF58" s="78">
        <v>170</v>
      </c>
      <c r="AG58" s="78">
        <v>249</v>
      </c>
      <c r="AH58" s="78">
        <v>7874</v>
      </c>
      <c r="AI58" s="78">
        <v>10406</v>
      </c>
      <c r="AJ58" s="78"/>
      <c r="AK58" s="78" t="s">
        <v>875</v>
      </c>
      <c r="AL58" s="78" t="s">
        <v>958</v>
      </c>
      <c r="AM58" s="78"/>
      <c r="AN58" s="78"/>
      <c r="AO58" s="80">
        <v>41865.96842592592</v>
      </c>
      <c r="AP58" s="83" t="s">
        <v>1056</v>
      </c>
      <c r="AQ58" s="78" t="b">
        <v>1</v>
      </c>
      <c r="AR58" s="78" t="b">
        <v>0</v>
      </c>
      <c r="AS58" s="78" t="b">
        <v>0</v>
      </c>
      <c r="AT58" s="78" t="s">
        <v>1104</v>
      </c>
      <c r="AU58" s="78">
        <v>9</v>
      </c>
      <c r="AV58" s="83" t="s">
        <v>1107</v>
      </c>
      <c r="AW58" s="78" t="b">
        <v>0</v>
      </c>
      <c r="AX58" s="78" t="s">
        <v>1141</v>
      </c>
      <c r="AY58" s="83" t="s">
        <v>1197</v>
      </c>
      <c r="AZ58" s="78" t="s">
        <v>66</v>
      </c>
      <c r="BA58" s="78" t="str">
        <f>REPLACE(INDEX(GroupVertices[Group],MATCH(Vertices[[#This Row],[Vertex]],GroupVertices[Vertex],0)),1,1,"")</f>
        <v>2</v>
      </c>
      <c r="BB58" s="48" t="s">
        <v>358</v>
      </c>
      <c r="BC58" s="48" t="s">
        <v>358</v>
      </c>
      <c r="BD58" s="48" t="s">
        <v>362</v>
      </c>
      <c r="BE58" s="48" t="s">
        <v>362</v>
      </c>
      <c r="BF58" s="48" t="s">
        <v>364</v>
      </c>
      <c r="BG58" s="48" t="s">
        <v>364</v>
      </c>
      <c r="BH58" s="121" t="s">
        <v>1741</v>
      </c>
      <c r="BI58" s="121" t="s">
        <v>1741</v>
      </c>
      <c r="BJ58" s="121" t="s">
        <v>1774</v>
      </c>
      <c r="BK58" s="121" t="s">
        <v>1774</v>
      </c>
      <c r="BL58" s="121">
        <v>0</v>
      </c>
      <c r="BM58" s="124">
        <v>0</v>
      </c>
      <c r="BN58" s="121">
        <v>0</v>
      </c>
      <c r="BO58" s="124">
        <v>0</v>
      </c>
      <c r="BP58" s="121">
        <v>0</v>
      </c>
      <c r="BQ58" s="124">
        <v>0</v>
      </c>
      <c r="BR58" s="121">
        <v>12</v>
      </c>
      <c r="BS58" s="124">
        <v>100</v>
      </c>
      <c r="BT58" s="121">
        <v>12</v>
      </c>
      <c r="BU58" s="2"/>
      <c r="BV58" s="3"/>
      <c r="BW58" s="3"/>
      <c r="BX58" s="3"/>
      <c r="BY58" s="3"/>
    </row>
    <row r="59" spans="1:77" ht="41.45" customHeight="1">
      <c r="A59" s="64" t="s">
        <v>260</v>
      </c>
      <c r="C59" s="65"/>
      <c r="D59" s="65" t="s">
        <v>64</v>
      </c>
      <c r="E59" s="66">
        <v>166.1036349237487</v>
      </c>
      <c r="F59" s="68">
        <v>99.98499986646766</v>
      </c>
      <c r="G59" s="100" t="s">
        <v>426</v>
      </c>
      <c r="H59" s="65"/>
      <c r="I59" s="69" t="s">
        <v>260</v>
      </c>
      <c r="J59" s="70"/>
      <c r="K59" s="70"/>
      <c r="L59" s="69" t="s">
        <v>1310</v>
      </c>
      <c r="M59" s="73">
        <v>5.999044501879839</v>
      </c>
      <c r="N59" s="74">
        <v>3773.05078125</v>
      </c>
      <c r="O59" s="74">
        <v>5901.3515625</v>
      </c>
      <c r="P59" s="75"/>
      <c r="Q59" s="76"/>
      <c r="R59" s="76"/>
      <c r="S59" s="86"/>
      <c r="T59" s="48">
        <v>0</v>
      </c>
      <c r="U59" s="48">
        <v>3</v>
      </c>
      <c r="V59" s="49">
        <v>0.046512</v>
      </c>
      <c r="W59" s="49">
        <v>0.010309</v>
      </c>
      <c r="X59" s="49">
        <v>0.017573</v>
      </c>
      <c r="Y59" s="49">
        <v>0.577485</v>
      </c>
      <c r="Z59" s="49">
        <v>0.3333333333333333</v>
      </c>
      <c r="AA59" s="49">
        <v>0</v>
      </c>
      <c r="AB59" s="71">
        <v>59</v>
      </c>
      <c r="AC59" s="71"/>
      <c r="AD59" s="72"/>
      <c r="AE59" s="78" t="s">
        <v>773</v>
      </c>
      <c r="AF59" s="78">
        <v>1874</v>
      </c>
      <c r="AG59" s="78">
        <v>674</v>
      </c>
      <c r="AH59" s="78">
        <v>34721</v>
      </c>
      <c r="AI59" s="78">
        <v>9518</v>
      </c>
      <c r="AJ59" s="78"/>
      <c r="AK59" s="78" t="s">
        <v>876</v>
      </c>
      <c r="AL59" s="78" t="s">
        <v>930</v>
      </c>
      <c r="AM59" s="78"/>
      <c r="AN59" s="78"/>
      <c r="AO59" s="80">
        <v>41494.567245370374</v>
      </c>
      <c r="AP59" s="83" t="s">
        <v>1057</v>
      </c>
      <c r="AQ59" s="78" t="b">
        <v>0</v>
      </c>
      <c r="AR59" s="78" t="b">
        <v>0</v>
      </c>
      <c r="AS59" s="78" t="b">
        <v>0</v>
      </c>
      <c r="AT59" s="78" t="s">
        <v>683</v>
      </c>
      <c r="AU59" s="78">
        <v>26</v>
      </c>
      <c r="AV59" s="83" t="s">
        <v>1115</v>
      </c>
      <c r="AW59" s="78" t="b">
        <v>0</v>
      </c>
      <c r="AX59" s="78" t="s">
        <v>1141</v>
      </c>
      <c r="AY59" s="83" t="s">
        <v>1198</v>
      </c>
      <c r="AZ59" s="78" t="s">
        <v>66</v>
      </c>
      <c r="BA59" s="78" t="str">
        <f>REPLACE(INDEX(GroupVertices[Group],MATCH(Vertices[[#This Row],[Vertex]],GroupVertices[Vertex],0)),1,1,"")</f>
        <v>1</v>
      </c>
      <c r="BB59" s="48"/>
      <c r="BC59" s="48"/>
      <c r="BD59" s="48"/>
      <c r="BE59" s="48"/>
      <c r="BF59" s="48"/>
      <c r="BG59" s="48"/>
      <c r="BH59" s="121" t="s">
        <v>1739</v>
      </c>
      <c r="BI59" s="121" t="s">
        <v>1739</v>
      </c>
      <c r="BJ59" s="121" t="s">
        <v>1773</v>
      </c>
      <c r="BK59" s="121" t="s">
        <v>1773</v>
      </c>
      <c r="BL59" s="121">
        <v>0</v>
      </c>
      <c r="BM59" s="124">
        <v>0</v>
      </c>
      <c r="BN59" s="121">
        <v>0</v>
      </c>
      <c r="BO59" s="124">
        <v>0</v>
      </c>
      <c r="BP59" s="121">
        <v>0</v>
      </c>
      <c r="BQ59" s="124">
        <v>0</v>
      </c>
      <c r="BR59" s="121">
        <v>21</v>
      </c>
      <c r="BS59" s="124">
        <v>100</v>
      </c>
      <c r="BT59" s="121">
        <v>21</v>
      </c>
      <c r="BU59" s="2"/>
      <c r="BV59" s="3"/>
      <c r="BW59" s="3"/>
      <c r="BX59" s="3"/>
      <c r="BY59" s="3"/>
    </row>
    <row r="60" spans="1:77" ht="41.45" customHeight="1">
      <c r="A60" s="64" t="s">
        <v>261</v>
      </c>
      <c r="C60" s="65"/>
      <c r="D60" s="65" t="s">
        <v>64</v>
      </c>
      <c r="E60" s="66">
        <v>186.77402152037607</v>
      </c>
      <c r="F60" s="68">
        <v>99.90944281403098</v>
      </c>
      <c r="G60" s="100" t="s">
        <v>427</v>
      </c>
      <c r="H60" s="65"/>
      <c r="I60" s="69" t="s">
        <v>261</v>
      </c>
      <c r="J60" s="70"/>
      <c r="K60" s="70"/>
      <c r="L60" s="69" t="s">
        <v>1311</v>
      </c>
      <c r="M60" s="73">
        <v>31.17969151060692</v>
      </c>
      <c r="N60" s="74">
        <v>9131.6396484375</v>
      </c>
      <c r="O60" s="74">
        <v>4828.9287109375</v>
      </c>
      <c r="P60" s="75"/>
      <c r="Q60" s="76"/>
      <c r="R60" s="76"/>
      <c r="S60" s="86"/>
      <c r="T60" s="48">
        <v>0</v>
      </c>
      <c r="U60" s="48">
        <v>3</v>
      </c>
      <c r="V60" s="49">
        <v>6</v>
      </c>
      <c r="W60" s="49">
        <v>0.333333</v>
      </c>
      <c r="X60" s="49">
        <v>0</v>
      </c>
      <c r="Y60" s="49">
        <v>1.918908</v>
      </c>
      <c r="Z60" s="49">
        <v>0</v>
      </c>
      <c r="AA60" s="49">
        <v>0</v>
      </c>
      <c r="AB60" s="71">
        <v>60</v>
      </c>
      <c r="AC60" s="71"/>
      <c r="AD60" s="72"/>
      <c r="AE60" s="78" t="s">
        <v>774</v>
      </c>
      <c r="AF60" s="78">
        <v>5001</v>
      </c>
      <c r="AG60" s="78">
        <v>4069</v>
      </c>
      <c r="AH60" s="78">
        <v>57690</v>
      </c>
      <c r="AI60" s="78">
        <v>45689</v>
      </c>
      <c r="AJ60" s="78"/>
      <c r="AK60" s="78" t="s">
        <v>877</v>
      </c>
      <c r="AL60" s="78" t="s">
        <v>959</v>
      </c>
      <c r="AM60" s="78"/>
      <c r="AN60" s="78"/>
      <c r="AO60" s="80">
        <v>40295.887870370374</v>
      </c>
      <c r="AP60" s="83" t="s">
        <v>1058</v>
      </c>
      <c r="AQ60" s="78" t="b">
        <v>0</v>
      </c>
      <c r="AR60" s="78" t="b">
        <v>0</v>
      </c>
      <c r="AS60" s="78" t="b">
        <v>0</v>
      </c>
      <c r="AT60" s="78" t="s">
        <v>683</v>
      </c>
      <c r="AU60" s="78">
        <v>42</v>
      </c>
      <c r="AV60" s="83" t="s">
        <v>1116</v>
      </c>
      <c r="AW60" s="78" t="b">
        <v>0</v>
      </c>
      <c r="AX60" s="78" t="s">
        <v>1141</v>
      </c>
      <c r="AY60" s="83" t="s">
        <v>1199</v>
      </c>
      <c r="AZ60" s="78" t="s">
        <v>66</v>
      </c>
      <c r="BA60" s="78" t="str">
        <f>REPLACE(INDEX(GroupVertices[Group],MATCH(Vertices[[#This Row],[Vertex]],GroupVertices[Vertex],0)),1,1,"")</f>
        <v>6</v>
      </c>
      <c r="BB60" s="48"/>
      <c r="BC60" s="48"/>
      <c r="BD60" s="48"/>
      <c r="BE60" s="48"/>
      <c r="BF60" s="48" t="s">
        <v>365</v>
      </c>
      <c r="BG60" s="48" t="s">
        <v>365</v>
      </c>
      <c r="BH60" s="121" t="s">
        <v>1755</v>
      </c>
      <c r="BI60" s="121" t="s">
        <v>1755</v>
      </c>
      <c r="BJ60" s="121" t="s">
        <v>1789</v>
      </c>
      <c r="BK60" s="121" t="s">
        <v>1789</v>
      </c>
      <c r="BL60" s="121">
        <v>0</v>
      </c>
      <c r="BM60" s="124">
        <v>0</v>
      </c>
      <c r="BN60" s="121">
        <v>0</v>
      </c>
      <c r="BO60" s="124">
        <v>0</v>
      </c>
      <c r="BP60" s="121">
        <v>0</v>
      </c>
      <c r="BQ60" s="124">
        <v>0</v>
      </c>
      <c r="BR60" s="121">
        <v>54</v>
      </c>
      <c r="BS60" s="124">
        <v>100</v>
      </c>
      <c r="BT60" s="121">
        <v>54</v>
      </c>
      <c r="BU60" s="2"/>
      <c r="BV60" s="3"/>
      <c r="BW60" s="3"/>
      <c r="BX60" s="3"/>
      <c r="BY60" s="3"/>
    </row>
    <row r="61" spans="1:77" ht="41.45" customHeight="1">
      <c r="A61" s="64" t="s">
        <v>312</v>
      </c>
      <c r="C61" s="65"/>
      <c r="D61" s="65" t="s">
        <v>64</v>
      </c>
      <c r="E61" s="66">
        <v>295.4594622085631</v>
      </c>
      <c r="F61" s="68">
        <v>99.51216182933379</v>
      </c>
      <c r="G61" s="100" t="s">
        <v>1126</v>
      </c>
      <c r="H61" s="65"/>
      <c r="I61" s="69" t="s">
        <v>312</v>
      </c>
      <c r="J61" s="70"/>
      <c r="K61" s="70"/>
      <c r="L61" s="69" t="s">
        <v>1312</v>
      </c>
      <c r="M61" s="73">
        <v>163.5802010106915</v>
      </c>
      <c r="N61" s="74">
        <v>9579.9384765625</v>
      </c>
      <c r="O61" s="74">
        <v>4828.9287109375</v>
      </c>
      <c r="P61" s="75"/>
      <c r="Q61" s="76"/>
      <c r="R61" s="76"/>
      <c r="S61" s="86"/>
      <c r="T61" s="48">
        <v>1</v>
      </c>
      <c r="U61" s="48">
        <v>0</v>
      </c>
      <c r="V61" s="49">
        <v>0</v>
      </c>
      <c r="W61" s="49">
        <v>0.2</v>
      </c>
      <c r="X61" s="49">
        <v>0</v>
      </c>
      <c r="Y61" s="49">
        <v>0.69369</v>
      </c>
      <c r="Z61" s="49">
        <v>0</v>
      </c>
      <c r="AA61" s="49">
        <v>0</v>
      </c>
      <c r="AB61" s="71">
        <v>61</v>
      </c>
      <c r="AC61" s="71"/>
      <c r="AD61" s="72"/>
      <c r="AE61" s="78" t="s">
        <v>775</v>
      </c>
      <c r="AF61" s="78">
        <v>2147</v>
      </c>
      <c r="AG61" s="78">
        <v>21920</v>
      </c>
      <c r="AH61" s="78">
        <v>9254</v>
      </c>
      <c r="AI61" s="78">
        <v>1175</v>
      </c>
      <c r="AJ61" s="78"/>
      <c r="AK61" s="78" t="s">
        <v>878</v>
      </c>
      <c r="AL61" s="78" t="s">
        <v>960</v>
      </c>
      <c r="AM61" s="83" t="s">
        <v>998</v>
      </c>
      <c r="AN61" s="78"/>
      <c r="AO61" s="80">
        <v>40957.83237268519</v>
      </c>
      <c r="AP61" s="83" t="s">
        <v>1059</v>
      </c>
      <c r="AQ61" s="78" t="b">
        <v>1</v>
      </c>
      <c r="AR61" s="78" t="b">
        <v>0</v>
      </c>
      <c r="AS61" s="78" t="b">
        <v>1</v>
      </c>
      <c r="AT61" s="78" t="s">
        <v>683</v>
      </c>
      <c r="AU61" s="78">
        <v>740</v>
      </c>
      <c r="AV61" s="83" t="s">
        <v>1107</v>
      </c>
      <c r="AW61" s="78" t="b">
        <v>1</v>
      </c>
      <c r="AX61" s="78" t="s">
        <v>1141</v>
      </c>
      <c r="AY61" s="83" t="s">
        <v>1200</v>
      </c>
      <c r="AZ61" s="78" t="s">
        <v>65</v>
      </c>
      <c r="BA61" s="78" t="str">
        <f>REPLACE(INDEX(GroupVertices[Group],MATCH(Vertices[[#This Row],[Vertex]],GroupVertices[Vertex],0)),1,1,"")</f>
        <v>6</v>
      </c>
      <c r="BB61" s="48"/>
      <c r="BC61" s="48"/>
      <c r="BD61" s="48"/>
      <c r="BE61" s="48"/>
      <c r="BF61" s="48"/>
      <c r="BG61" s="48"/>
      <c r="BH61" s="48"/>
      <c r="BI61" s="48"/>
      <c r="BJ61" s="48"/>
      <c r="BK61" s="48"/>
      <c r="BL61" s="48"/>
      <c r="BM61" s="49"/>
      <c r="BN61" s="48"/>
      <c r="BO61" s="49"/>
      <c r="BP61" s="48"/>
      <c r="BQ61" s="49"/>
      <c r="BR61" s="48"/>
      <c r="BS61" s="49"/>
      <c r="BT61" s="48"/>
      <c r="BU61" s="2"/>
      <c r="BV61" s="3"/>
      <c r="BW61" s="3"/>
      <c r="BX61" s="3"/>
      <c r="BY61" s="3"/>
    </row>
    <row r="62" spans="1:77" ht="41.45" customHeight="1">
      <c r="A62" s="64" t="s">
        <v>313</v>
      </c>
      <c r="C62" s="65"/>
      <c r="D62" s="65" t="s">
        <v>64</v>
      </c>
      <c r="E62" s="66">
        <v>183.43144648604664</v>
      </c>
      <c r="F62" s="68">
        <v>99.92166102368864</v>
      </c>
      <c r="G62" s="100" t="s">
        <v>1127</v>
      </c>
      <c r="H62" s="65"/>
      <c r="I62" s="69" t="s">
        <v>313</v>
      </c>
      <c r="J62" s="70"/>
      <c r="K62" s="70"/>
      <c r="L62" s="69" t="s">
        <v>1313</v>
      </c>
      <c r="M62" s="73">
        <v>27.107769505366516</v>
      </c>
      <c r="N62" s="74">
        <v>9579.9384765625</v>
      </c>
      <c r="O62" s="74">
        <v>6205.26171875</v>
      </c>
      <c r="P62" s="75"/>
      <c r="Q62" s="76"/>
      <c r="R62" s="76"/>
      <c r="S62" s="86"/>
      <c r="T62" s="48">
        <v>1</v>
      </c>
      <c r="U62" s="48">
        <v>0</v>
      </c>
      <c r="V62" s="49">
        <v>0</v>
      </c>
      <c r="W62" s="49">
        <v>0.2</v>
      </c>
      <c r="X62" s="49">
        <v>0</v>
      </c>
      <c r="Y62" s="49">
        <v>0.69369</v>
      </c>
      <c r="Z62" s="49">
        <v>0</v>
      </c>
      <c r="AA62" s="49">
        <v>0</v>
      </c>
      <c r="AB62" s="71">
        <v>62</v>
      </c>
      <c r="AC62" s="71"/>
      <c r="AD62" s="72"/>
      <c r="AE62" s="78" t="s">
        <v>776</v>
      </c>
      <c r="AF62" s="78">
        <v>3965</v>
      </c>
      <c r="AG62" s="78">
        <v>3520</v>
      </c>
      <c r="AH62" s="78">
        <v>22021</v>
      </c>
      <c r="AI62" s="78">
        <v>27166</v>
      </c>
      <c r="AJ62" s="78"/>
      <c r="AK62" s="78" t="s">
        <v>879</v>
      </c>
      <c r="AL62" s="78" t="s">
        <v>961</v>
      </c>
      <c r="AM62" s="78"/>
      <c r="AN62" s="78"/>
      <c r="AO62" s="80">
        <v>40937.58269675926</v>
      </c>
      <c r="AP62" s="83" t="s">
        <v>1060</v>
      </c>
      <c r="AQ62" s="78" t="b">
        <v>1</v>
      </c>
      <c r="AR62" s="78" t="b">
        <v>0</v>
      </c>
      <c r="AS62" s="78" t="b">
        <v>0</v>
      </c>
      <c r="AT62" s="78" t="s">
        <v>683</v>
      </c>
      <c r="AU62" s="78">
        <v>15</v>
      </c>
      <c r="AV62" s="83" t="s">
        <v>1107</v>
      </c>
      <c r="AW62" s="78" t="b">
        <v>0</v>
      </c>
      <c r="AX62" s="78" t="s">
        <v>1141</v>
      </c>
      <c r="AY62" s="83" t="s">
        <v>1201</v>
      </c>
      <c r="AZ62" s="78" t="s">
        <v>65</v>
      </c>
      <c r="BA62" s="78" t="str">
        <f>REPLACE(INDEX(GroupVertices[Group],MATCH(Vertices[[#This Row],[Vertex]],GroupVertices[Vertex],0)),1,1,"")</f>
        <v>6</v>
      </c>
      <c r="BB62" s="48"/>
      <c r="BC62" s="48"/>
      <c r="BD62" s="48"/>
      <c r="BE62" s="48"/>
      <c r="BF62" s="48"/>
      <c r="BG62" s="48"/>
      <c r="BH62" s="48"/>
      <c r="BI62" s="48"/>
      <c r="BJ62" s="48"/>
      <c r="BK62" s="48"/>
      <c r="BL62" s="48"/>
      <c r="BM62" s="49"/>
      <c r="BN62" s="48"/>
      <c r="BO62" s="49"/>
      <c r="BP62" s="48"/>
      <c r="BQ62" s="49"/>
      <c r="BR62" s="48"/>
      <c r="BS62" s="49"/>
      <c r="BT62" s="48"/>
      <c r="BU62" s="2"/>
      <c r="BV62" s="3"/>
      <c r="BW62" s="3"/>
      <c r="BX62" s="3"/>
      <c r="BY62" s="3"/>
    </row>
    <row r="63" spans="1:77" ht="41.45" customHeight="1">
      <c r="A63" s="64" t="s">
        <v>314</v>
      </c>
      <c r="C63" s="65"/>
      <c r="D63" s="65" t="s">
        <v>64</v>
      </c>
      <c r="E63" s="66">
        <v>181.3004787956727</v>
      </c>
      <c r="F63" s="68">
        <v>99.92945041053778</v>
      </c>
      <c r="G63" s="100" t="s">
        <v>1128</v>
      </c>
      <c r="H63" s="65"/>
      <c r="I63" s="69" t="s">
        <v>314</v>
      </c>
      <c r="J63" s="70"/>
      <c r="K63" s="70"/>
      <c r="L63" s="69" t="s">
        <v>1314</v>
      </c>
      <c r="M63" s="73">
        <v>24.511826514776097</v>
      </c>
      <c r="N63" s="74">
        <v>9131.6396484375</v>
      </c>
      <c r="O63" s="74">
        <v>6205.26171875</v>
      </c>
      <c r="P63" s="75"/>
      <c r="Q63" s="76"/>
      <c r="R63" s="76"/>
      <c r="S63" s="86"/>
      <c r="T63" s="48">
        <v>1</v>
      </c>
      <c r="U63" s="48">
        <v>0</v>
      </c>
      <c r="V63" s="49">
        <v>0</v>
      </c>
      <c r="W63" s="49">
        <v>0.2</v>
      </c>
      <c r="X63" s="49">
        <v>0</v>
      </c>
      <c r="Y63" s="49">
        <v>0.69369</v>
      </c>
      <c r="Z63" s="49">
        <v>0</v>
      </c>
      <c r="AA63" s="49">
        <v>0</v>
      </c>
      <c r="AB63" s="71">
        <v>63</v>
      </c>
      <c r="AC63" s="71"/>
      <c r="AD63" s="72"/>
      <c r="AE63" s="78" t="s">
        <v>777</v>
      </c>
      <c r="AF63" s="78">
        <v>2493</v>
      </c>
      <c r="AG63" s="78">
        <v>3170</v>
      </c>
      <c r="AH63" s="78">
        <v>12059</v>
      </c>
      <c r="AI63" s="78">
        <v>8024</v>
      </c>
      <c r="AJ63" s="78"/>
      <c r="AK63" s="78" t="s">
        <v>880</v>
      </c>
      <c r="AL63" s="78" t="s">
        <v>962</v>
      </c>
      <c r="AM63" s="78"/>
      <c r="AN63" s="78"/>
      <c r="AO63" s="80">
        <v>43075.98619212963</v>
      </c>
      <c r="AP63" s="83" t="s">
        <v>1061</v>
      </c>
      <c r="AQ63" s="78" t="b">
        <v>0</v>
      </c>
      <c r="AR63" s="78" t="b">
        <v>0</v>
      </c>
      <c r="AS63" s="78" t="b">
        <v>0</v>
      </c>
      <c r="AT63" s="78" t="s">
        <v>1104</v>
      </c>
      <c r="AU63" s="78">
        <v>13</v>
      </c>
      <c r="AV63" s="83" t="s">
        <v>1107</v>
      </c>
      <c r="AW63" s="78" t="b">
        <v>0</v>
      </c>
      <c r="AX63" s="78" t="s">
        <v>1141</v>
      </c>
      <c r="AY63" s="83" t="s">
        <v>1202</v>
      </c>
      <c r="AZ63" s="78" t="s">
        <v>65</v>
      </c>
      <c r="BA63" s="78" t="str">
        <f>REPLACE(INDEX(GroupVertices[Group],MATCH(Vertices[[#This Row],[Vertex]],GroupVertices[Vertex],0)),1,1,"")</f>
        <v>6</v>
      </c>
      <c r="BB63" s="48"/>
      <c r="BC63" s="48"/>
      <c r="BD63" s="48"/>
      <c r="BE63" s="48"/>
      <c r="BF63" s="48"/>
      <c r="BG63" s="48"/>
      <c r="BH63" s="48"/>
      <c r="BI63" s="48"/>
      <c r="BJ63" s="48"/>
      <c r="BK63" s="48"/>
      <c r="BL63" s="48"/>
      <c r="BM63" s="49"/>
      <c r="BN63" s="48"/>
      <c r="BO63" s="49"/>
      <c r="BP63" s="48"/>
      <c r="BQ63" s="49"/>
      <c r="BR63" s="48"/>
      <c r="BS63" s="49"/>
      <c r="BT63" s="48"/>
      <c r="BU63" s="2"/>
      <c r="BV63" s="3"/>
      <c r="BW63" s="3"/>
      <c r="BX63" s="3"/>
      <c r="BY63" s="3"/>
    </row>
    <row r="64" spans="1:77" ht="41.45" customHeight="1">
      <c r="A64" s="64" t="s">
        <v>262</v>
      </c>
      <c r="C64" s="65"/>
      <c r="D64" s="65" t="s">
        <v>64</v>
      </c>
      <c r="E64" s="66">
        <v>167.62575470258724</v>
      </c>
      <c r="F64" s="68">
        <v>99.97943601871826</v>
      </c>
      <c r="G64" s="100" t="s">
        <v>428</v>
      </c>
      <c r="H64" s="65"/>
      <c r="I64" s="69" t="s">
        <v>262</v>
      </c>
      <c r="J64" s="70"/>
      <c r="K64" s="70"/>
      <c r="L64" s="69" t="s">
        <v>1315</v>
      </c>
      <c r="M64" s="73">
        <v>7.853289495158711</v>
      </c>
      <c r="N64" s="74">
        <v>6537.20654296875</v>
      </c>
      <c r="O64" s="74">
        <v>9475.4443359375</v>
      </c>
      <c r="P64" s="75"/>
      <c r="Q64" s="76"/>
      <c r="R64" s="76"/>
      <c r="S64" s="86"/>
      <c r="T64" s="48">
        <v>0</v>
      </c>
      <c r="U64" s="48">
        <v>1</v>
      </c>
      <c r="V64" s="49">
        <v>0</v>
      </c>
      <c r="W64" s="49">
        <v>0.017857</v>
      </c>
      <c r="X64" s="49">
        <v>0</v>
      </c>
      <c r="Y64" s="49">
        <v>0.54725</v>
      </c>
      <c r="Z64" s="49">
        <v>0</v>
      </c>
      <c r="AA64" s="49">
        <v>0</v>
      </c>
      <c r="AB64" s="71">
        <v>64</v>
      </c>
      <c r="AC64" s="71"/>
      <c r="AD64" s="72"/>
      <c r="AE64" s="78" t="s">
        <v>778</v>
      </c>
      <c r="AF64" s="78">
        <v>579</v>
      </c>
      <c r="AG64" s="78">
        <v>924</v>
      </c>
      <c r="AH64" s="78">
        <v>75766</v>
      </c>
      <c r="AI64" s="78">
        <v>24334</v>
      </c>
      <c r="AJ64" s="78"/>
      <c r="AK64" s="78" t="s">
        <v>881</v>
      </c>
      <c r="AL64" s="78"/>
      <c r="AM64" s="78"/>
      <c r="AN64" s="78"/>
      <c r="AO64" s="80">
        <v>41895.870034722226</v>
      </c>
      <c r="AP64" s="83" t="s">
        <v>1062</v>
      </c>
      <c r="AQ64" s="78" t="b">
        <v>1</v>
      </c>
      <c r="AR64" s="78" t="b">
        <v>0</v>
      </c>
      <c r="AS64" s="78" t="b">
        <v>1</v>
      </c>
      <c r="AT64" s="78" t="s">
        <v>683</v>
      </c>
      <c r="AU64" s="78">
        <v>86</v>
      </c>
      <c r="AV64" s="83" t="s">
        <v>1107</v>
      </c>
      <c r="AW64" s="78" t="b">
        <v>0</v>
      </c>
      <c r="AX64" s="78" t="s">
        <v>1141</v>
      </c>
      <c r="AY64" s="83" t="s">
        <v>1203</v>
      </c>
      <c r="AZ64" s="78" t="s">
        <v>66</v>
      </c>
      <c r="BA64" s="78" t="str">
        <f>REPLACE(INDEX(GroupVertices[Group],MATCH(Vertices[[#This Row],[Vertex]],GroupVertices[Vertex],0)),1,1,"")</f>
        <v>2</v>
      </c>
      <c r="BB64" s="48"/>
      <c r="BC64" s="48"/>
      <c r="BD64" s="48"/>
      <c r="BE64" s="48"/>
      <c r="BF64" s="48" t="s">
        <v>365</v>
      </c>
      <c r="BG64" s="48" t="s">
        <v>365</v>
      </c>
      <c r="BH64" s="121" t="s">
        <v>1747</v>
      </c>
      <c r="BI64" s="121" t="s">
        <v>1747</v>
      </c>
      <c r="BJ64" s="121" t="s">
        <v>1780</v>
      </c>
      <c r="BK64" s="121" t="s">
        <v>1780</v>
      </c>
      <c r="BL64" s="121">
        <v>1</v>
      </c>
      <c r="BM64" s="124">
        <v>4.166666666666667</v>
      </c>
      <c r="BN64" s="121">
        <v>0</v>
      </c>
      <c r="BO64" s="124">
        <v>0</v>
      </c>
      <c r="BP64" s="121">
        <v>0</v>
      </c>
      <c r="BQ64" s="124">
        <v>0</v>
      </c>
      <c r="BR64" s="121">
        <v>23</v>
      </c>
      <c r="BS64" s="124">
        <v>95.83333333333333</v>
      </c>
      <c r="BT64" s="121">
        <v>24</v>
      </c>
      <c r="BU64" s="2"/>
      <c r="BV64" s="3"/>
      <c r="BW64" s="3"/>
      <c r="BX64" s="3"/>
      <c r="BY64" s="3"/>
    </row>
    <row r="65" spans="1:77" ht="41.45" customHeight="1">
      <c r="A65" s="64" t="s">
        <v>263</v>
      </c>
      <c r="C65" s="65"/>
      <c r="D65" s="65" t="s">
        <v>64</v>
      </c>
      <c r="E65" s="66">
        <v>169.75063391384583</v>
      </c>
      <c r="F65" s="68">
        <v>99.97166888726012</v>
      </c>
      <c r="G65" s="100" t="s">
        <v>429</v>
      </c>
      <c r="H65" s="65"/>
      <c r="I65" s="69" t="s">
        <v>263</v>
      </c>
      <c r="J65" s="70"/>
      <c r="K65" s="70"/>
      <c r="L65" s="69" t="s">
        <v>1316</v>
      </c>
      <c r="M65" s="73">
        <v>10.441815505776017</v>
      </c>
      <c r="N65" s="74">
        <v>4056.576904296875</v>
      </c>
      <c r="O65" s="74">
        <v>3981.710693359375</v>
      </c>
      <c r="P65" s="75"/>
      <c r="Q65" s="76"/>
      <c r="R65" s="76"/>
      <c r="S65" s="86"/>
      <c r="T65" s="48">
        <v>0</v>
      </c>
      <c r="U65" s="48">
        <v>3</v>
      </c>
      <c r="V65" s="49">
        <v>0.046512</v>
      </c>
      <c r="W65" s="49">
        <v>0.010309</v>
      </c>
      <c r="X65" s="49">
        <v>0.017573</v>
      </c>
      <c r="Y65" s="49">
        <v>0.577485</v>
      </c>
      <c r="Z65" s="49">
        <v>0.3333333333333333</v>
      </c>
      <c r="AA65" s="49">
        <v>0</v>
      </c>
      <c r="AB65" s="71">
        <v>65</v>
      </c>
      <c r="AC65" s="71"/>
      <c r="AD65" s="72"/>
      <c r="AE65" s="78" t="s">
        <v>779</v>
      </c>
      <c r="AF65" s="78">
        <v>1710</v>
      </c>
      <c r="AG65" s="78">
        <v>1273</v>
      </c>
      <c r="AH65" s="78">
        <v>45517</v>
      </c>
      <c r="AI65" s="78">
        <v>5677</v>
      </c>
      <c r="AJ65" s="78"/>
      <c r="AK65" s="78" t="s">
        <v>882</v>
      </c>
      <c r="AL65" s="78"/>
      <c r="AM65" s="78"/>
      <c r="AN65" s="78"/>
      <c r="AO65" s="80">
        <v>40510.667025462964</v>
      </c>
      <c r="AP65" s="78"/>
      <c r="AQ65" s="78" t="b">
        <v>1</v>
      </c>
      <c r="AR65" s="78" t="b">
        <v>0</v>
      </c>
      <c r="AS65" s="78" t="b">
        <v>0</v>
      </c>
      <c r="AT65" s="78" t="s">
        <v>683</v>
      </c>
      <c r="AU65" s="78">
        <v>27</v>
      </c>
      <c r="AV65" s="83" t="s">
        <v>1107</v>
      </c>
      <c r="AW65" s="78" t="b">
        <v>0</v>
      </c>
      <c r="AX65" s="78" t="s">
        <v>1141</v>
      </c>
      <c r="AY65" s="83" t="s">
        <v>1204</v>
      </c>
      <c r="AZ65" s="78" t="s">
        <v>66</v>
      </c>
      <c r="BA65" s="78" t="str">
        <f>REPLACE(INDEX(GroupVertices[Group],MATCH(Vertices[[#This Row],[Vertex]],GroupVertices[Vertex],0)),1,1,"")</f>
        <v>1</v>
      </c>
      <c r="BB65" s="48"/>
      <c r="BC65" s="48"/>
      <c r="BD65" s="48"/>
      <c r="BE65" s="48"/>
      <c r="BF65" s="48"/>
      <c r="BG65" s="48"/>
      <c r="BH65" s="121" t="s">
        <v>1739</v>
      </c>
      <c r="BI65" s="121" t="s">
        <v>1739</v>
      </c>
      <c r="BJ65" s="121" t="s">
        <v>1773</v>
      </c>
      <c r="BK65" s="121" t="s">
        <v>1773</v>
      </c>
      <c r="BL65" s="121">
        <v>0</v>
      </c>
      <c r="BM65" s="124">
        <v>0</v>
      </c>
      <c r="BN65" s="121">
        <v>0</v>
      </c>
      <c r="BO65" s="124">
        <v>0</v>
      </c>
      <c r="BP65" s="121">
        <v>0</v>
      </c>
      <c r="BQ65" s="124">
        <v>0</v>
      </c>
      <c r="BR65" s="121">
        <v>21</v>
      </c>
      <c r="BS65" s="124">
        <v>100</v>
      </c>
      <c r="BT65" s="121">
        <v>21</v>
      </c>
      <c r="BU65" s="2"/>
      <c r="BV65" s="3"/>
      <c r="BW65" s="3"/>
      <c r="BX65" s="3"/>
      <c r="BY65" s="3"/>
    </row>
    <row r="66" spans="1:77" ht="41.45" customHeight="1">
      <c r="A66" s="64" t="s">
        <v>264</v>
      </c>
      <c r="C66" s="65"/>
      <c r="D66" s="65" t="s">
        <v>64</v>
      </c>
      <c r="E66" s="66">
        <v>166.42632431686246</v>
      </c>
      <c r="F66" s="68">
        <v>99.98382033074478</v>
      </c>
      <c r="G66" s="100" t="s">
        <v>430</v>
      </c>
      <c r="H66" s="65"/>
      <c r="I66" s="69" t="s">
        <v>264</v>
      </c>
      <c r="J66" s="70"/>
      <c r="K66" s="70"/>
      <c r="L66" s="69" t="s">
        <v>1317</v>
      </c>
      <c r="M66" s="73">
        <v>6.39214444045496</v>
      </c>
      <c r="N66" s="74">
        <v>1381.84765625</v>
      </c>
      <c r="O66" s="74">
        <v>920.049560546875</v>
      </c>
      <c r="P66" s="75"/>
      <c r="Q66" s="76"/>
      <c r="R66" s="76"/>
      <c r="S66" s="86"/>
      <c r="T66" s="48">
        <v>0</v>
      </c>
      <c r="U66" s="48">
        <v>2</v>
      </c>
      <c r="V66" s="49">
        <v>0</v>
      </c>
      <c r="W66" s="49">
        <v>0.010204</v>
      </c>
      <c r="X66" s="49">
        <v>0.007692</v>
      </c>
      <c r="Y66" s="49">
        <v>0.459946</v>
      </c>
      <c r="Z66" s="49">
        <v>0.5</v>
      </c>
      <c r="AA66" s="49">
        <v>0</v>
      </c>
      <c r="AB66" s="71">
        <v>66</v>
      </c>
      <c r="AC66" s="71"/>
      <c r="AD66" s="72"/>
      <c r="AE66" s="78" t="s">
        <v>780</v>
      </c>
      <c r="AF66" s="78">
        <v>1096</v>
      </c>
      <c r="AG66" s="78">
        <v>727</v>
      </c>
      <c r="AH66" s="78">
        <v>39885</v>
      </c>
      <c r="AI66" s="78">
        <v>38437</v>
      </c>
      <c r="AJ66" s="78"/>
      <c r="AK66" s="78" t="s">
        <v>883</v>
      </c>
      <c r="AL66" s="78" t="s">
        <v>963</v>
      </c>
      <c r="AM66" s="78"/>
      <c r="AN66" s="78"/>
      <c r="AO66" s="80">
        <v>42817.74107638889</v>
      </c>
      <c r="AP66" s="83" t="s">
        <v>1063</v>
      </c>
      <c r="AQ66" s="78" t="b">
        <v>0</v>
      </c>
      <c r="AR66" s="78" t="b">
        <v>0</v>
      </c>
      <c r="AS66" s="78" t="b">
        <v>0</v>
      </c>
      <c r="AT66" s="78" t="s">
        <v>683</v>
      </c>
      <c r="AU66" s="78">
        <v>2</v>
      </c>
      <c r="AV66" s="83" t="s">
        <v>1107</v>
      </c>
      <c r="AW66" s="78" t="b">
        <v>0</v>
      </c>
      <c r="AX66" s="78" t="s">
        <v>1141</v>
      </c>
      <c r="AY66" s="83" t="s">
        <v>1205</v>
      </c>
      <c r="AZ66" s="78" t="s">
        <v>66</v>
      </c>
      <c r="BA66" s="78" t="str">
        <f>REPLACE(INDEX(GroupVertices[Group],MATCH(Vertices[[#This Row],[Vertex]],GroupVertices[Vertex],0)),1,1,"")</f>
        <v>1</v>
      </c>
      <c r="BB66" s="48"/>
      <c r="BC66" s="48"/>
      <c r="BD66" s="48"/>
      <c r="BE66" s="48"/>
      <c r="BF66" s="48" t="s">
        <v>365</v>
      </c>
      <c r="BG66" s="48" t="s">
        <v>365</v>
      </c>
      <c r="BH66" s="121" t="s">
        <v>1756</v>
      </c>
      <c r="BI66" s="121" t="s">
        <v>1756</v>
      </c>
      <c r="BJ66" s="121" t="s">
        <v>1790</v>
      </c>
      <c r="BK66" s="121" t="s">
        <v>1790</v>
      </c>
      <c r="BL66" s="121">
        <v>0</v>
      </c>
      <c r="BM66" s="124">
        <v>0</v>
      </c>
      <c r="BN66" s="121">
        <v>0</v>
      </c>
      <c r="BO66" s="124">
        <v>0</v>
      </c>
      <c r="BP66" s="121">
        <v>0</v>
      </c>
      <c r="BQ66" s="124">
        <v>0</v>
      </c>
      <c r="BR66" s="121">
        <v>18</v>
      </c>
      <c r="BS66" s="124">
        <v>100</v>
      </c>
      <c r="BT66" s="121">
        <v>18</v>
      </c>
      <c r="BU66" s="2"/>
      <c r="BV66" s="3"/>
      <c r="BW66" s="3"/>
      <c r="BX66" s="3"/>
      <c r="BY66" s="3"/>
    </row>
    <row r="67" spans="1:77" ht="41.45" customHeight="1">
      <c r="A67" s="64" t="s">
        <v>284</v>
      </c>
      <c r="C67" s="65"/>
      <c r="D67" s="65" t="s">
        <v>64</v>
      </c>
      <c r="E67" s="66">
        <v>227.46332744828788</v>
      </c>
      <c r="F67" s="68">
        <v>99.76071003599439</v>
      </c>
      <c r="G67" s="100" t="s">
        <v>447</v>
      </c>
      <c r="H67" s="65"/>
      <c r="I67" s="69" t="s">
        <v>284</v>
      </c>
      <c r="J67" s="70"/>
      <c r="K67" s="70"/>
      <c r="L67" s="69" t="s">
        <v>1318</v>
      </c>
      <c r="M67" s="73">
        <v>80.74736867093772</v>
      </c>
      <c r="N67" s="74">
        <v>1034.6485595703125</v>
      </c>
      <c r="O67" s="74">
        <v>2670.584716796875</v>
      </c>
      <c r="P67" s="75"/>
      <c r="Q67" s="76"/>
      <c r="R67" s="76"/>
      <c r="S67" s="86"/>
      <c r="T67" s="48">
        <v>6</v>
      </c>
      <c r="U67" s="48">
        <v>3</v>
      </c>
      <c r="V67" s="49">
        <v>33.046512</v>
      </c>
      <c r="W67" s="49">
        <v>0.010989</v>
      </c>
      <c r="X67" s="49">
        <v>0.021399</v>
      </c>
      <c r="Y67" s="49">
        <v>1.750347</v>
      </c>
      <c r="Z67" s="49">
        <v>0.1111111111111111</v>
      </c>
      <c r="AA67" s="49">
        <v>0</v>
      </c>
      <c r="AB67" s="71">
        <v>67</v>
      </c>
      <c r="AC67" s="71"/>
      <c r="AD67" s="72"/>
      <c r="AE67" s="78" t="s">
        <v>781</v>
      </c>
      <c r="AF67" s="78">
        <v>11750</v>
      </c>
      <c r="AG67" s="78">
        <v>10752</v>
      </c>
      <c r="AH67" s="78">
        <v>192464</v>
      </c>
      <c r="AI67" s="78">
        <v>155289</v>
      </c>
      <c r="AJ67" s="78"/>
      <c r="AK67" s="78" t="s">
        <v>884</v>
      </c>
      <c r="AL67" s="78" t="s">
        <v>929</v>
      </c>
      <c r="AM67" s="83" t="s">
        <v>999</v>
      </c>
      <c r="AN67" s="78"/>
      <c r="AO67" s="80">
        <v>41253.757939814815</v>
      </c>
      <c r="AP67" s="83" t="s">
        <v>1064</v>
      </c>
      <c r="AQ67" s="78" t="b">
        <v>0</v>
      </c>
      <c r="AR67" s="78" t="b">
        <v>0</v>
      </c>
      <c r="AS67" s="78" t="b">
        <v>1</v>
      </c>
      <c r="AT67" s="78" t="s">
        <v>683</v>
      </c>
      <c r="AU67" s="78">
        <v>155</v>
      </c>
      <c r="AV67" s="83" t="s">
        <v>1107</v>
      </c>
      <c r="AW67" s="78" t="b">
        <v>0</v>
      </c>
      <c r="AX67" s="78" t="s">
        <v>1141</v>
      </c>
      <c r="AY67" s="83" t="s">
        <v>1206</v>
      </c>
      <c r="AZ67" s="78" t="s">
        <v>66</v>
      </c>
      <c r="BA67" s="78" t="str">
        <f>REPLACE(INDEX(GroupVertices[Group],MATCH(Vertices[[#This Row],[Vertex]],GroupVertices[Vertex],0)),1,1,"")</f>
        <v>1</v>
      </c>
      <c r="BB67" s="48"/>
      <c r="BC67" s="48"/>
      <c r="BD67" s="48"/>
      <c r="BE67" s="48"/>
      <c r="BF67" s="48" t="s">
        <v>365</v>
      </c>
      <c r="BG67" s="48" t="s">
        <v>365</v>
      </c>
      <c r="BH67" s="121" t="s">
        <v>1757</v>
      </c>
      <c r="BI67" s="121" t="s">
        <v>1769</v>
      </c>
      <c r="BJ67" s="121" t="s">
        <v>1791</v>
      </c>
      <c r="BK67" s="121" t="s">
        <v>1803</v>
      </c>
      <c r="BL67" s="121">
        <v>0</v>
      </c>
      <c r="BM67" s="124">
        <v>0</v>
      </c>
      <c r="BN67" s="121">
        <v>0</v>
      </c>
      <c r="BO67" s="124">
        <v>0</v>
      </c>
      <c r="BP67" s="121">
        <v>0</v>
      </c>
      <c r="BQ67" s="124">
        <v>0</v>
      </c>
      <c r="BR67" s="121">
        <v>37</v>
      </c>
      <c r="BS67" s="124">
        <v>100</v>
      </c>
      <c r="BT67" s="121">
        <v>37</v>
      </c>
      <c r="BU67" s="2"/>
      <c r="BV67" s="3"/>
      <c r="BW67" s="3"/>
      <c r="BX67" s="3"/>
      <c r="BY67" s="3"/>
    </row>
    <row r="68" spans="1:77" ht="41.45" customHeight="1">
      <c r="A68" s="64" t="s">
        <v>265</v>
      </c>
      <c r="C68" s="65"/>
      <c r="D68" s="65" t="s">
        <v>64</v>
      </c>
      <c r="E68" s="66">
        <v>177.07507428961688</v>
      </c>
      <c r="F68" s="68">
        <v>99.94489565189008</v>
      </c>
      <c r="G68" s="100" t="s">
        <v>431</v>
      </c>
      <c r="H68" s="65"/>
      <c r="I68" s="69" t="s">
        <v>265</v>
      </c>
      <c r="J68" s="70"/>
      <c r="K68" s="70"/>
      <c r="L68" s="69" t="s">
        <v>1319</v>
      </c>
      <c r="M68" s="73">
        <v>19.36444241343395</v>
      </c>
      <c r="N68" s="74">
        <v>2848.070068359375</v>
      </c>
      <c r="O68" s="74">
        <v>883.9368896484375</v>
      </c>
      <c r="P68" s="75"/>
      <c r="Q68" s="76"/>
      <c r="R68" s="76"/>
      <c r="S68" s="86"/>
      <c r="T68" s="48">
        <v>0</v>
      </c>
      <c r="U68" s="48">
        <v>3</v>
      </c>
      <c r="V68" s="49">
        <v>0.046512</v>
      </c>
      <c r="W68" s="49">
        <v>0.010309</v>
      </c>
      <c r="X68" s="49">
        <v>0.017573</v>
      </c>
      <c r="Y68" s="49">
        <v>0.577485</v>
      </c>
      <c r="Z68" s="49">
        <v>0.3333333333333333</v>
      </c>
      <c r="AA68" s="49">
        <v>0</v>
      </c>
      <c r="AB68" s="71">
        <v>68</v>
      </c>
      <c r="AC68" s="71"/>
      <c r="AD68" s="72"/>
      <c r="AE68" s="78" t="s">
        <v>782</v>
      </c>
      <c r="AF68" s="78">
        <v>2812</v>
      </c>
      <c r="AG68" s="78">
        <v>2476</v>
      </c>
      <c r="AH68" s="78">
        <v>207088</v>
      </c>
      <c r="AI68" s="78">
        <v>36923</v>
      </c>
      <c r="AJ68" s="78"/>
      <c r="AK68" s="78" t="s">
        <v>885</v>
      </c>
      <c r="AL68" s="78"/>
      <c r="AM68" s="78"/>
      <c r="AN68" s="78"/>
      <c r="AO68" s="80">
        <v>41640.72586805555</v>
      </c>
      <c r="AP68" s="83" t="s">
        <v>1065</v>
      </c>
      <c r="AQ68" s="78" t="b">
        <v>0</v>
      </c>
      <c r="AR68" s="78" t="b">
        <v>0</v>
      </c>
      <c r="AS68" s="78" t="b">
        <v>0</v>
      </c>
      <c r="AT68" s="78" t="s">
        <v>1104</v>
      </c>
      <c r="AU68" s="78">
        <v>28</v>
      </c>
      <c r="AV68" s="83" t="s">
        <v>1107</v>
      </c>
      <c r="AW68" s="78" t="b">
        <v>0</v>
      </c>
      <c r="AX68" s="78" t="s">
        <v>1141</v>
      </c>
      <c r="AY68" s="83" t="s">
        <v>1207</v>
      </c>
      <c r="AZ68" s="78" t="s">
        <v>66</v>
      </c>
      <c r="BA68" s="78" t="str">
        <f>REPLACE(INDEX(GroupVertices[Group],MATCH(Vertices[[#This Row],[Vertex]],GroupVertices[Vertex],0)),1,1,"")</f>
        <v>1</v>
      </c>
      <c r="BB68" s="48"/>
      <c r="BC68" s="48"/>
      <c r="BD68" s="48"/>
      <c r="BE68" s="48"/>
      <c r="BF68" s="48"/>
      <c r="BG68" s="48"/>
      <c r="BH68" s="121" t="s">
        <v>1739</v>
      </c>
      <c r="BI68" s="121" t="s">
        <v>1739</v>
      </c>
      <c r="BJ68" s="121" t="s">
        <v>1773</v>
      </c>
      <c r="BK68" s="121" t="s">
        <v>1773</v>
      </c>
      <c r="BL68" s="121">
        <v>0</v>
      </c>
      <c r="BM68" s="124">
        <v>0</v>
      </c>
      <c r="BN68" s="121">
        <v>0</v>
      </c>
      <c r="BO68" s="124">
        <v>0</v>
      </c>
      <c r="BP68" s="121">
        <v>0</v>
      </c>
      <c r="BQ68" s="124">
        <v>0</v>
      </c>
      <c r="BR68" s="121">
        <v>21</v>
      </c>
      <c r="BS68" s="124">
        <v>100</v>
      </c>
      <c r="BT68" s="121">
        <v>21</v>
      </c>
      <c r="BU68" s="2"/>
      <c r="BV68" s="3"/>
      <c r="BW68" s="3"/>
      <c r="BX68" s="3"/>
      <c r="BY68" s="3"/>
    </row>
    <row r="69" spans="1:77" ht="41.45" customHeight="1">
      <c r="A69" s="64" t="s">
        <v>266</v>
      </c>
      <c r="C69" s="65"/>
      <c r="D69" s="65" t="s">
        <v>64</v>
      </c>
      <c r="E69" s="66">
        <v>186.26867775380168</v>
      </c>
      <c r="F69" s="68">
        <v>99.91129001148379</v>
      </c>
      <c r="G69" s="100" t="s">
        <v>432</v>
      </c>
      <c r="H69" s="65"/>
      <c r="I69" s="69" t="s">
        <v>266</v>
      </c>
      <c r="J69" s="70"/>
      <c r="K69" s="70"/>
      <c r="L69" s="69" t="s">
        <v>1320</v>
      </c>
      <c r="M69" s="73">
        <v>30.564082172838333</v>
      </c>
      <c r="N69" s="74">
        <v>2886.8671875</v>
      </c>
      <c r="O69" s="74">
        <v>7329.21875</v>
      </c>
      <c r="P69" s="75"/>
      <c r="Q69" s="76"/>
      <c r="R69" s="76"/>
      <c r="S69" s="86"/>
      <c r="T69" s="48">
        <v>0</v>
      </c>
      <c r="U69" s="48">
        <v>3</v>
      </c>
      <c r="V69" s="49">
        <v>0.046512</v>
      </c>
      <c r="W69" s="49">
        <v>0.010309</v>
      </c>
      <c r="X69" s="49">
        <v>0.017573</v>
      </c>
      <c r="Y69" s="49">
        <v>0.577485</v>
      </c>
      <c r="Z69" s="49">
        <v>0.3333333333333333</v>
      </c>
      <c r="AA69" s="49">
        <v>0</v>
      </c>
      <c r="AB69" s="71">
        <v>69</v>
      </c>
      <c r="AC69" s="71"/>
      <c r="AD69" s="72"/>
      <c r="AE69" s="78" t="s">
        <v>783</v>
      </c>
      <c r="AF69" s="78">
        <v>7231</v>
      </c>
      <c r="AG69" s="78">
        <v>3986</v>
      </c>
      <c r="AH69" s="78">
        <v>41687</v>
      </c>
      <c r="AI69" s="78">
        <v>656</v>
      </c>
      <c r="AJ69" s="78"/>
      <c r="AK69" s="78" t="s">
        <v>886</v>
      </c>
      <c r="AL69" s="78" t="s">
        <v>964</v>
      </c>
      <c r="AM69" s="78"/>
      <c r="AN69" s="78"/>
      <c r="AO69" s="80">
        <v>42220.91878472222</v>
      </c>
      <c r="AP69" s="78"/>
      <c r="AQ69" s="78" t="b">
        <v>1</v>
      </c>
      <c r="AR69" s="78" t="b">
        <v>0</v>
      </c>
      <c r="AS69" s="78" t="b">
        <v>1</v>
      </c>
      <c r="AT69" s="78" t="s">
        <v>683</v>
      </c>
      <c r="AU69" s="78">
        <v>14</v>
      </c>
      <c r="AV69" s="83" t="s">
        <v>1107</v>
      </c>
      <c r="AW69" s="78" t="b">
        <v>0</v>
      </c>
      <c r="AX69" s="78" t="s">
        <v>1141</v>
      </c>
      <c r="AY69" s="83" t="s">
        <v>1208</v>
      </c>
      <c r="AZ69" s="78" t="s">
        <v>66</v>
      </c>
      <c r="BA69" s="78" t="str">
        <f>REPLACE(INDEX(GroupVertices[Group],MATCH(Vertices[[#This Row],[Vertex]],GroupVertices[Vertex],0)),1,1,"")</f>
        <v>1</v>
      </c>
      <c r="BB69" s="48"/>
      <c r="BC69" s="48"/>
      <c r="BD69" s="48"/>
      <c r="BE69" s="48"/>
      <c r="BF69" s="48"/>
      <c r="BG69" s="48"/>
      <c r="BH69" s="121" t="s">
        <v>1739</v>
      </c>
      <c r="BI69" s="121" t="s">
        <v>1739</v>
      </c>
      <c r="BJ69" s="121" t="s">
        <v>1773</v>
      </c>
      <c r="BK69" s="121" t="s">
        <v>1773</v>
      </c>
      <c r="BL69" s="121">
        <v>0</v>
      </c>
      <c r="BM69" s="124">
        <v>0</v>
      </c>
      <c r="BN69" s="121">
        <v>0</v>
      </c>
      <c r="BO69" s="124">
        <v>0</v>
      </c>
      <c r="BP69" s="121">
        <v>0</v>
      </c>
      <c r="BQ69" s="124">
        <v>0</v>
      </c>
      <c r="BR69" s="121">
        <v>21</v>
      </c>
      <c r="BS69" s="124">
        <v>100</v>
      </c>
      <c r="BT69" s="121">
        <v>21</v>
      </c>
      <c r="BU69" s="2"/>
      <c r="BV69" s="3"/>
      <c r="BW69" s="3"/>
      <c r="BX69" s="3"/>
      <c r="BY69" s="3"/>
    </row>
    <row r="70" spans="1:77" ht="41.45" customHeight="1">
      <c r="A70" s="64" t="s">
        <v>267</v>
      </c>
      <c r="C70" s="65"/>
      <c r="D70" s="65" t="s">
        <v>64</v>
      </c>
      <c r="E70" s="66">
        <v>171.0048606116088</v>
      </c>
      <c r="F70" s="68">
        <v>99.96708427671463</v>
      </c>
      <c r="G70" s="100" t="s">
        <v>433</v>
      </c>
      <c r="H70" s="65"/>
      <c r="I70" s="69" t="s">
        <v>267</v>
      </c>
      <c r="J70" s="70"/>
      <c r="K70" s="70"/>
      <c r="L70" s="69" t="s">
        <v>1321</v>
      </c>
      <c r="M70" s="73">
        <v>11.969713380237806</v>
      </c>
      <c r="N70" s="74">
        <v>452.7593688964844</v>
      </c>
      <c r="O70" s="74">
        <v>2908.298583984375</v>
      </c>
      <c r="P70" s="75"/>
      <c r="Q70" s="76"/>
      <c r="R70" s="76"/>
      <c r="S70" s="86"/>
      <c r="T70" s="48">
        <v>0</v>
      </c>
      <c r="U70" s="48">
        <v>2</v>
      </c>
      <c r="V70" s="49">
        <v>0</v>
      </c>
      <c r="W70" s="49">
        <v>0.010204</v>
      </c>
      <c r="X70" s="49">
        <v>0.007692</v>
      </c>
      <c r="Y70" s="49">
        <v>0.459946</v>
      </c>
      <c r="Z70" s="49">
        <v>0.5</v>
      </c>
      <c r="AA70" s="49">
        <v>0</v>
      </c>
      <c r="AB70" s="71">
        <v>70</v>
      </c>
      <c r="AC70" s="71"/>
      <c r="AD70" s="72"/>
      <c r="AE70" s="78" t="s">
        <v>784</v>
      </c>
      <c r="AF70" s="78">
        <v>3416</v>
      </c>
      <c r="AG70" s="78">
        <v>1479</v>
      </c>
      <c r="AH70" s="78">
        <v>40664</v>
      </c>
      <c r="AI70" s="78">
        <v>20957</v>
      </c>
      <c r="AJ70" s="78"/>
      <c r="AK70" s="78" t="s">
        <v>887</v>
      </c>
      <c r="AL70" s="78" t="s">
        <v>965</v>
      </c>
      <c r="AM70" s="78"/>
      <c r="AN70" s="78"/>
      <c r="AO70" s="80">
        <v>40802.78225694445</v>
      </c>
      <c r="AP70" s="83" t="s">
        <v>1066</v>
      </c>
      <c r="AQ70" s="78" t="b">
        <v>0</v>
      </c>
      <c r="AR70" s="78" t="b">
        <v>0</v>
      </c>
      <c r="AS70" s="78" t="b">
        <v>1</v>
      </c>
      <c r="AT70" s="78" t="s">
        <v>683</v>
      </c>
      <c r="AU70" s="78">
        <v>17</v>
      </c>
      <c r="AV70" s="83" t="s">
        <v>1112</v>
      </c>
      <c r="AW70" s="78" t="b">
        <v>0</v>
      </c>
      <c r="AX70" s="78" t="s">
        <v>1141</v>
      </c>
      <c r="AY70" s="83" t="s">
        <v>1209</v>
      </c>
      <c r="AZ70" s="78" t="s">
        <v>66</v>
      </c>
      <c r="BA70" s="78" t="str">
        <f>REPLACE(INDEX(GroupVertices[Group],MATCH(Vertices[[#This Row],[Vertex]],GroupVertices[Vertex],0)),1,1,"")</f>
        <v>1</v>
      </c>
      <c r="BB70" s="48"/>
      <c r="BC70" s="48"/>
      <c r="BD70" s="48"/>
      <c r="BE70" s="48"/>
      <c r="BF70" s="48" t="s">
        <v>365</v>
      </c>
      <c r="BG70" s="48" t="s">
        <v>365</v>
      </c>
      <c r="BH70" s="121" t="s">
        <v>1756</v>
      </c>
      <c r="BI70" s="121" t="s">
        <v>1756</v>
      </c>
      <c r="BJ70" s="121" t="s">
        <v>1790</v>
      </c>
      <c r="BK70" s="121" t="s">
        <v>1790</v>
      </c>
      <c r="BL70" s="121">
        <v>0</v>
      </c>
      <c r="BM70" s="124">
        <v>0</v>
      </c>
      <c r="BN70" s="121">
        <v>0</v>
      </c>
      <c r="BO70" s="124">
        <v>0</v>
      </c>
      <c r="BP70" s="121">
        <v>0</v>
      </c>
      <c r="BQ70" s="124">
        <v>0</v>
      </c>
      <c r="BR70" s="121">
        <v>18</v>
      </c>
      <c r="BS70" s="124">
        <v>100</v>
      </c>
      <c r="BT70" s="121">
        <v>18</v>
      </c>
      <c r="BU70" s="2"/>
      <c r="BV70" s="3"/>
      <c r="BW70" s="3"/>
      <c r="BX70" s="3"/>
      <c r="BY70" s="3"/>
    </row>
    <row r="71" spans="1:77" ht="41.45" customHeight="1">
      <c r="A71" s="64" t="s">
        <v>268</v>
      </c>
      <c r="C71" s="65"/>
      <c r="D71" s="65" t="s">
        <v>64</v>
      </c>
      <c r="E71" s="66">
        <v>174.05518864840124</v>
      </c>
      <c r="F71" s="68">
        <v>99.95593432582486</v>
      </c>
      <c r="G71" s="100" t="s">
        <v>434</v>
      </c>
      <c r="H71" s="65"/>
      <c r="I71" s="69" t="s">
        <v>268</v>
      </c>
      <c r="J71" s="70"/>
      <c r="K71" s="70"/>
      <c r="L71" s="69" t="s">
        <v>1322</v>
      </c>
      <c r="M71" s="73">
        <v>15.685620346768665</v>
      </c>
      <c r="N71" s="74">
        <v>275.6169128417969</v>
      </c>
      <c r="O71" s="74">
        <v>4119.36376953125</v>
      </c>
      <c r="P71" s="75"/>
      <c r="Q71" s="76"/>
      <c r="R71" s="76"/>
      <c r="S71" s="86"/>
      <c r="T71" s="48">
        <v>0</v>
      </c>
      <c r="U71" s="48">
        <v>2</v>
      </c>
      <c r="V71" s="49">
        <v>0</v>
      </c>
      <c r="W71" s="49">
        <v>0.010204</v>
      </c>
      <c r="X71" s="49">
        <v>0.007692</v>
      </c>
      <c r="Y71" s="49">
        <v>0.459946</v>
      </c>
      <c r="Z71" s="49">
        <v>0.5</v>
      </c>
      <c r="AA71" s="49">
        <v>0</v>
      </c>
      <c r="AB71" s="71">
        <v>71</v>
      </c>
      <c r="AC71" s="71"/>
      <c r="AD71" s="72"/>
      <c r="AE71" s="78" t="s">
        <v>785</v>
      </c>
      <c r="AF71" s="78">
        <v>2408</v>
      </c>
      <c r="AG71" s="78">
        <v>1980</v>
      </c>
      <c r="AH71" s="78">
        <v>103139</v>
      </c>
      <c r="AI71" s="78">
        <v>90568</v>
      </c>
      <c r="AJ71" s="78"/>
      <c r="AK71" s="78" t="s">
        <v>888</v>
      </c>
      <c r="AL71" s="78" t="s">
        <v>966</v>
      </c>
      <c r="AM71" s="78"/>
      <c r="AN71" s="78"/>
      <c r="AO71" s="80">
        <v>40816.80453703704</v>
      </c>
      <c r="AP71" s="83" t="s">
        <v>1067</v>
      </c>
      <c r="AQ71" s="78" t="b">
        <v>1</v>
      </c>
      <c r="AR71" s="78" t="b">
        <v>0</v>
      </c>
      <c r="AS71" s="78" t="b">
        <v>1</v>
      </c>
      <c r="AT71" s="78" t="s">
        <v>683</v>
      </c>
      <c r="AU71" s="78">
        <v>24</v>
      </c>
      <c r="AV71" s="83" t="s">
        <v>1107</v>
      </c>
      <c r="AW71" s="78" t="b">
        <v>0</v>
      </c>
      <c r="AX71" s="78" t="s">
        <v>1141</v>
      </c>
      <c r="AY71" s="83" t="s">
        <v>1210</v>
      </c>
      <c r="AZ71" s="78" t="s">
        <v>66</v>
      </c>
      <c r="BA71" s="78" t="str">
        <f>REPLACE(INDEX(GroupVertices[Group],MATCH(Vertices[[#This Row],[Vertex]],GroupVertices[Vertex],0)),1,1,"")</f>
        <v>1</v>
      </c>
      <c r="BB71" s="48"/>
      <c r="BC71" s="48"/>
      <c r="BD71" s="48"/>
      <c r="BE71" s="48"/>
      <c r="BF71" s="48" t="s">
        <v>365</v>
      </c>
      <c r="BG71" s="48" t="s">
        <v>365</v>
      </c>
      <c r="BH71" s="121" t="s">
        <v>1756</v>
      </c>
      <c r="BI71" s="121" t="s">
        <v>1756</v>
      </c>
      <c r="BJ71" s="121" t="s">
        <v>1790</v>
      </c>
      <c r="BK71" s="121" t="s">
        <v>1790</v>
      </c>
      <c r="BL71" s="121">
        <v>0</v>
      </c>
      <c r="BM71" s="124">
        <v>0</v>
      </c>
      <c r="BN71" s="121">
        <v>0</v>
      </c>
      <c r="BO71" s="124">
        <v>0</v>
      </c>
      <c r="BP71" s="121">
        <v>0</v>
      </c>
      <c r="BQ71" s="124">
        <v>0</v>
      </c>
      <c r="BR71" s="121">
        <v>18</v>
      </c>
      <c r="BS71" s="124">
        <v>100</v>
      </c>
      <c r="BT71" s="121">
        <v>18</v>
      </c>
      <c r="BU71" s="2"/>
      <c r="BV71" s="3"/>
      <c r="BW71" s="3"/>
      <c r="BX71" s="3"/>
      <c r="BY71" s="3"/>
    </row>
    <row r="72" spans="1:77" ht="41.45" customHeight="1">
      <c r="A72" s="64" t="s">
        <v>269</v>
      </c>
      <c r="C72" s="65"/>
      <c r="D72" s="65" t="s">
        <v>64</v>
      </c>
      <c r="E72" s="66">
        <v>174.95628355747365</v>
      </c>
      <c r="F72" s="68">
        <v>99.95264052795723</v>
      </c>
      <c r="G72" s="100" t="s">
        <v>435</v>
      </c>
      <c r="H72" s="65"/>
      <c r="I72" s="69" t="s">
        <v>269</v>
      </c>
      <c r="J72" s="70"/>
      <c r="K72" s="70"/>
      <c r="L72" s="69" t="s">
        <v>1323</v>
      </c>
      <c r="M72" s="73">
        <v>16.783333382789756</v>
      </c>
      <c r="N72" s="74">
        <v>5211.03564453125</v>
      </c>
      <c r="O72" s="74">
        <v>5879.92626953125</v>
      </c>
      <c r="P72" s="75"/>
      <c r="Q72" s="76"/>
      <c r="R72" s="76"/>
      <c r="S72" s="86"/>
      <c r="T72" s="48">
        <v>0</v>
      </c>
      <c r="U72" s="48">
        <v>1</v>
      </c>
      <c r="V72" s="49">
        <v>0</v>
      </c>
      <c r="W72" s="49">
        <v>0.020833</v>
      </c>
      <c r="X72" s="49">
        <v>0</v>
      </c>
      <c r="Y72" s="49">
        <v>0.545352</v>
      </c>
      <c r="Z72" s="49">
        <v>0</v>
      </c>
      <c r="AA72" s="49">
        <v>0</v>
      </c>
      <c r="AB72" s="71">
        <v>72</v>
      </c>
      <c r="AC72" s="71"/>
      <c r="AD72" s="72"/>
      <c r="AE72" s="78" t="s">
        <v>786</v>
      </c>
      <c r="AF72" s="78">
        <v>2640</v>
      </c>
      <c r="AG72" s="78">
        <v>2128</v>
      </c>
      <c r="AH72" s="78">
        <v>17819</v>
      </c>
      <c r="AI72" s="78">
        <v>19602</v>
      </c>
      <c r="AJ72" s="78"/>
      <c r="AK72" s="78" t="s">
        <v>889</v>
      </c>
      <c r="AL72" s="78" t="s">
        <v>929</v>
      </c>
      <c r="AM72" s="83" t="s">
        <v>1000</v>
      </c>
      <c r="AN72" s="78"/>
      <c r="AO72" s="80">
        <v>40211.799791666665</v>
      </c>
      <c r="AP72" s="83" t="s">
        <v>1068</v>
      </c>
      <c r="AQ72" s="78" t="b">
        <v>0</v>
      </c>
      <c r="AR72" s="78" t="b">
        <v>0</v>
      </c>
      <c r="AS72" s="78" t="b">
        <v>0</v>
      </c>
      <c r="AT72" s="78" t="s">
        <v>683</v>
      </c>
      <c r="AU72" s="78">
        <v>80</v>
      </c>
      <c r="AV72" s="83" t="s">
        <v>1117</v>
      </c>
      <c r="AW72" s="78" t="b">
        <v>0</v>
      </c>
      <c r="AX72" s="78" t="s">
        <v>1141</v>
      </c>
      <c r="AY72" s="83" t="s">
        <v>1211</v>
      </c>
      <c r="AZ72" s="78" t="s">
        <v>66</v>
      </c>
      <c r="BA72" s="78" t="str">
        <f>REPLACE(INDEX(GroupVertices[Group],MATCH(Vertices[[#This Row],[Vertex]],GroupVertices[Vertex],0)),1,1,"")</f>
        <v>2</v>
      </c>
      <c r="BB72" s="48" t="s">
        <v>358</v>
      </c>
      <c r="BC72" s="48" t="s">
        <v>358</v>
      </c>
      <c r="BD72" s="48" t="s">
        <v>362</v>
      </c>
      <c r="BE72" s="48" t="s">
        <v>362</v>
      </c>
      <c r="BF72" s="48" t="s">
        <v>364</v>
      </c>
      <c r="BG72" s="48" t="s">
        <v>364</v>
      </c>
      <c r="BH72" s="121" t="s">
        <v>1741</v>
      </c>
      <c r="BI72" s="121" t="s">
        <v>1741</v>
      </c>
      <c r="BJ72" s="121" t="s">
        <v>1774</v>
      </c>
      <c r="BK72" s="121" t="s">
        <v>1774</v>
      </c>
      <c r="BL72" s="121">
        <v>0</v>
      </c>
      <c r="BM72" s="124">
        <v>0</v>
      </c>
      <c r="BN72" s="121">
        <v>0</v>
      </c>
      <c r="BO72" s="124">
        <v>0</v>
      </c>
      <c r="BP72" s="121">
        <v>0</v>
      </c>
      <c r="BQ72" s="124">
        <v>0</v>
      </c>
      <c r="BR72" s="121">
        <v>12</v>
      </c>
      <c r="BS72" s="124">
        <v>100</v>
      </c>
      <c r="BT72" s="121">
        <v>12</v>
      </c>
      <c r="BU72" s="2"/>
      <c r="BV72" s="3"/>
      <c r="BW72" s="3"/>
      <c r="BX72" s="3"/>
      <c r="BY72" s="3"/>
    </row>
    <row r="73" spans="1:77" ht="41.45" customHeight="1">
      <c r="A73" s="64" t="s">
        <v>270</v>
      </c>
      <c r="C73" s="65"/>
      <c r="D73" s="65" t="s">
        <v>64</v>
      </c>
      <c r="E73" s="66">
        <v>163.93613635868263</v>
      </c>
      <c r="F73" s="68">
        <v>99.99292278566278</v>
      </c>
      <c r="G73" s="100" t="s">
        <v>436</v>
      </c>
      <c r="H73" s="65"/>
      <c r="I73" s="69" t="s">
        <v>270</v>
      </c>
      <c r="J73" s="70"/>
      <c r="K73" s="70"/>
      <c r="L73" s="69" t="s">
        <v>1324</v>
      </c>
      <c r="M73" s="73">
        <v>3.358599631450725</v>
      </c>
      <c r="N73" s="74">
        <v>845.5992431640625</v>
      </c>
      <c r="O73" s="74">
        <v>4451.8466796875</v>
      </c>
      <c r="P73" s="75"/>
      <c r="Q73" s="76"/>
      <c r="R73" s="76"/>
      <c r="S73" s="86"/>
      <c r="T73" s="48">
        <v>0</v>
      </c>
      <c r="U73" s="48">
        <v>3</v>
      </c>
      <c r="V73" s="49">
        <v>0.046512</v>
      </c>
      <c r="W73" s="49">
        <v>0.010309</v>
      </c>
      <c r="X73" s="49">
        <v>0.017573</v>
      </c>
      <c r="Y73" s="49">
        <v>0.577485</v>
      </c>
      <c r="Z73" s="49">
        <v>0.3333333333333333</v>
      </c>
      <c r="AA73" s="49">
        <v>0</v>
      </c>
      <c r="AB73" s="71">
        <v>73</v>
      </c>
      <c r="AC73" s="71"/>
      <c r="AD73" s="72"/>
      <c r="AE73" s="78" t="s">
        <v>787</v>
      </c>
      <c r="AF73" s="78">
        <v>519</v>
      </c>
      <c r="AG73" s="78">
        <v>318</v>
      </c>
      <c r="AH73" s="78">
        <v>2201</v>
      </c>
      <c r="AI73" s="78">
        <v>799</v>
      </c>
      <c r="AJ73" s="78"/>
      <c r="AK73" s="78" t="s">
        <v>890</v>
      </c>
      <c r="AL73" s="78" t="s">
        <v>967</v>
      </c>
      <c r="AM73" s="78"/>
      <c r="AN73" s="78"/>
      <c r="AO73" s="80">
        <v>41486.72520833334</v>
      </c>
      <c r="AP73" s="83" t="s">
        <v>1069</v>
      </c>
      <c r="AQ73" s="78" t="b">
        <v>1</v>
      </c>
      <c r="AR73" s="78" t="b">
        <v>0</v>
      </c>
      <c r="AS73" s="78" t="b">
        <v>0</v>
      </c>
      <c r="AT73" s="78" t="s">
        <v>683</v>
      </c>
      <c r="AU73" s="78">
        <v>8</v>
      </c>
      <c r="AV73" s="83" t="s">
        <v>1107</v>
      </c>
      <c r="AW73" s="78" t="b">
        <v>0</v>
      </c>
      <c r="AX73" s="78" t="s">
        <v>1141</v>
      </c>
      <c r="AY73" s="83" t="s">
        <v>1212</v>
      </c>
      <c r="AZ73" s="78" t="s">
        <v>66</v>
      </c>
      <c r="BA73" s="78" t="str">
        <f>REPLACE(INDEX(GroupVertices[Group],MATCH(Vertices[[#This Row],[Vertex]],GroupVertices[Vertex],0)),1,1,"")</f>
        <v>1</v>
      </c>
      <c r="BB73" s="48"/>
      <c r="BC73" s="48"/>
      <c r="BD73" s="48"/>
      <c r="BE73" s="48"/>
      <c r="BF73" s="48"/>
      <c r="BG73" s="48"/>
      <c r="BH73" s="121" t="s">
        <v>1739</v>
      </c>
      <c r="BI73" s="121" t="s">
        <v>1739</v>
      </c>
      <c r="BJ73" s="121" t="s">
        <v>1773</v>
      </c>
      <c r="BK73" s="121" t="s">
        <v>1773</v>
      </c>
      <c r="BL73" s="121">
        <v>0</v>
      </c>
      <c r="BM73" s="124">
        <v>0</v>
      </c>
      <c r="BN73" s="121">
        <v>0</v>
      </c>
      <c r="BO73" s="124">
        <v>0</v>
      </c>
      <c r="BP73" s="121">
        <v>0</v>
      </c>
      <c r="BQ73" s="124">
        <v>0</v>
      </c>
      <c r="BR73" s="121">
        <v>21</v>
      </c>
      <c r="BS73" s="124">
        <v>100</v>
      </c>
      <c r="BT73" s="121">
        <v>21</v>
      </c>
      <c r="BU73" s="2"/>
      <c r="BV73" s="3"/>
      <c r="BW73" s="3"/>
      <c r="BX73" s="3"/>
      <c r="BY73" s="3"/>
    </row>
    <row r="74" spans="1:77" ht="41.45" customHeight="1">
      <c r="A74" s="64" t="s">
        <v>271</v>
      </c>
      <c r="C74" s="65"/>
      <c r="D74" s="65" t="s">
        <v>64</v>
      </c>
      <c r="E74" s="66">
        <v>163.41861563387752</v>
      </c>
      <c r="F74" s="68">
        <v>99.99481449389758</v>
      </c>
      <c r="G74" s="100" t="s">
        <v>437</v>
      </c>
      <c r="H74" s="65"/>
      <c r="I74" s="69" t="s">
        <v>271</v>
      </c>
      <c r="J74" s="70"/>
      <c r="K74" s="70"/>
      <c r="L74" s="69" t="s">
        <v>1325</v>
      </c>
      <c r="M74" s="73">
        <v>2.7281563337359085</v>
      </c>
      <c r="N74" s="74">
        <v>1430.0828857421875</v>
      </c>
      <c r="O74" s="74">
        <v>4946.91748046875</v>
      </c>
      <c r="P74" s="75"/>
      <c r="Q74" s="76"/>
      <c r="R74" s="76"/>
      <c r="S74" s="86"/>
      <c r="T74" s="48">
        <v>0</v>
      </c>
      <c r="U74" s="48">
        <v>3</v>
      </c>
      <c r="V74" s="49">
        <v>0.046512</v>
      </c>
      <c r="W74" s="49">
        <v>0.010309</v>
      </c>
      <c r="X74" s="49">
        <v>0.017573</v>
      </c>
      <c r="Y74" s="49">
        <v>0.577485</v>
      </c>
      <c r="Z74" s="49">
        <v>0.3333333333333333</v>
      </c>
      <c r="AA74" s="49">
        <v>0</v>
      </c>
      <c r="AB74" s="71">
        <v>74</v>
      </c>
      <c r="AC74" s="71"/>
      <c r="AD74" s="72"/>
      <c r="AE74" s="78" t="s">
        <v>788</v>
      </c>
      <c r="AF74" s="78">
        <v>436</v>
      </c>
      <c r="AG74" s="78">
        <v>233</v>
      </c>
      <c r="AH74" s="78">
        <v>304</v>
      </c>
      <c r="AI74" s="78">
        <v>251</v>
      </c>
      <c r="AJ74" s="78"/>
      <c r="AK74" s="78" t="s">
        <v>891</v>
      </c>
      <c r="AL74" s="78" t="s">
        <v>968</v>
      </c>
      <c r="AM74" s="78"/>
      <c r="AN74" s="78"/>
      <c r="AO74" s="80">
        <v>43383.50487268518</v>
      </c>
      <c r="AP74" s="83" t="s">
        <v>1070</v>
      </c>
      <c r="AQ74" s="78" t="b">
        <v>1</v>
      </c>
      <c r="AR74" s="78" t="b">
        <v>0</v>
      </c>
      <c r="AS74" s="78" t="b">
        <v>0</v>
      </c>
      <c r="AT74" s="78" t="s">
        <v>683</v>
      </c>
      <c r="AU74" s="78">
        <v>1</v>
      </c>
      <c r="AV74" s="78"/>
      <c r="AW74" s="78" t="b">
        <v>0</v>
      </c>
      <c r="AX74" s="78" t="s">
        <v>1141</v>
      </c>
      <c r="AY74" s="83" t="s">
        <v>1213</v>
      </c>
      <c r="AZ74" s="78" t="s">
        <v>66</v>
      </c>
      <c r="BA74" s="78" t="str">
        <f>REPLACE(INDEX(GroupVertices[Group],MATCH(Vertices[[#This Row],[Vertex]],GroupVertices[Vertex],0)),1,1,"")</f>
        <v>1</v>
      </c>
      <c r="BB74" s="48"/>
      <c r="BC74" s="48"/>
      <c r="BD74" s="48"/>
      <c r="BE74" s="48"/>
      <c r="BF74" s="48"/>
      <c r="BG74" s="48"/>
      <c r="BH74" s="121" t="s">
        <v>1739</v>
      </c>
      <c r="BI74" s="121" t="s">
        <v>1739</v>
      </c>
      <c r="BJ74" s="121" t="s">
        <v>1773</v>
      </c>
      <c r="BK74" s="121" t="s">
        <v>1773</v>
      </c>
      <c r="BL74" s="121">
        <v>0</v>
      </c>
      <c r="BM74" s="124">
        <v>0</v>
      </c>
      <c r="BN74" s="121">
        <v>0</v>
      </c>
      <c r="BO74" s="124">
        <v>0</v>
      </c>
      <c r="BP74" s="121">
        <v>0</v>
      </c>
      <c r="BQ74" s="124">
        <v>0</v>
      </c>
      <c r="BR74" s="121">
        <v>21</v>
      </c>
      <c r="BS74" s="124">
        <v>100</v>
      </c>
      <c r="BT74" s="121">
        <v>21</v>
      </c>
      <c r="BU74" s="2"/>
      <c r="BV74" s="3"/>
      <c r="BW74" s="3"/>
      <c r="BX74" s="3"/>
      <c r="BY74" s="3"/>
    </row>
    <row r="75" spans="1:77" ht="41.45" customHeight="1">
      <c r="A75" s="64" t="s">
        <v>272</v>
      </c>
      <c r="C75" s="65"/>
      <c r="D75" s="65" t="s">
        <v>64</v>
      </c>
      <c r="E75" s="66">
        <v>170.22553528484346</v>
      </c>
      <c r="F75" s="68">
        <v>99.96993296676231</v>
      </c>
      <c r="G75" s="100" t="s">
        <v>438</v>
      </c>
      <c r="H75" s="65"/>
      <c r="I75" s="69" t="s">
        <v>272</v>
      </c>
      <c r="J75" s="70"/>
      <c r="K75" s="70"/>
      <c r="L75" s="69" t="s">
        <v>1326</v>
      </c>
      <c r="M75" s="73">
        <v>11.020339943679025</v>
      </c>
      <c r="N75" s="74">
        <v>2542.257080078125</v>
      </c>
      <c r="O75" s="74">
        <v>9583.0244140625</v>
      </c>
      <c r="P75" s="75"/>
      <c r="Q75" s="76"/>
      <c r="R75" s="76"/>
      <c r="S75" s="86"/>
      <c r="T75" s="48">
        <v>0</v>
      </c>
      <c r="U75" s="48">
        <v>3</v>
      </c>
      <c r="V75" s="49">
        <v>0.046512</v>
      </c>
      <c r="W75" s="49">
        <v>0.010309</v>
      </c>
      <c r="X75" s="49">
        <v>0.017573</v>
      </c>
      <c r="Y75" s="49">
        <v>0.577485</v>
      </c>
      <c r="Z75" s="49">
        <v>0.3333333333333333</v>
      </c>
      <c r="AA75" s="49">
        <v>0</v>
      </c>
      <c r="AB75" s="71">
        <v>75</v>
      </c>
      <c r="AC75" s="71"/>
      <c r="AD75" s="72"/>
      <c r="AE75" s="78" t="s">
        <v>789</v>
      </c>
      <c r="AF75" s="78">
        <v>2638</v>
      </c>
      <c r="AG75" s="78">
        <v>1351</v>
      </c>
      <c r="AH75" s="78">
        <v>5928</v>
      </c>
      <c r="AI75" s="78">
        <v>10879</v>
      </c>
      <c r="AJ75" s="78"/>
      <c r="AK75" s="78" t="s">
        <v>892</v>
      </c>
      <c r="AL75" s="78" t="s">
        <v>929</v>
      </c>
      <c r="AM75" s="78"/>
      <c r="AN75" s="78"/>
      <c r="AO75" s="80">
        <v>39885.051354166666</v>
      </c>
      <c r="AP75" s="83" t="s">
        <v>1071</v>
      </c>
      <c r="AQ75" s="78" t="b">
        <v>0</v>
      </c>
      <c r="AR75" s="78" t="b">
        <v>0</v>
      </c>
      <c r="AS75" s="78" t="b">
        <v>1</v>
      </c>
      <c r="AT75" s="78" t="s">
        <v>683</v>
      </c>
      <c r="AU75" s="78">
        <v>37</v>
      </c>
      <c r="AV75" s="83" t="s">
        <v>1118</v>
      </c>
      <c r="AW75" s="78" t="b">
        <v>0</v>
      </c>
      <c r="AX75" s="78" t="s">
        <v>1141</v>
      </c>
      <c r="AY75" s="83" t="s">
        <v>1214</v>
      </c>
      <c r="AZ75" s="78" t="s">
        <v>66</v>
      </c>
      <c r="BA75" s="78" t="str">
        <f>REPLACE(INDEX(GroupVertices[Group],MATCH(Vertices[[#This Row],[Vertex]],GroupVertices[Vertex],0)),1,1,"")</f>
        <v>1</v>
      </c>
      <c r="BB75" s="48"/>
      <c r="BC75" s="48"/>
      <c r="BD75" s="48"/>
      <c r="BE75" s="48"/>
      <c r="BF75" s="48"/>
      <c r="BG75" s="48"/>
      <c r="BH75" s="121" t="s">
        <v>1739</v>
      </c>
      <c r="BI75" s="121" t="s">
        <v>1739</v>
      </c>
      <c r="BJ75" s="121" t="s">
        <v>1773</v>
      </c>
      <c r="BK75" s="121" t="s">
        <v>1773</v>
      </c>
      <c r="BL75" s="121">
        <v>0</v>
      </c>
      <c r="BM75" s="124">
        <v>0</v>
      </c>
      <c r="BN75" s="121">
        <v>0</v>
      </c>
      <c r="BO75" s="124">
        <v>0</v>
      </c>
      <c r="BP75" s="121">
        <v>0</v>
      </c>
      <c r="BQ75" s="124">
        <v>0</v>
      </c>
      <c r="BR75" s="121">
        <v>21</v>
      </c>
      <c r="BS75" s="124">
        <v>100</v>
      </c>
      <c r="BT75" s="121">
        <v>21</v>
      </c>
      <c r="BU75" s="2"/>
      <c r="BV75" s="3"/>
      <c r="BW75" s="3"/>
      <c r="BX75" s="3"/>
      <c r="BY75" s="3"/>
    </row>
    <row r="76" spans="1:77" ht="41.45" customHeight="1">
      <c r="A76" s="64" t="s">
        <v>273</v>
      </c>
      <c r="C76" s="65"/>
      <c r="D76" s="65" t="s">
        <v>64</v>
      </c>
      <c r="E76" s="66">
        <v>215.23766138465675</v>
      </c>
      <c r="F76" s="68">
        <v>99.80539886111745</v>
      </c>
      <c r="G76" s="100" t="s">
        <v>439</v>
      </c>
      <c r="H76" s="65"/>
      <c r="I76" s="69" t="s">
        <v>273</v>
      </c>
      <c r="J76" s="70"/>
      <c r="K76" s="70"/>
      <c r="L76" s="69" t="s">
        <v>1327</v>
      </c>
      <c r="M76" s="73">
        <v>65.85407288492182</v>
      </c>
      <c r="N76" s="74">
        <v>3563.837890625</v>
      </c>
      <c r="O76" s="74">
        <v>7108.9443359375</v>
      </c>
      <c r="P76" s="75"/>
      <c r="Q76" s="76"/>
      <c r="R76" s="76"/>
      <c r="S76" s="86"/>
      <c r="T76" s="48">
        <v>0</v>
      </c>
      <c r="U76" s="48">
        <v>3</v>
      </c>
      <c r="V76" s="49">
        <v>0.046512</v>
      </c>
      <c r="W76" s="49">
        <v>0.010309</v>
      </c>
      <c r="X76" s="49">
        <v>0.017573</v>
      </c>
      <c r="Y76" s="49">
        <v>0.577485</v>
      </c>
      <c r="Z76" s="49">
        <v>0.3333333333333333</v>
      </c>
      <c r="AA76" s="49">
        <v>0</v>
      </c>
      <c r="AB76" s="71">
        <v>76</v>
      </c>
      <c r="AC76" s="71"/>
      <c r="AD76" s="72"/>
      <c r="AE76" s="78" t="s">
        <v>790</v>
      </c>
      <c r="AF76" s="78">
        <v>1125</v>
      </c>
      <c r="AG76" s="78">
        <v>8744</v>
      </c>
      <c r="AH76" s="78">
        <v>22844</v>
      </c>
      <c r="AI76" s="78">
        <v>27081</v>
      </c>
      <c r="AJ76" s="78"/>
      <c r="AK76" s="78" t="s">
        <v>893</v>
      </c>
      <c r="AL76" s="78" t="s">
        <v>969</v>
      </c>
      <c r="AM76" s="78"/>
      <c r="AN76" s="78"/>
      <c r="AO76" s="80">
        <v>41900.869467592594</v>
      </c>
      <c r="AP76" s="83" t="s">
        <v>1072</v>
      </c>
      <c r="AQ76" s="78" t="b">
        <v>0</v>
      </c>
      <c r="AR76" s="78" t="b">
        <v>0</v>
      </c>
      <c r="AS76" s="78" t="b">
        <v>1</v>
      </c>
      <c r="AT76" s="78" t="s">
        <v>1104</v>
      </c>
      <c r="AU76" s="78">
        <v>107</v>
      </c>
      <c r="AV76" s="83" t="s">
        <v>1107</v>
      </c>
      <c r="AW76" s="78" t="b">
        <v>1</v>
      </c>
      <c r="AX76" s="78" t="s">
        <v>1141</v>
      </c>
      <c r="AY76" s="83" t="s">
        <v>1215</v>
      </c>
      <c r="AZ76" s="78" t="s">
        <v>66</v>
      </c>
      <c r="BA76" s="78" t="str">
        <f>REPLACE(INDEX(GroupVertices[Group],MATCH(Vertices[[#This Row],[Vertex]],GroupVertices[Vertex],0)),1,1,"")</f>
        <v>1</v>
      </c>
      <c r="BB76" s="48"/>
      <c r="BC76" s="48"/>
      <c r="BD76" s="48"/>
      <c r="BE76" s="48"/>
      <c r="BF76" s="48"/>
      <c r="BG76" s="48"/>
      <c r="BH76" s="121" t="s">
        <v>1739</v>
      </c>
      <c r="BI76" s="121" t="s">
        <v>1739</v>
      </c>
      <c r="BJ76" s="121" t="s">
        <v>1773</v>
      </c>
      <c r="BK76" s="121" t="s">
        <v>1773</v>
      </c>
      <c r="BL76" s="121">
        <v>0</v>
      </c>
      <c r="BM76" s="124">
        <v>0</v>
      </c>
      <c r="BN76" s="121">
        <v>0</v>
      </c>
      <c r="BO76" s="124">
        <v>0</v>
      </c>
      <c r="BP76" s="121">
        <v>0</v>
      </c>
      <c r="BQ76" s="124">
        <v>0</v>
      </c>
      <c r="BR76" s="121">
        <v>21</v>
      </c>
      <c r="BS76" s="124">
        <v>100</v>
      </c>
      <c r="BT76" s="121">
        <v>21</v>
      </c>
      <c r="BU76" s="2"/>
      <c r="BV76" s="3"/>
      <c r="BW76" s="3"/>
      <c r="BX76" s="3"/>
      <c r="BY76" s="3"/>
    </row>
    <row r="77" spans="1:77" ht="41.45" customHeight="1">
      <c r="A77" s="64" t="s">
        <v>274</v>
      </c>
      <c r="C77" s="65"/>
      <c r="D77" s="65" t="s">
        <v>64</v>
      </c>
      <c r="E77" s="66">
        <v>176.8619775205795</v>
      </c>
      <c r="F77" s="68">
        <v>99.945674590575</v>
      </c>
      <c r="G77" s="100" t="s">
        <v>440</v>
      </c>
      <c r="H77" s="65"/>
      <c r="I77" s="69" t="s">
        <v>274</v>
      </c>
      <c r="J77" s="70"/>
      <c r="K77" s="70"/>
      <c r="L77" s="69" t="s">
        <v>1328</v>
      </c>
      <c r="M77" s="73">
        <v>19.104848114374906</v>
      </c>
      <c r="N77" s="74">
        <v>8693.087890625</v>
      </c>
      <c r="O77" s="74">
        <v>352.9058837890625</v>
      </c>
      <c r="P77" s="75"/>
      <c r="Q77" s="76"/>
      <c r="R77" s="76"/>
      <c r="S77" s="86"/>
      <c r="T77" s="48">
        <v>1</v>
      </c>
      <c r="U77" s="48">
        <v>1</v>
      </c>
      <c r="V77" s="49">
        <v>0</v>
      </c>
      <c r="W77" s="49">
        <v>0.5</v>
      </c>
      <c r="X77" s="49">
        <v>0</v>
      </c>
      <c r="Y77" s="49">
        <v>0.875908</v>
      </c>
      <c r="Z77" s="49">
        <v>0.5</v>
      </c>
      <c r="AA77" s="49">
        <v>0</v>
      </c>
      <c r="AB77" s="71">
        <v>77</v>
      </c>
      <c r="AC77" s="71"/>
      <c r="AD77" s="72"/>
      <c r="AE77" s="78" t="s">
        <v>791</v>
      </c>
      <c r="AF77" s="78">
        <v>1645</v>
      </c>
      <c r="AG77" s="78">
        <v>2441</v>
      </c>
      <c r="AH77" s="78">
        <v>6564</v>
      </c>
      <c r="AI77" s="78">
        <v>1214</v>
      </c>
      <c r="AJ77" s="78"/>
      <c r="AK77" s="78" t="s">
        <v>894</v>
      </c>
      <c r="AL77" s="78"/>
      <c r="AM77" s="78"/>
      <c r="AN77" s="78"/>
      <c r="AO77" s="80">
        <v>40235.90008101852</v>
      </c>
      <c r="AP77" s="83" t="s">
        <v>1073</v>
      </c>
      <c r="AQ77" s="78" t="b">
        <v>0</v>
      </c>
      <c r="AR77" s="78" t="b">
        <v>0</v>
      </c>
      <c r="AS77" s="78" t="b">
        <v>0</v>
      </c>
      <c r="AT77" s="78" t="s">
        <v>683</v>
      </c>
      <c r="AU77" s="78">
        <v>47</v>
      </c>
      <c r="AV77" s="83" t="s">
        <v>1117</v>
      </c>
      <c r="AW77" s="78" t="b">
        <v>0</v>
      </c>
      <c r="AX77" s="78" t="s">
        <v>1141</v>
      </c>
      <c r="AY77" s="83" t="s">
        <v>1216</v>
      </c>
      <c r="AZ77" s="78" t="s">
        <v>66</v>
      </c>
      <c r="BA77" s="78" t="str">
        <f>REPLACE(INDEX(GroupVertices[Group],MATCH(Vertices[[#This Row],[Vertex]],GroupVertices[Vertex],0)),1,1,"")</f>
        <v>7</v>
      </c>
      <c r="BB77" s="48" t="s">
        <v>360</v>
      </c>
      <c r="BC77" s="48" t="s">
        <v>360</v>
      </c>
      <c r="BD77" s="48" t="s">
        <v>363</v>
      </c>
      <c r="BE77" s="48" t="s">
        <v>363</v>
      </c>
      <c r="BF77" s="48" t="s">
        <v>365</v>
      </c>
      <c r="BG77" s="48" t="s">
        <v>365</v>
      </c>
      <c r="BH77" s="121" t="s">
        <v>1758</v>
      </c>
      <c r="BI77" s="121" t="s">
        <v>1758</v>
      </c>
      <c r="BJ77" s="121" t="s">
        <v>1792</v>
      </c>
      <c r="BK77" s="121" t="s">
        <v>1792</v>
      </c>
      <c r="BL77" s="121">
        <v>1</v>
      </c>
      <c r="BM77" s="124">
        <v>5.882352941176471</v>
      </c>
      <c r="BN77" s="121">
        <v>0</v>
      </c>
      <c r="BO77" s="124">
        <v>0</v>
      </c>
      <c r="BP77" s="121">
        <v>0</v>
      </c>
      <c r="BQ77" s="124">
        <v>0</v>
      </c>
      <c r="BR77" s="121">
        <v>16</v>
      </c>
      <c r="BS77" s="124">
        <v>94.11764705882354</v>
      </c>
      <c r="BT77" s="121">
        <v>17</v>
      </c>
      <c r="BU77" s="2"/>
      <c r="BV77" s="3"/>
      <c r="BW77" s="3"/>
      <c r="BX77" s="3"/>
      <c r="BY77" s="3"/>
    </row>
    <row r="78" spans="1:77" ht="41.45" customHeight="1">
      <c r="A78" s="64" t="s">
        <v>276</v>
      </c>
      <c r="C78" s="65"/>
      <c r="D78" s="65" t="s">
        <v>64</v>
      </c>
      <c r="E78" s="66">
        <v>353.0625631189288</v>
      </c>
      <c r="F78" s="68">
        <v>99.30160357510601</v>
      </c>
      <c r="G78" s="100" t="s">
        <v>442</v>
      </c>
      <c r="H78" s="65"/>
      <c r="I78" s="69" t="s">
        <v>276</v>
      </c>
      <c r="J78" s="70"/>
      <c r="K78" s="70"/>
      <c r="L78" s="69" t="s">
        <v>1329</v>
      </c>
      <c r="M78" s="73">
        <v>233.7522485363371</v>
      </c>
      <c r="N78" s="74">
        <v>7549.6025390625</v>
      </c>
      <c r="O78" s="74">
        <v>1893.92822265625</v>
      </c>
      <c r="P78" s="75"/>
      <c r="Q78" s="76"/>
      <c r="R78" s="76"/>
      <c r="S78" s="86"/>
      <c r="T78" s="48">
        <v>3</v>
      </c>
      <c r="U78" s="48">
        <v>1</v>
      </c>
      <c r="V78" s="49">
        <v>0</v>
      </c>
      <c r="W78" s="49">
        <v>0.5</v>
      </c>
      <c r="X78" s="49">
        <v>0</v>
      </c>
      <c r="Y78" s="49">
        <v>1.248169</v>
      </c>
      <c r="Z78" s="49">
        <v>0.5</v>
      </c>
      <c r="AA78" s="49">
        <v>0</v>
      </c>
      <c r="AB78" s="71">
        <v>78</v>
      </c>
      <c r="AC78" s="71"/>
      <c r="AD78" s="72"/>
      <c r="AE78" s="78" t="s">
        <v>792</v>
      </c>
      <c r="AF78" s="78">
        <v>5920</v>
      </c>
      <c r="AG78" s="78">
        <v>31381</v>
      </c>
      <c r="AH78" s="78">
        <v>5554</v>
      </c>
      <c r="AI78" s="78">
        <v>309</v>
      </c>
      <c r="AJ78" s="78"/>
      <c r="AK78" s="78" t="s">
        <v>895</v>
      </c>
      <c r="AL78" s="78" t="s">
        <v>929</v>
      </c>
      <c r="AM78" s="83" t="s">
        <v>1001</v>
      </c>
      <c r="AN78" s="78"/>
      <c r="AO78" s="80">
        <v>41044.58834490741</v>
      </c>
      <c r="AP78" s="83" t="s">
        <v>1074</v>
      </c>
      <c r="AQ78" s="78" t="b">
        <v>0</v>
      </c>
      <c r="AR78" s="78" t="b">
        <v>0</v>
      </c>
      <c r="AS78" s="78" t="b">
        <v>0</v>
      </c>
      <c r="AT78" s="78" t="s">
        <v>683</v>
      </c>
      <c r="AU78" s="78">
        <v>341</v>
      </c>
      <c r="AV78" s="83" t="s">
        <v>1107</v>
      </c>
      <c r="AW78" s="78" t="b">
        <v>1</v>
      </c>
      <c r="AX78" s="78" t="s">
        <v>1141</v>
      </c>
      <c r="AY78" s="83" t="s">
        <v>1217</v>
      </c>
      <c r="AZ78" s="78" t="s">
        <v>66</v>
      </c>
      <c r="BA78" s="78" t="str">
        <f>REPLACE(INDEX(GroupVertices[Group],MATCH(Vertices[[#This Row],[Vertex]],GroupVertices[Vertex],0)),1,1,"")</f>
        <v>7</v>
      </c>
      <c r="BB78" s="48"/>
      <c r="BC78" s="48"/>
      <c r="BD78" s="48"/>
      <c r="BE78" s="48"/>
      <c r="BF78" s="48" t="s">
        <v>370</v>
      </c>
      <c r="BG78" s="48" t="s">
        <v>370</v>
      </c>
      <c r="BH78" s="121" t="s">
        <v>1759</v>
      </c>
      <c r="BI78" s="121" t="s">
        <v>1759</v>
      </c>
      <c r="BJ78" s="121" t="s">
        <v>1793</v>
      </c>
      <c r="BK78" s="121" t="s">
        <v>1793</v>
      </c>
      <c r="BL78" s="121">
        <v>1</v>
      </c>
      <c r="BM78" s="124">
        <v>4</v>
      </c>
      <c r="BN78" s="121">
        <v>0</v>
      </c>
      <c r="BO78" s="124">
        <v>0</v>
      </c>
      <c r="BP78" s="121">
        <v>0</v>
      </c>
      <c r="BQ78" s="124">
        <v>0</v>
      </c>
      <c r="BR78" s="121">
        <v>24</v>
      </c>
      <c r="BS78" s="124">
        <v>96</v>
      </c>
      <c r="BT78" s="121">
        <v>25</v>
      </c>
      <c r="BU78" s="2"/>
      <c r="BV78" s="3"/>
      <c r="BW78" s="3"/>
      <c r="BX78" s="3"/>
      <c r="BY78" s="3"/>
    </row>
    <row r="79" spans="1:77" ht="41.45" customHeight="1">
      <c r="A79" s="64" t="s">
        <v>275</v>
      </c>
      <c r="C79" s="65"/>
      <c r="D79" s="65" t="s">
        <v>64</v>
      </c>
      <c r="E79" s="66">
        <v>164.13096769037395</v>
      </c>
      <c r="F79" s="68">
        <v>99.99221061315086</v>
      </c>
      <c r="G79" s="100" t="s">
        <v>441</v>
      </c>
      <c r="H79" s="65"/>
      <c r="I79" s="69" t="s">
        <v>275</v>
      </c>
      <c r="J79" s="70"/>
      <c r="K79" s="70"/>
      <c r="L79" s="69" t="s">
        <v>1330</v>
      </c>
      <c r="M79" s="73">
        <v>3.5959429905904208</v>
      </c>
      <c r="N79" s="74">
        <v>8121.34521484375</v>
      </c>
      <c r="O79" s="74">
        <v>1123.4171142578125</v>
      </c>
      <c r="P79" s="75"/>
      <c r="Q79" s="76"/>
      <c r="R79" s="76"/>
      <c r="S79" s="86"/>
      <c r="T79" s="48">
        <v>0</v>
      </c>
      <c r="U79" s="48">
        <v>2</v>
      </c>
      <c r="V79" s="49">
        <v>0</v>
      </c>
      <c r="W79" s="49">
        <v>0.5</v>
      </c>
      <c r="X79" s="49">
        <v>0</v>
      </c>
      <c r="Y79" s="49">
        <v>0.875908</v>
      </c>
      <c r="Z79" s="49">
        <v>0.5</v>
      </c>
      <c r="AA79" s="49">
        <v>0</v>
      </c>
      <c r="AB79" s="71">
        <v>79</v>
      </c>
      <c r="AC79" s="71"/>
      <c r="AD79" s="72"/>
      <c r="AE79" s="78" t="s">
        <v>793</v>
      </c>
      <c r="AF79" s="78">
        <v>713</v>
      </c>
      <c r="AG79" s="78">
        <v>350</v>
      </c>
      <c r="AH79" s="78">
        <v>25809</v>
      </c>
      <c r="AI79" s="78">
        <v>341</v>
      </c>
      <c r="AJ79" s="78"/>
      <c r="AK79" s="78"/>
      <c r="AL79" s="78"/>
      <c r="AM79" s="78"/>
      <c r="AN79" s="78"/>
      <c r="AO79" s="80">
        <v>42429.613078703704</v>
      </c>
      <c r="AP79" s="78"/>
      <c r="AQ79" s="78" t="b">
        <v>1</v>
      </c>
      <c r="AR79" s="78" t="b">
        <v>0</v>
      </c>
      <c r="AS79" s="78" t="b">
        <v>0</v>
      </c>
      <c r="AT79" s="78" t="s">
        <v>683</v>
      </c>
      <c r="AU79" s="78">
        <v>8</v>
      </c>
      <c r="AV79" s="78"/>
      <c r="AW79" s="78" t="b">
        <v>0</v>
      </c>
      <c r="AX79" s="78" t="s">
        <v>1141</v>
      </c>
      <c r="AY79" s="83" t="s">
        <v>1218</v>
      </c>
      <c r="AZ79" s="78" t="s">
        <v>66</v>
      </c>
      <c r="BA79" s="78" t="str">
        <f>REPLACE(INDEX(GroupVertices[Group],MATCH(Vertices[[#This Row],[Vertex]],GroupVertices[Vertex],0)),1,1,"")</f>
        <v>7</v>
      </c>
      <c r="BB79" s="48"/>
      <c r="BC79" s="48"/>
      <c r="BD79" s="48"/>
      <c r="BE79" s="48"/>
      <c r="BF79" s="48"/>
      <c r="BG79" s="48"/>
      <c r="BH79" s="121" t="s">
        <v>1582</v>
      </c>
      <c r="BI79" s="121" t="s">
        <v>1770</v>
      </c>
      <c r="BJ79" s="121" t="s">
        <v>1794</v>
      </c>
      <c r="BK79" s="121" t="s">
        <v>1794</v>
      </c>
      <c r="BL79" s="121">
        <v>2</v>
      </c>
      <c r="BM79" s="124">
        <v>4.545454545454546</v>
      </c>
      <c r="BN79" s="121">
        <v>0</v>
      </c>
      <c r="BO79" s="124">
        <v>0</v>
      </c>
      <c r="BP79" s="121">
        <v>0</v>
      </c>
      <c r="BQ79" s="124">
        <v>0</v>
      </c>
      <c r="BR79" s="121">
        <v>42</v>
      </c>
      <c r="BS79" s="124">
        <v>95.45454545454545</v>
      </c>
      <c r="BT79" s="121">
        <v>44</v>
      </c>
      <c r="BU79" s="2"/>
      <c r="BV79" s="3"/>
      <c r="BW79" s="3"/>
      <c r="BX79" s="3"/>
      <c r="BY79" s="3"/>
    </row>
    <row r="80" spans="1:77" ht="41.45" customHeight="1">
      <c r="A80" s="64" t="s">
        <v>277</v>
      </c>
      <c r="C80" s="65"/>
      <c r="D80" s="65" t="s">
        <v>64</v>
      </c>
      <c r="E80" s="66">
        <v>170.79785232168675</v>
      </c>
      <c r="F80" s="68">
        <v>99.96784096000854</v>
      </c>
      <c r="G80" s="100" t="s">
        <v>443</v>
      </c>
      <c r="H80" s="65"/>
      <c r="I80" s="69" t="s">
        <v>277</v>
      </c>
      <c r="J80" s="70"/>
      <c r="K80" s="70"/>
      <c r="L80" s="69" t="s">
        <v>1331</v>
      </c>
      <c r="M80" s="73">
        <v>11.717536061151879</v>
      </c>
      <c r="N80" s="74">
        <v>4945.27685546875</v>
      </c>
      <c r="O80" s="74">
        <v>9123.337890625</v>
      </c>
      <c r="P80" s="75"/>
      <c r="Q80" s="76"/>
      <c r="R80" s="76"/>
      <c r="S80" s="86"/>
      <c r="T80" s="48">
        <v>0</v>
      </c>
      <c r="U80" s="48">
        <v>1</v>
      </c>
      <c r="V80" s="49">
        <v>0</v>
      </c>
      <c r="W80" s="49">
        <v>0.017857</v>
      </c>
      <c r="X80" s="49">
        <v>0</v>
      </c>
      <c r="Y80" s="49">
        <v>0.54725</v>
      </c>
      <c r="Z80" s="49">
        <v>0</v>
      </c>
      <c r="AA80" s="49">
        <v>0</v>
      </c>
      <c r="AB80" s="71">
        <v>80</v>
      </c>
      <c r="AC80" s="71"/>
      <c r="AD80" s="72"/>
      <c r="AE80" s="78" t="s">
        <v>794</v>
      </c>
      <c r="AF80" s="78">
        <v>1803</v>
      </c>
      <c r="AG80" s="78">
        <v>1445</v>
      </c>
      <c r="AH80" s="78">
        <v>58448</v>
      </c>
      <c r="AI80" s="78">
        <v>23633</v>
      </c>
      <c r="AJ80" s="78"/>
      <c r="AK80" s="78" t="s">
        <v>896</v>
      </c>
      <c r="AL80" s="78" t="s">
        <v>925</v>
      </c>
      <c r="AM80" s="78"/>
      <c r="AN80" s="78"/>
      <c r="AO80" s="80">
        <v>41220.68724537037</v>
      </c>
      <c r="AP80" s="83" t="s">
        <v>1075</v>
      </c>
      <c r="AQ80" s="78" t="b">
        <v>0</v>
      </c>
      <c r="AR80" s="78" t="b">
        <v>0</v>
      </c>
      <c r="AS80" s="78" t="b">
        <v>1</v>
      </c>
      <c r="AT80" s="78" t="s">
        <v>683</v>
      </c>
      <c r="AU80" s="78">
        <v>53</v>
      </c>
      <c r="AV80" s="83" t="s">
        <v>1107</v>
      </c>
      <c r="AW80" s="78" t="b">
        <v>0</v>
      </c>
      <c r="AX80" s="78" t="s">
        <v>1141</v>
      </c>
      <c r="AY80" s="83" t="s">
        <v>1219</v>
      </c>
      <c r="AZ80" s="78" t="s">
        <v>66</v>
      </c>
      <c r="BA80" s="78" t="str">
        <f>REPLACE(INDEX(GroupVertices[Group],MATCH(Vertices[[#This Row],[Vertex]],GroupVertices[Vertex],0)),1,1,"")</f>
        <v>2</v>
      </c>
      <c r="BB80" s="48"/>
      <c r="BC80" s="48"/>
      <c r="BD80" s="48"/>
      <c r="BE80" s="48"/>
      <c r="BF80" s="48" t="s">
        <v>365</v>
      </c>
      <c r="BG80" s="48" t="s">
        <v>365</v>
      </c>
      <c r="BH80" s="121" t="s">
        <v>1747</v>
      </c>
      <c r="BI80" s="121" t="s">
        <v>1747</v>
      </c>
      <c r="BJ80" s="121" t="s">
        <v>1780</v>
      </c>
      <c r="BK80" s="121" t="s">
        <v>1780</v>
      </c>
      <c r="BL80" s="121">
        <v>1</v>
      </c>
      <c r="BM80" s="124">
        <v>4.166666666666667</v>
      </c>
      <c r="BN80" s="121">
        <v>0</v>
      </c>
      <c r="BO80" s="124">
        <v>0</v>
      </c>
      <c r="BP80" s="121">
        <v>0</v>
      </c>
      <c r="BQ80" s="124">
        <v>0</v>
      </c>
      <c r="BR80" s="121">
        <v>23</v>
      </c>
      <c r="BS80" s="124">
        <v>95.83333333333333</v>
      </c>
      <c r="BT80" s="121">
        <v>24</v>
      </c>
      <c r="BU80" s="2"/>
      <c r="BV80" s="3"/>
      <c r="BW80" s="3"/>
      <c r="BX80" s="3"/>
      <c r="BY80" s="3"/>
    </row>
    <row r="81" spans="1:77" ht="41.45" customHeight="1">
      <c r="A81" s="64" t="s">
        <v>278</v>
      </c>
      <c r="C81" s="65"/>
      <c r="D81" s="65" t="s">
        <v>64</v>
      </c>
      <c r="E81" s="66">
        <v>165.06859347413848</v>
      </c>
      <c r="F81" s="68">
        <v>99.98878328293723</v>
      </c>
      <c r="G81" s="100" t="s">
        <v>444</v>
      </c>
      <c r="H81" s="65"/>
      <c r="I81" s="69" t="s">
        <v>278</v>
      </c>
      <c r="J81" s="70"/>
      <c r="K81" s="70"/>
      <c r="L81" s="69" t="s">
        <v>1332</v>
      </c>
      <c r="M81" s="73">
        <v>4.738157906450206</v>
      </c>
      <c r="N81" s="74">
        <v>648.2838745117188</v>
      </c>
      <c r="O81" s="74">
        <v>5635.1396484375</v>
      </c>
      <c r="P81" s="75"/>
      <c r="Q81" s="76"/>
      <c r="R81" s="76"/>
      <c r="S81" s="86"/>
      <c r="T81" s="48">
        <v>0</v>
      </c>
      <c r="U81" s="48">
        <v>3</v>
      </c>
      <c r="V81" s="49">
        <v>0.046512</v>
      </c>
      <c r="W81" s="49">
        <v>0.010309</v>
      </c>
      <c r="X81" s="49">
        <v>0.017573</v>
      </c>
      <c r="Y81" s="49">
        <v>0.577485</v>
      </c>
      <c r="Z81" s="49">
        <v>0.3333333333333333</v>
      </c>
      <c r="AA81" s="49">
        <v>0</v>
      </c>
      <c r="AB81" s="71">
        <v>81</v>
      </c>
      <c r="AC81" s="71"/>
      <c r="AD81" s="72"/>
      <c r="AE81" s="78" t="s">
        <v>795</v>
      </c>
      <c r="AF81" s="78">
        <v>1313</v>
      </c>
      <c r="AG81" s="78">
        <v>504</v>
      </c>
      <c r="AH81" s="78">
        <v>14004</v>
      </c>
      <c r="AI81" s="78">
        <v>2895</v>
      </c>
      <c r="AJ81" s="78"/>
      <c r="AK81" s="78"/>
      <c r="AL81" s="78" t="s">
        <v>970</v>
      </c>
      <c r="AM81" s="78"/>
      <c r="AN81" s="78"/>
      <c r="AO81" s="80">
        <v>41228.85296296296</v>
      </c>
      <c r="AP81" s="83" t="s">
        <v>1076</v>
      </c>
      <c r="AQ81" s="78" t="b">
        <v>1</v>
      </c>
      <c r="AR81" s="78" t="b">
        <v>0</v>
      </c>
      <c r="AS81" s="78" t="b">
        <v>0</v>
      </c>
      <c r="AT81" s="78" t="s">
        <v>683</v>
      </c>
      <c r="AU81" s="78">
        <v>0</v>
      </c>
      <c r="AV81" s="83" t="s">
        <v>1107</v>
      </c>
      <c r="AW81" s="78" t="b">
        <v>0</v>
      </c>
      <c r="AX81" s="78" t="s">
        <v>1141</v>
      </c>
      <c r="AY81" s="83" t="s">
        <v>1220</v>
      </c>
      <c r="AZ81" s="78" t="s">
        <v>66</v>
      </c>
      <c r="BA81" s="78" t="str">
        <f>REPLACE(INDEX(GroupVertices[Group],MATCH(Vertices[[#This Row],[Vertex]],GroupVertices[Vertex],0)),1,1,"")</f>
        <v>1</v>
      </c>
      <c r="BB81" s="48"/>
      <c r="BC81" s="48"/>
      <c r="BD81" s="48"/>
      <c r="BE81" s="48"/>
      <c r="BF81" s="48"/>
      <c r="BG81" s="48"/>
      <c r="BH81" s="121" t="s">
        <v>1739</v>
      </c>
      <c r="BI81" s="121" t="s">
        <v>1739</v>
      </c>
      <c r="BJ81" s="121" t="s">
        <v>1773</v>
      </c>
      <c r="BK81" s="121" t="s">
        <v>1773</v>
      </c>
      <c r="BL81" s="121">
        <v>0</v>
      </c>
      <c r="BM81" s="124">
        <v>0</v>
      </c>
      <c r="BN81" s="121">
        <v>0</v>
      </c>
      <c r="BO81" s="124">
        <v>0</v>
      </c>
      <c r="BP81" s="121">
        <v>0</v>
      </c>
      <c r="BQ81" s="124">
        <v>0</v>
      </c>
      <c r="BR81" s="121">
        <v>21</v>
      </c>
      <c r="BS81" s="124">
        <v>100</v>
      </c>
      <c r="BT81" s="121">
        <v>21</v>
      </c>
      <c r="BU81" s="2"/>
      <c r="BV81" s="3"/>
      <c r="BW81" s="3"/>
      <c r="BX81" s="3"/>
      <c r="BY81" s="3"/>
    </row>
    <row r="82" spans="1:77" ht="41.45" customHeight="1">
      <c r="A82" s="64" t="s">
        <v>279</v>
      </c>
      <c r="C82" s="65"/>
      <c r="D82" s="65" t="s">
        <v>64</v>
      </c>
      <c r="E82" s="66">
        <v>170.88917950841707</v>
      </c>
      <c r="F82" s="68">
        <v>99.96750712914358</v>
      </c>
      <c r="G82" s="100" t="s">
        <v>445</v>
      </c>
      <c r="H82" s="65"/>
      <c r="I82" s="69" t="s">
        <v>279</v>
      </c>
      <c r="J82" s="70"/>
      <c r="K82" s="70"/>
      <c r="L82" s="69" t="s">
        <v>1333</v>
      </c>
      <c r="M82" s="73">
        <v>11.828790760748612</v>
      </c>
      <c r="N82" s="74">
        <v>194.9122772216797</v>
      </c>
      <c r="O82" s="74">
        <v>5716.37353515625</v>
      </c>
      <c r="P82" s="75"/>
      <c r="Q82" s="76"/>
      <c r="R82" s="76"/>
      <c r="S82" s="86"/>
      <c r="T82" s="48">
        <v>0</v>
      </c>
      <c r="U82" s="48">
        <v>2</v>
      </c>
      <c r="V82" s="49">
        <v>0</v>
      </c>
      <c r="W82" s="49">
        <v>0.010204</v>
      </c>
      <c r="X82" s="49">
        <v>0.007692</v>
      </c>
      <c r="Y82" s="49">
        <v>0.459946</v>
      </c>
      <c r="Z82" s="49">
        <v>0.5</v>
      </c>
      <c r="AA82" s="49">
        <v>0</v>
      </c>
      <c r="AB82" s="71">
        <v>82</v>
      </c>
      <c r="AC82" s="71"/>
      <c r="AD82" s="72"/>
      <c r="AE82" s="78" t="s">
        <v>796</v>
      </c>
      <c r="AF82" s="78">
        <v>1525</v>
      </c>
      <c r="AG82" s="78">
        <v>1460</v>
      </c>
      <c r="AH82" s="78">
        <v>71273</v>
      </c>
      <c r="AI82" s="78">
        <v>39662</v>
      </c>
      <c r="AJ82" s="78"/>
      <c r="AK82" s="78" t="s">
        <v>897</v>
      </c>
      <c r="AL82" s="78" t="s">
        <v>971</v>
      </c>
      <c r="AM82" s="83" t="s">
        <v>1002</v>
      </c>
      <c r="AN82" s="78"/>
      <c r="AO82" s="80">
        <v>41706.44974537037</v>
      </c>
      <c r="AP82" s="83" t="s">
        <v>1077</v>
      </c>
      <c r="AQ82" s="78" t="b">
        <v>0</v>
      </c>
      <c r="AR82" s="78" t="b">
        <v>0</v>
      </c>
      <c r="AS82" s="78" t="b">
        <v>1</v>
      </c>
      <c r="AT82" s="78" t="s">
        <v>1104</v>
      </c>
      <c r="AU82" s="78">
        <v>59</v>
      </c>
      <c r="AV82" s="83" t="s">
        <v>1107</v>
      </c>
      <c r="AW82" s="78" t="b">
        <v>0</v>
      </c>
      <c r="AX82" s="78" t="s">
        <v>1141</v>
      </c>
      <c r="AY82" s="83" t="s">
        <v>1221</v>
      </c>
      <c r="AZ82" s="78" t="s">
        <v>66</v>
      </c>
      <c r="BA82" s="78" t="str">
        <f>REPLACE(INDEX(GroupVertices[Group],MATCH(Vertices[[#This Row],[Vertex]],GroupVertices[Vertex],0)),1,1,"")</f>
        <v>1</v>
      </c>
      <c r="BB82" s="48"/>
      <c r="BC82" s="48"/>
      <c r="BD82" s="48"/>
      <c r="BE82" s="48"/>
      <c r="BF82" s="48" t="s">
        <v>365</v>
      </c>
      <c r="BG82" s="48" t="s">
        <v>365</v>
      </c>
      <c r="BH82" s="121" t="s">
        <v>1756</v>
      </c>
      <c r="BI82" s="121" t="s">
        <v>1756</v>
      </c>
      <c r="BJ82" s="121" t="s">
        <v>1790</v>
      </c>
      <c r="BK82" s="121" t="s">
        <v>1790</v>
      </c>
      <c r="BL82" s="121">
        <v>0</v>
      </c>
      <c r="BM82" s="124">
        <v>0</v>
      </c>
      <c r="BN82" s="121">
        <v>0</v>
      </c>
      <c r="BO82" s="124">
        <v>0</v>
      </c>
      <c r="BP82" s="121">
        <v>0</v>
      </c>
      <c r="BQ82" s="124">
        <v>0</v>
      </c>
      <c r="BR82" s="121">
        <v>18</v>
      </c>
      <c r="BS82" s="124">
        <v>100</v>
      </c>
      <c r="BT82" s="121">
        <v>18</v>
      </c>
      <c r="BU82" s="2"/>
      <c r="BV82" s="3"/>
      <c r="BW82" s="3"/>
      <c r="BX82" s="3"/>
      <c r="BY82" s="3"/>
    </row>
    <row r="83" spans="1:77" ht="41.45" customHeight="1">
      <c r="A83" s="64" t="s">
        <v>280</v>
      </c>
      <c r="C83" s="65"/>
      <c r="D83" s="65" t="s">
        <v>64</v>
      </c>
      <c r="E83" s="66">
        <v>194.98129136787347</v>
      </c>
      <c r="F83" s="68">
        <v>99.87944254696629</v>
      </c>
      <c r="G83" s="100" t="s">
        <v>446</v>
      </c>
      <c r="H83" s="65"/>
      <c r="I83" s="69" t="s">
        <v>280</v>
      </c>
      <c r="J83" s="70"/>
      <c r="K83" s="70"/>
      <c r="L83" s="69" t="s">
        <v>1334</v>
      </c>
      <c r="M83" s="73">
        <v>41.177780514366596</v>
      </c>
      <c r="N83" s="74">
        <v>8886.23828125</v>
      </c>
      <c r="O83" s="74">
        <v>8486.0712890625</v>
      </c>
      <c r="P83" s="75"/>
      <c r="Q83" s="76"/>
      <c r="R83" s="76"/>
      <c r="S83" s="86"/>
      <c r="T83" s="48">
        <v>0</v>
      </c>
      <c r="U83" s="48">
        <v>7</v>
      </c>
      <c r="V83" s="49">
        <v>42</v>
      </c>
      <c r="W83" s="49">
        <v>0.142857</v>
      </c>
      <c r="X83" s="49">
        <v>0</v>
      </c>
      <c r="Y83" s="49">
        <v>3.756735</v>
      </c>
      <c r="Z83" s="49">
        <v>0</v>
      </c>
      <c r="AA83" s="49">
        <v>0</v>
      </c>
      <c r="AB83" s="71">
        <v>83</v>
      </c>
      <c r="AC83" s="71"/>
      <c r="AD83" s="72"/>
      <c r="AE83" s="78" t="s">
        <v>797</v>
      </c>
      <c r="AF83" s="78">
        <v>5935</v>
      </c>
      <c r="AG83" s="78">
        <v>5417</v>
      </c>
      <c r="AH83" s="78">
        <v>44619</v>
      </c>
      <c r="AI83" s="78">
        <v>6084</v>
      </c>
      <c r="AJ83" s="78"/>
      <c r="AK83" s="78" t="s">
        <v>898</v>
      </c>
      <c r="AL83" s="78" t="s">
        <v>972</v>
      </c>
      <c r="AM83" s="83" t="s">
        <v>1003</v>
      </c>
      <c r="AN83" s="78"/>
      <c r="AO83" s="80">
        <v>41352.520902777775</v>
      </c>
      <c r="AP83" s="83" t="s">
        <v>1078</v>
      </c>
      <c r="AQ83" s="78" t="b">
        <v>1</v>
      </c>
      <c r="AR83" s="78" t="b">
        <v>0</v>
      </c>
      <c r="AS83" s="78" t="b">
        <v>1</v>
      </c>
      <c r="AT83" s="78" t="s">
        <v>683</v>
      </c>
      <c r="AU83" s="78">
        <v>631</v>
      </c>
      <c r="AV83" s="83" t="s">
        <v>1107</v>
      </c>
      <c r="AW83" s="78" t="b">
        <v>0</v>
      </c>
      <c r="AX83" s="78" t="s">
        <v>1141</v>
      </c>
      <c r="AY83" s="83" t="s">
        <v>1222</v>
      </c>
      <c r="AZ83" s="78" t="s">
        <v>66</v>
      </c>
      <c r="BA83" s="78" t="str">
        <f>REPLACE(INDEX(GroupVertices[Group],MATCH(Vertices[[#This Row],[Vertex]],GroupVertices[Vertex],0)),1,1,"")</f>
        <v>4</v>
      </c>
      <c r="BB83" s="48" t="s">
        <v>361</v>
      </c>
      <c r="BC83" s="48" t="s">
        <v>361</v>
      </c>
      <c r="BD83" s="48" t="s">
        <v>362</v>
      </c>
      <c r="BE83" s="48" t="s">
        <v>362</v>
      </c>
      <c r="BF83" s="48" t="s">
        <v>371</v>
      </c>
      <c r="BG83" s="48" t="s">
        <v>371</v>
      </c>
      <c r="BH83" s="121" t="s">
        <v>1760</v>
      </c>
      <c r="BI83" s="121" t="s">
        <v>1760</v>
      </c>
      <c r="BJ83" s="121" t="s">
        <v>1795</v>
      </c>
      <c r="BK83" s="121" t="s">
        <v>1795</v>
      </c>
      <c r="BL83" s="121">
        <v>0</v>
      </c>
      <c r="BM83" s="124">
        <v>0</v>
      </c>
      <c r="BN83" s="121">
        <v>0</v>
      </c>
      <c r="BO83" s="124">
        <v>0</v>
      </c>
      <c r="BP83" s="121">
        <v>0</v>
      </c>
      <c r="BQ83" s="124">
        <v>0</v>
      </c>
      <c r="BR83" s="121">
        <v>38</v>
      </c>
      <c r="BS83" s="124">
        <v>100</v>
      </c>
      <c r="BT83" s="121">
        <v>38</v>
      </c>
      <c r="BU83" s="2"/>
      <c r="BV83" s="3"/>
      <c r="BW83" s="3"/>
      <c r="BX83" s="3"/>
      <c r="BY83" s="3"/>
    </row>
    <row r="84" spans="1:77" ht="41.45" customHeight="1">
      <c r="A84" s="64" t="s">
        <v>315</v>
      </c>
      <c r="C84" s="65"/>
      <c r="D84" s="65" t="s">
        <v>64</v>
      </c>
      <c r="E84" s="66">
        <v>332.6722465616077</v>
      </c>
      <c r="F84" s="68">
        <v>99.3761368795568</v>
      </c>
      <c r="G84" s="100" t="s">
        <v>1129</v>
      </c>
      <c r="H84" s="65"/>
      <c r="I84" s="69" t="s">
        <v>315</v>
      </c>
      <c r="J84" s="70"/>
      <c r="K84" s="70"/>
      <c r="L84" s="69" t="s">
        <v>1335</v>
      </c>
      <c r="M84" s="73">
        <v>208.91278260637336</v>
      </c>
      <c r="N84" s="74">
        <v>9522.7431640625</v>
      </c>
      <c r="O84" s="74">
        <v>9308.8662109375</v>
      </c>
      <c r="P84" s="75"/>
      <c r="Q84" s="76"/>
      <c r="R84" s="76"/>
      <c r="S84" s="86"/>
      <c r="T84" s="48">
        <v>1</v>
      </c>
      <c r="U84" s="48">
        <v>0</v>
      </c>
      <c r="V84" s="49">
        <v>0</v>
      </c>
      <c r="W84" s="49">
        <v>0.076923</v>
      </c>
      <c r="X84" s="49">
        <v>0</v>
      </c>
      <c r="Y84" s="49">
        <v>0.606175</v>
      </c>
      <c r="Z84" s="49">
        <v>0</v>
      </c>
      <c r="AA84" s="49">
        <v>0</v>
      </c>
      <c r="AB84" s="71">
        <v>84</v>
      </c>
      <c r="AC84" s="71"/>
      <c r="AD84" s="72"/>
      <c r="AE84" s="78" t="s">
        <v>798</v>
      </c>
      <c r="AF84" s="78">
        <v>1124</v>
      </c>
      <c r="AG84" s="78">
        <v>28032</v>
      </c>
      <c r="AH84" s="78">
        <v>27947</v>
      </c>
      <c r="AI84" s="78">
        <v>71</v>
      </c>
      <c r="AJ84" s="78"/>
      <c r="AK84" s="78" t="s">
        <v>899</v>
      </c>
      <c r="AL84" s="78" t="s">
        <v>929</v>
      </c>
      <c r="AM84" s="83" t="s">
        <v>1004</v>
      </c>
      <c r="AN84" s="78"/>
      <c r="AO84" s="80">
        <v>40476.49146990741</v>
      </c>
      <c r="AP84" s="83" t="s">
        <v>1079</v>
      </c>
      <c r="AQ84" s="78" t="b">
        <v>1</v>
      </c>
      <c r="AR84" s="78" t="b">
        <v>0</v>
      </c>
      <c r="AS84" s="78" t="b">
        <v>1</v>
      </c>
      <c r="AT84" s="78" t="s">
        <v>683</v>
      </c>
      <c r="AU84" s="78">
        <v>436</v>
      </c>
      <c r="AV84" s="83" t="s">
        <v>1107</v>
      </c>
      <c r="AW84" s="78" t="b">
        <v>1</v>
      </c>
      <c r="AX84" s="78" t="s">
        <v>1141</v>
      </c>
      <c r="AY84" s="83" t="s">
        <v>1223</v>
      </c>
      <c r="AZ84" s="78" t="s">
        <v>65</v>
      </c>
      <c r="BA84" s="78" t="str">
        <f>REPLACE(INDEX(GroupVertices[Group],MATCH(Vertices[[#This Row],[Vertex]],GroupVertices[Vertex],0)),1,1,"")</f>
        <v>4</v>
      </c>
      <c r="BB84" s="48"/>
      <c r="BC84" s="48"/>
      <c r="BD84" s="48"/>
      <c r="BE84" s="48"/>
      <c r="BF84" s="48"/>
      <c r="BG84" s="48"/>
      <c r="BH84" s="48"/>
      <c r="BI84" s="48"/>
      <c r="BJ84" s="48"/>
      <c r="BK84" s="48"/>
      <c r="BL84" s="48"/>
      <c r="BM84" s="49"/>
      <c r="BN84" s="48"/>
      <c r="BO84" s="49"/>
      <c r="BP84" s="48"/>
      <c r="BQ84" s="49"/>
      <c r="BR84" s="48"/>
      <c r="BS84" s="49"/>
      <c r="BT84" s="48"/>
      <c r="BU84" s="2"/>
      <c r="BV84" s="3"/>
      <c r="BW84" s="3"/>
      <c r="BX84" s="3"/>
      <c r="BY84" s="3"/>
    </row>
    <row r="85" spans="1:77" ht="41.45" customHeight="1">
      <c r="A85" s="64" t="s">
        <v>316</v>
      </c>
      <c r="C85" s="65"/>
      <c r="D85" s="65" t="s">
        <v>64</v>
      </c>
      <c r="E85" s="66">
        <v>189.1728822918256</v>
      </c>
      <c r="F85" s="68">
        <v>99.90067418997795</v>
      </c>
      <c r="G85" s="100" t="s">
        <v>1130</v>
      </c>
      <c r="H85" s="65"/>
      <c r="I85" s="69" t="s">
        <v>316</v>
      </c>
      <c r="J85" s="70"/>
      <c r="K85" s="70"/>
      <c r="L85" s="69" t="s">
        <v>1336</v>
      </c>
      <c r="M85" s="73">
        <v>34.10198162001442</v>
      </c>
      <c r="N85" s="74">
        <v>9804.087890625</v>
      </c>
      <c r="O85" s="74">
        <v>8117.298828125</v>
      </c>
      <c r="P85" s="75"/>
      <c r="Q85" s="76"/>
      <c r="R85" s="76"/>
      <c r="S85" s="86"/>
      <c r="T85" s="48">
        <v>1</v>
      </c>
      <c r="U85" s="48">
        <v>0</v>
      </c>
      <c r="V85" s="49">
        <v>0</v>
      </c>
      <c r="W85" s="49">
        <v>0.076923</v>
      </c>
      <c r="X85" s="49">
        <v>0</v>
      </c>
      <c r="Y85" s="49">
        <v>0.606175</v>
      </c>
      <c r="Z85" s="49">
        <v>0</v>
      </c>
      <c r="AA85" s="49">
        <v>0</v>
      </c>
      <c r="AB85" s="71">
        <v>85</v>
      </c>
      <c r="AC85" s="71"/>
      <c r="AD85" s="72"/>
      <c r="AE85" s="78" t="s">
        <v>799</v>
      </c>
      <c r="AF85" s="78">
        <v>1997</v>
      </c>
      <c r="AG85" s="78">
        <v>4463</v>
      </c>
      <c r="AH85" s="78">
        <v>19080</v>
      </c>
      <c r="AI85" s="78">
        <v>5335</v>
      </c>
      <c r="AJ85" s="78"/>
      <c r="AK85" s="78" t="s">
        <v>900</v>
      </c>
      <c r="AL85" s="78" t="s">
        <v>973</v>
      </c>
      <c r="AM85" s="83" t="s">
        <v>1005</v>
      </c>
      <c r="AN85" s="78"/>
      <c r="AO85" s="80">
        <v>39853.63715277778</v>
      </c>
      <c r="AP85" s="83" t="s">
        <v>1080</v>
      </c>
      <c r="AQ85" s="78" t="b">
        <v>0</v>
      </c>
      <c r="AR85" s="78" t="b">
        <v>0</v>
      </c>
      <c r="AS85" s="78" t="b">
        <v>1</v>
      </c>
      <c r="AT85" s="78" t="s">
        <v>683</v>
      </c>
      <c r="AU85" s="78">
        <v>116</v>
      </c>
      <c r="AV85" s="83" t="s">
        <v>1110</v>
      </c>
      <c r="AW85" s="78" t="b">
        <v>1</v>
      </c>
      <c r="AX85" s="78" t="s">
        <v>1141</v>
      </c>
      <c r="AY85" s="83" t="s">
        <v>1224</v>
      </c>
      <c r="AZ85" s="78" t="s">
        <v>65</v>
      </c>
      <c r="BA85" s="78" t="str">
        <f>REPLACE(INDEX(GroupVertices[Group],MATCH(Vertices[[#This Row],[Vertex]],GroupVertices[Vertex],0)),1,1,"")</f>
        <v>4</v>
      </c>
      <c r="BB85" s="48"/>
      <c r="BC85" s="48"/>
      <c r="BD85" s="48"/>
      <c r="BE85" s="48"/>
      <c r="BF85" s="48"/>
      <c r="BG85" s="48"/>
      <c r="BH85" s="48"/>
      <c r="BI85" s="48"/>
      <c r="BJ85" s="48"/>
      <c r="BK85" s="48"/>
      <c r="BL85" s="48"/>
      <c r="BM85" s="49"/>
      <c r="BN85" s="48"/>
      <c r="BO85" s="49"/>
      <c r="BP85" s="48"/>
      <c r="BQ85" s="49"/>
      <c r="BR85" s="48"/>
      <c r="BS85" s="49"/>
      <c r="BT85" s="48"/>
      <c r="BU85" s="2"/>
      <c r="BV85" s="3"/>
      <c r="BW85" s="3"/>
      <c r="BX85" s="3"/>
      <c r="BY85" s="3"/>
    </row>
    <row r="86" spans="1:77" ht="41.45" customHeight="1">
      <c r="A86" s="64" t="s">
        <v>317</v>
      </c>
      <c r="C86" s="65"/>
      <c r="D86" s="65" t="s">
        <v>64</v>
      </c>
      <c r="E86" s="66">
        <v>1000</v>
      </c>
      <c r="F86" s="68">
        <v>96.93683474927076</v>
      </c>
      <c r="G86" s="100" t="s">
        <v>1131</v>
      </c>
      <c r="H86" s="65"/>
      <c r="I86" s="69" t="s">
        <v>317</v>
      </c>
      <c r="J86" s="70"/>
      <c r="K86" s="70"/>
      <c r="L86" s="69" t="s">
        <v>1337</v>
      </c>
      <c r="M86" s="73">
        <v>1021.8508725596964</v>
      </c>
      <c r="N86" s="74">
        <v>7549.6025390625</v>
      </c>
      <c r="O86" s="74">
        <v>8095.7265625</v>
      </c>
      <c r="P86" s="75"/>
      <c r="Q86" s="76"/>
      <c r="R86" s="76"/>
      <c r="S86" s="86"/>
      <c r="T86" s="48">
        <v>1</v>
      </c>
      <c r="U86" s="48">
        <v>0</v>
      </c>
      <c r="V86" s="49">
        <v>0</v>
      </c>
      <c r="W86" s="49">
        <v>0.076923</v>
      </c>
      <c r="X86" s="49">
        <v>0</v>
      </c>
      <c r="Y86" s="49">
        <v>0.606175</v>
      </c>
      <c r="Z86" s="49">
        <v>0</v>
      </c>
      <c r="AA86" s="49">
        <v>0</v>
      </c>
      <c r="AB86" s="71">
        <v>86</v>
      </c>
      <c r="AC86" s="71"/>
      <c r="AD86" s="72"/>
      <c r="AE86" s="78" t="s">
        <v>800</v>
      </c>
      <c r="AF86" s="78">
        <v>6521</v>
      </c>
      <c r="AG86" s="78">
        <v>137637</v>
      </c>
      <c r="AH86" s="78">
        <v>21388</v>
      </c>
      <c r="AI86" s="78">
        <v>3203</v>
      </c>
      <c r="AJ86" s="78"/>
      <c r="AK86" s="78" t="s">
        <v>901</v>
      </c>
      <c r="AL86" s="78" t="s">
        <v>974</v>
      </c>
      <c r="AM86" s="83" t="s">
        <v>1006</v>
      </c>
      <c r="AN86" s="78"/>
      <c r="AO86" s="80">
        <v>39896.26008101852</v>
      </c>
      <c r="AP86" s="83" t="s">
        <v>1081</v>
      </c>
      <c r="AQ86" s="78" t="b">
        <v>0</v>
      </c>
      <c r="AR86" s="78" t="b">
        <v>0</v>
      </c>
      <c r="AS86" s="78" t="b">
        <v>1</v>
      </c>
      <c r="AT86" s="78" t="s">
        <v>683</v>
      </c>
      <c r="AU86" s="78">
        <v>1695</v>
      </c>
      <c r="AV86" s="83" t="s">
        <v>1107</v>
      </c>
      <c r="AW86" s="78" t="b">
        <v>1</v>
      </c>
      <c r="AX86" s="78" t="s">
        <v>1141</v>
      </c>
      <c r="AY86" s="83" t="s">
        <v>1225</v>
      </c>
      <c r="AZ86" s="78" t="s">
        <v>65</v>
      </c>
      <c r="BA86" s="78" t="str">
        <f>REPLACE(INDEX(GroupVertices[Group],MATCH(Vertices[[#This Row],[Vertex]],GroupVertices[Vertex],0)),1,1,"")</f>
        <v>4</v>
      </c>
      <c r="BB86" s="48"/>
      <c r="BC86" s="48"/>
      <c r="BD86" s="48"/>
      <c r="BE86" s="48"/>
      <c r="BF86" s="48"/>
      <c r="BG86" s="48"/>
      <c r="BH86" s="48"/>
      <c r="BI86" s="48"/>
      <c r="BJ86" s="48"/>
      <c r="BK86" s="48"/>
      <c r="BL86" s="48"/>
      <c r="BM86" s="49"/>
      <c r="BN86" s="48"/>
      <c r="BO86" s="49"/>
      <c r="BP86" s="48"/>
      <c r="BQ86" s="49"/>
      <c r="BR86" s="48"/>
      <c r="BS86" s="49"/>
      <c r="BT86" s="48"/>
      <c r="BU86" s="2"/>
      <c r="BV86" s="3"/>
      <c r="BW86" s="3"/>
      <c r="BX86" s="3"/>
      <c r="BY86" s="3"/>
    </row>
    <row r="87" spans="1:77" ht="41.45" customHeight="1">
      <c r="A87" s="64" t="s">
        <v>318</v>
      </c>
      <c r="C87" s="65"/>
      <c r="D87" s="65" t="s">
        <v>64</v>
      </c>
      <c r="E87" s="66">
        <v>1000</v>
      </c>
      <c r="F87" s="68">
        <v>70</v>
      </c>
      <c r="G87" s="100" t="s">
        <v>1132</v>
      </c>
      <c r="H87" s="65"/>
      <c r="I87" s="69" t="s">
        <v>318</v>
      </c>
      <c r="J87" s="70"/>
      <c r="K87" s="70"/>
      <c r="L87" s="69" t="s">
        <v>1338</v>
      </c>
      <c r="M87" s="73">
        <v>9999</v>
      </c>
      <c r="N87" s="74">
        <v>7987.23974609375</v>
      </c>
      <c r="O87" s="74">
        <v>8223.5048828125</v>
      </c>
      <c r="P87" s="75"/>
      <c r="Q87" s="76"/>
      <c r="R87" s="76"/>
      <c r="S87" s="86"/>
      <c r="T87" s="48">
        <v>1</v>
      </c>
      <c r="U87" s="48">
        <v>0</v>
      </c>
      <c r="V87" s="49">
        <v>0</v>
      </c>
      <c r="W87" s="49">
        <v>0.076923</v>
      </c>
      <c r="X87" s="49">
        <v>0</v>
      </c>
      <c r="Y87" s="49">
        <v>0.606175</v>
      </c>
      <c r="Z87" s="49">
        <v>0</v>
      </c>
      <c r="AA87" s="49">
        <v>0</v>
      </c>
      <c r="AB87" s="71">
        <v>87</v>
      </c>
      <c r="AC87" s="71"/>
      <c r="AD87" s="72"/>
      <c r="AE87" s="78" t="s">
        <v>801</v>
      </c>
      <c r="AF87" s="78">
        <v>1549</v>
      </c>
      <c r="AG87" s="78">
        <v>1347988</v>
      </c>
      <c r="AH87" s="78">
        <v>96798</v>
      </c>
      <c r="AI87" s="78">
        <v>1580</v>
      </c>
      <c r="AJ87" s="78"/>
      <c r="AK87" s="78" t="s">
        <v>902</v>
      </c>
      <c r="AL87" s="78" t="s">
        <v>975</v>
      </c>
      <c r="AM87" s="83" t="s">
        <v>1007</v>
      </c>
      <c r="AN87" s="78"/>
      <c r="AO87" s="80">
        <v>41651.5353125</v>
      </c>
      <c r="AP87" s="83" t="s">
        <v>1082</v>
      </c>
      <c r="AQ87" s="78" t="b">
        <v>0</v>
      </c>
      <c r="AR87" s="78" t="b">
        <v>0</v>
      </c>
      <c r="AS87" s="78" t="b">
        <v>0</v>
      </c>
      <c r="AT87" s="78" t="s">
        <v>1106</v>
      </c>
      <c r="AU87" s="78">
        <v>5704</v>
      </c>
      <c r="AV87" s="83" t="s">
        <v>1107</v>
      </c>
      <c r="AW87" s="78" t="b">
        <v>1</v>
      </c>
      <c r="AX87" s="78" t="s">
        <v>1141</v>
      </c>
      <c r="AY87" s="83" t="s">
        <v>1226</v>
      </c>
      <c r="AZ87" s="78" t="s">
        <v>65</v>
      </c>
      <c r="BA87" s="78" t="str">
        <f>REPLACE(INDEX(GroupVertices[Group],MATCH(Vertices[[#This Row],[Vertex]],GroupVertices[Vertex],0)),1,1,"")</f>
        <v>4</v>
      </c>
      <c r="BB87" s="48"/>
      <c r="BC87" s="48"/>
      <c r="BD87" s="48"/>
      <c r="BE87" s="48"/>
      <c r="BF87" s="48"/>
      <c r="BG87" s="48"/>
      <c r="BH87" s="48"/>
      <c r="BI87" s="48"/>
      <c r="BJ87" s="48"/>
      <c r="BK87" s="48"/>
      <c r="BL87" s="48"/>
      <c r="BM87" s="49"/>
      <c r="BN87" s="48"/>
      <c r="BO87" s="49"/>
      <c r="BP87" s="48"/>
      <c r="BQ87" s="49"/>
      <c r="BR87" s="48"/>
      <c r="BS87" s="49"/>
      <c r="BT87" s="48"/>
      <c r="BU87" s="2"/>
      <c r="BV87" s="3"/>
      <c r="BW87" s="3"/>
      <c r="BX87" s="3"/>
      <c r="BY87" s="3"/>
    </row>
    <row r="88" spans="1:77" ht="41.45" customHeight="1">
      <c r="A88" s="64" t="s">
        <v>319</v>
      </c>
      <c r="C88" s="65"/>
      <c r="D88" s="65" t="s">
        <v>64</v>
      </c>
      <c r="E88" s="66">
        <v>860.7016863198122</v>
      </c>
      <c r="F88" s="68">
        <v>97.44601583990362</v>
      </c>
      <c r="G88" s="100" t="s">
        <v>1133</v>
      </c>
      <c r="H88" s="65"/>
      <c r="I88" s="69" t="s">
        <v>319</v>
      </c>
      <c r="J88" s="70"/>
      <c r="K88" s="70"/>
      <c r="L88" s="69" t="s">
        <v>1339</v>
      </c>
      <c r="M88" s="73">
        <v>852.1577877547871</v>
      </c>
      <c r="N88" s="74">
        <v>8505.48046875</v>
      </c>
      <c r="O88" s="74">
        <v>8374.8779296875</v>
      </c>
      <c r="P88" s="75"/>
      <c r="Q88" s="76"/>
      <c r="R88" s="76"/>
      <c r="S88" s="86"/>
      <c r="T88" s="48">
        <v>1</v>
      </c>
      <c r="U88" s="48">
        <v>0</v>
      </c>
      <c r="V88" s="49">
        <v>0</v>
      </c>
      <c r="W88" s="49">
        <v>0.076923</v>
      </c>
      <c r="X88" s="49">
        <v>0</v>
      </c>
      <c r="Y88" s="49">
        <v>0.606175</v>
      </c>
      <c r="Z88" s="49">
        <v>0</v>
      </c>
      <c r="AA88" s="49">
        <v>0</v>
      </c>
      <c r="AB88" s="71">
        <v>88</v>
      </c>
      <c r="AC88" s="71"/>
      <c r="AD88" s="72"/>
      <c r="AE88" s="78" t="s">
        <v>319</v>
      </c>
      <c r="AF88" s="78">
        <v>8640</v>
      </c>
      <c r="AG88" s="78">
        <v>114758</v>
      </c>
      <c r="AH88" s="78">
        <v>81641</v>
      </c>
      <c r="AI88" s="78">
        <v>8</v>
      </c>
      <c r="AJ88" s="78"/>
      <c r="AK88" s="78" t="s">
        <v>903</v>
      </c>
      <c r="AL88" s="78"/>
      <c r="AM88" s="83" t="s">
        <v>1008</v>
      </c>
      <c r="AN88" s="78"/>
      <c r="AO88" s="80">
        <v>39653.5225462963</v>
      </c>
      <c r="AP88" s="83" t="s">
        <v>1083</v>
      </c>
      <c r="AQ88" s="78" t="b">
        <v>0</v>
      </c>
      <c r="AR88" s="78" t="b">
        <v>0</v>
      </c>
      <c r="AS88" s="78" t="b">
        <v>0</v>
      </c>
      <c r="AT88" s="78" t="s">
        <v>683</v>
      </c>
      <c r="AU88" s="78">
        <v>1826</v>
      </c>
      <c r="AV88" s="83" t="s">
        <v>1107</v>
      </c>
      <c r="AW88" s="78" t="b">
        <v>0</v>
      </c>
      <c r="AX88" s="78" t="s">
        <v>1141</v>
      </c>
      <c r="AY88" s="83" t="s">
        <v>1227</v>
      </c>
      <c r="AZ88" s="78" t="s">
        <v>65</v>
      </c>
      <c r="BA88" s="78" t="str">
        <f>REPLACE(INDEX(GroupVertices[Group],MATCH(Vertices[[#This Row],[Vertex]],GroupVertices[Vertex],0)),1,1,"")</f>
        <v>4</v>
      </c>
      <c r="BB88" s="48"/>
      <c r="BC88" s="48"/>
      <c r="BD88" s="48"/>
      <c r="BE88" s="48"/>
      <c r="BF88" s="48"/>
      <c r="BG88" s="48"/>
      <c r="BH88" s="48"/>
      <c r="BI88" s="48"/>
      <c r="BJ88" s="48"/>
      <c r="BK88" s="48"/>
      <c r="BL88" s="48"/>
      <c r="BM88" s="49"/>
      <c r="BN88" s="48"/>
      <c r="BO88" s="49"/>
      <c r="BP88" s="48"/>
      <c r="BQ88" s="49"/>
      <c r="BR88" s="48"/>
      <c r="BS88" s="49"/>
      <c r="BT88" s="48"/>
      <c r="BU88" s="2"/>
      <c r="BV88" s="3"/>
      <c r="BW88" s="3"/>
      <c r="BX88" s="3"/>
      <c r="BY88" s="3"/>
    </row>
    <row r="89" spans="1:77" ht="41.45" customHeight="1">
      <c r="A89" s="64" t="s">
        <v>320</v>
      </c>
      <c r="C89" s="65"/>
      <c r="D89" s="65" t="s">
        <v>64</v>
      </c>
      <c r="E89" s="66">
        <v>502.0598240298757</v>
      </c>
      <c r="F89" s="68">
        <v>98.75696964661407</v>
      </c>
      <c r="G89" s="100" t="s">
        <v>1134</v>
      </c>
      <c r="H89" s="65"/>
      <c r="I89" s="69" t="s">
        <v>320</v>
      </c>
      <c r="J89" s="70"/>
      <c r="K89" s="70"/>
      <c r="L89" s="69" t="s">
        <v>1340</v>
      </c>
      <c r="M89" s="73">
        <v>415.2605824384193</v>
      </c>
      <c r="N89" s="74">
        <v>8466.5126953125</v>
      </c>
      <c r="O89" s="74">
        <v>9598.5703125</v>
      </c>
      <c r="P89" s="75"/>
      <c r="Q89" s="76"/>
      <c r="R89" s="76"/>
      <c r="S89" s="86"/>
      <c r="T89" s="48">
        <v>1</v>
      </c>
      <c r="U89" s="48">
        <v>0</v>
      </c>
      <c r="V89" s="49">
        <v>0</v>
      </c>
      <c r="W89" s="49">
        <v>0.076923</v>
      </c>
      <c r="X89" s="49">
        <v>0</v>
      </c>
      <c r="Y89" s="49">
        <v>0.606175</v>
      </c>
      <c r="Z89" s="49">
        <v>0</v>
      </c>
      <c r="AA89" s="49">
        <v>0</v>
      </c>
      <c r="AB89" s="71">
        <v>89</v>
      </c>
      <c r="AC89" s="71"/>
      <c r="AD89" s="72"/>
      <c r="AE89" s="78" t="s">
        <v>802</v>
      </c>
      <c r="AF89" s="78">
        <v>2527</v>
      </c>
      <c r="AG89" s="78">
        <v>55853</v>
      </c>
      <c r="AH89" s="78">
        <v>4841</v>
      </c>
      <c r="AI89" s="78">
        <v>2492</v>
      </c>
      <c r="AJ89" s="78"/>
      <c r="AK89" s="78" t="s">
        <v>904</v>
      </c>
      <c r="AL89" s="78" t="s">
        <v>976</v>
      </c>
      <c r="AM89" s="83" t="s">
        <v>1009</v>
      </c>
      <c r="AN89" s="78"/>
      <c r="AO89" s="80">
        <v>40152.095659722225</v>
      </c>
      <c r="AP89" s="83" t="s">
        <v>1084</v>
      </c>
      <c r="AQ89" s="78" t="b">
        <v>0</v>
      </c>
      <c r="AR89" s="78" t="b">
        <v>0</v>
      </c>
      <c r="AS89" s="78" t="b">
        <v>1</v>
      </c>
      <c r="AT89" s="78" t="s">
        <v>683</v>
      </c>
      <c r="AU89" s="78">
        <v>814</v>
      </c>
      <c r="AV89" s="83" t="s">
        <v>1116</v>
      </c>
      <c r="AW89" s="78" t="b">
        <v>1</v>
      </c>
      <c r="AX89" s="78" t="s">
        <v>1141</v>
      </c>
      <c r="AY89" s="83" t="s">
        <v>1228</v>
      </c>
      <c r="AZ89" s="78" t="s">
        <v>65</v>
      </c>
      <c r="BA89" s="78" t="str">
        <f>REPLACE(INDEX(GroupVertices[Group],MATCH(Vertices[[#This Row],[Vertex]],GroupVertices[Vertex],0)),1,1,"")</f>
        <v>4</v>
      </c>
      <c r="BB89" s="48"/>
      <c r="BC89" s="48"/>
      <c r="BD89" s="48"/>
      <c r="BE89" s="48"/>
      <c r="BF89" s="48"/>
      <c r="BG89" s="48"/>
      <c r="BH89" s="48"/>
      <c r="BI89" s="48"/>
      <c r="BJ89" s="48"/>
      <c r="BK89" s="48"/>
      <c r="BL89" s="48"/>
      <c r="BM89" s="49"/>
      <c r="BN89" s="48"/>
      <c r="BO89" s="49"/>
      <c r="BP89" s="48"/>
      <c r="BQ89" s="49"/>
      <c r="BR89" s="48"/>
      <c r="BS89" s="49"/>
      <c r="BT89" s="48"/>
      <c r="BU89" s="2"/>
      <c r="BV89" s="3"/>
      <c r="BW89" s="3"/>
      <c r="BX89" s="3"/>
      <c r="BY89" s="3"/>
    </row>
    <row r="90" spans="1:77" ht="41.45" customHeight="1">
      <c r="A90" s="64" t="s">
        <v>321</v>
      </c>
      <c r="C90" s="65"/>
      <c r="D90" s="65" t="s">
        <v>64</v>
      </c>
      <c r="E90" s="66">
        <v>386.0621199241483</v>
      </c>
      <c r="F90" s="68">
        <v>99.18097935589931</v>
      </c>
      <c r="G90" s="100" t="s">
        <v>1135</v>
      </c>
      <c r="H90" s="65"/>
      <c r="I90" s="69" t="s">
        <v>321</v>
      </c>
      <c r="J90" s="70"/>
      <c r="K90" s="70"/>
      <c r="L90" s="69" t="s">
        <v>1341</v>
      </c>
      <c r="M90" s="73">
        <v>273.9522799906231</v>
      </c>
      <c r="N90" s="74">
        <v>9033.1025390625</v>
      </c>
      <c r="O90" s="74">
        <v>7246.333984375</v>
      </c>
      <c r="P90" s="75"/>
      <c r="Q90" s="76"/>
      <c r="R90" s="76"/>
      <c r="S90" s="86"/>
      <c r="T90" s="48">
        <v>1</v>
      </c>
      <c r="U90" s="48">
        <v>0</v>
      </c>
      <c r="V90" s="49">
        <v>0</v>
      </c>
      <c r="W90" s="49">
        <v>0.076923</v>
      </c>
      <c r="X90" s="49">
        <v>0</v>
      </c>
      <c r="Y90" s="49">
        <v>0.606175</v>
      </c>
      <c r="Z90" s="49">
        <v>0</v>
      </c>
      <c r="AA90" s="49">
        <v>0</v>
      </c>
      <c r="AB90" s="71">
        <v>90</v>
      </c>
      <c r="AC90" s="71"/>
      <c r="AD90" s="72"/>
      <c r="AE90" s="78" t="s">
        <v>803</v>
      </c>
      <c r="AF90" s="78">
        <v>6093</v>
      </c>
      <c r="AG90" s="78">
        <v>36801</v>
      </c>
      <c r="AH90" s="78">
        <v>33424</v>
      </c>
      <c r="AI90" s="78">
        <v>7538</v>
      </c>
      <c r="AJ90" s="78"/>
      <c r="AK90" s="78" t="s">
        <v>905</v>
      </c>
      <c r="AL90" s="78"/>
      <c r="AM90" s="83" t="s">
        <v>1010</v>
      </c>
      <c r="AN90" s="78"/>
      <c r="AO90" s="80">
        <v>40524.70008101852</v>
      </c>
      <c r="AP90" s="83" t="s">
        <v>1085</v>
      </c>
      <c r="AQ90" s="78" t="b">
        <v>0</v>
      </c>
      <c r="AR90" s="78" t="b">
        <v>0</v>
      </c>
      <c r="AS90" s="78" t="b">
        <v>1</v>
      </c>
      <c r="AT90" s="78" t="s">
        <v>683</v>
      </c>
      <c r="AU90" s="78">
        <v>805</v>
      </c>
      <c r="AV90" s="83" t="s">
        <v>1107</v>
      </c>
      <c r="AW90" s="78" t="b">
        <v>1</v>
      </c>
      <c r="AX90" s="78" t="s">
        <v>1141</v>
      </c>
      <c r="AY90" s="83" t="s">
        <v>1229</v>
      </c>
      <c r="AZ90" s="78" t="s">
        <v>65</v>
      </c>
      <c r="BA90" s="78" t="str">
        <f>REPLACE(INDEX(GroupVertices[Group],MATCH(Vertices[[#This Row],[Vertex]],GroupVertices[Vertex],0)),1,1,"")</f>
        <v>4</v>
      </c>
      <c r="BB90" s="48"/>
      <c r="BC90" s="48"/>
      <c r="BD90" s="48"/>
      <c r="BE90" s="48"/>
      <c r="BF90" s="48"/>
      <c r="BG90" s="48"/>
      <c r="BH90" s="48"/>
      <c r="BI90" s="48"/>
      <c r="BJ90" s="48"/>
      <c r="BK90" s="48"/>
      <c r="BL90" s="48"/>
      <c r="BM90" s="49"/>
      <c r="BN90" s="48"/>
      <c r="BO90" s="49"/>
      <c r="BP90" s="48"/>
      <c r="BQ90" s="49"/>
      <c r="BR90" s="48"/>
      <c r="BS90" s="49"/>
      <c r="BT90" s="48"/>
      <c r="BU90" s="2"/>
      <c r="BV90" s="3"/>
      <c r="BW90" s="3"/>
      <c r="BX90" s="3"/>
      <c r="BY90" s="3"/>
    </row>
    <row r="91" spans="1:77" ht="41.45" customHeight="1">
      <c r="A91" s="64" t="s">
        <v>281</v>
      </c>
      <c r="C91" s="65"/>
      <c r="D91" s="65" t="s">
        <v>64</v>
      </c>
      <c r="E91" s="66">
        <v>162.3348663513445</v>
      </c>
      <c r="F91" s="68">
        <v>99.99877595349514</v>
      </c>
      <c r="G91" s="100" t="s">
        <v>381</v>
      </c>
      <c r="H91" s="65"/>
      <c r="I91" s="69" t="s">
        <v>281</v>
      </c>
      <c r="J91" s="70"/>
      <c r="K91" s="70"/>
      <c r="L91" s="69" t="s">
        <v>1342</v>
      </c>
      <c r="M91" s="73">
        <v>1.4079338985213519</v>
      </c>
      <c r="N91" s="74">
        <v>2126.03076171875</v>
      </c>
      <c r="O91" s="74">
        <v>9634.1904296875</v>
      </c>
      <c r="P91" s="75"/>
      <c r="Q91" s="76"/>
      <c r="R91" s="76"/>
      <c r="S91" s="86"/>
      <c r="T91" s="48">
        <v>0</v>
      </c>
      <c r="U91" s="48">
        <v>3</v>
      </c>
      <c r="V91" s="49">
        <v>0.046512</v>
      </c>
      <c r="W91" s="49">
        <v>0.010309</v>
      </c>
      <c r="X91" s="49">
        <v>0.017573</v>
      </c>
      <c r="Y91" s="49">
        <v>0.577485</v>
      </c>
      <c r="Z91" s="49">
        <v>0.3333333333333333</v>
      </c>
      <c r="AA91" s="49">
        <v>0</v>
      </c>
      <c r="AB91" s="71">
        <v>91</v>
      </c>
      <c r="AC91" s="71"/>
      <c r="AD91" s="72"/>
      <c r="AE91" s="78" t="s">
        <v>804</v>
      </c>
      <c r="AF91" s="78">
        <v>338</v>
      </c>
      <c r="AG91" s="78">
        <v>55</v>
      </c>
      <c r="AH91" s="78">
        <v>2497</v>
      </c>
      <c r="AI91" s="78">
        <v>7984</v>
      </c>
      <c r="AJ91" s="78"/>
      <c r="AK91" s="78" t="s">
        <v>906</v>
      </c>
      <c r="AL91" s="78" t="s">
        <v>929</v>
      </c>
      <c r="AM91" s="78"/>
      <c r="AN91" s="78"/>
      <c r="AO91" s="80">
        <v>42769.63931712963</v>
      </c>
      <c r="AP91" s="78"/>
      <c r="AQ91" s="78" t="b">
        <v>0</v>
      </c>
      <c r="AR91" s="78" t="b">
        <v>1</v>
      </c>
      <c r="AS91" s="78" t="b">
        <v>0</v>
      </c>
      <c r="AT91" s="78" t="s">
        <v>683</v>
      </c>
      <c r="AU91" s="78">
        <v>0</v>
      </c>
      <c r="AV91" s="83" t="s">
        <v>1107</v>
      </c>
      <c r="AW91" s="78" t="b">
        <v>0</v>
      </c>
      <c r="AX91" s="78" t="s">
        <v>1141</v>
      </c>
      <c r="AY91" s="83" t="s">
        <v>1230</v>
      </c>
      <c r="AZ91" s="78" t="s">
        <v>66</v>
      </c>
      <c r="BA91" s="78" t="str">
        <f>REPLACE(INDEX(GroupVertices[Group],MATCH(Vertices[[#This Row],[Vertex]],GroupVertices[Vertex],0)),1,1,"")</f>
        <v>1</v>
      </c>
      <c r="BB91" s="48"/>
      <c r="BC91" s="48"/>
      <c r="BD91" s="48"/>
      <c r="BE91" s="48"/>
      <c r="BF91" s="48"/>
      <c r="BG91" s="48"/>
      <c r="BH91" s="121" t="s">
        <v>1739</v>
      </c>
      <c r="BI91" s="121" t="s">
        <v>1739</v>
      </c>
      <c r="BJ91" s="121" t="s">
        <v>1773</v>
      </c>
      <c r="BK91" s="121" t="s">
        <v>1773</v>
      </c>
      <c r="BL91" s="121">
        <v>0</v>
      </c>
      <c r="BM91" s="124">
        <v>0</v>
      </c>
      <c r="BN91" s="121">
        <v>0</v>
      </c>
      <c r="BO91" s="124">
        <v>0</v>
      </c>
      <c r="BP91" s="121">
        <v>0</v>
      </c>
      <c r="BQ91" s="124">
        <v>0</v>
      </c>
      <c r="BR91" s="121">
        <v>21</v>
      </c>
      <c r="BS91" s="124">
        <v>100</v>
      </c>
      <c r="BT91" s="121">
        <v>21</v>
      </c>
      <c r="BU91" s="2"/>
      <c r="BV91" s="3"/>
      <c r="BW91" s="3"/>
      <c r="BX91" s="3"/>
      <c r="BY91" s="3"/>
    </row>
    <row r="92" spans="1:77" ht="41.45" customHeight="1">
      <c r="A92" s="64" t="s">
        <v>282</v>
      </c>
      <c r="C92" s="65"/>
      <c r="D92" s="65" t="s">
        <v>64</v>
      </c>
      <c r="E92" s="66">
        <v>162.4140165798441</v>
      </c>
      <c r="F92" s="68">
        <v>99.99848663341217</v>
      </c>
      <c r="G92" s="100" t="s">
        <v>381</v>
      </c>
      <c r="H92" s="65"/>
      <c r="I92" s="69" t="s">
        <v>282</v>
      </c>
      <c r="J92" s="70"/>
      <c r="K92" s="70"/>
      <c r="L92" s="69" t="s">
        <v>1343</v>
      </c>
      <c r="M92" s="73">
        <v>1.504354638171853</v>
      </c>
      <c r="N92" s="74">
        <v>2128.564208984375</v>
      </c>
      <c r="O92" s="74">
        <v>352.9058837890625</v>
      </c>
      <c r="P92" s="75"/>
      <c r="Q92" s="76"/>
      <c r="R92" s="76"/>
      <c r="S92" s="86"/>
      <c r="T92" s="48">
        <v>0</v>
      </c>
      <c r="U92" s="48">
        <v>2</v>
      </c>
      <c r="V92" s="49">
        <v>0</v>
      </c>
      <c r="W92" s="49">
        <v>0.010204</v>
      </c>
      <c r="X92" s="49">
        <v>0.007692</v>
      </c>
      <c r="Y92" s="49">
        <v>0.459946</v>
      </c>
      <c r="Z92" s="49">
        <v>0.5</v>
      </c>
      <c r="AA92" s="49">
        <v>0</v>
      </c>
      <c r="AB92" s="71">
        <v>92</v>
      </c>
      <c r="AC92" s="71"/>
      <c r="AD92" s="72"/>
      <c r="AE92" s="78" t="s">
        <v>805</v>
      </c>
      <c r="AF92" s="78">
        <v>165</v>
      </c>
      <c r="AG92" s="78">
        <v>68</v>
      </c>
      <c r="AH92" s="78">
        <v>8948</v>
      </c>
      <c r="AI92" s="78">
        <v>7352</v>
      </c>
      <c r="AJ92" s="78"/>
      <c r="AK92" s="78"/>
      <c r="AL92" s="78"/>
      <c r="AM92" s="78"/>
      <c r="AN92" s="78"/>
      <c r="AO92" s="80">
        <v>41687.638657407406</v>
      </c>
      <c r="AP92" s="78"/>
      <c r="AQ92" s="78" t="b">
        <v>1</v>
      </c>
      <c r="AR92" s="78" t="b">
        <v>1</v>
      </c>
      <c r="AS92" s="78" t="b">
        <v>0</v>
      </c>
      <c r="AT92" s="78" t="s">
        <v>683</v>
      </c>
      <c r="AU92" s="78">
        <v>2</v>
      </c>
      <c r="AV92" s="83" t="s">
        <v>1107</v>
      </c>
      <c r="AW92" s="78" t="b">
        <v>0</v>
      </c>
      <c r="AX92" s="78" t="s">
        <v>1141</v>
      </c>
      <c r="AY92" s="83" t="s">
        <v>1231</v>
      </c>
      <c r="AZ92" s="78" t="s">
        <v>66</v>
      </c>
      <c r="BA92" s="78" t="str">
        <f>REPLACE(INDEX(GroupVertices[Group],MATCH(Vertices[[#This Row],[Vertex]],GroupVertices[Vertex],0)),1,1,"")</f>
        <v>1</v>
      </c>
      <c r="BB92" s="48"/>
      <c r="BC92" s="48"/>
      <c r="BD92" s="48"/>
      <c r="BE92" s="48"/>
      <c r="BF92" s="48" t="s">
        <v>365</v>
      </c>
      <c r="BG92" s="48" t="s">
        <v>365</v>
      </c>
      <c r="BH92" s="121" t="s">
        <v>1756</v>
      </c>
      <c r="BI92" s="121" t="s">
        <v>1756</v>
      </c>
      <c r="BJ92" s="121" t="s">
        <v>1790</v>
      </c>
      <c r="BK92" s="121" t="s">
        <v>1790</v>
      </c>
      <c r="BL92" s="121">
        <v>0</v>
      </c>
      <c r="BM92" s="124">
        <v>0</v>
      </c>
      <c r="BN92" s="121">
        <v>0</v>
      </c>
      <c r="BO92" s="124">
        <v>0</v>
      </c>
      <c r="BP92" s="121">
        <v>0</v>
      </c>
      <c r="BQ92" s="124">
        <v>0</v>
      </c>
      <c r="BR92" s="121">
        <v>18</v>
      </c>
      <c r="BS92" s="124">
        <v>100</v>
      </c>
      <c r="BT92" s="121">
        <v>18</v>
      </c>
      <c r="BU92" s="2"/>
      <c r="BV92" s="3"/>
      <c r="BW92" s="3"/>
      <c r="BX92" s="3"/>
      <c r="BY92" s="3"/>
    </row>
    <row r="93" spans="1:77" ht="41.45" customHeight="1">
      <c r="A93" s="64" t="s">
        <v>283</v>
      </c>
      <c r="C93" s="65"/>
      <c r="D93" s="65" t="s">
        <v>64</v>
      </c>
      <c r="E93" s="66">
        <v>163.168987990148</v>
      </c>
      <c r="F93" s="68">
        <v>99.99572696492847</v>
      </c>
      <c r="G93" s="100" t="s">
        <v>1136</v>
      </c>
      <c r="H93" s="65"/>
      <c r="I93" s="69" t="s">
        <v>283</v>
      </c>
      <c r="J93" s="70"/>
      <c r="K93" s="70"/>
      <c r="L93" s="69" t="s">
        <v>1344</v>
      </c>
      <c r="M93" s="73">
        <v>2.4240601548381737</v>
      </c>
      <c r="N93" s="74">
        <v>8188.96142578125</v>
      </c>
      <c r="O93" s="74">
        <v>4140.76220703125</v>
      </c>
      <c r="P93" s="75"/>
      <c r="Q93" s="76"/>
      <c r="R93" s="76"/>
      <c r="S93" s="86"/>
      <c r="T93" s="48">
        <v>0</v>
      </c>
      <c r="U93" s="48">
        <v>1</v>
      </c>
      <c r="V93" s="49">
        <v>0</v>
      </c>
      <c r="W93" s="49">
        <v>0.142857</v>
      </c>
      <c r="X93" s="49">
        <v>0</v>
      </c>
      <c r="Y93" s="49">
        <v>0.595235</v>
      </c>
      <c r="Z93" s="49">
        <v>0</v>
      </c>
      <c r="AA93" s="49">
        <v>0</v>
      </c>
      <c r="AB93" s="71">
        <v>93</v>
      </c>
      <c r="AC93" s="71"/>
      <c r="AD93" s="72"/>
      <c r="AE93" s="78" t="s">
        <v>806</v>
      </c>
      <c r="AF93" s="78">
        <v>299</v>
      </c>
      <c r="AG93" s="78">
        <v>192</v>
      </c>
      <c r="AH93" s="78">
        <v>4627</v>
      </c>
      <c r="AI93" s="78">
        <v>2214</v>
      </c>
      <c r="AJ93" s="78"/>
      <c r="AK93" s="78" t="s">
        <v>907</v>
      </c>
      <c r="AL93" s="78"/>
      <c r="AM93" s="78"/>
      <c r="AN93" s="78"/>
      <c r="AO93" s="80">
        <v>42854.69449074074</v>
      </c>
      <c r="AP93" s="78"/>
      <c r="AQ93" s="78" t="b">
        <v>1</v>
      </c>
      <c r="AR93" s="78" t="b">
        <v>0</v>
      </c>
      <c r="AS93" s="78" t="b">
        <v>0</v>
      </c>
      <c r="AT93" s="78" t="s">
        <v>683</v>
      </c>
      <c r="AU93" s="78">
        <v>1</v>
      </c>
      <c r="AV93" s="78"/>
      <c r="AW93" s="78" t="b">
        <v>0</v>
      </c>
      <c r="AX93" s="78" t="s">
        <v>1141</v>
      </c>
      <c r="AY93" s="83" t="s">
        <v>1232</v>
      </c>
      <c r="AZ93" s="78" t="s">
        <v>66</v>
      </c>
      <c r="BA93" s="78" t="str">
        <f>REPLACE(INDEX(GroupVertices[Group],MATCH(Vertices[[#This Row],[Vertex]],GroupVertices[Vertex],0)),1,1,"")</f>
        <v>5</v>
      </c>
      <c r="BB93" s="48"/>
      <c r="BC93" s="48"/>
      <c r="BD93" s="48"/>
      <c r="BE93" s="48"/>
      <c r="BF93" s="48" t="s">
        <v>365</v>
      </c>
      <c r="BG93" s="48" t="s">
        <v>365</v>
      </c>
      <c r="BH93" s="121" t="s">
        <v>1743</v>
      </c>
      <c r="BI93" s="121" t="s">
        <v>1743</v>
      </c>
      <c r="BJ93" s="121" t="s">
        <v>1776</v>
      </c>
      <c r="BK93" s="121" t="s">
        <v>1776</v>
      </c>
      <c r="BL93" s="121">
        <v>1</v>
      </c>
      <c r="BM93" s="124">
        <v>12.5</v>
      </c>
      <c r="BN93" s="121">
        <v>0</v>
      </c>
      <c r="BO93" s="124">
        <v>0</v>
      </c>
      <c r="BP93" s="121">
        <v>0</v>
      </c>
      <c r="BQ93" s="124">
        <v>0</v>
      </c>
      <c r="BR93" s="121">
        <v>7</v>
      </c>
      <c r="BS93" s="124">
        <v>87.5</v>
      </c>
      <c r="BT93" s="121">
        <v>8</v>
      </c>
      <c r="BU93" s="2"/>
      <c r="BV93" s="3"/>
      <c r="BW93" s="3"/>
      <c r="BX93" s="3"/>
      <c r="BY93" s="3"/>
    </row>
    <row r="94" spans="1:77" ht="41.45" customHeight="1">
      <c r="A94" s="64" t="s">
        <v>285</v>
      </c>
      <c r="C94" s="65"/>
      <c r="D94" s="65" t="s">
        <v>64</v>
      </c>
      <c r="E94" s="66">
        <v>174.66403655993665</v>
      </c>
      <c r="F94" s="68">
        <v>99.9537087867251</v>
      </c>
      <c r="G94" s="100" t="s">
        <v>448</v>
      </c>
      <c r="H94" s="65"/>
      <c r="I94" s="69" t="s">
        <v>285</v>
      </c>
      <c r="J94" s="70"/>
      <c r="K94" s="70"/>
      <c r="L94" s="69" t="s">
        <v>1345</v>
      </c>
      <c r="M94" s="73">
        <v>16.427318344080213</v>
      </c>
      <c r="N94" s="74">
        <v>888.0336303710938</v>
      </c>
      <c r="O94" s="74">
        <v>1613.295166015625</v>
      </c>
      <c r="P94" s="75"/>
      <c r="Q94" s="76"/>
      <c r="R94" s="76"/>
      <c r="S94" s="86"/>
      <c r="T94" s="48">
        <v>0</v>
      </c>
      <c r="U94" s="48">
        <v>2</v>
      </c>
      <c r="V94" s="49">
        <v>0</v>
      </c>
      <c r="W94" s="49">
        <v>0.010204</v>
      </c>
      <c r="X94" s="49">
        <v>0.007692</v>
      </c>
      <c r="Y94" s="49">
        <v>0.459946</v>
      </c>
      <c r="Z94" s="49">
        <v>0.5</v>
      </c>
      <c r="AA94" s="49">
        <v>0</v>
      </c>
      <c r="AB94" s="71">
        <v>94</v>
      </c>
      <c r="AC94" s="71"/>
      <c r="AD94" s="72"/>
      <c r="AE94" s="78" t="s">
        <v>807</v>
      </c>
      <c r="AF94" s="78">
        <v>1872</v>
      </c>
      <c r="AG94" s="78">
        <v>2080</v>
      </c>
      <c r="AH94" s="78">
        <v>65693</v>
      </c>
      <c r="AI94" s="78">
        <v>88976</v>
      </c>
      <c r="AJ94" s="78"/>
      <c r="AK94" s="78" t="s">
        <v>908</v>
      </c>
      <c r="AL94" s="78" t="s">
        <v>977</v>
      </c>
      <c r="AM94" s="78"/>
      <c r="AN94" s="78"/>
      <c r="AO94" s="80">
        <v>39934.243726851855</v>
      </c>
      <c r="AP94" s="83" t="s">
        <v>1086</v>
      </c>
      <c r="AQ94" s="78" t="b">
        <v>0</v>
      </c>
      <c r="AR94" s="78" t="b">
        <v>0</v>
      </c>
      <c r="AS94" s="78" t="b">
        <v>0</v>
      </c>
      <c r="AT94" s="78" t="s">
        <v>683</v>
      </c>
      <c r="AU94" s="78">
        <v>8</v>
      </c>
      <c r="AV94" s="83" t="s">
        <v>1116</v>
      </c>
      <c r="AW94" s="78" t="b">
        <v>0</v>
      </c>
      <c r="AX94" s="78" t="s">
        <v>1141</v>
      </c>
      <c r="AY94" s="83" t="s">
        <v>1233</v>
      </c>
      <c r="AZ94" s="78" t="s">
        <v>66</v>
      </c>
      <c r="BA94" s="78" t="str">
        <f>REPLACE(INDEX(GroupVertices[Group],MATCH(Vertices[[#This Row],[Vertex]],GroupVertices[Vertex],0)),1,1,"")</f>
        <v>1</v>
      </c>
      <c r="BB94" s="48"/>
      <c r="BC94" s="48"/>
      <c r="BD94" s="48"/>
      <c r="BE94" s="48"/>
      <c r="BF94" s="48" t="s">
        <v>365</v>
      </c>
      <c r="BG94" s="48" t="s">
        <v>365</v>
      </c>
      <c r="BH94" s="121" t="s">
        <v>1756</v>
      </c>
      <c r="BI94" s="121" t="s">
        <v>1756</v>
      </c>
      <c r="BJ94" s="121" t="s">
        <v>1790</v>
      </c>
      <c r="BK94" s="121" t="s">
        <v>1790</v>
      </c>
      <c r="BL94" s="121">
        <v>0</v>
      </c>
      <c r="BM94" s="124">
        <v>0</v>
      </c>
      <c r="BN94" s="121">
        <v>0</v>
      </c>
      <c r="BO94" s="124">
        <v>0</v>
      </c>
      <c r="BP94" s="121">
        <v>0</v>
      </c>
      <c r="BQ94" s="124">
        <v>0</v>
      </c>
      <c r="BR94" s="121">
        <v>18</v>
      </c>
      <c r="BS94" s="124">
        <v>100</v>
      </c>
      <c r="BT94" s="121">
        <v>18</v>
      </c>
      <c r="BU94" s="2"/>
      <c r="BV94" s="3"/>
      <c r="BW94" s="3"/>
      <c r="BX94" s="3"/>
      <c r="BY94" s="3"/>
    </row>
    <row r="95" spans="1:77" ht="41.45" customHeight="1">
      <c r="A95" s="64" t="s">
        <v>286</v>
      </c>
      <c r="C95" s="65"/>
      <c r="D95" s="65" t="s">
        <v>64</v>
      </c>
      <c r="E95" s="66">
        <v>179.55308528956604</v>
      </c>
      <c r="F95" s="68">
        <v>99.93583770775408</v>
      </c>
      <c r="G95" s="100" t="s">
        <v>449</v>
      </c>
      <c r="H95" s="65"/>
      <c r="I95" s="69" t="s">
        <v>286</v>
      </c>
      <c r="J95" s="70"/>
      <c r="K95" s="70"/>
      <c r="L95" s="69" t="s">
        <v>1346</v>
      </c>
      <c r="M95" s="73">
        <v>22.383153262491952</v>
      </c>
      <c r="N95" s="74">
        <v>6431.43212890625</v>
      </c>
      <c r="O95" s="74">
        <v>352.9058837890625</v>
      </c>
      <c r="P95" s="75"/>
      <c r="Q95" s="76"/>
      <c r="R95" s="76"/>
      <c r="S95" s="86"/>
      <c r="T95" s="48">
        <v>0</v>
      </c>
      <c r="U95" s="48">
        <v>1</v>
      </c>
      <c r="V95" s="49">
        <v>0</v>
      </c>
      <c r="W95" s="49">
        <v>0.025</v>
      </c>
      <c r="X95" s="49">
        <v>0</v>
      </c>
      <c r="Y95" s="49">
        <v>0.493323</v>
      </c>
      <c r="Z95" s="49">
        <v>0</v>
      </c>
      <c r="AA95" s="49">
        <v>0</v>
      </c>
      <c r="AB95" s="71">
        <v>95</v>
      </c>
      <c r="AC95" s="71"/>
      <c r="AD95" s="72"/>
      <c r="AE95" s="78" t="s">
        <v>808</v>
      </c>
      <c r="AF95" s="78">
        <v>1602</v>
      </c>
      <c r="AG95" s="78">
        <v>2883</v>
      </c>
      <c r="AH95" s="78">
        <v>269796</v>
      </c>
      <c r="AI95" s="78">
        <v>123943</v>
      </c>
      <c r="AJ95" s="78"/>
      <c r="AK95" s="78" t="s">
        <v>909</v>
      </c>
      <c r="AL95" s="78" t="s">
        <v>926</v>
      </c>
      <c r="AM95" s="78"/>
      <c r="AN95" s="78"/>
      <c r="AO95" s="80">
        <v>40671.50157407407</v>
      </c>
      <c r="AP95" s="83" t="s">
        <v>1087</v>
      </c>
      <c r="AQ95" s="78" t="b">
        <v>1</v>
      </c>
      <c r="AR95" s="78" t="b">
        <v>0</v>
      </c>
      <c r="AS95" s="78" t="b">
        <v>1</v>
      </c>
      <c r="AT95" s="78" t="s">
        <v>683</v>
      </c>
      <c r="AU95" s="78">
        <v>262</v>
      </c>
      <c r="AV95" s="83" t="s">
        <v>1107</v>
      </c>
      <c r="AW95" s="78" t="b">
        <v>0</v>
      </c>
      <c r="AX95" s="78" t="s">
        <v>1141</v>
      </c>
      <c r="AY95" s="83" t="s">
        <v>1234</v>
      </c>
      <c r="AZ95" s="78" t="s">
        <v>66</v>
      </c>
      <c r="BA95" s="78" t="str">
        <f>REPLACE(INDEX(GroupVertices[Group],MATCH(Vertices[[#This Row],[Vertex]],GroupVertices[Vertex],0)),1,1,"")</f>
        <v>3</v>
      </c>
      <c r="BB95" s="48"/>
      <c r="BC95" s="48"/>
      <c r="BD95" s="48"/>
      <c r="BE95" s="48"/>
      <c r="BF95" s="48"/>
      <c r="BG95" s="48"/>
      <c r="BH95" s="121" t="s">
        <v>1761</v>
      </c>
      <c r="BI95" s="121" t="s">
        <v>1761</v>
      </c>
      <c r="BJ95" s="121" t="s">
        <v>1796</v>
      </c>
      <c r="BK95" s="121" t="s">
        <v>1796</v>
      </c>
      <c r="BL95" s="121">
        <v>0</v>
      </c>
      <c r="BM95" s="124">
        <v>0</v>
      </c>
      <c r="BN95" s="121">
        <v>0</v>
      </c>
      <c r="BO95" s="124">
        <v>0</v>
      </c>
      <c r="BP95" s="121">
        <v>0</v>
      </c>
      <c r="BQ95" s="124">
        <v>0</v>
      </c>
      <c r="BR95" s="121">
        <v>26</v>
      </c>
      <c r="BS95" s="124">
        <v>100</v>
      </c>
      <c r="BT95" s="121">
        <v>26</v>
      </c>
      <c r="BU95" s="2"/>
      <c r="BV95" s="3"/>
      <c r="BW95" s="3"/>
      <c r="BX95" s="3"/>
      <c r="BY95" s="3"/>
    </row>
    <row r="96" spans="1:77" ht="41.45" customHeight="1">
      <c r="A96" s="64" t="s">
        <v>308</v>
      </c>
      <c r="C96" s="65"/>
      <c r="D96" s="65" t="s">
        <v>64</v>
      </c>
      <c r="E96" s="66">
        <v>172.9957932823296</v>
      </c>
      <c r="F96" s="68">
        <v>99.95980676385844</v>
      </c>
      <c r="G96" s="100" t="s">
        <v>465</v>
      </c>
      <c r="H96" s="65"/>
      <c r="I96" s="69" t="s">
        <v>308</v>
      </c>
      <c r="J96" s="70"/>
      <c r="K96" s="70"/>
      <c r="L96" s="69" t="s">
        <v>1347</v>
      </c>
      <c r="M96" s="73">
        <v>14.395065831446571</v>
      </c>
      <c r="N96" s="74">
        <v>6020.67431640625</v>
      </c>
      <c r="O96" s="74">
        <v>1202.557373046875</v>
      </c>
      <c r="P96" s="75"/>
      <c r="Q96" s="76"/>
      <c r="R96" s="76"/>
      <c r="S96" s="86"/>
      <c r="T96" s="48">
        <v>4</v>
      </c>
      <c r="U96" s="48">
        <v>1</v>
      </c>
      <c r="V96" s="49">
        <v>46</v>
      </c>
      <c r="W96" s="49">
        <v>0.035714</v>
      </c>
      <c r="X96" s="49">
        <v>0</v>
      </c>
      <c r="Y96" s="49">
        <v>1.615638</v>
      </c>
      <c r="Z96" s="49">
        <v>0</v>
      </c>
      <c r="AA96" s="49">
        <v>0</v>
      </c>
      <c r="AB96" s="71">
        <v>96</v>
      </c>
      <c r="AC96" s="71"/>
      <c r="AD96" s="72"/>
      <c r="AE96" s="78" t="s">
        <v>809</v>
      </c>
      <c r="AF96" s="78">
        <v>1281</v>
      </c>
      <c r="AG96" s="78">
        <v>1806</v>
      </c>
      <c r="AH96" s="78">
        <v>7761</v>
      </c>
      <c r="AI96" s="78">
        <v>8214</v>
      </c>
      <c r="AJ96" s="78"/>
      <c r="AK96" s="78" t="s">
        <v>910</v>
      </c>
      <c r="AL96" s="78" t="s">
        <v>978</v>
      </c>
      <c r="AM96" s="83" t="s">
        <v>1011</v>
      </c>
      <c r="AN96" s="78"/>
      <c r="AO96" s="80">
        <v>40321.71855324074</v>
      </c>
      <c r="AP96" s="83" t="s">
        <v>1088</v>
      </c>
      <c r="AQ96" s="78" t="b">
        <v>0</v>
      </c>
      <c r="AR96" s="78" t="b">
        <v>0</v>
      </c>
      <c r="AS96" s="78" t="b">
        <v>0</v>
      </c>
      <c r="AT96" s="78" t="s">
        <v>683</v>
      </c>
      <c r="AU96" s="78">
        <v>4</v>
      </c>
      <c r="AV96" s="83" t="s">
        <v>1112</v>
      </c>
      <c r="AW96" s="78" t="b">
        <v>0</v>
      </c>
      <c r="AX96" s="78" t="s">
        <v>1141</v>
      </c>
      <c r="AY96" s="83" t="s">
        <v>1235</v>
      </c>
      <c r="AZ96" s="78" t="s">
        <v>66</v>
      </c>
      <c r="BA96" s="78" t="str">
        <f>REPLACE(INDEX(GroupVertices[Group],MATCH(Vertices[[#This Row],[Vertex]],GroupVertices[Vertex],0)),1,1,"")</f>
        <v>3</v>
      </c>
      <c r="BB96" s="48"/>
      <c r="BC96" s="48"/>
      <c r="BD96" s="48"/>
      <c r="BE96" s="48"/>
      <c r="BF96" s="48" t="s">
        <v>375</v>
      </c>
      <c r="BG96" s="48" t="s">
        <v>375</v>
      </c>
      <c r="BH96" s="121" t="s">
        <v>1762</v>
      </c>
      <c r="BI96" s="121" t="s">
        <v>1762</v>
      </c>
      <c r="BJ96" s="121" t="s">
        <v>1797</v>
      </c>
      <c r="BK96" s="121" t="s">
        <v>1797</v>
      </c>
      <c r="BL96" s="121">
        <v>1</v>
      </c>
      <c r="BM96" s="124">
        <v>2.5</v>
      </c>
      <c r="BN96" s="121">
        <v>1</v>
      </c>
      <c r="BO96" s="124">
        <v>2.5</v>
      </c>
      <c r="BP96" s="121">
        <v>0</v>
      </c>
      <c r="BQ96" s="124">
        <v>0</v>
      </c>
      <c r="BR96" s="121">
        <v>38</v>
      </c>
      <c r="BS96" s="124">
        <v>95</v>
      </c>
      <c r="BT96" s="121">
        <v>40</v>
      </c>
      <c r="BU96" s="2"/>
      <c r="BV96" s="3"/>
      <c r="BW96" s="3"/>
      <c r="BX96" s="3"/>
      <c r="BY96" s="3"/>
    </row>
    <row r="97" spans="1:77" ht="41.45" customHeight="1">
      <c r="A97" s="64" t="s">
        <v>287</v>
      </c>
      <c r="C97" s="65"/>
      <c r="D97" s="65" t="s">
        <v>64</v>
      </c>
      <c r="E97" s="66">
        <v>206.60419799908453</v>
      </c>
      <c r="F97" s="68">
        <v>99.83695700555198</v>
      </c>
      <c r="G97" s="100" t="s">
        <v>1137</v>
      </c>
      <c r="H97" s="65"/>
      <c r="I97" s="69" t="s">
        <v>287</v>
      </c>
      <c r="J97" s="70"/>
      <c r="K97" s="70"/>
      <c r="L97" s="69" t="s">
        <v>1348</v>
      </c>
      <c r="M97" s="73">
        <v>55.33679528304406</v>
      </c>
      <c r="N97" s="74">
        <v>8712.5791015625</v>
      </c>
      <c r="O97" s="74">
        <v>5654.06982421875</v>
      </c>
      <c r="P97" s="75"/>
      <c r="Q97" s="76"/>
      <c r="R97" s="76"/>
      <c r="S97" s="86"/>
      <c r="T97" s="48">
        <v>0</v>
      </c>
      <c r="U97" s="48">
        <v>1</v>
      </c>
      <c r="V97" s="49">
        <v>0</v>
      </c>
      <c r="W97" s="49">
        <v>0.142857</v>
      </c>
      <c r="X97" s="49">
        <v>0</v>
      </c>
      <c r="Y97" s="49">
        <v>0.595235</v>
      </c>
      <c r="Z97" s="49">
        <v>0</v>
      </c>
      <c r="AA97" s="49">
        <v>0</v>
      </c>
      <c r="AB97" s="71">
        <v>97</v>
      </c>
      <c r="AC97" s="71"/>
      <c r="AD97" s="72"/>
      <c r="AE97" s="78" t="s">
        <v>810</v>
      </c>
      <c r="AF97" s="78">
        <v>7490</v>
      </c>
      <c r="AG97" s="78">
        <v>7326</v>
      </c>
      <c r="AH97" s="78">
        <v>89675</v>
      </c>
      <c r="AI97" s="78">
        <v>106550</v>
      </c>
      <c r="AJ97" s="78"/>
      <c r="AK97" s="78" t="s">
        <v>911</v>
      </c>
      <c r="AL97" s="78" t="s">
        <v>979</v>
      </c>
      <c r="AM97" s="83" t="s">
        <v>1012</v>
      </c>
      <c r="AN97" s="78"/>
      <c r="AO97" s="80">
        <v>41151.896006944444</v>
      </c>
      <c r="AP97" s="83" t="s">
        <v>1089</v>
      </c>
      <c r="AQ97" s="78" t="b">
        <v>1</v>
      </c>
      <c r="AR97" s="78" t="b">
        <v>0</v>
      </c>
      <c r="AS97" s="78" t="b">
        <v>0</v>
      </c>
      <c r="AT97" s="78" t="s">
        <v>683</v>
      </c>
      <c r="AU97" s="78">
        <v>74</v>
      </c>
      <c r="AV97" s="83" t="s">
        <v>1107</v>
      </c>
      <c r="AW97" s="78" t="b">
        <v>0</v>
      </c>
      <c r="AX97" s="78" t="s">
        <v>1141</v>
      </c>
      <c r="AY97" s="83" t="s">
        <v>1236</v>
      </c>
      <c r="AZ97" s="78" t="s">
        <v>66</v>
      </c>
      <c r="BA97" s="78" t="str">
        <f>REPLACE(INDEX(GroupVertices[Group],MATCH(Vertices[[#This Row],[Vertex]],GroupVertices[Vertex],0)),1,1,"")</f>
        <v>5</v>
      </c>
      <c r="BB97" s="48"/>
      <c r="BC97" s="48"/>
      <c r="BD97" s="48"/>
      <c r="BE97" s="48"/>
      <c r="BF97" s="48" t="s">
        <v>365</v>
      </c>
      <c r="BG97" s="48" t="s">
        <v>365</v>
      </c>
      <c r="BH97" s="121" t="s">
        <v>1743</v>
      </c>
      <c r="BI97" s="121" t="s">
        <v>1743</v>
      </c>
      <c r="BJ97" s="121" t="s">
        <v>1776</v>
      </c>
      <c r="BK97" s="121" t="s">
        <v>1776</v>
      </c>
      <c r="BL97" s="121">
        <v>1</v>
      </c>
      <c r="BM97" s="124">
        <v>12.5</v>
      </c>
      <c r="BN97" s="121">
        <v>0</v>
      </c>
      <c r="BO97" s="124">
        <v>0</v>
      </c>
      <c r="BP97" s="121">
        <v>0</v>
      </c>
      <c r="BQ97" s="124">
        <v>0</v>
      </c>
      <c r="BR97" s="121">
        <v>7</v>
      </c>
      <c r="BS97" s="124">
        <v>87.5</v>
      </c>
      <c r="BT97" s="121">
        <v>8</v>
      </c>
      <c r="BU97" s="2"/>
      <c r="BV97" s="3"/>
      <c r="BW97" s="3"/>
      <c r="BX97" s="3"/>
      <c r="BY97" s="3"/>
    </row>
    <row r="98" spans="1:77" ht="41.45" customHeight="1">
      <c r="A98" s="64" t="s">
        <v>289</v>
      </c>
      <c r="C98" s="65"/>
      <c r="D98" s="65" t="s">
        <v>64</v>
      </c>
      <c r="E98" s="66">
        <v>163.13245711545588</v>
      </c>
      <c r="F98" s="68">
        <v>99.99586049727445</v>
      </c>
      <c r="G98" s="100" t="s">
        <v>1138</v>
      </c>
      <c r="H98" s="65"/>
      <c r="I98" s="69" t="s">
        <v>289</v>
      </c>
      <c r="J98" s="70"/>
      <c r="K98" s="70"/>
      <c r="L98" s="69" t="s">
        <v>1349</v>
      </c>
      <c r="M98" s="73">
        <v>2.379558274999481</v>
      </c>
      <c r="N98" s="74">
        <v>7549.6025390625</v>
      </c>
      <c r="O98" s="74">
        <v>5380.1201171875</v>
      </c>
      <c r="P98" s="75"/>
      <c r="Q98" s="76"/>
      <c r="R98" s="76"/>
      <c r="S98" s="86"/>
      <c r="T98" s="48">
        <v>0</v>
      </c>
      <c r="U98" s="48">
        <v>1</v>
      </c>
      <c r="V98" s="49">
        <v>0</v>
      </c>
      <c r="W98" s="49">
        <v>0.142857</v>
      </c>
      <c r="X98" s="49">
        <v>0</v>
      </c>
      <c r="Y98" s="49">
        <v>0.595235</v>
      </c>
      <c r="Z98" s="49">
        <v>0</v>
      </c>
      <c r="AA98" s="49">
        <v>0</v>
      </c>
      <c r="AB98" s="71">
        <v>98</v>
      </c>
      <c r="AC98" s="71"/>
      <c r="AD98" s="72"/>
      <c r="AE98" s="78" t="s">
        <v>811</v>
      </c>
      <c r="AF98" s="78">
        <v>891</v>
      </c>
      <c r="AG98" s="78">
        <v>186</v>
      </c>
      <c r="AH98" s="78">
        <v>2773</v>
      </c>
      <c r="AI98" s="78">
        <v>10191</v>
      </c>
      <c r="AJ98" s="78"/>
      <c r="AK98" s="78" t="s">
        <v>912</v>
      </c>
      <c r="AL98" s="78" t="s">
        <v>977</v>
      </c>
      <c r="AM98" s="78"/>
      <c r="AN98" s="78"/>
      <c r="AO98" s="80">
        <v>43144.72193287037</v>
      </c>
      <c r="AP98" s="83" t="s">
        <v>1090</v>
      </c>
      <c r="AQ98" s="78" t="b">
        <v>1</v>
      </c>
      <c r="AR98" s="78" t="b">
        <v>0</v>
      </c>
      <c r="AS98" s="78" t="b">
        <v>0</v>
      </c>
      <c r="AT98" s="78" t="s">
        <v>683</v>
      </c>
      <c r="AU98" s="78">
        <v>0</v>
      </c>
      <c r="AV98" s="78"/>
      <c r="AW98" s="78" t="b">
        <v>0</v>
      </c>
      <c r="AX98" s="78" t="s">
        <v>1141</v>
      </c>
      <c r="AY98" s="83" t="s">
        <v>1237</v>
      </c>
      <c r="AZ98" s="78" t="s">
        <v>66</v>
      </c>
      <c r="BA98" s="78" t="str">
        <f>REPLACE(INDEX(GroupVertices[Group],MATCH(Vertices[[#This Row],[Vertex]],GroupVertices[Vertex],0)),1,1,"")</f>
        <v>5</v>
      </c>
      <c r="BB98" s="48"/>
      <c r="BC98" s="48"/>
      <c r="BD98" s="48"/>
      <c r="BE98" s="48"/>
      <c r="BF98" s="48" t="s">
        <v>365</v>
      </c>
      <c r="BG98" s="48" t="s">
        <v>365</v>
      </c>
      <c r="BH98" s="121" t="s">
        <v>1743</v>
      </c>
      <c r="BI98" s="121" t="s">
        <v>1743</v>
      </c>
      <c r="BJ98" s="121" t="s">
        <v>1776</v>
      </c>
      <c r="BK98" s="121" t="s">
        <v>1776</v>
      </c>
      <c r="BL98" s="121">
        <v>1</v>
      </c>
      <c r="BM98" s="124">
        <v>12.5</v>
      </c>
      <c r="BN98" s="121">
        <v>0</v>
      </c>
      <c r="BO98" s="124">
        <v>0</v>
      </c>
      <c r="BP98" s="121">
        <v>0</v>
      </c>
      <c r="BQ98" s="124">
        <v>0</v>
      </c>
      <c r="BR98" s="121">
        <v>7</v>
      </c>
      <c r="BS98" s="124">
        <v>87.5</v>
      </c>
      <c r="BT98" s="121">
        <v>8</v>
      </c>
      <c r="BU98" s="2"/>
      <c r="BV98" s="3"/>
      <c r="BW98" s="3"/>
      <c r="BX98" s="3"/>
      <c r="BY98" s="3"/>
    </row>
    <row r="99" spans="1:77" ht="41.45" customHeight="1">
      <c r="A99" s="64" t="s">
        <v>290</v>
      </c>
      <c r="C99" s="65"/>
      <c r="D99" s="65" t="s">
        <v>64</v>
      </c>
      <c r="E99" s="66">
        <v>163.06548384518698</v>
      </c>
      <c r="F99" s="68">
        <v>99.99610530657543</v>
      </c>
      <c r="G99" s="100" t="s">
        <v>450</v>
      </c>
      <c r="H99" s="65"/>
      <c r="I99" s="69" t="s">
        <v>290</v>
      </c>
      <c r="J99" s="70"/>
      <c r="K99" s="70"/>
      <c r="L99" s="69" t="s">
        <v>1350</v>
      </c>
      <c r="M99" s="73">
        <v>2.2979714952952106</v>
      </c>
      <c r="N99" s="74">
        <v>7306.30810546875</v>
      </c>
      <c r="O99" s="74">
        <v>6202.53662109375</v>
      </c>
      <c r="P99" s="75"/>
      <c r="Q99" s="76"/>
      <c r="R99" s="76"/>
      <c r="S99" s="86"/>
      <c r="T99" s="48">
        <v>0</v>
      </c>
      <c r="U99" s="48">
        <v>1</v>
      </c>
      <c r="V99" s="49">
        <v>0</v>
      </c>
      <c r="W99" s="49">
        <v>0.020833</v>
      </c>
      <c r="X99" s="49">
        <v>0</v>
      </c>
      <c r="Y99" s="49">
        <v>0.545352</v>
      </c>
      <c r="Z99" s="49">
        <v>0</v>
      </c>
      <c r="AA99" s="49">
        <v>0</v>
      </c>
      <c r="AB99" s="71">
        <v>99</v>
      </c>
      <c r="AC99" s="71"/>
      <c r="AD99" s="72"/>
      <c r="AE99" s="78" t="s">
        <v>812</v>
      </c>
      <c r="AF99" s="78">
        <v>788</v>
      </c>
      <c r="AG99" s="78">
        <v>175</v>
      </c>
      <c r="AH99" s="78">
        <v>4191</v>
      </c>
      <c r="AI99" s="78">
        <v>2567</v>
      </c>
      <c r="AJ99" s="78"/>
      <c r="AK99" s="78"/>
      <c r="AL99" s="78"/>
      <c r="AM99" s="78"/>
      <c r="AN99" s="78"/>
      <c r="AO99" s="80">
        <v>42897.75791666667</v>
      </c>
      <c r="AP99" s="83" t="s">
        <v>1091</v>
      </c>
      <c r="AQ99" s="78" t="b">
        <v>1</v>
      </c>
      <c r="AR99" s="78" t="b">
        <v>0</v>
      </c>
      <c r="AS99" s="78" t="b">
        <v>1</v>
      </c>
      <c r="AT99" s="78" t="s">
        <v>683</v>
      </c>
      <c r="AU99" s="78">
        <v>1</v>
      </c>
      <c r="AV99" s="78"/>
      <c r="AW99" s="78" t="b">
        <v>0</v>
      </c>
      <c r="AX99" s="78" t="s">
        <v>1141</v>
      </c>
      <c r="AY99" s="83" t="s">
        <v>1238</v>
      </c>
      <c r="AZ99" s="78" t="s">
        <v>66</v>
      </c>
      <c r="BA99" s="78" t="str">
        <f>REPLACE(INDEX(GroupVertices[Group],MATCH(Vertices[[#This Row],[Vertex]],GroupVertices[Vertex],0)),1,1,"")</f>
        <v>2</v>
      </c>
      <c r="BB99" s="48" t="s">
        <v>358</v>
      </c>
      <c r="BC99" s="48" t="s">
        <v>358</v>
      </c>
      <c r="BD99" s="48" t="s">
        <v>362</v>
      </c>
      <c r="BE99" s="48" t="s">
        <v>362</v>
      </c>
      <c r="BF99" s="48" t="s">
        <v>364</v>
      </c>
      <c r="BG99" s="48" t="s">
        <v>364</v>
      </c>
      <c r="BH99" s="121" t="s">
        <v>1741</v>
      </c>
      <c r="BI99" s="121" t="s">
        <v>1741</v>
      </c>
      <c r="BJ99" s="121" t="s">
        <v>1774</v>
      </c>
      <c r="BK99" s="121" t="s">
        <v>1774</v>
      </c>
      <c r="BL99" s="121">
        <v>0</v>
      </c>
      <c r="BM99" s="124">
        <v>0</v>
      </c>
      <c r="BN99" s="121">
        <v>0</v>
      </c>
      <c r="BO99" s="124">
        <v>0</v>
      </c>
      <c r="BP99" s="121">
        <v>0</v>
      </c>
      <c r="BQ99" s="124">
        <v>0</v>
      </c>
      <c r="BR99" s="121">
        <v>12</v>
      </c>
      <c r="BS99" s="124">
        <v>100</v>
      </c>
      <c r="BT99" s="121">
        <v>12</v>
      </c>
      <c r="BU99" s="2"/>
      <c r="BV99" s="3"/>
      <c r="BW99" s="3"/>
      <c r="BX99" s="3"/>
      <c r="BY99" s="3"/>
    </row>
    <row r="100" spans="1:77" ht="41.45" customHeight="1">
      <c r="A100" s="64" t="s">
        <v>291</v>
      </c>
      <c r="C100" s="65"/>
      <c r="D100" s="65" t="s">
        <v>64</v>
      </c>
      <c r="E100" s="66">
        <v>205.30735194751412</v>
      </c>
      <c r="F100" s="68">
        <v>99.84169740383446</v>
      </c>
      <c r="G100" s="100" t="s">
        <v>451</v>
      </c>
      <c r="H100" s="65"/>
      <c r="I100" s="69" t="s">
        <v>291</v>
      </c>
      <c r="J100" s="70"/>
      <c r="K100" s="70"/>
      <c r="L100" s="69" t="s">
        <v>1351</v>
      </c>
      <c r="M100" s="73">
        <v>53.75697854877046</v>
      </c>
      <c r="N100" s="74">
        <v>4405.01171875</v>
      </c>
      <c r="O100" s="74">
        <v>6281.28662109375</v>
      </c>
      <c r="P100" s="75"/>
      <c r="Q100" s="76"/>
      <c r="R100" s="76"/>
      <c r="S100" s="86"/>
      <c r="T100" s="48">
        <v>0</v>
      </c>
      <c r="U100" s="48">
        <v>3</v>
      </c>
      <c r="V100" s="49">
        <v>0.046512</v>
      </c>
      <c r="W100" s="49">
        <v>0.010309</v>
      </c>
      <c r="X100" s="49">
        <v>0.017573</v>
      </c>
      <c r="Y100" s="49">
        <v>0.577485</v>
      </c>
      <c r="Z100" s="49">
        <v>0.3333333333333333</v>
      </c>
      <c r="AA100" s="49">
        <v>0</v>
      </c>
      <c r="AB100" s="71">
        <v>100</v>
      </c>
      <c r="AC100" s="71"/>
      <c r="AD100" s="72"/>
      <c r="AE100" s="78" t="s">
        <v>813</v>
      </c>
      <c r="AF100" s="78">
        <v>7819</v>
      </c>
      <c r="AG100" s="78">
        <v>7113</v>
      </c>
      <c r="AH100" s="78">
        <v>350318</v>
      </c>
      <c r="AI100" s="78">
        <v>368628</v>
      </c>
      <c r="AJ100" s="78"/>
      <c r="AK100" s="78" t="s">
        <v>913</v>
      </c>
      <c r="AL100" s="78" t="s">
        <v>980</v>
      </c>
      <c r="AM100" s="78"/>
      <c r="AN100" s="78"/>
      <c r="AO100" s="80">
        <v>42123.96957175926</v>
      </c>
      <c r="AP100" s="83" t="s">
        <v>1092</v>
      </c>
      <c r="AQ100" s="78" t="b">
        <v>1</v>
      </c>
      <c r="AR100" s="78" t="b">
        <v>0</v>
      </c>
      <c r="AS100" s="78" t="b">
        <v>1</v>
      </c>
      <c r="AT100" s="78" t="s">
        <v>683</v>
      </c>
      <c r="AU100" s="78">
        <v>238</v>
      </c>
      <c r="AV100" s="83" t="s">
        <v>1107</v>
      </c>
      <c r="AW100" s="78" t="b">
        <v>0</v>
      </c>
      <c r="AX100" s="78" t="s">
        <v>1141</v>
      </c>
      <c r="AY100" s="83" t="s">
        <v>1239</v>
      </c>
      <c r="AZ100" s="78" t="s">
        <v>66</v>
      </c>
      <c r="BA100" s="78" t="str">
        <f>REPLACE(INDEX(GroupVertices[Group],MATCH(Vertices[[#This Row],[Vertex]],GroupVertices[Vertex],0)),1,1,"")</f>
        <v>1</v>
      </c>
      <c r="BB100" s="48"/>
      <c r="BC100" s="48"/>
      <c r="BD100" s="48"/>
      <c r="BE100" s="48"/>
      <c r="BF100" s="48"/>
      <c r="BG100" s="48"/>
      <c r="BH100" s="121" t="s">
        <v>1739</v>
      </c>
      <c r="BI100" s="121" t="s">
        <v>1739</v>
      </c>
      <c r="BJ100" s="121" t="s">
        <v>1773</v>
      </c>
      <c r="BK100" s="121" t="s">
        <v>1773</v>
      </c>
      <c r="BL100" s="121">
        <v>0</v>
      </c>
      <c r="BM100" s="124">
        <v>0</v>
      </c>
      <c r="BN100" s="121">
        <v>0</v>
      </c>
      <c r="BO100" s="124">
        <v>0</v>
      </c>
      <c r="BP100" s="121">
        <v>0</v>
      </c>
      <c r="BQ100" s="124">
        <v>0</v>
      </c>
      <c r="BR100" s="121">
        <v>21</v>
      </c>
      <c r="BS100" s="124">
        <v>100</v>
      </c>
      <c r="BT100" s="121">
        <v>21</v>
      </c>
      <c r="BU100" s="2"/>
      <c r="BV100" s="3"/>
      <c r="BW100" s="3"/>
      <c r="BX100" s="3"/>
      <c r="BY100" s="3"/>
    </row>
    <row r="101" spans="1:77" ht="41.45" customHeight="1">
      <c r="A101" s="64" t="s">
        <v>292</v>
      </c>
      <c r="C101" s="65"/>
      <c r="D101" s="65" t="s">
        <v>64</v>
      </c>
      <c r="E101" s="66">
        <v>162.42010505895945</v>
      </c>
      <c r="F101" s="68">
        <v>99.99846437802117</v>
      </c>
      <c r="G101" s="100" t="s">
        <v>381</v>
      </c>
      <c r="H101" s="65"/>
      <c r="I101" s="69" t="s">
        <v>292</v>
      </c>
      <c r="J101" s="70"/>
      <c r="K101" s="70"/>
      <c r="L101" s="69" t="s">
        <v>1352</v>
      </c>
      <c r="M101" s="73">
        <v>1.5117716181449685</v>
      </c>
      <c r="N101" s="74">
        <v>4451.7783203125</v>
      </c>
      <c r="O101" s="74">
        <v>4435.39697265625</v>
      </c>
      <c r="P101" s="75"/>
      <c r="Q101" s="76"/>
      <c r="R101" s="76"/>
      <c r="S101" s="86"/>
      <c r="T101" s="48">
        <v>0</v>
      </c>
      <c r="U101" s="48">
        <v>3</v>
      </c>
      <c r="V101" s="49">
        <v>0.046512</v>
      </c>
      <c r="W101" s="49">
        <v>0.010309</v>
      </c>
      <c r="X101" s="49">
        <v>0.017573</v>
      </c>
      <c r="Y101" s="49">
        <v>0.577485</v>
      </c>
      <c r="Z101" s="49">
        <v>0.3333333333333333</v>
      </c>
      <c r="AA101" s="49">
        <v>0</v>
      </c>
      <c r="AB101" s="71">
        <v>101</v>
      </c>
      <c r="AC101" s="71"/>
      <c r="AD101" s="72"/>
      <c r="AE101" s="78" t="s">
        <v>814</v>
      </c>
      <c r="AF101" s="78">
        <v>336</v>
      </c>
      <c r="AG101" s="78">
        <v>69</v>
      </c>
      <c r="AH101" s="78">
        <v>2969</v>
      </c>
      <c r="AI101" s="78">
        <v>5247</v>
      </c>
      <c r="AJ101" s="78"/>
      <c r="AK101" s="78"/>
      <c r="AL101" s="78" t="s">
        <v>981</v>
      </c>
      <c r="AM101" s="78"/>
      <c r="AN101" s="78"/>
      <c r="AO101" s="80">
        <v>43032.71807870371</v>
      </c>
      <c r="AP101" s="83" t="s">
        <v>1093</v>
      </c>
      <c r="AQ101" s="78" t="b">
        <v>1</v>
      </c>
      <c r="AR101" s="78" t="b">
        <v>1</v>
      </c>
      <c r="AS101" s="78" t="b">
        <v>0</v>
      </c>
      <c r="AT101" s="78" t="s">
        <v>683</v>
      </c>
      <c r="AU101" s="78">
        <v>0</v>
      </c>
      <c r="AV101" s="78"/>
      <c r="AW101" s="78" t="b">
        <v>0</v>
      </c>
      <c r="AX101" s="78" t="s">
        <v>1141</v>
      </c>
      <c r="AY101" s="83" t="s">
        <v>1240</v>
      </c>
      <c r="AZ101" s="78" t="s">
        <v>66</v>
      </c>
      <c r="BA101" s="78" t="str">
        <f>REPLACE(INDEX(GroupVertices[Group],MATCH(Vertices[[#This Row],[Vertex]],GroupVertices[Vertex],0)),1,1,"")</f>
        <v>1</v>
      </c>
      <c r="BB101" s="48"/>
      <c r="BC101" s="48"/>
      <c r="BD101" s="48"/>
      <c r="BE101" s="48"/>
      <c r="BF101" s="48"/>
      <c r="BG101" s="48"/>
      <c r="BH101" s="121" t="s">
        <v>1739</v>
      </c>
      <c r="BI101" s="121" t="s">
        <v>1739</v>
      </c>
      <c r="BJ101" s="121" t="s">
        <v>1773</v>
      </c>
      <c r="BK101" s="121" t="s">
        <v>1773</v>
      </c>
      <c r="BL101" s="121">
        <v>0</v>
      </c>
      <c r="BM101" s="124">
        <v>0</v>
      </c>
      <c r="BN101" s="121">
        <v>0</v>
      </c>
      <c r="BO101" s="124">
        <v>0</v>
      </c>
      <c r="BP101" s="121">
        <v>0</v>
      </c>
      <c r="BQ101" s="124">
        <v>0</v>
      </c>
      <c r="BR101" s="121">
        <v>21</v>
      </c>
      <c r="BS101" s="124">
        <v>100</v>
      </c>
      <c r="BT101" s="121">
        <v>21</v>
      </c>
      <c r="BU101" s="2"/>
      <c r="BV101" s="3"/>
      <c r="BW101" s="3"/>
      <c r="BX101" s="3"/>
      <c r="BY101" s="3"/>
    </row>
    <row r="102" spans="1:77" ht="41.45" customHeight="1">
      <c r="A102" s="64" t="s">
        <v>293</v>
      </c>
      <c r="C102" s="65"/>
      <c r="D102" s="65" t="s">
        <v>64</v>
      </c>
      <c r="E102" s="66">
        <v>163.35773084272398</v>
      </c>
      <c r="F102" s="68">
        <v>99.99503704780754</v>
      </c>
      <c r="G102" s="100" t="s">
        <v>452</v>
      </c>
      <c r="H102" s="65"/>
      <c r="I102" s="69" t="s">
        <v>293</v>
      </c>
      <c r="J102" s="70"/>
      <c r="K102" s="70"/>
      <c r="L102" s="69" t="s">
        <v>1353</v>
      </c>
      <c r="M102" s="73">
        <v>2.653986534004754</v>
      </c>
      <c r="N102" s="74">
        <v>1011.1610717773438</v>
      </c>
      <c r="O102" s="74">
        <v>8436.4091796875</v>
      </c>
      <c r="P102" s="75"/>
      <c r="Q102" s="76"/>
      <c r="R102" s="76"/>
      <c r="S102" s="86"/>
      <c r="T102" s="48">
        <v>0</v>
      </c>
      <c r="U102" s="48">
        <v>3</v>
      </c>
      <c r="V102" s="49">
        <v>0.046512</v>
      </c>
      <c r="W102" s="49">
        <v>0.010309</v>
      </c>
      <c r="X102" s="49">
        <v>0.017573</v>
      </c>
      <c r="Y102" s="49">
        <v>0.577485</v>
      </c>
      <c r="Z102" s="49">
        <v>0.3333333333333333</v>
      </c>
      <c r="AA102" s="49">
        <v>0</v>
      </c>
      <c r="AB102" s="71">
        <v>102</v>
      </c>
      <c r="AC102" s="71"/>
      <c r="AD102" s="72"/>
      <c r="AE102" s="78" t="s">
        <v>815</v>
      </c>
      <c r="AF102" s="78">
        <v>427</v>
      </c>
      <c r="AG102" s="78">
        <v>223</v>
      </c>
      <c r="AH102" s="78">
        <v>7478</v>
      </c>
      <c r="AI102" s="78">
        <v>15564</v>
      </c>
      <c r="AJ102" s="78"/>
      <c r="AK102" s="78" t="s">
        <v>914</v>
      </c>
      <c r="AL102" s="78" t="s">
        <v>977</v>
      </c>
      <c r="AM102" s="78"/>
      <c r="AN102" s="78"/>
      <c r="AO102" s="80">
        <v>42049.86384259259</v>
      </c>
      <c r="AP102" s="83" t="s">
        <v>1094</v>
      </c>
      <c r="AQ102" s="78" t="b">
        <v>0</v>
      </c>
      <c r="AR102" s="78" t="b">
        <v>0</v>
      </c>
      <c r="AS102" s="78" t="b">
        <v>0</v>
      </c>
      <c r="AT102" s="78" t="s">
        <v>683</v>
      </c>
      <c r="AU102" s="78">
        <v>0</v>
      </c>
      <c r="AV102" s="83" t="s">
        <v>1107</v>
      </c>
      <c r="AW102" s="78" t="b">
        <v>0</v>
      </c>
      <c r="AX102" s="78" t="s">
        <v>1141</v>
      </c>
      <c r="AY102" s="83" t="s">
        <v>1241</v>
      </c>
      <c r="AZ102" s="78" t="s">
        <v>66</v>
      </c>
      <c r="BA102" s="78" t="str">
        <f>REPLACE(INDEX(GroupVertices[Group],MATCH(Vertices[[#This Row],[Vertex]],GroupVertices[Vertex],0)),1,1,"")</f>
        <v>1</v>
      </c>
      <c r="BB102" s="48"/>
      <c r="BC102" s="48"/>
      <c r="BD102" s="48"/>
      <c r="BE102" s="48"/>
      <c r="BF102" s="48"/>
      <c r="BG102" s="48"/>
      <c r="BH102" s="121" t="s">
        <v>1739</v>
      </c>
      <c r="BI102" s="121" t="s">
        <v>1739</v>
      </c>
      <c r="BJ102" s="121" t="s">
        <v>1773</v>
      </c>
      <c r="BK102" s="121" t="s">
        <v>1773</v>
      </c>
      <c r="BL102" s="121">
        <v>0</v>
      </c>
      <c r="BM102" s="124">
        <v>0</v>
      </c>
      <c r="BN102" s="121">
        <v>0</v>
      </c>
      <c r="BO102" s="124">
        <v>0</v>
      </c>
      <c r="BP102" s="121">
        <v>0</v>
      </c>
      <c r="BQ102" s="124">
        <v>0</v>
      </c>
      <c r="BR102" s="121">
        <v>21</v>
      </c>
      <c r="BS102" s="124">
        <v>100</v>
      </c>
      <c r="BT102" s="121">
        <v>21</v>
      </c>
      <c r="BU102" s="2"/>
      <c r="BV102" s="3"/>
      <c r="BW102" s="3"/>
      <c r="BX102" s="3"/>
      <c r="BY102" s="3"/>
    </row>
    <row r="103" spans="1:77" ht="41.45" customHeight="1">
      <c r="A103" s="64" t="s">
        <v>294</v>
      </c>
      <c r="C103" s="65"/>
      <c r="D103" s="65" t="s">
        <v>64</v>
      </c>
      <c r="E103" s="66">
        <v>164.36232989675742</v>
      </c>
      <c r="F103" s="68">
        <v>99.99136490829295</v>
      </c>
      <c r="G103" s="100" t="s">
        <v>453</v>
      </c>
      <c r="H103" s="65"/>
      <c r="I103" s="69" t="s">
        <v>294</v>
      </c>
      <c r="J103" s="70"/>
      <c r="K103" s="70"/>
      <c r="L103" s="69" t="s">
        <v>1354</v>
      </c>
      <c r="M103" s="73">
        <v>3.877788229568809</v>
      </c>
      <c r="N103" s="74">
        <v>3743.757080078125</v>
      </c>
      <c r="O103" s="74">
        <v>8793.4296875</v>
      </c>
      <c r="P103" s="75"/>
      <c r="Q103" s="76"/>
      <c r="R103" s="76"/>
      <c r="S103" s="86"/>
      <c r="T103" s="48">
        <v>0</v>
      </c>
      <c r="U103" s="48">
        <v>3</v>
      </c>
      <c r="V103" s="49">
        <v>0.046512</v>
      </c>
      <c r="W103" s="49">
        <v>0.010309</v>
      </c>
      <c r="X103" s="49">
        <v>0.017573</v>
      </c>
      <c r="Y103" s="49">
        <v>0.577485</v>
      </c>
      <c r="Z103" s="49">
        <v>0.3333333333333333</v>
      </c>
      <c r="AA103" s="49">
        <v>0</v>
      </c>
      <c r="AB103" s="71">
        <v>103</v>
      </c>
      <c r="AC103" s="71"/>
      <c r="AD103" s="72"/>
      <c r="AE103" s="78" t="s">
        <v>816</v>
      </c>
      <c r="AF103" s="78">
        <v>586</v>
      </c>
      <c r="AG103" s="78">
        <v>388</v>
      </c>
      <c r="AH103" s="78">
        <v>22773</v>
      </c>
      <c r="AI103" s="78">
        <v>55541</v>
      </c>
      <c r="AJ103" s="78"/>
      <c r="AK103" s="78" t="s">
        <v>915</v>
      </c>
      <c r="AL103" s="78" t="s">
        <v>925</v>
      </c>
      <c r="AM103" s="78"/>
      <c r="AN103" s="78"/>
      <c r="AO103" s="80">
        <v>41069.611805555556</v>
      </c>
      <c r="AP103" s="83" t="s">
        <v>1095</v>
      </c>
      <c r="AQ103" s="78" t="b">
        <v>0</v>
      </c>
      <c r="AR103" s="78" t="b">
        <v>0</v>
      </c>
      <c r="AS103" s="78" t="b">
        <v>0</v>
      </c>
      <c r="AT103" s="78" t="s">
        <v>683</v>
      </c>
      <c r="AU103" s="78">
        <v>3</v>
      </c>
      <c r="AV103" s="83" t="s">
        <v>1107</v>
      </c>
      <c r="AW103" s="78" t="b">
        <v>0</v>
      </c>
      <c r="AX103" s="78" t="s">
        <v>1141</v>
      </c>
      <c r="AY103" s="83" t="s">
        <v>1242</v>
      </c>
      <c r="AZ103" s="78" t="s">
        <v>66</v>
      </c>
      <c r="BA103" s="78" t="str">
        <f>REPLACE(INDEX(GroupVertices[Group],MATCH(Vertices[[#This Row],[Vertex]],GroupVertices[Vertex],0)),1,1,"")</f>
        <v>1</v>
      </c>
      <c r="BB103" s="48"/>
      <c r="BC103" s="48"/>
      <c r="BD103" s="48"/>
      <c r="BE103" s="48"/>
      <c r="BF103" s="48"/>
      <c r="BG103" s="48"/>
      <c r="BH103" s="121" t="s">
        <v>1739</v>
      </c>
      <c r="BI103" s="121" t="s">
        <v>1739</v>
      </c>
      <c r="BJ103" s="121" t="s">
        <v>1773</v>
      </c>
      <c r="BK103" s="121" t="s">
        <v>1773</v>
      </c>
      <c r="BL103" s="121">
        <v>0</v>
      </c>
      <c r="BM103" s="124">
        <v>0</v>
      </c>
      <c r="BN103" s="121">
        <v>0</v>
      </c>
      <c r="BO103" s="124">
        <v>0</v>
      </c>
      <c r="BP103" s="121">
        <v>0</v>
      </c>
      <c r="BQ103" s="124">
        <v>0</v>
      </c>
      <c r="BR103" s="121">
        <v>21</v>
      </c>
      <c r="BS103" s="124">
        <v>100</v>
      </c>
      <c r="BT103" s="121">
        <v>21</v>
      </c>
      <c r="BU103" s="2"/>
      <c r="BV103" s="3"/>
      <c r="BW103" s="3"/>
      <c r="BX103" s="3"/>
      <c r="BY103" s="3"/>
    </row>
    <row r="104" spans="1:77" ht="41.45" customHeight="1">
      <c r="A104" s="64" t="s">
        <v>295</v>
      </c>
      <c r="C104" s="65"/>
      <c r="D104" s="65" t="s">
        <v>64</v>
      </c>
      <c r="E104" s="66">
        <v>162.54796312038187</v>
      </c>
      <c r="F104" s="68">
        <v>99.99799701481022</v>
      </c>
      <c r="G104" s="100" t="s">
        <v>454</v>
      </c>
      <c r="H104" s="65"/>
      <c r="I104" s="69" t="s">
        <v>295</v>
      </c>
      <c r="J104" s="70"/>
      <c r="K104" s="70"/>
      <c r="L104" s="69" t="s">
        <v>1355</v>
      </c>
      <c r="M104" s="73">
        <v>1.667528197580394</v>
      </c>
      <c r="N104" s="74">
        <v>5713.05712890625</v>
      </c>
      <c r="O104" s="74">
        <v>366.5433349609375</v>
      </c>
      <c r="P104" s="75"/>
      <c r="Q104" s="76"/>
      <c r="R104" s="76"/>
      <c r="S104" s="86"/>
      <c r="T104" s="48">
        <v>0</v>
      </c>
      <c r="U104" s="48">
        <v>1</v>
      </c>
      <c r="V104" s="49">
        <v>0</v>
      </c>
      <c r="W104" s="49">
        <v>0.025</v>
      </c>
      <c r="X104" s="49">
        <v>0</v>
      </c>
      <c r="Y104" s="49">
        <v>0.493323</v>
      </c>
      <c r="Z104" s="49">
        <v>0</v>
      </c>
      <c r="AA104" s="49">
        <v>0</v>
      </c>
      <c r="AB104" s="71">
        <v>104</v>
      </c>
      <c r="AC104" s="71"/>
      <c r="AD104" s="72"/>
      <c r="AE104" s="78" t="s">
        <v>817</v>
      </c>
      <c r="AF104" s="78">
        <v>145</v>
      </c>
      <c r="AG104" s="78">
        <v>90</v>
      </c>
      <c r="AH104" s="78">
        <v>4992</v>
      </c>
      <c r="AI104" s="78">
        <v>1260</v>
      </c>
      <c r="AJ104" s="78"/>
      <c r="AK104" s="78"/>
      <c r="AL104" s="78"/>
      <c r="AM104" s="78"/>
      <c r="AN104" s="78"/>
      <c r="AO104" s="80">
        <v>41815.82376157407</v>
      </c>
      <c r="AP104" s="78"/>
      <c r="AQ104" s="78" t="b">
        <v>1</v>
      </c>
      <c r="AR104" s="78" t="b">
        <v>0</v>
      </c>
      <c r="AS104" s="78" t="b">
        <v>0</v>
      </c>
      <c r="AT104" s="78" t="s">
        <v>683</v>
      </c>
      <c r="AU104" s="78">
        <v>1</v>
      </c>
      <c r="AV104" s="83" t="s">
        <v>1107</v>
      </c>
      <c r="AW104" s="78" t="b">
        <v>0</v>
      </c>
      <c r="AX104" s="78" t="s">
        <v>1141</v>
      </c>
      <c r="AY104" s="83" t="s">
        <v>1243</v>
      </c>
      <c r="AZ104" s="78" t="s">
        <v>66</v>
      </c>
      <c r="BA104" s="78" t="str">
        <f>REPLACE(INDEX(GroupVertices[Group],MATCH(Vertices[[#This Row],[Vertex]],GroupVertices[Vertex],0)),1,1,"")</f>
        <v>3</v>
      </c>
      <c r="BB104" s="48"/>
      <c r="BC104" s="48"/>
      <c r="BD104" s="48"/>
      <c r="BE104" s="48"/>
      <c r="BF104" s="48"/>
      <c r="BG104" s="48"/>
      <c r="BH104" s="121" t="s">
        <v>1761</v>
      </c>
      <c r="BI104" s="121" t="s">
        <v>1761</v>
      </c>
      <c r="BJ104" s="121" t="s">
        <v>1796</v>
      </c>
      <c r="BK104" s="121" t="s">
        <v>1796</v>
      </c>
      <c r="BL104" s="121">
        <v>0</v>
      </c>
      <c r="BM104" s="124">
        <v>0</v>
      </c>
      <c r="BN104" s="121">
        <v>0</v>
      </c>
      <c r="BO104" s="124">
        <v>0</v>
      </c>
      <c r="BP104" s="121">
        <v>0</v>
      </c>
      <c r="BQ104" s="124">
        <v>0</v>
      </c>
      <c r="BR104" s="121">
        <v>26</v>
      </c>
      <c r="BS104" s="124">
        <v>100</v>
      </c>
      <c r="BT104" s="121">
        <v>26</v>
      </c>
      <c r="BU104" s="2"/>
      <c r="BV104" s="3"/>
      <c r="BW104" s="3"/>
      <c r="BX104" s="3"/>
      <c r="BY104" s="3"/>
    </row>
    <row r="105" spans="1:77" ht="41.45" customHeight="1">
      <c r="A105" s="64" t="s">
        <v>296</v>
      </c>
      <c r="C105" s="65"/>
      <c r="D105" s="65" t="s">
        <v>64</v>
      </c>
      <c r="E105" s="66">
        <v>171.83898225041233</v>
      </c>
      <c r="F105" s="68">
        <v>99.96403528814797</v>
      </c>
      <c r="G105" s="100" t="s">
        <v>455</v>
      </c>
      <c r="H105" s="65"/>
      <c r="I105" s="69" t="s">
        <v>296</v>
      </c>
      <c r="J105" s="70"/>
      <c r="K105" s="70"/>
      <c r="L105" s="69" t="s">
        <v>1356</v>
      </c>
      <c r="M105" s="73">
        <v>12.985839636554628</v>
      </c>
      <c r="N105" s="74">
        <v>7023.361328125</v>
      </c>
      <c r="O105" s="74">
        <v>4919.65576171875</v>
      </c>
      <c r="P105" s="75"/>
      <c r="Q105" s="76"/>
      <c r="R105" s="76"/>
      <c r="S105" s="86"/>
      <c r="T105" s="48">
        <v>0</v>
      </c>
      <c r="U105" s="48">
        <v>1</v>
      </c>
      <c r="V105" s="49">
        <v>0</v>
      </c>
      <c r="W105" s="49">
        <v>0.020833</v>
      </c>
      <c r="X105" s="49">
        <v>0</v>
      </c>
      <c r="Y105" s="49">
        <v>0.545352</v>
      </c>
      <c r="Z105" s="49">
        <v>0</v>
      </c>
      <c r="AA105" s="49">
        <v>0</v>
      </c>
      <c r="AB105" s="71">
        <v>105</v>
      </c>
      <c r="AC105" s="71"/>
      <c r="AD105" s="72"/>
      <c r="AE105" s="78" t="s">
        <v>818</v>
      </c>
      <c r="AF105" s="78">
        <v>2483</v>
      </c>
      <c r="AG105" s="78">
        <v>1616</v>
      </c>
      <c r="AH105" s="78">
        <v>104</v>
      </c>
      <c r="AI105" s="78">
        <v>5053</v>
      </c>
      <c r="AJ105" s="78"/>
      <c r="AK105" s="78" t="s">
        <v>916</v>
      </c>
      <c r="AL105" s="78"/>
      <c r="AM105" s="78"/>
      <c r="AN105" s="78"/>
      <c r="AO105" s="80">
        <v>40884.97829861111</v>
      </c>
      <c r="AP105" s="83" t="s">
        <v>1096</v>
      </c>
      <c r="AQ105" s="78" t="b">
        <v>1</v>
      </c>
      <c r="AR105" s="78" t="b">
        <v>0</v>
      </c>
      <c r="AS105" s="78" t="b">
        <v>1</v>
      </c>
      <c r="AT105" s="78" t="s">
        <v>683</v>
      </c>
      <c r="AU105" s="78">
        <v>26</v>
      </c>
      <c r="AV105" s="83" t="s">
        <v>1107</v>
      </c>
      <c r="AW105" s="78" t="b">
        <v>0</v>
      </c>
      <c r="AX105" s="78" t="s">
        <v>1141</v>
      </c>
      <c r="AY105" s="83" t="s">
        <v>1244</v>
      </c>
      <c r="AZ105" s="78" t="s">
        <v>66</v>
      </c>
      <c r="BA105" s="78" t="str">
        <f>REPLACE(INDEX(GroupVertices[Group],MATCH(Vertices[[#This Row],[Vertex]],GroupVertices[Vertex],0)),1,1,"")</f>
        <v>2</v>
      </c>
      <c r="BB105" s="48" t="s">
        <v>358</v>
      </c>
      <c r="BC105" s="48" t="s">
        <v>358</v>
      </c>
      <c r="BD105" s="48" t="s">
        <v>362</v>
      </c>
      <c r="BE105" s="48" t="s">
        <v>362</v>
      </c>
      <c r="BF105" s="48" t="s">
        <v>364</v>
      </c>
      <c r="BG105" s="48" t="s">
        <v>364</v>
      </c>
      <c r="BH105" s="121" t="s">
        <v>1741</v>
      </c>
      <c r="BI105" s="121" t="s">
        <v>1741</v>
      </c>
      <c r="BJ105" s="121" t="s">
        <v>1774</v>
      </c>
      <c r="BK105" s="121" t="s">
        <v>1774</v>
      </c>
      <c r="BL105" s="121">
        <v>0</v>
      </c>
      <c r="BM105" s="124">
        <v>0</v>
      </c>
      <c r="BN105" s="121">
        <v>0</v>
      </c>
      <c r="BO105" s="124">
        <v>0</v>
      </c>
      <c r="BP105" s="121">
        <v>0</v>
      </c>
      <c r="BQ105" s="124">
        <v>0</v>
      </c>
      <c r="BR105" s="121">
        <v>12</v>
      </c>
      <c r="BS105" s="124">
        <v>100</v>
      </c>
      <c r="BT105" s="121">
        <v>12</v>
      </c>
      <c r="BU105" s="2"/>
      <c r="BV105" s="3"/>
      <c r="BW105" s="3"/>
      <c r="BX105" s="3"/>
      <c r="BY105" s="3"/>
    </row>
    <row r="106" spans="1:77" ht="41.45" customHeight="1">
      <c r="A106" s="64" t="s">
        <v>297</v>
      </c>
      <c r="C106" s="65"/>
      <c r="D106" s="65" t="s">
        <v>64</v>
      </c>
      <c r="E106" s="66">
        <v>163.86307460929837</v>
      </c>
      <c r="F106" s="68">
        <v>99.99318985035475</v>
      </c>
      <c r="G106" s="100" t="s">
        <v>456</v>
      </c>
      <c r="H106" s="65"/>
      <c r="I106" s="69" t="s">
        <v>297</v>
      </c>
      <c r="J106" s="70"/>
      <c r="K106" s="70"/>
      <c r="L106" s="69" t="s">
        <v>1357</v>
      </c>
      <c r="M106" s="73">
        <v>3.269595871773339</v>
      </c>
      <c r="N106" s="74">
        <v>7354.68994140625</v>
      </c>
      <c r="O106" s="74">
        <v>2265.03662109375</v>
      </c>
      <c r="P106" s="75"/>
      <c r="Q106" s="76"/>
      <c r="R106" s="76"/>
      <c r="S106" s="86"/>
      <c r="T106" s="48">
        <v>0</v>
      </c>
      <c r="U106" s="48">
        <v>3</v>
      </c>
      <c r="V106" s="49">
        <v>0.666667</v>
      </c>
      <c r="W106" s="49">
        <v>0.026316</v>
      </c>
      <c r="X106" s="49">
        <v>0</v>
      </c>
      <c r="Y106" s="49">
        <v>0.972388</v>
      </c>
      <c r="Z106" s="49">
        <v>0.3333333333333333</v>
      </c>
      <c r="AA106" s="49">
        <v>0</v>
      </c>
      <c r="AB106" s="71">
        <v>106</v>
      </c>
      <c r="AC106" s="71"/>
      <c r="AD106" s="72"/>
      <c r="AE106" s="78" t="s">
        <v>693</v>
      </c>
      <c r="AF106" s="78">
        <v>0</v>
      </c>
      <c r="AG106" s="78">
        <v>306</v>
      </c>
      <c r="AH106" s="78">
        <v>30173</v>
      </c>
      <c r="AI106" s="78">
        <v>1</v>
      </c>
      <c r="AJ106" s="78"/>
      <c r="AK106" s="78" t="s">
        <v>917</v>
      </c>
      <c r="AL106" s="78"/>
      <c r="AM106" s="78"/>
      <c r="AN106" s="78"/>
      <c r="AO106" s="80">
        <v>41603.52359953704</v>
      </c>
      <c r="AP106" s="78"/>
      <c r="AQ106" s="78" t="b">
        <v>1</v>
      </c>
      <c r="AR106" s="78" t="b">
        <v>0</v>
      </c>
      <c r="AS106" s="78" t="b">
        <v>0</v>
      </c>
      <c r="AT106" s="78" t="s">
        <v>683</v>
      </c>
      <c r="AU106" s="78">
        <v>28</v>
      </c>
      <c r="AV106" s="83" t="s">
        <v>1107</v>
      </c>
      <c r="AW106" s="78" t="b">
        <v>0</v>
      </c>
      <c r="AX106" s="78" t="s">
        <v>1141</v>
      </c>
      <c r="AY106" s="83" t="s">
        <v>1245</v>
      </c>
      <c r="AZ106" s="78" t="s">
        <v>66</v>
      </c>
      <c r="BA106" s="78" t="str">
        <f>REPLACE(INDEX(GroupVertices[Group],MATCH(Vertices[[#This Row],[Vertex]],GroupVertices[Vertex],0)),1,1,"")</f>
        <v>3</v>
      </c>
      <c r="BB106" s="48"/>
      <c r="BC106" s="48"/>
      <c r="BD106" s="48"/>
      <c r="BE106" s="48"/>
      <c r="BF106" s="48" t="s">
        <v>372</v>
      </c>
      <c r="BG106" s="48" t="s">
        <v>372</v>
      </c>
      <c r="BH106" s="121" t="s">
        <v>1763</v>
      </c>
      <c r="BI106" s="121" t="s">
        <v>1763</v>
      </c>
      <c r="BJ106" s="121" t="s">
        <v>1798</v>
      </c>
      <c r="BK106" s="121" t="s">
        <v>1798</v>
      </c>
      <c r="BL106" s="121">
        <v>0</v>
      </c>
      <c r="BM106" s="124">
        <v>0</v>
      </c>
      <c r="BN106" s="121">
        <v>0</v>
      </c>
      <c r="BO106" s="124">
        <v>0</v>
      </c>
      <c r="BP106" s="121">
        <v>0</v>
      </c>
      <c r="BQ106" s="124">
        <v>0</v>
      </c>
      <c r="BR106" s="121">
        <v>11</v>
      </c>
      <c r="BS106" s="124">
        <v>100</v>
      </c>
      <c r="BT106" s="121">
        <v>11</v>
      </c>
      <c r="BU106" s="2"/>
      <c r="BV106" s="3"/>
      <c r="BW106" s="3"/>
      <c r="BX106" s="3"/>
      <c r="BY106" s="3"/>
    </row>
    <row r="107" spans="1:77" ht="41.45" customHeight="1">
      <c r="A107" s="64" t="s">
        <v>322</v>
      </c>
      <c r="C107" s="65"/>
      <c r="D107" s="65" t="s">
        <v>64</v>
      </c>
      <c r="E107" s="66">
        <v>162.4140165798441</v>
      </c>
      <c r="F107" s="68">
        <v>99.99848663341217</v>
      </c>
      <c r="G107" s="100" t="s">
        <v>1139</v>
      </c>
      <c r="H107" s="65"/>
      <c r="I107" s="69" t="s">
        <v>322</v>
      </c>
      <c r="J107" s="70"/>
      <c r="K107" s="70"/>
      <c r="L107" s="69" t="s">
        <v>1358</v>
      </c>
      <c r="M107" s="73">
        <v>1.504354638171853</v>
      </c>
      <c r="N107" s="74">
        <v>6698.66943359375</v>
      </c>
      <c r="O107" s="74">
        <v>2646.26708984375</v>
      </c>
      <c r="P107" s="75"/>
      <c r="Q107" s="76"/>
      <c r="R107" s="76"/>
      <c r="S107" s="86"/>
      <c r="T107" s="48">
        <v>3</v>
      </c>
      <c r="U107" s="48">
        <v>0</v>
      </c>
      <c r="V107" s="49">
        <v>6.666667</v>
      </c>
      <c r="W107" s="49">
        <v>0.034483</v>
      </c>
      <c r="X107" s="49">
        <v>0</v>
      </c>
      <c r="Y107" s="49">
        <v>0.977595</v>
      </c>
      <c r="Z107" s="49">
        <v>0.3333333333333333</v>
      </c>
      <c r="AA107" s="49">
        <v>0</v>
      </c>
      <c r="AB107" s="71">
        <v>107</v>
      </c>
      <c r="AC107" s="71"/>
      <c r="AD107" s="72"/>
      <c r="AE107" s="78" t="s">
        <v>819</v>
      </c>
      <c r="AF107" s="78">
        <v>195</v>
      </c>
      <c r="AG107" s="78">
        <v>68</v>
      </c>
      <c r="AH107" s="78">
        <v>1718</v>
      </c>
      <c r="AI107" s="78">
        <v>4789</v>
      </c>
      <c r="AJ107" s="78"/>
      <c r="AK107" s="78" t="s">
        <v>918</v>
      </c>
      <c r="AL107" s="78" t="s">
        <v>982</v>
      </c>
      <c r="AM107" s="78"/>
      <c r="AN107" s="78"/>
      <c r="AO107" s="80">
        <v>41243.11827546296</v>
      </c>
      <c r="AP107" s="78"/>
      <c r="AQ107" s="78" t="b">
        <v>1</v>
      </c>
      <c r="AR107" s="78" t="b">
        <v>0</v>
      </c>
      <c r="AS107" s="78" t="b">
        <v>0</v>
      </c>
      <c r="AT107" s="78" t="s">
        <v>683</v>
      </c>
      <c r="AU107" s="78">
        <v>0</v>
      </c>
      <c r="AV107" s="83" t="s">
        <v>1107</v>
      </c>
      <c r="AW107" s="78" t="b">
        <v>0</v>
      </c>
      <c r="AX107" s="78" t="s">
        <v>1141</v>
      </c>
      <c r="AY107" s="83" t="s">
        <v>1246</v>
      </c>
      <c r="AZ107" s="78" t="s">
        <v>65</v>
      </c>
      <c r="BA107" s="78" t="str">
        <f>REPLACE(INDEX(GroupVertices[Group],MATCH(Vertices[[#This Row],[Vertex]],GroupVertices[Vertex],0)),1,1,"")</f>
        <v>3</v>
      </c>
      <c r="BB107" s="48"/>
      <c r="BC107" s="48"/>
      <c r="BD107" s="48"/>
      <c r="BE107" s="48"/>
      <c r="BF107" s="48"/>
      <c r="BG107" s="48"/>
      <c r="BH107" s="48"/>
      <c r="BI107" s="48"/>
      <c r="BJ107" s="48"/>
      <c r="BK107" s="48"/>
      <c r="BL107" s="48"/>
      <c r="BM107" s="49"/>
      <c r="BN107" s="48"/>
      <c r="BO107" s="49"/>
      <c r="BP107" s="48"/>
      <c r="BQ107" s="49"/>
      <c r="BR107" s="48"/>
      <c r="BS107" s="49"/>
      <c r="BT107" s="48"/>
      <c r="BU107" s="2"/>
      <c r="BV107" s="3"/>
      <c r="BW107" s="3"/>
      <c r="BX107" s="3"/>
      <c r="BY107" s="3"/>
    </row>
    <row r="108" spans="1:77" ht="41.45" customHeight="1">
      <c r="A108" s="64" t="s">
        <v>323</v>
      </c>
      <c r="C108" s="65"/>
      <c r="D108" s="65" t="s">
        <v>64</v>
      </c>
      <c r="E108" s="66">
        <v>216.96070097430197</v>
      </c>
      <c r="F108" s="68">
        <v>99.79910058546515</v>
      </c>
      <c r="G108" s="100" t="s">
        <v>1140</v>
      </c>
      <c r="H108" s="65"/>
      <c r="I108" s="69" t="s">
        <v>323</v>
      </c>
      <c r="J108" s="70"/>
      <c r="K108" s="70"/>
      <c r="L108" s="69" t="s">
        <v>1359</v>
      </c>
      <c r="M108" s="73">
        <v>67.9530782173135</v>
      </c>
      <c r="N108" s="74">
        <v>6721.60546875</v>
      </c>
      <c r="O108" s="74">
        <v>1828.01123046875</v>
      </c>
      <c r="P108" s="75"/>
      <c r="Q108" s="76"/>
      <c r="R108" s="76"/>
      <c r="S108" s="86"/>
      <c r="T108" s="48">
        <v>3</v>
      </c>
      <c r="U108" s="48">
        <v>0</v>
      </c>
      <c r="V108" s="49">
        <v>6.666667</v>
      </c>
      <c r="W108" s="49">
        <v>0.034483</v>
      </c>
      <c r="X108" s="49">
        <v>0</v>
      </c>
      <c r="Y108" s="49">
        <v>0.977595</v>
      </c>
      <c r="Z108" s="49">
        <v>0.3333333333333333</v>
      </c>
      <c r="AA108" s="49">
        <v>0</v>
      </c>
      <c r="AB108" s="71">
        <v>108</v>
      </c>
      <c r="AC108" s="71"/>
      <c r="AD108" s="72"/>
      <c r="AE108" s="78" t="s">
        <v>820</v>
      </c>
      <c r="AF108" s="78">
        <v>9163</v>
      </c>
      <c r="AG108" s="78">
        <v>9027</v>
      </c>
      <c r="AH108" s="78">
        <v>210299</v>
      </c>
      <c r="AI108" s="78">
        <v>64465</v>
      </c>
      <c r="AJ108" s="78"/>
      <c r="AK108" s="78" t="s">
        <v>919</v>
      </c>
      <c r="AL108" s="78" t="s">
        <v>983</v>
      </c>
      <c r="AM108" s="78"/>
      <c r="AN108" s="78"/>
      <c r="AO108" s="80">
        <v>39213.71787037037</v>
      </c>
      <c r="AP108" s="83" t="s">
        <v>1097</v>
      </c>
      <c r="AQ108" s="78" t="b">
        <v>0</v>
      </c>
      <c r="AR108" s="78" t="b">
        <v>0</v>
      </c>
      <c r="AS108" s="78" t="b">
        <v>0</v>
      </c>
      <c r="AT108" s="78" t="s">
        <v>683</v>
      </c>
      <c r="AU108" s="78">
        <v>169</v>
      </c>
      <c r="AV108" s="83" t="s">
        <v>1107</v>
      </c>
      <c r="AW108" s="78" t="b">
        <v>0</v>
      </c>
      <c r="AX108" s="78" t="s">
        <v>1141</v>
      </c>
      <c r="AY108" s="83" t="s">
        <v>1247</v>
      </c>
      <c r="AZ108" s="78" t="s">
        <v>65</v>
      </c>
      <c r="BA108" s="78" t="str">
        <f>REPLACE(INDEX(GroupVertices[Group],MATCH(Vertices[[#This Row],[Vertex]],GroupVertices[Vertex],0)),1,1,"")</f>
        <v>3</v>
      </c>
      <c r="BB108" s="48"/>
      <c r="BC108" s="48"/>
      <c r="BD108" s="48"/>
      <c r="BE108" s="48"/>
      <c r="BF108" s="48"/>
      <c r="BG108" s="48"/>
      <c r="BH108" s="48"/>
      <c r="BI108" s="48"/>
      <c r="BJ108" s="48"/>
      <c r="BK108" s="48"/>
      <c r="BL108" s="48"/>
      <c r="BM108" s="49"/>
      <c r="BN108" s="48"/>
      <c r="BO108" s="49"/>
      <c r="BP108" s="48"/>
      <c r="BQ108" s="49"/>
      <c r="BR108" s="48"/>
      <c r="BS108" s="49"/>
      <c r="BT108" s="48"/>
      <c r="BU108" s="2"/>
      <c r="BV108" s="3"/>
      <c r="BW108" s="3"/>
      <c r="BX108" s="3"/>
      <c r="BY108" s="3"/>
    </row>
    <row r="109" spans="1:77" ht="41.45" customHeight="1">
      <c r="A109" s="64" t="s">
        <v>307</v>
      </c>
      <c r="C109" s="65"/>
      <c r="D109" s="65" t="s">
        <v>64</v>
      </c>
      <c r="E109" s="66">
        <v>162.35313178869055</v>
      </c>
      <c r="F109" s="68">
        <v>99.99870918732215</v>
      </c>
      <c r="G109" s="100" t="s">
        <v>464</v>
      </c>
      <c r="H109" s="65"/>
      <c r="I109" s="69" t="s">
        <v>307</v>
      </c>
      <c r="J109" s="70"/>
      <c r="K109" s="70"/>
      <c r="L109" s="69" t="s">
        <v>1360</v>
      </c>
      <c r="M109" s="73">
        <v>1.4301848384406983</v>
      </c>
      <c r="N109" s="74">
        <v>6688.10595703125</v>
      </c>
      <c r="O109" s="74">
        <v>2236.181396484375</v>
      </c>
      <c r="P109" s="75"/>
      <c r="Q109" s="76"/>
      <c r="R109" s="76"/>
      <c r="S109" s="86"/>
      <c r="T109" s="48">
        <v>2</v>
      </c>
      <c r="U109" s="48">
        <v>2</v>
      </c>
      <c r="V109" s="49">
        <v>7.333333</v>
      </c>
      <c r="W109" s="49">
        <v>0.035714</v>
      </c>
      <c r="X109" s="49">
        <v>0</v>
      </c>
      <c r="Y109" s="49">
        <v>1.263146</v>
      </c>
      <c r="Z109" s="49">
        <v>0.3333333333333333</v>
      </c>
      <c r="AA109" s="49">
        <v>0</v>
      </c>
      <c r="AB109" s="71">
        <v>109</v>
      </c>
      <c r="AC109" s="71"/>
      <c r="AD109" s="72"/>
      <c r="AE109" s="78" t="s">
        <v>821</v>
      </c>
      <c r="AF109" s="78">
        <v>492</v>
      </c>
      <c r="AG109" s="78">
        <v>58</v>
      </c>
      <c r="AH109" s="78">
        <v>454</v>
      </c>
      <c r="AI109" s="78">
        <v>1045</v>
      </c>
      <c r="AJ109" s="78"/>
      <c r="AK109" s="78"/>
      <c r="AL109" s="78"/>
      <c r="AM109" s="78"/>
      <c r="AN109" s="78"/>
      <c r="AO109" s="80">
        <v>40722.5165162037</v>
      </c>
      <c r="AP109" s="83" t="s">
        <v>1098</v>
      </c>
      <c r="AQ109" s="78" t="b">
        <v>0</v>
      </c>
      <c r="AR109" s="78" t="b">
        <v>0</v>
      </c>
      <c r="AS109" s="78" t="b">
        <v>0</v>
      </c>
      <c r="AT109" s="78" t="s">
        <v>683</v>
      </c>
      <c r="AU109" s="78">
        <v>0</v>
      </c>
      <c r="AV109" s="83" t="s">
        <v>1119</v>
      </c>
      <c r="AW109" s="78" t="b">
        <v>0</v>
      </c>
      <c r="AX109" s="78" t="s">
        <v>1141</v>
      </c>
      <c r="AY109" s="83" t="s">
        <v>1248</v>
      </c>
      <c r="AZ109" s="78" t="s">
        <v>66</v>
      </c>
      <c r="BA109" s="78" t="str">
        <f>REPLACE(INDEX(GroupVertices[Group],MATCH(Vertices[[#This Row],[Vertex]],GroupVertices[Vertex],0)),1,1,"")</f>
        <v>3</v>
      </c>
      <c r="BB109" s="48"/>
      <c r="BC109" s="48"/>
      <c r="BD109" s="48"/>
      <c r="BE109" s="48"/>
      <c r="BF109" s="48" t="s">
        <v>372</v>
      </c>
      <c r="BG109" s="48" t="s">
        <v>372</v>
      </c>
      <c r="BH109" s="121" t="s">
        <v>1764</v>
      </c>
      <c r="BI109" s="121" t="s">
        <v>1764</v>
      </c>
      <c r="BJ109" s="121" t="s">
        <v>1799</v>
      </c>
      <c r="BK109" s="121" t="s">
        <v>1799</v>
      </c>
      <c r="BL109" s="121">
        <v>0</v>
      </c>
      <c r="BM109" s="124">
        <v>0</v>
      </c>
      <c r="BN109" s="121">
        <v>0</v>
      </c>
      <c r="BO109" s="124">
        <v>0</v>
      </c>
      <c r="BP109" s="121">
        <v>0</v>
      </c>
      <c r="BQ109" s="124">
        <v>0</v>
      </c>
      <c r="BR109" s="121">
        <v>9</v>
      </c>
      <c r="BS109" s="124">
        <v>100</v>
      </c>
      <c r="BT109" s="121">
        <v>9</v>
      </c>
      <c r="BU109" s="2"/>
      <c r="BV109" s="3"/>
      <c r="BW109" s="3"/>
      <c r="BX109" s="3"/>
      <c r="BY109" s="3"/>
    </row>
    <row r="110" spans="1:77" ht="41.45" customHeight="1">
      <c r="A110" s="64" t="s">
        <v>299</v>
      </c>
      <c r="C110" s="65"/>
      <c r="D110" s="65" t="s">
        <v>64</v>
      </c>
      <c r="E110" s="66">
        <v>165.82356488444242</v>
      </c>
      <c r="F110" s="68">
        <v>99.98602361445354</v>
      </c>
      <c r="G110" s="100" t="s">
        <v>457</v>
      </c>
      <c r="H110" s="65"/>
      <c r="I110" s="69" t="s">
        <v>299</v>
      </c>
      <c r="J110" s="70"/>
      <c r="K110" s="70"/>
      <c r="L110" s="69" t="s">
        <v>1361</v>
      </c>
      <c r="M110" s="73">
        <v>5.657863423116527</v>
      </c>
      <c r="N110" s="74">
        <v>4109.88525390625</v>
      </c>
      <c r="O110" s="74">
        <v>7876.01806640625</v>
      </c>
      <c r="P110" s="75"/>
      <c r="Q110" s="76"/>
      <c r="R110" s="76"/>
      <c r="S110" s="86"/>
      <c r="T110" s="48">
        <v>0</v>
      </c>
      <c r="U110" s="48">
        <v>3</v>
      </c>
      <c r="V110" s="49">
        <v>0.046512</v>
      </c>
      <c r="W110" s="49">
        <v>0.010309</v>
      </c>
      <c r="X110" s="49">
        <v>0.017573</v>
      </c>
      <c r="Y110" s="49">
        <v>0.577485</v>
      </c>
      <c r="Z110" s="49">
        <v>0.3333333333333333</v>
      </c>
      <c r="AA110" s="49">
        <v>0</v>
      </c>
      <c r="AB110" s="71">
        <v>110</v>
      </c>
      <c r="AC110" s="71"/>
      <c r="AD110" s="72"/>
      <c r="AE110" s="78" t="s">
        <v>822</v>
      </c>
      <c r="AF110" s="78">
        <v>937</v>
      </c>
      <c r="AG110" s="78">
        <v>628</v>
      </c>
      <c r="AH110" s="78">
        <v>5273</v>
      </c>
      <c r="AI110" s="78">
        <v>11371</v>
      </c>
      <c r="AJ110" s="78"/>
      <c r="AK110" s="78" t="s">
        <v>920</v>
      </c>
      <c r="AL110" s="78" t="s">
        <v>984</v>
      </c>
      <c r="AM110" s="78"/>
      <c r="AN110" s="78"/>
      <c r="AO110" s="80">
        <v>42365.636875</v>
      </c>
      <c r="AP110" s="83" t="s">
        <v>1099</v>
      </c>
      <c r="AQ110" s="78" t="b">
        <v>1</v>
      </c>
      <c r="AR110" s="78" t="b">
        <v>0</v>
      </c>
      <c r="AS110" s="78" t="b">
        <v>1</v>
      </c>
      <c r="AT110" s="78" t="s">
        <v>683</v>
      </c>
      <c r="AU110" s="78">
        <v>8</v>
      </c>
      <c r="AV110" s="78"/>
      <c r="AW110" s="78" t="b">
        <v>0</v>
      </c>
      <c r="AX110" s="78" t="s">
        <v>1141</v>
      </c>
      <c r="AY110" s="83" t="s">
        <v>1249</v>
      </c>
      <c r="AZ110" s="78" t="s">
        <v>66</v>
      </c>
      <c r="BA110" s="78" t="str">
        <f>REPLACE(INDEX(GroupVertices[Group],MATCH(Vertices[[#This Row],[Vertex]],GroupVertices[Vertex],0)),1,1,"")</f>
        <v>1</v>
      </c>
      <c r="BB110" s="48"/>
      <c r="BC110" s="48"/>
      <c r="BD110" s="48"/>
      <c r="BE110" s="48"/>
      <c r="BF110" s="48"/>
      <c r="BG110" s="48"/>
      <c r="BH110" s="121" t="s">
        <v>1739</v>
      </c>
      <c r="BI110" s="121" t="s">
        <v>1739</v>
      </c>
      <c r="BJ110" s="121" t="s">
        <v>1773</v>
      </c>
      <c r="BK110" s="121" t="s">
        <v>1773</v>
      </c>
      <c r="BL110" s="121">
        <v>0</v>
      </c>
      <c r="BM110" s="124">
        <v>0</v>
      </c>
      <c r="BN110" s="121">
        <v>0</v>
      </c>
      <c r="BO110" s="124">
        <v>0</v>
      </c>
      <c r="BP110" s="121">
        <v>0</v>
      </c>
      <c r="BQ110" s="124">
        <v>0</v>
      </c>
      <c r="BR110" s="121">
        <v>21</v>
      </c>
      <c r="BS110" s="124">
        <v>100</v>
      </c>
      <c r="BT110" s="121">
        <v>21</v>
      </c>
      <c r="BU110" s="2"/>
      <c r="BV110" s="3"/>
      <c r="BW110" s="3"/>
      <c r="BX110" s="3"/>
      <c r="BY110" s="3"/>
    </row>
    <row r="111" spans="1:77" ht="41.45" customHeight="1">
      <c r="A111" s="64" t="s">
        <v>301</v>
      </c>
      <c r="C111" s="65"/>
      <c r="D111" s="65" t="s">
        <v>64</v>
      </c>
      <c r="E111" s="66">
        <v>166.31064321367074</v>
      </c>
      <c r="F111" s="68">
        <v>99.98424318317373</v>
      </c>
      <c r="G111" s="100" t="s">
        <v>458</v>
      </c>
      <c r="H111" s="65"/>
      <c r="I111" s="69" t="s">
        <v>301</v>
      </c>
      <c r="J111" s="70"/>
      <c r="K111" s="70"/>
      <c r="L111" s="69" t="s">
        <v>1362</v>
      </c>
      <c r="M111" s="73">
        <v>6.251221820965765</v>
      </c>
      <c r="N111" s="74">
        <v>6014.4453125</v>
      </c>
      <c r="O111" s="74">
        <v>7186.169921875</v>
      </c>
      <c r="P111" s="75"/>
      <c r="Q111" s="76"/>
      <c r="R111" s="76"/>
      <c r="S111" s="86"/>
      <c r="T111" s="48">
        <v>0</v>
      </c>
      <c r="U111" s="48">
        <v>2</v>
      </c>
      <c r="V111" s="49">
        <v>154</v>
      </c>
      <c r="W111" s="49">
        <v>0.029412</v>
      </c>
      <c r="X111" s="49">
        <v>0</v>
      </c>
      <c r="Y111" s="49">
        <v>0.942603</v>
      </c>
      <c r="Z111" s="49">
        <v>0</v>
      </c>
      <c r="AA111" s="49">
        <v>0</v>
      </c>
      <c r="AB111" s="71">
        <v>111</v>
      </c>
      <c r="AC111" s="71"/>
      <c r="AD111" s="72"/>
      <c r="AE111" s="78" t="s">
        <v>823</v>
      </c>
      <c r="AF111" s="78">
        <v>1369</v>
      </c>
      <c r="AG111" s="78">
        <v>708</v>
      </c>
      <c r="AH111" s="78">
        <v>33705</v>
      </c>
      <c r="AI111" s="78">
        <v>3799</v>
      </c>
      <c r="AJ111" s="78"/>
      <c r="AK111" s="78" t="s">
        <v>921</v>
      </c>
      <c r="AL111" s="78" t="s">
        <v>985</v>
      </c>
      <c r="AM111" s="78"/>
      <c r="AN111" s="78"/>
      <c r="AO111" s="80">
        <v>40174.60502314815</v>
      </c>
      <c r="AP111" s="83" t="s">
        <v>1100</v>
      </c>
      <c r="AQ111" s="78" t="b">
        <v>1</v>
      </c>
      <c r="AR111" s="78" t="b">
        <v>0</v>
      </c>
      <c r="AS111" s="78" t="b">
        <v>1</v>
      </c>
      <c r="AT111" s="78" t="s">
        <v>683</v>
      </c>
      <c r="AU111" s="78">
        <v>29</v>
      </c>
      <c r="AV111" s="83" t="s">
        <v>1107</v>
      </c>
      <c r="AW111" s="78" t="b">
        <v>0</v>
      </c>
      <c r="AX111" s="78" t="s">
        <v>1141</v>
      </c>
      <c r="AY111" s="83" t="s">
        <v>1250</v>
      </c>
      <c r="AZ111" s="78" t="s">
        <v>66</v>
      </c>
      <c r="BA111" s="78" t="str">
        <f>REPLACE(INDEX(GroupVertices[Group],MATCH(Vertices[[#This Row],[Vertex]],GroupVertices[Vertex],0)),1,1,"")</f>
        <v>2</v>
      </c>
      <c r="BB111" s="48" t="s">
        <v>358</v>
      </c>
      <c r="BC111" s="48" t="s">
        <v>358</v>
      </c>
      <c r="BD111" s="48" t="s">
        <v>362</v>
      </c>
      <c r="BE111" s="48" t="s">
        <v>362</v>
      </c>
      <c r="BF111" s="48" t="s">
        <v>1501</v>
      </c>
      <c r="BG111" s="48" t="s">
        <v>364</v>
      </c>
      <c r="BH111" s="121" t="s">
        <v>1765</v>
      </c>
      <c r="BI111" s="121" t="s">
        <v>1771</v>
      </c>
      <c r="BJ111" s="121" t="s">
        <v>1800</v>
      </c>
      <c r="BK111" s="121" t="s">
        <v>1800</v>
      </c>
      <c r="BL111" s="121">
        <v>1</v>
      </c>
      <c r="BM111" s="124">
        <v>2.7777777777777777</v>
      </c>
      <c r="BN111" s="121">
        <v>0</v>
      </c>
      <c r="BO111" s="124">
        <v>0</v>
      </c>
      <c r="BP111" s="121">
        <v>0</v>
      </c>
      <c r="BQ111" s="124">
        <v>0</v>
      </c>
      <c r="BR111" s="121">
        <v>35</v>
      </c>
      <c r="BS111" s="124">
        <v>97.22222222222223</v>
      </c>
      <c r="BT111" s="121">
        <v>36</v>
      </c>
      <c r="BU111" s="2"/>
      <c r="BV111" s="3"/>
      <c r="BW111" s="3"/>
      <c r="BX111" s="3"/>
      <c r="BY111" s="3"/>
    </row>
    <row r="112" spans="1:77" ht="41.45" customHeight="1">
      <c r="A112" s="64" t="s">
        <v>303</v>
      </c>
      <c r="C112" s="65"/>
      <c r="D112" s="65" t="s">
        <v>64</v>
      </c>
      <c r="E112" s="66">
        <v>163.29075757245508</v>
      </c>
      <c r="F112" s="68">
        <v>99.99528185710852</v>
      </c>
      <c r="G112" s="100" t="s">
        <v>460</v>
      </c>
      <c r="H112" s="65"/>
      <c r="I112" s="69" t="s">
        <v>303</v>
      </c>
      <c r="J112" s="70"/>
      <c r="K112" s="70"/>
      <c r="L112" s="69" t="s">
        <v>1363</v>
      </c>
      <c r="M112" s="73">
        <v>2.5723997543004833</v>
      </c>
      <c r="N112" s="74">
        <v>7354.68994140625</v>
      </c>
      <c r="O112" s="74">
        <v>5473.0908203125</v>
      </c>
      <c r="P112" s="75"/>
      <c r="Q112" s="76"/>
      <c r="R112" s="76"/>
      <c r="S112" s="86"/>
      <c r="T112" s="48">
        <v>0</v>
      </c>
      <c r="U112" s="48">
        <v>1</v>
      </c>
      <c r="V112" s="49">
        <v>0</v>
      </c>
      <c r="W112" s="49">
        <v>0.020833</v>
      </c>
      <c r="X112" s="49">
        <v>0</v>
      </c>
      <c r="Y112" s="49">
        <v>0.545352</v>
      </c>
      <c r="Z112" s="49">
        <v>0</v>
      </c>
      <c r="AA112" s="49">
        <v>0</v>
      </c>
      <c r="AB112" s="71">
        <v>112</v>
      </c>
      <c r="AC112" s="71"/>
      <c r="AD112" s="72"/>
      <c r="AE112" s="78" t="s">
        <v>824</v>
      </c>
      <c r="AF112" s="78">
        <v>383</v>
      </c>
      <c r="AG112" s="78">
        <v>212</v>
      </c>
      <c r="AH112" s="78">
        <v>4262</v>
      </c>
      <c r="AI112" s="78">
        <v>5766</v>
      </c>
      <c r="AJ112" s="78"/>
      <c r="AK112" s="78" t="s">
        <v>922</v>
      </c>
      <c r="AL112" s="78" t="s">
        <v>986</v>
      </c>
      <c r="AM112" s="78"/>
      <c r="AN112" s="78"/>
      <c r="AO112" s="80">
        <v>43472.547488425924</v>
      </c>
      <c r="AP112" s="83" t="s">
        <v>1101</v>
      </c>
      <c r="AQ112" s="78" t="b">
        <v>0</v>
      </c>
      <c r="AR112" s="78" t="b">
        <v>0</v>
      </c>
      <c r="AS112" s="78" t="b">
        <v>0</v>
      </c>
      <c r="AT112" s="78" t="s">
        <v>683</v>
      </c>
      <c r="AU112" s="78">
        <v>0</v>
      </c>
      <c r="AV112" s="83" t="s">
        <v>1107</v>
      </c>
      <c r="AW112" s="78" t="b">
        <v>0</v>
      </c>
      <c r="AX112" s="78" t="s">
        <v>1141</v>
      </c>
      <c r="AY112" s="83" t="s">
        <v>1251</v>
      </c>
      <c r="AZ112" s="78" t="s">
        <v>66</v>
      </c>
      <c r="BA112" s="78" t="str">
        <f>REPLACE(INDEX(GroupVertices[Group],MATCH(Vertices[[#This Row],[Vertex]],GroupVertices[Vertex],0)),1,1,"")</f>
        <v>2</v>
      </c>
      <c r="BB112" s="48" t="s">
        <v>358</v>
      </c>
      <c r="BC112" s="48" t="s">
        <v>358</v>
      </c>
      <c r="BD112" s="48" t="s">
        <v>362</v>
      </c>
      <c r="BE112" s="48" t="s">
        <v>362</v>
      </c>
      <c r="BF112" s="48" t="s">
        <v>364</v>
      </c>
      <c r="BG112" s="48" t="s">
        <v>364</v>
      </c>
      <c r="BH112" s="121" t="s">
        <v>1741</v>
      </c>
      <c r="BI112" s="121" t="s">
        <v>1741</v>
      </c>
      <c r="BJ112" s="121" t="s">
        <v>1774</v>
      </c>
      <c r="BK112" s="121" t="s">
        <v>1774</v>
      </c>
      <c r="BL112" s="121">
        <v>0</v>
      </c>
      <c r="BM112" s="124">
        <v>0</v>
      </c>
      <c r="BN112" s="121">
        <v>0</v>
      </c>
      <c r="BO112" s="124">
        <v>0</v>
      </c>
      <c r="BP112" s="121">
        <v>0</v>
      </c>
      <c r="BQ112" s="124">
        <v>0</v>
      </c>
      <c r="BR112" s="121">
        <v>12</v>
      </c>
      <c r="BS112" s="124">
        <v>100</v>
      </c>
      <c r="BT112" s="121">
        <v>12</v>
      </c>
      <c r="BU112" s="2"/>
      <c r="BV112" s="3"/>
      <c r="BW112" s="3"/>
      <c r="BX112" s="3"/>
      <c r="BY112" s="3"/>
    </row>
    <row r="113" spans="1:77" ht="41.45" customHeight="1">
      <c r="A113" s="64" t="s">
        <v>304</v>
      </c>
      <c r="C113" s="65"/>
      <c r="D113" s="65" t="s">
        <v>64</v>
      </c>
      <c r="E113" s="66">
        <v>163.1568110319173</v>
      </c>
      <c r="F113" s="68">
        <v>99.99577147571047</v>
      </c>
      <c r="G113" s="100" t="s">
        <v>461</v>
      </c>
      <c r="H113" s="65"/>
      <c r="I113" s="69" t="s">
        <v>304</v>
      </c>
      <c r="J113" s="70"/>
      <c r="K113" s="70"/>
      <c r="L113" s="69" t="s">
        <v>1364</v>
      </c>
      <c r="M113" s="73">
        <v>2.409226194891943</v>
      </c>
      <c r="N113" s="74">
        <v>4679.14697265625</v>
      </c>
      <c r="O113" s="74">
        <v>1720.6129150390625</v>
      </c>
      <c r="P113" s="75"/>
      <c r="Q113" s="76"/>
      <c r="R113" s="76"/>
      <c r="S113" s="86"/>
      <c r="T113" s="48">
        <v>0</v>
      </c>
      <c r="U113" s="48">
        <v>1</v>
      </c>
      <c r="V113" s="49">
        <v>0</v>
      </c>
      <c r="W113" s="49">
        <v>0.025</v>
      </c>
      <c r="X113" s="49">
        <v>0</v>
      </c>
      <c r="Y113" s="49">
        <v>0.493323</v>
      </c>
      <c r="Z113" s="49">
        <v>0</v>
      </c>
      <c r="AA113" s="49">
        <v>0</v>
      </c>
      <c r="AB113" s="71">
        <v>113</v>
      </c>
      <c r="AC113" s="71"/>
      <c r="AD113" s="72"/>
      <c r="AE113" s="78" t="s">
        <v>825</v>
      </c>
      <c r="AF113" s="78">
        <v>389</v>
      </c>
      <c r="AG113" s="78">
        <v>190</v>
      </c>
      <c r="AH113" s="78">
        <v>3514</v>
      </c>
      <c r="AI113" s="78">
        <v>6186</v>
      </c>
      <c r="AJ113" s="78"/>
      <c r="AK113" s="78" t="s">
        <v>923</v>
      </c>
      <c r="AL113" s="78" t="s">
        <v>987</v>
      </c>
      <c r="AM113" s="78"/>
      <c r="AN113" s="78"/>
      <c r="AO113" s="80">
        <v>43099.468298611115</v>
      </c>
      <c r="AP113" s="83" t="s">
        <v>1102</v>
      </c>
      <c r="AQ113" s="78" t="b">
        <v>1</v>
      </c>
      <c r="AR113" s="78" t="b">
        <v>0</v>
      </c>
      <c r="AS113" s="78" t="b">
        <v>0</v>
      </c>
      <c r="AT113" s="78" t="s">
        <v>683</v>
      </c>
      <c r="AU113" s="78">
        <v>0</v>
      </c>
      <c r="AV113" s="78"/>
      <c r="AW113" s="78" t="b">
        <v>0</v>
      </c>
      <c r="AX113" s="78" t="s">
        <v>1141</v>
      </c>
      <c r="AY113" s="83" t="s">
        <v>1252</v>
      </c>
      <c r="AZ113" s="78" t="s">
        <v>66</v>
      </c>
      <c r="BA113" s="78" t="str">
        <f>REPLACE(INDEX(GroupVertices[Group],MATCH(Vertices[[#This Row],[Vertex]],GroupVertices[Vertex],0)),1,1,"")</f>
        <v>3</v>
      </c>
      <c r="BB113" s="48"/>
      <c r="BC113" s="48"/>
      <c r="BD113" s="48"/>
      <c r="BE113" s="48"/>
      <c r="BF113" s="48"/>
      <c r="BG113" s="48"/>
      <c r="BH113" s="121" t="s">
        <v>1749</v>
      </c>
      <c r="BI113" s="121" t="s">
        <v>1749</v>
      </c>
      <c r="BJ113" s="121" t="s">
        <v>1782</v>
      </c>
      <c r="BK113" s="121" t="s">
        <v>1782</v>
      </c>
      <c r="BL113" s="121">
        <v>0</v>
      </c>
      <c r="BM113" s="124">
        <v>0</v>
      </c>
      <c r="BN113" s="121">
        <v>0</v>
      </c>
      <c r="BO113" s="124">
        <v>0</v>
      </c>
      <c r="BP113" s="121">
        <v>0</v>
      </c>
      <c r="BQ113" s="124">
        <v>0</v>
      </c>
      <c r="BR113" s="121">
        <v>18</v>
      </c>
      <c r="BS113" s="124">
        <v>100</v>
      </c>
      <c r="BT113" s="121">
        <v>18</v>
      </c>
      <c r="BU113" s="2"/>
      <c r="BV113" s="3"/>
      <c r="BW113" s="3"/>
      <c r="BX113" s="3"/>
      <c r="BY113" s="3"/>
    </row>
    <row r="114" spans="1:77" ht="41.45" customHeight="1">
      <c r="A114" s="87" t="s">
        <v>306</v>
      </c>
      <c r="C114" s="88"/>
      <c r="D114" s="88" t="s">
        <v>64</v>
      </c>
      <c r="E114" s="89">
        <v>185.8668381321883</v>
      </c>
      <c r="F114" s="90">
        <v>99.91275886728963</v>
      </c>
      <c r="G114" s="101" t="s">
        <v>463</v>
      </c>
      <c r="H114" s="88"/>
      <c r="I114" s="91" t="s">
        <v>306</v>
      </c>
      <c r="J114" s="92"/>
      <c r="K114" s="92"/>
      <c r="L114" s="91" t="s">
        <v>1365</v>
      </c>
      <c r="M114" s="93">
        <v>30.074561494612713</v>
      </c>
      <c r="N114" s="94">
        <v>6041.1962890625</v>
      </c>
      <c r="O114" s="94">
        <v>2208.99609375</v>
      </c>
      <c r="P114" s="95"/>
      <c r="Q114" s="96"/>
      <c r="R114" s="96"/>
      <c r="S114" s="97"/>
      <c r="T114" s="48">
        <v>0</v>
      </c>
      <c r="U114" s="48">
        <v>6</v>
      </c>
      <c r="V114" s="49">
        <v>126.666667</v>
      </c>
      <c r="W114" s="49">
        <v>0.05</v>
      </c>
      <c r="X114" s="49">
        <v>0</v>
      </c>
      <c r="Y114" s="49">
        <v>2.002356</v>
      </c>
      <c r="Z114" s="49">
        <v>0.06666666666666667</v>
      </c>
      <c r="AA114" s="49">
        <v>0</v>
      </c>
      <c r="AB114" s="98">
        <v>114</v>
      </c>
      <c r="AC114" s="98"/>
      <c r="AD114" s="99"/>
      <c r="AE114" s="78" t="s">
        <v>826</v>
      </c>
      <c r="AF114" s="78">
        <v>1750</v>
      </c>
      <c r="AG114" s="78">
        <v>3920</v>
      </c>
      <c r="AH114" s="78">
        <v>820507</v>
      </c>
      <c r="AI114" s="78">
        <v>203</v>
      </c>
      <c r="AJ114" s="78"/>
      <c r="AK114" s="78" t="s">
        <v>924</v>
      </c>
      <c r="AL114" s="78" t="s">
        <v>930</v>
      </c>
      <c r="AM114" s="78"/>
      <c r="AN114" s="78"/>
      <c r="AO114" s="80">
        <v>42377.60491898148</v>
      </c>
      <c r="AP114" s="83" t="s">
        <v>1103</v>
      </c>
      <c r="AQ114" s="78" t="b">
        <v>1</v>
      </c>
      <c r="AR114" s="78" t="b">
        <v>0</v>
      </c>
      <c r="AS114" s="78" t="b">
        <v>0</v>
      </c>
      <c r="AT114" s="78" t="s">
        <v>683</v>
      </c>
      <c r="AU114" s="78">
        <v>438</v>
      </c>
      <c r="AV114" s="78"/>
      <c r="AW114" s="78" t="b">
        <v>0</v>
      </c>
      <c r="AX114" s="78" t="s">
        <v>1141</v>
      </c>
      <c r="AY114" s="83" t="s">
        <v>1253</v>
      </c>
      <c r="AZ114" s="78" t="s">
        <v>66</v>
      </c>
      <c r="BA114" s="78" t="str">
        <f>REPLACE(INDEX(GroupVertices[Group],MATCH(Vertices[[#This Row],[Vertex]],GroupVertices[Vertex],0)),1,1,"")</f>
        <v>3</v>
      </c>
      <c r="BB114" s="48"/>
      <c r="BC114" s="48"/>
      <c r="BD114" s="48"/>
      <c r="BE114" s="48"/>
      <c r="BF114" s="48" t="s">
        <v>372</v>
      </c>
      <c r="BG114" s="48" t="s">
        <v>372</v>
      </c>
      <c r="BH114" s="121" t="s">
        <v>1766</v>
      </c>
      <c r="BI114" s="121" t="s">
        <v>1766</v>
      </c>
      <c r="BJ114" s="121" t="s">
        <v>1782</v>
      </c>
      <c r="BK114" s="121" t="s">
        <v>1782</v>
      </c>
      <c r="BL114" s="121">
        <v>1</v>
      </c>
      <c r="BM114" s="124">
        <v>1.2195121951219512</v>
      </c>
      <c r="BN114" s="121">
        <v>0</v>
      </c>
      <c r="BO114" s="124">
        <v>0</v>
      </c>
      <c r="BP114" s="121">
        <v>0</v>
      </c>
      <c r="BQ114" s="124">
        <v>0</v>
      </c>
      <c r="BR114" s="121">
        <v>81</v>
      </c>
      <c r="BS114" s="124">
        <v>98.78048780487805</v>
      </c>
      <c r="BT114" s="121">
        <v>82</v>
      </c>
      <c r="BU114" s="2"/>
      <c r="BV114" s="3"/>
      <c r="BW114" s="3"/>
      <c r="BX114" s="3"/>
      <c r="BY11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1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1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1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1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1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14"/>
    <dataValidation allowBlank="1" showInputMessage="1" promptTitle="Vertex Tooltip" prompt="Enter optional text that will pop up when the mouse is hovered over the vertex." errorTitle="Invalid Vertex Image Key" sqref="L3:L114"/>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1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1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14"/>
    <dataValidation allowBlank="1" showInputMessage="1" promptTitle="Vertex Label Fill Color" prompt="To select an optional fill color for the Label shape, right-click and select Select Color on the right-click menu." sqref="J3:J114"/>
    <dataValidation allowBlank="1" showInputMessage="1" promptTitle="Vertex Image File" prompt="Enter the path to an image file.  Hover over the column header for examples." errorTitle="Invalid Vertex Image Key" sqref="G3:G114"/>
    <dataValidation allowBlank="1" showInputMessage="1" promptTitle="Vertex Color" prompt="To select an optional vertex color, right-click and select Select Color on the right-click menu." sqref="C3:C114"/>
    <dataValidation allowBlank="1" showInputMessage="1" promptTitle="Vertex Opacity" prompt="Enter an optional vertex opacity between 0 (transparent) and 100 (opaque)." errorTitle="Invalid Vertex Opacity" error="The optional vertex opacity must be a whole number between 0 and 10." sqref="F3:F114"/>
    <dataValidation type="list" allowBlank="1" showInputMessage="1" showErrorMessage="1" promptTitle="Vertex Shape" prompt="Select an optional vertex shape." errorTitle="Invalid Vertex Shape" error="You have entered an invalid vertex shape.  Try selecting from the drop-down list instead." sqref="D3:D11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1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14">
      <formula1>ValidVertexLabelPositions</formula1>
    </dataValidation>
    <dataValidation allowBlank="1" showInputMessage="1" showErrorMessage="1" promptTitle="Vertex Name" prompt="Enter the name of the vertex." sqref="A3:A114"/>
  </dataValidations>
  <hyperlinks>
    <hyperlink ref="AM4" r:id="rId1" display="http://t.co/9cSFweGwLr"/>
    <hyperlink ref="AM5" r:id="rId2" display="https://t.co/viEKYxG7er"/>
    <hyperlink ref="AM6" r:id="rId3" display="https://t.co/l2TmcAvb13"/>
    <hyperlink ref="AM10" r:id="rId4" display="http://t.co/N9PeNyBDFs"/>
    <hyperlink ref="AM12" r:id="rId5" display="https://t.co/aIlby4DUcT"/>
    <hyperlink ref="AM25" r:id="rId6" display="https://t.co/ZPFtWaaSCP"/>
    <hyperlink ref="AM28" r:id="rId7" display="https://t.co/xuvrD8ezdg"/>
    <hyperlink ref="AM42" r:id="rId8" display="https://t.co/KycjPCU2Ri"/>
    <hyperlink ref="AM44" r:id="rId9" display="https://t.co/xFj4afXAon"/>
    <hyperlink ref="AM46" r:id="rId10" display="https://t.co/prCKErihOT"/>
    <hyperlink ref="AM61" r:id="rId11" display="https://t.co/IxzV1QyrvY"/>
    <hyperlink ref="AM67" r:id="rId12" display="https://t.co/3fD1PCqXgv"/>
    <hyperlink ref="AM72" r:id="rId13" display="https://t.co/BNWA76Upyw"/>
    <hyperlink ref="AM78" r:id="rId14" display="http://t.co/OVkSAWOgUK"/>
    <hyperlink ref="AM82" r:id="rId15" display="http://t.co/XPsmWSSNra"/>
    <hyperlink ref="AM83" r:id="rId16" display="https://t.co/b4qJn1xk9K"/>
    <hyperlink ref="AM84" r:id="rId17" display="https://t.co/NUurV3Ijbm"/>
    <hyperlink ref="AM85" r:id="rId18" display="https://t.co/aSd4tC3iDm"/>
    <hyperlink ref="AM86" r:id="rId19" display="http://t.co/rNUfRs74xf"/>
    <hyperlink ref="AM87" r:id="rId20" display="https://t.co/YeVlBl6Wsr"/>
    <hyperlink ref="AM88" r:id="rId21" display="http://t.co/dYJ5gZYH1B"/>
    <hyperlink ref="AM89" r:id="rId22" display="https://t.co/1fLzi9RUCq"/>
    <hyperlink ref="AM90" r:id="rId23" display="https://t.co/iwramorh0d"/>
    <hyperlink ref="AM96" r:id="rId24" display="https://t.co/bXcL8jfwuk"/>
    <hyperlink ref="AM97" r:id="rId25" display="https://t.co/cDSxau0fXR"/>
    <hyperlink ref="AP3" r:id="rId26" display="https://pbs.twimg.com/profile_banners/2937644783/1441297519"/>
    <hyperlink ref="AP4" r:id="rId27" display="https://pbs.twimg.com/profile_banners/293525474/1547573708"/>
    <hyperlink ref="AP5" r:id="rId28" display="https://pbs.twimg.com/profile_banners/160952087/1524558491"/>
    <hyperlink ref="AP6" r:id="rId29" display="https://pbs.twimg.com/profile_banners/2268970244/1389002042"/>
    <hyperlink ref="AP8" r:id="rId30" display="https://pbs.twimg.com/profile_banners/301127910/1473703897"/>
    <hyperlink ref="AP10" r:id="rId31" display="https://pbs.twimg.com/profile_banners/21125405/1401291387"/>
    <hyperlink ref="AP11" r:id="rId32" display="https://pbs.twimg.com/profile_banners/1027961504497319936/1535986527"/>
    <hyperlink ref="AP12" r:id="rId33" display="https://pbs.twimg.com/profile_banners/175736280/1517938802"/>
    <hyperlink ref="AP13" r:id="rId34" display="https://pbs.twimg.com/profile_banners/21563704/1541614028"/>
    <hyperlink ref="AP14" r:id="rId35" display="https://pbs.twimg.com/profile_banners/55795096/1404585368"/>
    <hyperlink ref="AP15" r:id="rId36" display="https://pbs.twimg.com/profile_banners/3283753844/1474174375"/>
    <hyperlink ref="AP16" r:id="rId37" display="https://pbs.twimg.com/profile_banners/490928558/1497032191"/>
    <hyperlink ref="AP17" r:id="rId38" display="https://pbs.twimg.com/profile_banners/2386740620/1467181709"/>
    <hyperlink ref="AP20" r:id="rId39" display="https://pbs.twimg.com/profile_banners/1289795336/1534193992"/>
    <hyperlink ref="AP21" r:id="rId40" display="https://pbs.twimg.com/profile_banners/570217691/1466982884"/>
    <hyperlink ref="AP22" r:id="rId41" display="https://pbs.twimg.com/profile_banners/28683603/1488378170"/>
    <hyperlink ref="AP23" r:id="rId42" display="https://pbs.twimg.com/profile_banners/3243556919/1463236575"/>
    <hyperlink ref="AP24" r:id="rId43" display="https://pbs.twimg.com/profile_banners/3102784563/1505861876"/>
    <hyperlink ref="AP26" r:id="rId44" display="https://pbs.twimg.com/profile_banners/926416909863718912/1546966243"/>
    <hyperlink ref="AP28" r:id="rId45" display="https://pbs.twimg.com/profile_banners/102983742/1504390743"/>
    <hyperlink ref="AP29" r:id="rId46" display="https://pbs.twimg.com/profile_banners/101841642/1402680277"/>
    <hyperlink ref="AP30" r:id="rId47" display="https://pbs.twimg.com/profile_banners/612101803/1535288596"/>
    <hyperlink ref="AP32" r:id="rId48" display="https://pbs.twimg.com/profile_banners/772420303075020801/1547424278"/>
    <hyperlink ref="AP33" r:id="rId49" display="https://pbs.twimg.com/profile_banners/871119005028945920/1546500760"/>
    <hyperlink ref="AP35" r:id="rId50" display="https://pbs.twimg.com/profile_banners/180834935/1541669508"/>
    <hyperlink ref="AP36" r:id="rId51" display="https://pbs.twimg.com/profile_banners/395339696/1428420330"/>
    <hyperlink ref="AP38" r:id="rId52" display="https://pbs.twimg.com/profile_banners/1906881654/1401010385"/>
    <hyperlink ref="AP40" r:id="rId53" display="https://pbs.twimg.com/profile_banners/1027773365271060480/1534205939"/>
    <hyperlink ref="AP41" r:id="rId54" display="https://pbs.twimg.com/profile_banners/121548363/1542757258"/>
    <hyperlink ref="AP42" r:id="rId55" display="https://pbs.twimg.com/profile_banners/3874021161/1531004393"/>
    <hyperlink ref="AP43" r:id="rId56" display="https://pbs.twimg.com/profile_banners/564799711/1464468160"/>
    <hyperlink ref="AP44" r:id="rId57" display="https://pbs.twimg.com/profile_banners/21557757/1502490110"/>
    <hyperlink ref="AP45" r:id="rId58" display="https://pbs.twimg.com/profile_banners/39457010/1519485890"/>
    <hyperlink ref="AP46" r:id="rId59" display="https://pbs.twimg.com/profile_banners/858206210/1491153023"/>
    <hyperlink ref="AP47" r:id="rId60" display="https://pbs.twimg.com/profile_banners/2882603139/1502116060"/>
    <hyperlink ref="AP48" r:id="rId61" display="https://pbs.twimg.com/profile_banners/2776186102/1526921273"/>
    <hyperlink ref="AP49" r:id="rId62" display="https://pbs.twimg.com/profile_banners/155399127/1507887667"/>
    <hyperlink ref="AP50" r:id="rId63" display="https://pbs.twimg.com/profile_banners/18220093/1520934452"/>
    <hyperlink ref="AP52" r:id="rId64" display="https://pbs.twimg.com/profile_banners/1514454121/1525612722"/>
    <hyperlink ref="AP53" r:id="rId65" display="https://pbs.twimg.com/profile_banners/899623723430535169/1547500405"/>
    <hyperlink ref="AP55" r:id="rId66" display="https://pbs.twimg.com/profile_banners/34937502/1524317242"/>
    <hyperlink ref="AP56" r:id="rId67" display="https://pbs.twimg.com/profile_banners/1407430058/1440274712"/>
    <hyperlink ref="AP57" r:id="rId68" display="https://pbs.twimg.com/profile_banners/2830600891/1411939882"/>
    <hyperlink ref="AP58" r:id="rId69" display="https://pbs.twimg.com/profile_banners/2733112118/1408449676"/>
    <hyperlink ref="AP59" r:id="rId70" display="https://pbs.twimg.com/profile_banners/1655430793/1411107443"/>
    <hyperlink ref="AP60" r:id="rId71" display="https://pbs.twimg.com/profile_banners/137816509/1511649213"/>
    <hyperlink ref="AP61" r:id="rId72" display="https://pbs.twimg.com/profile_banners/496278040/1475178246"/>
    <hyperlink ref="AP62" r:id="rId73" display="https://pbs.twimg.com/profile_banners/477719882/1540221409"/>
    <hyperlink ref="AP63" r:id="rId74" display="https://pbs.twimg.com/profile_banners/938553671645892615/1546380352"/>
    <hyperlink ref="AP64" r:id="rId75" display="https://pbs.twimg.com/profile_banners/2808136316/1411477467"/>
    <hyperlink ref="AP66" r:id="rId76" display="https://pbs.twimg.com/profile_banners/844968774264606720/1511441838"/>
    <hyperlink ref="AP67" r:id="rId77" display="https://pbs.twimg.com/profile_banners/1002174228/1515097775"/>
    <hyperlink ref="AP68" r:id="rId78" display="https://pbs.twimg.com/profile_banners/2271897385/1539010709"/>
    <hyperlink ref="AP70" r:id="rId79" display="https://pbs.twimg.com/profile_banners/374676445/1536722688"/>
    <hyperlink ref="AP71" r:id="rId80" display="https://pbs.twimg.com/profile_banners/382827985/1521119131"/>
    <hyperlink ref="AP72" r:id="rId81" display="https://pbs.twimg.com/profile_banners/110780095/1502742398"/>
    <hyperlink ref="AP73" r:id="rId82" display="https://pbs.twimg.com/profile_banners/1635947484/1410159481"/>
    <hyperlink ref="AP74" r:id="rId83" display="https://pbs.twimg.com/profile_banners/1049994708984979456/1539173561"/>
    <hyperlink ref="AP75" r:id="rId84" display="https://pbs.twimg.com/profile_banners/24092755/1410128829"/>
    <hyperlink ref="AP76" r:id="rId85" display="https://pbs.twimg.com/profile_banners/2817853242/1540660216"/>
    <hyperlink ref="AP77" r:id="rId86" display="https://pbs.twimg.com/profile_banners/117863380/1417988645"/>
    <hyperlink ref="AP78" r:id="rId87" display="https://pbs.twimg.com/profile_banners/580920374/1410973086"/>
    <hyperlink ref="AP80" r:id="rId88" display="https://pbs.twimg.com/profile_banners/932429773/1405203682"/>
    <hyperlink ref="AP81" r:id="rId89" display="https://pbs.twimg.com/profile_banners/950422244/1538927336"/>
    <hyperlink ref="AP82" r:id="rId90" display="https://pbs.twimg.com/profile_banners/2378534328/1505688995"/>
    <hyperlink ref="AP83" r:id="rId91" display="https://pbs.twimg.com/profile_banners/1280294108/1525718378"/>
    <hyperlink ref="AP84" r:id="rId92" display="https://pbs.twimg.com/profile_banners/207471475/1458822494"/>
    <hyperlink ref="AP85" r:id="rId93" display="https://pbs.twimg.com/profile_banners/20441118/1497396200"/>
    <hyperlink ref="AP86" r:id="rId94" display="https://pbs.twimg.com/profile_banners/26189696/1518395383"/>
    <hyperlink ref="AP87" r:id="rId95" display="https://pbs.twimg.com/profile_banners/2288138575/1537282952"/>
    <hyperlink ref="AP88" r:id="rId96" display="https://pbs.twimg.com/profile_banners/15580900/1408838966"/>
    <hyperlink ref="AP89" r:id="rId97" display="https://pbs.twimg.com/profile_banners/94701778/1529622022"/>
    <hyperlink ref="AP90" r:id="rId98" display="https://pbs.twimg.com/profile_banners/225857392/1384354701"/>
    <hyperlink ref="AP94" r:id="rId99" display="https://pbs.twimg.com/profile_banners/36894234/1528834647"/>
    <hyperlink ref="AP95" r:id="rId100" display="https://pbs.twimg.com/profile_banners/295119772/1544473459"/>
    <hyperlink ref="AP96" r:id="rId101" display="https://pbs.twimg.com/profile_banners/147265053/1545569428"/>
    <hyperlink ref="AP97" r:id="rId102" display="https://pbs.twimg.com/profile_banners/792446161/1472556786"/>
    <hyperlink ref="AP98" r:id="rId103" display="https://pbs.twimg.com/profile_banners/963462668114853888/1538228987"/>
    <hyperlink ref="AP99" r:id="rId104" display="https://pbs.twimg.com/profile_banners/873965907197952000/1497205736"/>
    <hyperlink ref="AP100" r:id="rId105" display="https://pbs.twimg.com/profile_banners/3222584008/1448585031"/>
    <hyperlink ref="AP101" r:id="rId106" display="https://pbs.twimg.com/profile_banners/922873831181692928/1534372502"/>
    <hyperlink ref="AP102" r:id="rId107" display="https://pbs.twimg.com/profile_banners/3037571675/1516613761"/>
    <hyperlink ref="AP103" r:id="rId108" display="https://pbs.twimg.com/profile_banners/603653654/1513467198"/>
    <hyperlink ref="AP105" r:id="rId109" display="https://pbs.twimg.com/profile_banners/431132315/1442000343"/>
    <hyperlink ref="AP108" r:id="rId110" display="https://pbs.twimg.com/profile_banners/5967972/1546381777"/>
    <hyperlink ref="AP109" r:id="rId111" display="https://pbs.twimg.com/profile_banners/325510519/1390341534"/>
    <hyperlink ref="AP110" r:id="rId112" display="https://pbs.twimg.com/profile_banners/4622769988/1507890698"/>
    <hyperlink ref="AP111" r:id="rId113" display="https://pbs.twimg.com/profile_banners/99717755/1536255177"/>
    <hyperlink ref="AP112" r:id="rId114" display="https://pbs.twimg.com/profile_banners/1082262671804764162/1546867729"/>
    <hyperlink ref="AP113" r:id="rId115" display="https://pbs.twimg.com/profile_banners/947063300097040385/1514632825"/>
    <hyperlink ref="AP114" r:id="rId116" display="https://pbs.twimg.com/profile_banners/4745204123/1466765428"/>
    <hyperlink ref="AV3" r:id="rId117" display="http://abs.twimg.com/images/themes/theme1/bg.png"/>
    <hyperlink ref="AV4" r:id="rId118" display="http://abs.twimg.com/images/themes/theme1/bg.png"/>
    <hyperlink ref="AV5" r:id="rId119" display="http://abs.twimg.com/images/themes/theme19/bg.gif"/>
    <hyperlink ref="AV6" r:id="rId120" display="http://abs.twimg.com/images/themes/theme1/bg.png"/>
    <hyperlink ref="AV7" r:id="rId121" display="http://abs.twimg.com/images/themes/theme1/bg.png"/>
    <hyperlink ref="AV8" r:id="rId122" display="http://abs.twimg.com/images/themes/theme4/bg.gif"/>
    <hyperlink ref="AV10" r:id="rId123" display="http://abs.twimg.com/images/themes/theme1/bg.png"/>
    <hyperlink ref="AV12" r:id="rId124" display="http://abs.twimg.com/images/themes/theme1/bg.png"/>
    <hyperlink ref="AV13" r:id="rId125" display="http://abs.twimg.com/images/themes/theme5/bg.gif"/>
    <hyperlink ref="AV14" r:id="rId126" display="http://abs.twimg.com/images/themes/theme1/bg.png"/>
    <hyperlink ref="AV15" r:id="rId127" display="http://abs.twimg.com/images/themes/theme1/bg.png"/>
    <hyperlink ref="AV16" r:id="rId128" display="http://abs.twimg.com/images/themes/theme1/bg.png"/>
    <hyperlink ref="AV17" r:id="rId129" display="http://abs.twimg.com/images/themes/theme1/bg.png"/>
    <hyperlink ref="AV18" r:id="rId130" display="http://abs.twimg.com/images/themes/theme1/bg.png"/>
    <hyperlink ref="AV19" r:id="rId131" display="http://abs.twimg.com/images/themes/theme1/bg.png"/>
    <hyperlink ref="AV20" r:id="rId132" display="http://abs.twimg.com/images/themes/theme1/bg.png"/>
    <hyperlink ref="AV21" r:id="rId133" display="http://abs.twimg.com/images/themes/theme1/bg.png"/>
    <hyperlink ref="AV22" r:id="rId134" display="http://abs.twimg.com/images/themes/theme1/bg.png"/>
    <hyperlink ref="AV23" r:id="rId135" display="http://abs.twimg.com/images/themes/theme1/bg.png"/>
    <hyperlink ref="AV24" r:id="rId136" display="http://abs.twimg.com/images/themes/theme1/bg.png"/>
    <hyperlink ref="AV25" r:id="rId137" display="http://abs.twimg.com/images/themes/theme1/bg.png"/>
    <hyperlink ref="AV26" r:id="rId138" display="http://abs.twimg.com/images/themes/theme1/bg.png"/>
    <hyperlink ref="AV28" r:id="rId139" display="http://abs.twimg.com/images/themes/theme15/bg.png"/>
    <hyperlink ref="AV29" r:id="rId140" display="http://abs.twimg.com/images/themes/theme1/bg.png"/>
    <hyperlink ref="AV30" r:id="rId141" display="http://abs.twimg.com/images/themes/theme14/bg.gif"/>
    <hyperlink ref="AV31" r:id="rId142" display="http://abs.twimg.com/images/themes/theme1/bg.png"/>
    <hyperlink ref="AV33" r:id="rId143" display="http://abs.twimg.com/images/themes/theme1/bg.png"/>
    <hyperlink ref="AV35" r:id="rId144" display="http://abs.twimg.com/images/themes/theme1/bg.png"/>
    <hyperlink ref="AV36" r:id="rId145" display="http://abs.twimg.com/images/themes/theme1/bg.png"/>
    <hyperlink ref="AV38" r:id="rId146" display="http://abs.twimg.com/images/themes/theme1/bg.png"/>
    <hyperlink ref="AV40" r:id="rId147" display="http://abs.twimg.com/images/themes/theme1/bg.png"/>
    <hyperlink ref="AV41" r:id="rId148" display="http://abs.twimg.com/images/themes/theme1/bg.png"/>
    <hyperlink ref="AV42" r:id="rId149" display="http://abs.twimg.com/images/themes/theme2/bg.gif"/>
    <hyperlink ref="AV43" r:id="rId150" display="http://abs.twimg.com/images/themes/theme1/bg.png"/>
    <hyperlink ref="AV44" r:id="rId151" display="http://abs.twimg.com/images/themes/theme14/bg.gif"/>
    <hyperlink ref="AV45" r:id="rId152" display="http://abs.twimg.com/images/themes/theme1/bg.png"/>
    <hyperlink ref="AV46" r:id="rId153" display="http://abs.twimg.com/images/themes/theme1/bg.png"/>
    <hyperlink ref="AV47" r:id="rId154" display="http://abs.twimg.com/images/themes/theme1/bg.png"/>
    <hyperlink ref="AV48" r:id="rId155" display="http://abs.twimg.com/images/themes/theme1/bg.png"/>
    <hyperlink ref="AV49" r:id="rId156" display="http://abs.twimg.com/images/themes/theme1/bg.png"/>
    <hyperlink ref="AV50" r:id="rId157" display="http://abs.twimg.com/images/themes/theme3/bg.gif"/>
    <hyperlink ref="AV51" r:id="rId158" display="http://abs.twimg.com/images/themes/theme1/bg.png"/>
    <hyperlink ref="AV52" r:id="rId159" display="http://abs.twimg.com/images/themes/theme1/bg.png"/>
    <hyperlink ref="AV54" r:id="rId160" display="http://abs.twimg.com/images/themes/theme1/bg.png"/>
    <hyperlink ref="AV55" r:id="rId161" display="http://abs.twimg.com/images/themes/theme1/bg.png"/>
    <hyperlink ref="AV56" r:id="rId162" display="http://abs.twimg.com/images/themes/theme1/bg.png"/>
    <hyperlink ref="AV57" r:id="rId163" display="http://abs.twimg.com/images/themes/theme15/bg.png"/>
    <hyperlink ref="AV58" r:id="rId164" display="http://abs.twimg.com/images/themes/theme1/bg.png"/>
    <hyperlink ref="AV59" r:id="rId165" display="http://abs.twimg.com/images/themes/theme18/bg.gif"/>
    <hyperlink ref="AV60" r:id="rId166" display="http://abs.twimg.com/images/themes/theme9/bg.gif"/>
    <hyperlink ref="AV61" r:id="rId167" display="http://abs.twimg.com/images/themes/theme1/bg.png"/>
    <hyperlink ref="AV62" r:id="rId168" display="http://abs.twimg.com/images/themes/theme1/bg.png"/>
    <hyperlink ref="AV63" r:id="rId169" display="http://abs.twimg.com/images/themes/theme1/bg.png"/>
    <hyperlink ref="AV64" r:id="rId170" display="http://abs.twimg.com/images/themes/theme1/bg.png"/>
    <hyperlink ref="AV65" r:id="rId171" display="http://abs.twimg.com/images/themes/theme1/bg.png"/>
    <hyperlink ref="AV66" r:id="rId172" display="http://abs.twimg.com/images/themes/theme1/bg.png"/>
    <hyperlink ref="AV67" r:id="rId173" display="http://abs.twimg.com/images/themes/theme1/bg.png"/>
    <hyperlink ref="AV68" r:id="rId174" display="http://abs.twimg.com/images/themes/theme1/bg.png"/>
    <hyperlink ref="AV69" r:id="rId175" display="http://abs.twimg.com/images/themes/theme1/bg.png"/>
    <hyperlink ref="AV70" r:id="rId176" display="http://abs.twimg.com/images/themes/theme14/bg.gif"/>
    <hyperlink ref="AV71" r:id="rId177" display="http://abs.twimg.com/images/themes/theme1/bg.png"/>
    <hyperlink ref="AV72" r:id="rId178" display="http://abs.twimg.com/images/themes/theme10/bg.gif"/>
    <hyperlink ref="AV73" r:id="rId179" display="http://abs.twimg.com/images/themes/theme1/bg.png"/>
    <hyperlink ref="AV75" r:id="rId180" display="http://abs.twimg.com/images/themes/theme17/bg.gif"/>
    <hyperlink ref="AV76" r:id="rId181" display="http://abs.twimg.com/images/themes/theme1/bg.png"/>
    <hyperlink ref="AV77" r:id="rId182" display="http://abs.twimg.com/images/themes/theme10/bg.gif"/>
    <hyperlink ref="AV78" r:id="rId183" display="http://abs.twimg.com/images/themes/theme1/bg.png"/>
    <hyperlink ref="AV80" r:id="rId184" display="http://abs.twimg.com/images/themes/theme1/bg.png"/>
    <hyperlink ref="AV81" r:id="rId185" display="http://abs.twimg.com/images/themes/theme1/bg.png"/>
    <hyperlink ref="AV82" r:id="rId186" display="http://abs.twimg.com/images/themes/theme1/bg.png"/>
    <hyperlink ref="AV83" r:id="rId187" display="http://abs.twimg.com/images/themes/theme1/bg.png"/>
    <hyperlink ref="AV84" r:id="rId188" display="http://abs.twimg.com/images/themes/theme1/bg.png"/>
    <hyperlink ref="AV85" r:id="rId189" display="http://abs.twimg.com/images/themes/theme5/bg.gif"/>
    <hyperlink ref="AV86" r:id="rId190" display="http://abs.twimg.com/images/themes/theme1/bg.png"/>
    <hyperlink ref="AV87" r:id="rId191" display="http://abs.twimg.com/images/themes/theme1/bg.png"/>
    <hyperlink ref="AV88" r:id="rId192" display="http://abs.twimg.com/images/themes/theme1/bg.png"/>
    <hyperlink ref="AV89" r:id="rId193" display="http://abs.twimg.com/images/themes/theme9/bg.gif"/>
    <hyperlink ref="AV90" r:id="rId194" display="http://abs.twimg.com/images/themes/theme1/bg.png"/>
    <hyperlink ref="AV91" r:id="rId195" display="http://abs.twimg.com/images/themes/theme1/bg.png"/>
    <hyperlink ref="AV92" r:id="rId196" display="http://abs.twimg.com/images/themes/theme1/bg.png"/>
    <hyperlink ref="AV94" r:id="rId197" display="http://abs.twimg.com/images/themes/theme9/bg.gif"/>
    <hyperlink ref="AV95" r:id="rId198" display="http://abs.twimg.com/images/themes/theme1/bg.png"/>
    <hyperlink ref="AV96" r:id="rId199" display="http://abs.twimg.com/images/themes/theme14/bg.gif"/>
    <hyperlink ref="AV97" r:id="rId200" display="http://abs.twimg.com/images/themes/theme1/bg.png"/>
    <hyperlink ref="AV100" r:id="rId201" display="http://abs.twimg.com/images/themes/theme1/bg.png"/>
    <hyperlink ref="AV102" r:id="rId202" display="http://abs.twimg.com/images/themes/theme1/bg.png"/>
    <hyperlink ref="AV103" r:id="rId203" display="http://abs.twimg.com/images/themes/theme1/bg.png"/>
    <hyperlink ref="AV104" r:id="rId204" display="http://abs.twimg.com/images/themes/theme1/bg.png"/>
    <hyperlink ref="AV105" r:id="rId205" display="http://abs.twimg.com/images/themes/theme1/bg.png"/>
    <hyperlink ref="AV106" r:id="rId206" display="http://abs.twimg.com/images/themes/theme1/bg.png"/>
    <hyperlink ref="AV107" r:id="rId207" display="http://abs.twimg.com/images/themes/theme1/bg.png"/>
    <hyperlink ref="AV108" r:id="rId208" display="http://abs.twimg.com/images/themes/theme1/bg.png"/>
    <hyperlink ref="AV109" r:id="rId209" display="http://abs.twimg.com/images/themes/theme16/bg.gif"/>
    <hyperlink ref="AV111" r:id="rId210" display="http://abs.twimg.com/images/themes/theme1/bg.png"/>
    <hyperlink ref="AV112" r:id="rId211" display="http://abs.twimg.com/images/themes/theme1/bg.png"/>
    <hyperlink ref="G3" r:id="rId212" display="http://pbs.twimg.com/profile_images/919591063576301568/lmHgFYZB_normal.jpg"/>
    <hyperlink ref="G4" r:id="rId213" display="http://pbs.twimg.com/profile_images/1085288692250525698/CzjtDsSZ_normal.jpg"/>
    <hyperlink ref="G5" r:id="rId214" display="http://pbs.twimg.com/profile_images/800447720305651720/sYpQtMYb_normal.jpg"/>
    <hyperlink ref="G6" r:id="rId215" display="http://pbs.twimg.com/profile_images/417668126835105792/WuPKoJLI_normal.jpeg"/>
    <hyperlink ref="G7" r:id="rId216" display="http://abs.twimg.com/sticky/default_profile_images/default_profile_normal.png"/>
    <hyperlink ref="G8" r:id="rId217" display="http://pbs.twimg.com/profile_images/944987996994056192/fyGIQx_D_normal.jpg"/>
    <hyperlink ref="G9" r:id="rId218" display="http://pbs.twimg.com/profile_images/986256395317272576/-6msOk3d_normal.jpg"/>
    <hyperlink ref="G10" r:id="rId219" display="http://pbs.twimg.com/profile_images/1072565379501879296/pi1GBlA__normal.jpg"/>
    <hyperlink ref="G11" r:id="rId220" display="http://pbs.twimg.com/profile_images/1036628738857943040/b_EB3Kq2_normal.jpg"/>
    <hyperlink ref="G12" r:id="rId221" display="http://pbs.twimg.com/profile_images/841579742855909376/hUtQ7s0o_normal.jpg"/>
    <hyperlink ref="G13" r:id="rId222" display="http://pbs.twimg.com/profile_images/1083748786030034944/khg1wHrX_normal.jpg"/>
    <hyperlink ref="G14" r:id="rId223" display="http://pbs.twimg.com/profile_images/791367087004459008/eJwstQVE_normal.jpg"/>
    <hyperlink ref="G15" r:id="rId224" display="http://pbs.twimg.com/profile_images/778058348226752513/JaAPgPsw_normal.jpg"/>
    <hyperlink ref="G16" r:id="rId225" display="http://pbs.twimg.com/profile_images/1025040172310622209/nLAd34Kg_normal.jpg"/>
    <hyperlink ref="G17" r:id="rId226" display="http://pbs.twimg.com/profile_images/1007544811019120640/7bSsJRhP_normal.jpg"/>
    <hyperlink ref="G18" r:id="rId227" display="http://pbs.twimg.com/profile_images/641232760204455936/K8EYkzMh_normal.png"/>
    <hyperlink ref="G19" r:id="rId228" display="http://pbs.twimg.com/profile_images/1063474829993615360/VsuGKyps_normal.jpg"/>
    <hyperlink ref="G20" r:id="rId229" display="http://pbs.twimg.com/profile_images/1055470658073837568/6r5eosuq_normal.jpg"/>
    <hyperlink ref="G21" r:id="rId230" display="http://pbs.twimg.com/profile_images/748025230875045893/IuWHoBOR_normal.jpg"/>
    <hyperlink ref="G22" r:id="rId231" display="http://pbs.twimg.com/profile_images/985543726524137474/pvmhzy2P_normal.jpg"/>
    <hyperlink ref="G23" r:id="rId232" display="http://pbs.twimg.com/profile_images/1080831376339935233/9UoVwIwP_normal.jpg"/>
    <hyperlink ref="G24" r:id="rId233" display="http://pbs.twimg.com/profile_images/959574184098783232/nZ9dOkdo_normal.jpg"/>
    <hyperlink ref="G25" r:id="rId234" display="http://pbs.twimg.com/profile_images/577528197614448640/oksB7Ij9_normal.jpeg"/>
    <hyperlink ref="G26" r:id="rId235" display="http://pbs.twimg.com/profile_images/1082680098938126336/BmCWPUCP_normal.jpg"/>
    <hyperlink ref="G27" r:id="rId236" display="http://pbs.twimg.com/profile_images/1006995021181210626/xAvxvQeh_normal.jpg"/>
    <hyperlink ref="G28" r:id="rId237" display="http://pbs.twimg.com/profile_images/877947426958692353/kNbUqhyR_normal.jpg"/>
    <hyperlink ref="G29" r:id="rId238" display="http://pbs.twimg.com/profile_images/513387083570765824/Hk0ytSQe_normal.png"/>
    <hyperlink ref="G30" r:id="rId239" display="http://pbs.twimg.com/profile_images/1072179358268317697/V60yceMO_normal.jpg"/>
    <hyperlink ref="G31" r:id="rId240" display="http://pbs.twimg.com/profile_images/599641619290320896/mXZrO2If_normal.jpg"/>
    <hyperlink ref="G32" r:id="rId241" display="http://pbs.twimg.com/profile_images/1039945795695464449/rATRmt6E_normal.jpg"/>
    <hyperlink ref="G33" r:id="rId242" display="http://pbs.twimg.com/profile_images/1070120811581882368/sb1qIjMj_normal.jpg"/>
    <hyperlink ref="G34" r:id="rId243" display="http://abs.twimg.com/sticky/default_profile_images/default_profile_normal.png"/>
    <hyperlink ref="G35" r:id="rId244" display="http://pbs.twimg.com/profile_images/1037639538120843264/woNei-7B_normal.jpg"/>
    <hyperlink ref="G36" r:id="rId245" display="http://pbs.twimg.com/profile_images/497914462884483072/yFC9fWeh_normal.jpeg"/>
    <hyperlink ref="G37" r:id="rId246" display="http://pbs.twimg.com/profile_images/1080868937779347458/weulc4kb_normal.jpg"/>
    <hyperlink ref="G38" r:id="rId247" display="http://pbs.twimg.com/profile_images/378800000509421879/cdf4e3bc8bb51a154d1726b30028b8e6_normal.jpeg"/>
    <hyperlink ref="G39" r:id="rId248" display="http://pbs.twimg.com/profile_images/741886026961047553/9ZRhWjZR_normal.jpg"/>
    <hyperlink ref="G40" r:id="rId249" display="http://pbs.twimg.com/profile_images/1029160690538475520/eC0HaIcL_normal.jpg"/>
    <hyperlink ref="G41" r:id="rId250" display="http://pbs.twimg.com/profile_images/1065561564944760832/krZvuzFm_normal.jpg"/>
    <hyperlink ref="G42" r:id="rId251" display="http://pbs.twimg.com/profile_images/1077989730317418497/Adq2ivTS_normal.jpg"/>
    <hyperlink ref="G43" r:id="rId252" display="http://pbs.twimg.com/profile_images/736658979401682948/MhfySLx6_normal.jpg"/>
    <hyperlink ref="G44" r:id="rId253" display="http://pbs.twimg.com/profile_images/919182522231218176/iB9F7MqE_normal.jpg"/>
    <hyperlink ref="G45" r:id="rId254" display="http://pbs.twimg.com/profile_images/606209144228593664/7FTWDEVW_normal.png"/>
    <hyperlink ref="G46" r:id="rId255" display="http://pbs.twimg.com/profile_images/847596703737950208/ymkOcl4-_normal.jpg"/>
    <hyperlink ref="G47" r:id="rId256" display="http://pbs.twimg.com/profile_images/1039252257286639616/jPcqvr4r_normal.jpg"/>
    <hyperlink ref="G48" r:id="rId257" display="http://pbs.twimg.com/profile_images/998606830338101249/98XfU67J_normal.jpg"/>
    <hyperlink ref="G49" r:id="rId258" display="http://pbs.twimg.com/profile_images/914132236538204162/7ZFXDrP2_normal.jpg"/>
    <hyperlink ref="G50" r:id="rId259" display="http://pbs.twimg.com/profile_images/1085569031841738752/ti3bxYWr_normal.jpg"/>
    <hyperlink ref="G51" r:id="rId260" display="http://pbs.twimg.com/profile_images/995215044500598785/W4lD_Do4_normal.jpg"/>
    <hyperlink ref="G52" r:id="rId261" display="http://pbs.twimg.com/profile_images/893837012008128512/F-lTru1i_normal.jpg"/>
    <hyperlink ref="G53" r:id="rId262" display="http://pbs.twimg.com/profile_images/1084933324290867202/8f9J4e3R_normal.jpg"/>
    <hyperlink ref="G54" r:id="rId263" display="http://pbs.twimg.com/profile_images/1135648056/100_0689_normal.JPG"/>
    <hyperlink ref="G55" r:id="rId264" display="http://pbs.twimg.com/profile_images/987680316918829056/AhG4-rve_normal.jpg"/>
    <hyperlink ref="G56" r:id="rId265" display="http://pbs.twimg.com/profile_images/623044724493025280/Z4UB6Oq3_normal.jpg"/>
    <hyperlink ref="G57" r:id="rId266" display="http://pbs.twimg.com/profile_images/910925160776994816/l_jmrb4F_normal.jpg"/>
    <hyperlink ref="G58" r:id="rId267" display="http://pbs.twimg.com/profile_images/501699733203607553/1VqrivQo_normal.jpeg"/>
    <hyperlink ref="G59" r:id="rId268" display="http://pbs.twimg.com/profile_images/992649042411868160/O6ZC2B0-_normal.jpg"/>
    <hyperlink ref="G60" r:id="rId269" display="http://pbs.twimg.com/profile_images/1048253361122959365/5tJCKzgk_normal.jpg"/>
    <hyperlink ref="G61" r:id="rId270" display="http://pbs.twimg.com/profile_images/972153399465652224/UdTF5tId_normal.jpg"/>
    <hyperlink ref="G62" r:id="rId271" display="http://pbs.twimg.com/profile_images/1054314819950706688/R70b2oA3_normal.jpg"/>
    <hyperlink ref="G63" r:id="rId272" display="http://pbs.twimg.com/profile_images/940403273030397954/r0Lp73yg_normal.jpg"/>
    <hyperlink ref="G64" r:id="rId273" display="http://pbs.twimg.com/profile_images/827234362475290624/AX6t6yiz_normal.jpg"/>
    <hyperlink ref="G65" r:id="rId274" display="http://pbs.twimg.com/profile_images/872581604866224128/2miLcoLg_normal.jpg"/>
    <hyperlink ref="G66" r:id="rId275" display="http://pbs.twimg.com/profile_images/998874418070749185/78-SB-ya_normal.jpg"/>
    <hyperlink ref="G67" r:id="rId276" display="http://pbs.twimg.com/profile_images/949012132766605312/ajoBfBTs_normal.jpg"/>
    <hyperlink ref="G68" r:id="rId277" display="http://pbs.twimg.com/profile_images/1081064409366253568/UaBBiLSS_normal.jpg"/>
    <hyperlink ref="G69" r:id="rId278" display="http://pbs.twimg.com/profile_images/817891643068129280/949U4d5u_normal.jpg"/>
    <hyperlink ref="G70" r:id="rId279" display="http://pbs.twimg.com/profile_images/1006149622706917376/EnBdZoKW_normal.jpg"/>
    <hyperlink ref="G71" r:id="rId280" display="http://pbs.twimg.com/profile_images/974338347840753664/i-drKY3F_normal.jpg"/>
    <hyperlink ref="G72" r:id="rId281" display="http://pbs.twimg.com/profile_images/897192755285426176/o4Rhu0kj_normal.jpg"/>
    <hyperlink ref="G73" r:id="rId282" display="http://pbs.twimg.com/profile_images/525590453253451776/6UDv2n_9_normal.png"/>
    <hyperlink ref="G74" r:id="rId283" display="http://pbs.twimg.com/profile_images/1049995986305773568/AahevOi0_normal.jpg"/>
    <hyperlink ref="G75" r:id="rId284" display="http://pbs.twimg.com/profile_images/837869863364407299/km6ruN8K_normal.jpg"/>
    <hyperlink ref="G76" r:id="rId285" display="http://pbs.twimg.com/profile_images/1056231607395344385/ZdZqC3WS_normal.jpg"/>
    <hyperlink ref="G77" r:id="rId286" display="http://pbs.twimg.com/profile_images/998229141295001601/0os0cv4V_normal.jpg"/>
    <hyperlink ref="G78" r:id="rId287" display="http://pbs.twimg.com/profile_images/496205809517219841/I1_3IJxD_normal.jpeg"/>
    <hyperlink ref="G79" r:id="rId288" display="http://pbs.twimg.com/profile_images/828195900140945408/ydrJQf2i_normal.jpg"/>
    <hyperlink ref="G80" r:id="rId289" display="http://pbs.twimg.com/profile_images/565834072195211266/1WqBLIeb_normal.png"/>
    <hyperlink ref="G81" r:id="rId290" display="http://pbs.twimg.com/profile_images/1048963387986722818/xb0fhttw_normal.jpg"/>
    <hyperlink ref="G82" r:id="rId291" display="http://pbs.twimg.com/profile_images/618786202435481600/WYOBHUFC_normal.png"/>
    <hyperlink ref="G83" r:id="rId292" display="http://pbs.twimg.com/profile_images/933740415861252096/qEXZnavW_normal.jpg"/>
    <hyperlink ref="G84" r:id="rId293" display="http://pbs.twimg.com/profile_images/728697943377727488/UzMR_hiB_normal.jpg"/>
    <hyperlink ref="G85" r:id="rId294" display="http://pbs.twimg.com/profile_images/1068132417217671168/euVeeg2D_normal.jpg"/>
    <hyperlink ref="G86" r:id="rId295" display="http://pbs.twimg.com/profile_images/970808415890030592/fktqhPaz_normal.jpg"/>
    <hyperlink ref="G87" r:id="rId296" display="http://pbs.twimg.com/profile_images/1070771346190295040/ZsGfGtLz_normal.jpg"/>
    <hyperlink ref="G88" r:id="rId297" display="http://pbs.twimg.com/profile_images/642771255322611713/3tyHPNW6_normal.jpg"/>
    <hyperlink ref="G89" r:id="rId298" display="http://pbs.twimg.com/profile_images/961367438532268035/7whPXlTT_normal.jpg"/>
    <hyperlink ref="G90" r:id="rId299" display="http://pbs.twimg.com/profile_images/859152136134963201/2UzzxtRL_normal.jpg"/>
    <hyperlink ref="G91" r:id="rId300" display="http://abs.twimg.com/sticky/default_profile_images/default_profile_normal.png"/>
    <hyperlink ref="G92" r:id="rId301" display="http://abs.twimg.com/sticky/default_profile_images/default_profile_normal.png"/>
    <hyperlink ref="G93" r:id="rId302" display="http://pbs.twimg.com/profile_images/858362231398051840/9taNUy_I_normal.jpg"/>
    <hyperlink ref="G94" r:id="rId303" display="http://pbs.twimg.com/profile_images/678350134783049728/V5fay3Si_normal.png"/>
    <hyperlink ref="G95" r:id="rId304" display="http://pbs.twimg.com/profile_images/1072225526201356288/CTQ0LJOx_normal.jpg"/>
    <hyperlink ref="G96" r:id="rId305" display="http://pbs.twimg.com/profile_images/1048638863458099201/etMWEPky_normal.jpg"/>
    <hyperlink ref="G97" r:id="rId306" display="http://pbs.twimg.com/profile_images/884881869543792641/uhV3MHrI_normal.jpg"/>
    <hyperlink ref="G98" r:id="rId307" display="http://pbs.twimg.com/profile_images/1046034302759243776/U0D3m89v_normal.jpg"/>
    <hyperlink ref="G99" r:id="rId308" display="http://pbs.twimg.com/profile_images/984162309391175680/lR8GSPeE_normal.jpg"/>
    <hyperlink ref="G100" r:id="rId309" display="http://pbs.twimg.com/profile_images/1049617476496084992/JYdhXqw3_normal.jpg"/>
    <hyperlink ref="G101" r:id="rId310" display="http://abs.twimg.com/sticky/default_profile_images/default_profile_normal.png"/>
    <hyperlink ref="G102" r:id="rId311" display="http://pbs.twimg.com/profile_images/955393113316560898/ocKey_K5_normal.jpg"/>
    <hyperlink ref="G103" r:id="rId312" display="http://pbs.twimg.com/profile_images/1061024768193949696/xcXdUwYb_normal.jpg"/>
    <hyperlink ref="G104" r:id="rId313" display="http://pbs.twimg.com/profile_images/768358522912382976/5i3zl6AG_normal.jpg"/>
    <hyperlink ref="G105" r:id="rId314" display="http://pbs.twimg.com/profile_images/1034370720137195521/Q80I9DGq_normal.jpg"/>
    <hyperlink ref="G106" r:id="rId315" display="http://pbs.twimg.com/profile_images/378800000815217511/bc21bea0ce49103fceccc871d29f51fa_normal.jpeg"/>
    <hyperlink ref="G107" r:id="rId316" display="http://pbs.twimg.com/profile_images/979903054068764672/5eYyHyK6_normal.jpg"/>
    <hyperlink ref="G108" r:id="rId317" display="http://pbs.twimg.com/profile_images/1062475713666826245/PEOGnfnE_normal.jpg"/>
    <hyperlink ref="G109" r:id="rId318" display="http://pbs.twimg.com/profile_images/1762727081/Skydiving_normal.jpg"/>
    <hyperlink ref="G110" r:id="rId319" display="http://pbs.twimg.com/profile_images/1005577723132211201/q1yVPko7_normal.jpg"/>
    <hyperlink ref="G111" r:id="rId320" display="http://pbs.twimg.com/profile_images/1037753328485187585/SEmFuTxR_normal.jpg"/>
    <hyperlink ref="G112" r:id="rId321" display="http://pbs.twimg.com/profile_images/1082264918496342016/RNq6j7if_normal.jpg"/>
    <hyperlink ref="G113" r:id="rId322" display="http://pbs.twimg.com/profile_images/1057549951008493568/t7i_dYk2_normal.jpg"/>
    <hyperlink ref="G114" r:id="rId323" display="http://pbs.twimg.com/profile_images/730861742729859073/IRqj9sru_normal.jpg"/>
    <hyperlink ref="AY3" r:id="rId324" display="https://twitter.com/whoischarlie_"/>
    <hyperlink ref="AY4" r:id="rId325" display="https://twitter.com/petermacmahon"/>
    <hyperlink ref="AY5" r:id="rId326" display="https://twitter.com/nicolasturgeon"/>
    <hyperlink ref="AY6" r:id="rId327" display="https://twitter.com/itvborderrb"/>
    <hyperlink ref="AY7" r:id="rId328" display="https://twitter.com/carlevans450"/>
    <hyperlink ref="AY8" r:id="rId329" display="https://twitter.com/casper10666"/>
    <hyperlink ref="AY9" r:id="rId330" display="https://twitter.com/beth_porteous"/>
    <hyperlink ref="AY10" r:id="rId331" display="https://twitter.com/patrickharvie"/>
    <hyperlink ref="AY11" r:id="rId332" display="https://twitter.com/mcgkelz"/>
    <hyperlink ref="AY12" r:id="rId333" display="https://twitter.com/thoughtland"/>
    <hyperlink ref="AY13" r:id="rId334" display="https://twitter.com/lamhfada"/>
    <hyperlink ref="AY14" r:id="rId335" display="https://twitter.com/janehaston1"/>
    <hyperlink ref="AY15" r:id="rId336" display="https://twitter.com/markdav37641150"/>
    <hyperlink ref="AY16" r:id="rId337" display="https://twitter.com/eileen43eileen"/>
    <hyperlink ref="AY17" r:id="rId338" display="https://twitter.com/elledeer88"/>
    <hyperlink ref="AY18" r:id="rId339" display="https://twitter.com/getawaytaeindy"/>
    <hyperlink ref="AY19" r:id="rId340" display="https://twitter.com/jwashpot"/>
    <hyperlink ref="AY20" r:id="rId341" display="https://twitter.com/kkilcoyne"/>
    <hyperlink ref="AY21" r:id="rId342" display="https://twitter.com/snapdragon6469"/>
    <hyperlink ref="AY22" r:id="rId343" display="https://twitter.com/linda8h"/>
    <hyperlink ref="AY23" r:id="rId344" display="https://twitter.com/rotrujo"/>
    <hyperlink ref="AY24" r:id="rId345" display="https://twitter.com/jim45cotland"/>
    <hyperlink ref="AY25" r:id="rId346" display="https://twitter.com/walesindy"/>
    <hyperlink ref="AY26" r:id="rId347" display="https://twitter.com/amphetcymru"/>
    <hyperlink ref="AY27" r:id="rId348" display="https://twitter.com/jackiem08602754"/>
    <hyperlink ref="AY28" r:id="rId349" display="https://twitter.com/imadscotland"/>
    <hyperlink ref="AY29" r:id="rId350" display="https://twitter.com/starshaddow"/>
    <hyperlink ref="AY30" r:id="rId351" display="https://twitter.com/awelshscot"/>
    <hyperlink ref="AY31" r:id="rId352" display="https://twitter.com/kkaaazz14"/>
    <hyperlink ref="AY32" r:id="rId353" display="https://twitter.com/andrewgolder3"/>
    <hyperlink ref="AY33" r:id="rId354" display="https://twitter.com/jewishlass101"/>
    <hyperlink ref="AY34" r:id="rId355" display="https://twitter.com/robertm64082174"/>
    <hyperlink ref="AY35" r:id="rId356" display="https://twitter.com/leonardocarella"/>
    <hyperlink ref="AY36" r:id="rId357" display="https://twitter.com/johnronaldhassa"/>
    <hyperlink ref="AY37" r:id="rId358" display="https://twitter.com/calumscotbot"/>
    <hyperlink ref="AY38" r:id="rId359" display="https://twitter.com/scottishzidane"/>
    <hyperlink ref="AY39" r:id="rId360" display="https://twitter.com/mimiinternet"/>
    <hyperlink ref="AY40" r:id="rId361" display="https://twitter.com/ndscotland"/>
    <hyperlink ref="AY41" r:id="rId362" display="https://twitter.com/brusuth"/>
    <hyperlink ref="AY42" r:id="rId363" display="https://twitter.com/dwselfe"/>
    <hyperlink ref="AY43" r:id="rId364" display="https://twitter.com/garrythomson4"/>
    <hyperlink ref="AY44" r:id="rId365" display="https://twitter.com/yvonneirving88"/>
    <hyperlink ref="AY45" r:id="rId366" display="https://twitter.com/mrrwilkinson"/>
    <hyperlink ref="AY46" r:id="rId367" display="https://twitter.com/dorothybruce14"/>
    <hyperlink ref="AY47" r:id="rId368" display="https://twitter.com/highlandermsp"/>
    <hyperlink ref="AY48" r:id="rId369" display="https://twitter.com/friesdorfer"/>
    <hyperlink ref="AY49" r:id="rId370" display="https://twitter.com/flashhepburn"/>
    <hyperlink ref="AY50" r:id="rId371" display="https://twitter.com/conn1312"/>
    <hyperlink ref="AY51" r:id="rId372" display="https://twitter.com/elainefoster10"/>
    <hyperlink ref="AY52" r:id="rId373" display="https://twitter.com/kennybrownptfc"/>
    <hyperlink ref="AY53" r:id="rId374" display="https://twitter.com/robemmet1803"/>
    <hyperlink ref="AY54" r:id="rId375" display="https://twitter.com/dec4el"/>
    <hyperlink ref="AY55" r:id="rId376" display="https://twitter.com/leomiklasz"/>
    <hyperlink ref="AY56" r:id="rId377" display="https://twitter.com/annemac33"/>
    <hyperlink ref="AY57" r:id="rId378" display="https://twitter.com/45albannach"/>
    <hyperlink ref="AY58" r:id="rId379" display="https://twitter.com/weealanb"/>
    <hyperlink ref="AY59" r:id="rId380" display="https://twitter.com/isleofskyecats"/>
    <hyperlink ref="AY60" r:id="rId381" display="https://twitter.com/kacidama"/>
    <hyperlink ref="AY61" r:id="rId382" display="https://twitter.com/dlidington"/>
    <hyperlink ref="AY62" r:id="rId383" display="https://twitter.com/jilliebinfrance"/>
    <hyperlink ref="AY63" r:id="rId384" display="https://twitter.com/tony_locksmiths"/>
    <hyperlink ref="AY64" r:id="rId385" display="https://twitter.com/mhrmort"/>
    <hyperlink ref="AY65" r:id="rId386" display="https://twitter.com/amacfergus"/>
    <hyperlink ref="AY66" r:id="rId387" display="https://twitter.com/proctorlewis1"/>
    <hyperlink ref="AY67" r:id="rId388" display="https://twitter.com/scotindydebate"/>
    <hyperlink ref="AY68" r:id="rId389" display="https://twitter.com/evolvingpeasant"/>
    <hyperlink ref="AY69" r:id="rId390" display="https://twitter.com/jamesgarry7"/>
    <hyperlink ref="AY70" r:id="rId391" display="https://twitter.com/stovies5"/>
    <hyperlink ref="AY71" r:id="rId392" display="https://twitter.com/wattswilma"/>
    <hyperlink ref="AY72" r:id="rId393" display="https://twitter.com/juliebertagna"/>
    <hyperlink ref="AY73" r:id="rId394" display="https://twitter.com/icockburn"/>
    <hyperlink ref="AY74" r:id="rId395" display="https://twitter.com/chrislundaysnp"/>
    <hyperlink ref="AY75" r:id="rId396" display="https://twitter.com/airisaiia"/>
    <hyperlink ref="AY76" r:id="rId397" display="https://twitter.com/mareetoddmsp"/>
    <hyperlink ref="AY77" r:id="rId398" display="https://twitter.com/v_jamieson"/>
    <hyperlink ref="AY78" r:id="rId399" display="https://twitter.com/uk_together"/>
    <hyperlink ref="AY79" r:id="rId400" display="https://twitter.com/r_davidson1980"/>
    <hyperlink ref="AY80" r:id="rId401" display="https://twitter.com/15jonrell"/>
    <hyperlink ref="AY81" r:id="rId402" display="https://twitter.com/7anthea6"/>
    <hyperlink ref="AY82" r:id="rId403" display="https://twitter.com/shufflepaw"/>
    <hyperlink ref="AY83" r:id="rId404" display="https://twitter.com/edtech_stories"/>
    <hyperlink ref="AY84" r:id="rId405" display="https://twitter.com/feorlean"/>
    <hyperlink ref="AY85" r:id="rId406" display="https://twitter.com/gedk"/>
    <hyperlink ref="AY86" r:id="rId407" display="https://twitter.com/getup"/>
    <hyperlink ref="AY87" r:id="rId408" display="https://twitter.com/ahorapodemos"/>
    <hyperlink ref="AY88" r:id="rId409" display="https://twitter.com/stellacreasy"/>
    <hyperlink ref="AY89" r:id="rId410" display="https://twitter.com/lisanandy"/>
    <hyperlink ref="AY90" r:id="rId411" display="https://twitter.com/debbie_abrahams"/>
    <hyperlink ref="AY91" r:id="rId412" display="https://twitter.com/odettemacdonal3"/>
    <hyperlink ref="AY92" r:id="rId413" display="https://twitter.com/dottyost"/>
    <hyperlink ref="AY93" r:id="rId414" display="https://twitter.com/hoopswon"/>
    <hyperlink ref="AY94" r:id="rId415" display="https://twitter.com/indyrefscot2now"/>
    <hyperlink ref="AY95" r:id="rId416" display="https://twitter.com/irenehutchison"/>
    <hyperlink ref="AY96" r:id="rId417" display="https://twitter.com/wgsaraband"/>
    <hyperlink ref="AY97" r:id="rId418" display="https://twitter.com/darrenjdouglas"/>
    <hyperlink ref="AY98" r:id="rId419" display="https://twitter.com/martinc84779546"/>
    <hyperlink ref="AY99" r:id="rId420" display="https://twitter.com/robertsonsmokey"/>
    <hyperlink ref="AY100" r:id="rId421" display="https://twitter.com/mckinlay_liz"/>
    <hyperlink ref="AY101" r:id="rId422" display="https://twitter.com/ruthj02029255"/>
    <hyperlink ref="AY102" r:id="rId423" display="https://twitter.com/marc0vald0"/>
    <hyperlink ref="AY103" r:id="rId424" display="https://twitter.com/katiesuze"/>
    <hyperlink ref="AY104" r:id="rId425" display="https://twitter.com/racbiggar"/>
    <hyperlink ref="AY105" r:id="rId426" display="https://twitter.com/darkblue1965"/>
    <hyperlink ref="AY106" r:id="rId427" display="https://twitter.com/indyrefbot"/>
    <hyperlink ref="AY107" r:id="rId428" display="https://twitter.com/piper1986uk"/>
    <hyperlink ref="AY108" r:id="rId429" display="https://twitter.com/k69atie"/>
    <hyperlink ref="AY109" r:id="rId430" display="https://twitter.com/eggmsc"/>
    <hyperlink ref="AY110" r:id="rId431" display="https://twitter.com/johncumming15"/>
    <hyperlink ref="AY111" r:id="rId432" display="https://twitter.com/mikedisbury"/>
    <hyperlink ref="AY112" r:id="rId433" display="https://twitter.com/greengrass1875"/>
    <hyperlink ref="AY113" r:id="rId434" display="https://twitter.com/addancd"/>
    <hyperlink ref="AY114" r:id="rId435" display="https://twitter.com/isthisab0t"/>
  </hyperlinks>
  <printOptions/>
  <pageMargins left="0.7" right="0.7" top="0.75" bottom="0.75" header="0.3" footer="0.3"/>
  <pageSetup horizontalDpi="600" verticalDpi="600" orientation="portrait" r:id="rId440"/>
  <drawing r:id="rId439"/>
  <legacyDrawing r:id="rId437"/>
  <tableParts>
    <tablePart r:id="rId43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1459</v>
      </c>
      <c r="Z2" s="13" t="s">
        <v>1471</v>
      </c>
      <c r="AA2" s="13" t="s">
        <v>1500</v>
      </c>
      <c r="AB2" s="13" t="s">
        <v>1576</v>
      </c>
      <c r="AC2" s="13" t="s">
        <v>1670</v>
      </c>
      <c r="AD2" s="13" t="s">
        <v>1701</v>
      </c>
      <c r="AE2" s="13" t="s">
        <v>1702</v>
      </c>
      <c r="AF2" s="13" t="s">
        <v>1720</v>
      </c>
      <c r="AG2" s="118" t="s">
        <v>1866</v>
      </c>
      <c r="AH2" s="118" t="s">
        <v>1867</v>
      </c>
      <c r="AI2" s="118" t="s">
        <v>1868</v>
      </c>
      <c r="AJ2" s="118" t="s">
        <v>1869</v>
      </c>
      <c r="AK2" s="118" t="s">
        <v>1870</v>
      </c>
      <c r="AL2" s="118" t="s">
        <v>1871</v>
      </c>
      <c r="AM2" s="118" t="s">
        <v>1872</v>
      </c>
      <c r="AN2" s="118" t="s">
        <v>1873</v>
      </c>
      <c r="AO2" s="118" t="s">
        <v>1876</v>
      </c>
    </row>
    <row r="3" spans="1:41" ht="15">
      <c r="A3" s="87" t="s">
        <v>1405</v>
      </c>
      <c r="B3" s="65" t="s">
        <v>1416</v>
      </c>
      <c r="C3" s="65" t="s">
        <v>56</v>
      </c>
      <c r="D3" s="104"/>
      <c r="E3" s="103"/>
      <c r="F3" s="105" t="s">
        <v>1881</v>
      </c>
      <c r="G3" s="106"/>
      <c r="H3" s="106"/>
      <c r="I3" s="107">
        <v>3</v>
      </c>
      <c r="J3" s="108"/>
      <c r="K3" s="48">
        <v>51</v>
      </c>
      <c r="L3" s="48">
        <v>139</v>
      </c>
      <c r="M3" s="48">
        <v>2</v>
      </c>
      <c r="N3" s="48">
        <v>141</v>
      </c>
      <c r="O3" s="48">
        <v>0</v>
      </c>
      <c r="P3" s="49">
        <v>0</v>
      </c>
      <c r="Q3" s="49">
        <v>0</v>
      </c>
      <c r="R3" s="48">
        <v>1</v>
      </c>
      <c r="S3" s="48">
        <v>0</v>
      </c>
      <c r="T3" s="48">
        <v>51</v>
      </c>
      <c r="U3" s="48">
        <v>141</v>
      </c>
      <c r="V3" s="48">
        <v>2</v>
      </c>
      <c r="W3" s="49">
        <v>1.853133</v>
      </c>
      <c r="X3" s="49">
        <v>0.054901960784313725</v>
      </c>
      <c r="Y3" s="78"/>
      <c r="Z3" s="78"/>
      <c r="AA3" s="78" t="s">
        <v>365</v>
      </c>
      <c r="AB3" s="84" t="s">
        <v>1577</v>
      </c>
      <c r="AC3" s="84" t="s">
        <v>1671</v>
      </c>
      <c r="AD3" s="84"/>
      <c r="AE3" s="84" t="s">
        <v>1703</v>
      </c>
      <c r="AF3" s="84" t="s">
        <v>1721</v>
      </c>
      <c r="AG3" s="121">
        <v>0</v>
      </c>
      <c r="AH3" s="124">
        <v>0</v>
      </c>
      <c r="AI3" s="121">
        <v>0</v>
      </c>
      <c r="AJ3" s="124">
        <v>0</v>
      </c>
      <c r="AK3" s="121">
        <v>0</v>
      </c>
      <c r="AL3" s="124">
        <v>0</v>
      </c>
      <c r="AM3" s="121">
        <v>1033</v>
      </c>
      <c r="AN3" s="124">
        <v>100</v>
      </c>
      <c r="AO3" s="121">
        <v>1033</v>
      </c>
    </row>
    <row r="4" spans="1:41" ht="15">
      <c r="A4" s="87" t="s">
        <v>1406</v>
      </c>
      <c r="B4" s="65" t="s">
        <v>1417</v>
      </c>
      <c r="C4" s="65" t="s">
        <v>56</v>
      </c>
      <c r="D4" s="110"/>
      <c r="E4" s="109"/>
      <c r="F4" s="111" t="s">
        <v>1882</v>
      </c>
      <c r="G4" s="112"/>
      <c r="H4" s="112"/>
      <c r="I4" s="113">
        <v>4</v>
      </c>
      <c r="J4" s="114"/>
      <c r="K4" s="48">
        <v>19</v>
      </c>
      <c r="L4" s="48">
        <v>20</v>
      </c>
      <c r="M4" s="48">
        <v>0</v>
      </c>
      <c r="N4" s="48">
        <v>20</v>
      </c>
      <c r="O4" s="48">
        <v>2</v>
      </c>
      <c r="P4" s="49">
        <v>0</v>
      </c>
      <c r="Q4" s="49">
        <v>0</v>
      </c>
      <c r="R4" s="48">
        <v>1</v>
      </c>
      <c r="S4" s="48">
        <v>0</v>
      </c>
      <c r="T4" s="48">
        <v>19</v>
      </c>
      <c r="U4" s="48">
        <v>20</v>
      </c>
      <c r="V4" s="48">
        <v>4</v>
      </c>
      <c r="W4" s="49">
        <v>2.548476</v>
      </c>
      <c r="X4" s="49">
        <v>0.05263157894736842</v>
      </c>
      <c r="Y4" s="78" t="s">
        <v>358</v>
      </c>
      <c r="Z4" s="78" t="s">
        <v>362</v>
      </c>
      <c r="AA4" s="78" t="s">
        <v>1501</v>
      </c>
      <c r="AB4" s="84" t="s">
        <v>1578</v>
      </c>
      <c r="AC4" s="84" t="s">
        <v>1672</v>
      </c>
      <c r="AD4" s="84"/>
      <c r="AE4" s="84" t="s">
        <v>1704</v>
      </c>
      <c r="AF4" s="84" t="s">
        <v>1722</v>
      </c>
      <c r="AG4" s="121">
        <v>8</v>
      </c>
      <c r="AH4" s="124">
        <v>2.2222222222222223</v>
      </c>
      <c r="AI4" s="121">
        <v>1</v>
      </c>
      <c r="AJ4" s="124">
        <v>0.2777777777777778</v>
      </c>
      <c r="AK4" s="121">
        <v>0</v>
      </c>
      <c r="AL4" s="124">
        <v>0</v>
      </c>
      <c r="AM4" s="121">
        <v>351</v>
      </c>
      <c r="AN4" s="124">
        <v>97.5</v>
      </c>
      <c r="AO4" s="121">
        <v>360</v>
      </c>
    </row>
    <row r="5" spans="1:41" ht="15">
      <c r="A5" s="87" t="s">
        <v>1407</v>
      </c>
      <c r="B5" s="65" t="s">
        <v>1418</v>
      </c>
      <c r="C5" s="65" t="s">
        <v>56</v>
      </c>
      <c r="D5" s="110"/>
      <c r="E5" s="109"/>
      <c r="F5" s="111" t="s">
        <v>1883</v>
      </c>
      <c r="G5" s="112"/>
      <c r="H5" s="112"/>
      <c r="I5" s="113">
        <v>5</v>
      </c>
      <c r="J5" s="114"/>
      <c r="K5" s="48">
        <v>14</v>
      </c>
      <c r="L5" s="48">
        <v>19</v>
      </c>
      <c r="M5" s="48">
        <v>2</v>
      </c>
      <c r="N5" s="48">
        <v>21</v>
      </c>
      <c r="O5" s="48">
        <v>4</v>
      </c>
      <c r="P5" s="49">
        <v>0</v>
      </c>
      <c r="Q5" s="49">
        <v>0</v>
      </c>
      <c r="R5" s="48">
        <v>1</v>
      </c>
      <c r="S5" s="48">
        <v>0</v>
      </c>
      <c r="T5" s="48">
        <v>14</v>
      </c>
      <c r="U5" s="48">
        <v>21</v>
      </c>
      <c r="V5" s="48">
        <v>4</v>
      </c>
      <c r="W5" s="49">
        <v>2.387755</v>
      </c>
      <c r="X5" s="49">
        <v>0.09340659340659341</v>
      </c>
      <c r="Y5" s="78"/>
      <c r="Z5" s="78"/>
      <c r="AA5" s="78" t="s">
        <v>1502</v>
      </c>
      <c r="AB5" s="84" t="s">
        <v>1579</v>
      </c>
      <c r="AC5" s="84" t="s">
        <v>1673</v>
      </c>
      <c r="AD5" s="84" t="s">
        <v>323</v>
      </c>
      <c r="AE5" s="84" t="s">
        <v>1705</v>
      </c>
      <c r="AF5" s="84" t="s">
        <v>1723</v>
      </c>
      <c r="AG5" s="121">
        <v>6</v>
      </c>
      <c r="AH5" s="124">
        <v>1.550387596899225</v>
      </c>
      <c r="AI5" s="121">
        <v>2</v>
      </c>
      <c r="AJ5" s="124">
        <v>0.5167958656330749</v>
      </c>
      <c r="AK5" s="121">
        <v>0</v>
      </c>
      <c r="AL5" s="124">
        <v>0</v>
      </c>
      <c r="AM5" s="121">
        <v>379</v>
      </c>
      <c r="AN5" s="124">
        <v>97.9328165374677</v>
      </c>
      <c r="AO5" s="121">
        <v>387</v>
      </c>
    </row>
    <row r="6" spans="1:41" ht="15">
      <c r="A6" s="87" t="s">
        <v>1408</v>
      </c>
      <c r="B6" s="65" t="s">
        <v>1419</v>
      </c>
      <c r="C6" s="65" t="s">
        <v>56</v>
      </c>
      <c r="D6" s="110"/>
      <c r="E6" s="109"/>
      <c r="F6" s="111" t="s">
        <v>1408</v>
      </c>
      <c r="G6" s="112"/>
      <c r="H6" s="112"/>
      <c r="I6" s="113">
        <v>6</v>
      </c>
      <c r="J6" s="114"/>
      <c r="K6" s="48">
        <v>8</v>
      </c>
      <c r="L6" s="48">
        <v>7</v>
      </c>
      <c r="M6" s="48">
        <v>0</v>
      </c>
      <c r="N6" s="48">
        <v>7</v>
      </c>
      <c r="O6" s="48">
        <v>0</v>
      </c>
      <c r="P6" s="49">
        <v>0</v>
      </c>
      <c r="Q6" s="49">
        <v>0</v>
      </c>
      <c r="R6" s="48">
        <v>1</v>
      </c>
      <c r="S6" s="48">
        <v>0</v>
      </c>
      <c r="T6" s="48">
        <v>8</v>
      </c>
      <c r="U6" s="48">
        <v>7</v>
      </c>
      <c r="V6" s="48">
        <v>2</v>
      </c>
      <c r="W6" s="49">
        <v>1.53125</v>
      </c>
      <c r="X6" s="49">
        <v>0.125</v>
      </c>
      <c r="Y6" s="78" t="s">
        <v>361</v>
      </c>
      <c r="Z6" s="78" t="s">
        <v>362</v>
      </c>
      <c r="AA6" s="78" t="s">
        <v>371</v>
      </c>
      <c r="AB6" s="84" t="s">
        <v>679</v>
      </c>
      <c r="AC6" s="84" t="s">
        <v>679</v>
      </c>
      <c r="AD6" s="84" t="s">
        <v>321</v>
      </c>
      <c r="AE6" s="84" t="s">
        <v>1706</v>
      </c>
      <c r="AF6" s="84" t="s">
        <v>1724</v>
      </c>
      <c r="AG6" s="121">
        <v>0</v>
      </c>
      <c r="AH6" s="124">
        <v>0</v>
      </c>
      <c r="AI6" s="121">
        <v>0</v>
      </c>
      <c r="AJ6" s="124">
        <v>0</v>
      </c>
      <c r="AK6" s="121">
        <v>0</v>
      </c>
      <c r="AL6" s="124">
        <v>0</v>
      </c>
      <c r="AM6" s="121">
        <v>38</v>
      </c>
      <c r="AN6" s="124">
        <v>100</v>
      </c>
      <c r="AO6" s="121">
        <v>38</v>
      </c>
    </row>
    <row r="7" spans="1:41" ht="15">
      <c r="A7" s="87" t="s">
        <v>1409</v>
      </c>
      <c r="B7" s="65" t="s">
        <v>1420</v>
      </c>
      <c r="C7" s="65" t="s">
        <v>56</v>
      </c>
      <c r="D7" s="110"/>
      <c r="E7" s="109"/>
      <c r="F7" s="111" t="s">
        <v>1884</v>
      </c>
      <c r="G7" s="112"/>
      <c r="H7" s="112"/>
      <c r="I7" s="113">
        <v>7</v>
      </c>
      <c r="J7" s="114"/>
      <c r="K7" s="48">
        <v>5</v>
      </c>
      <c r="L7" s="48">
        <v>5</v>
      </c>
      <c r="M7" s="48">
        <v>0</v>
      </c>
      <c r="N7" s="48">
        <v>5</v>
      </c>
      <c r="O7" s="48">
        <v>1</v>
      </c>
      <c r="P7" s="49">
        <v>0</v>
      </c>
      <c r="Q7" s="49">
        <v>0</v>
      </c>
      <c r="R7" s="48">
        <v>1</v>
      </c>
      <c r="S7" s="48">
        <v>0</v>
      </c>
      <c r="T7" s="48">
        <v>5</v>
      </c>
      <c r="U7" s="48">
        <v>5</v>
      </c>
      <c r="V7" s="48">
        <v>2</v>
      </c>
      <c r="W7" s="49">
        <v>1.28</v>
      </c>
      <c r="X7" s="49">
        <v>0.2</v>
      </c>
      <c r="Y7" s="78"/>
      <c r="Z7" s="78"/>
      <c r="AA7" s="78" t="s">
        <v>365</v>
      </c>
      <c r="AB7" s="84" t="s">
        <v>1580</v>
      </c>
      <c r="AC7" s="84" t="s">
        <v>1674</v>
      </c>
      <c r="AD7" s="84"/>
      <c r="AE7" s="84" t="s">
        <v>288</v>
      </c>
      <c r="AF7" s="84" t="s">
        <v>1725</v>
      </c>
      <c r="AG7" s="121">
        <v>5</v>
      </c>
      <c r="AH7" s="124">
        <v>13.157894736842104</v>
      </c>
      <c r="AI7" s="121">
        <v>0</v>
      </c>
      <c r="AJ7" s="124">
        <v>0</v>
      </c>
      <c r="AK7" s="121">
        <v>0</v>
      </c>
      <c r="AL7" s="124">
        <v>0</v>
      </c>
      <c r="AM7" s="121">
        <v>33</v>
      </c>
      <c r="AN7" s="124">
        <v>86.84210526315789</v>
      </c>
      <c r="AO7" s="121">
        <v>38</v>
      </c>
    </row>
    <row r="8" spans="1:41" ht="15">
      <c r="A8" s="87" t="s">
        <v>1410</v>
      </c>
      <c r="B8" s="65" t="s">
        <v>1421</v>
      </c>
      <c r="C8" s="65" t="s">
        <v>56</v>
      </c>
      <c r="D8" s="110"/>
      <c r="E8" s="109"/>
      <c r="F8" s="111" t="s">
        <v>1885</v>
      </c>
      <c r="G8" s="112"/>
      <c r="H8" s="112"/>
      <c r="I8" s="113">
        <v>8</v>
      </c>
      <c r="J8" s="114"/>
      <c r="K8" s="48">
        <v>4</v>
      </c>
      <c r="L8" s="48">
        <v>3</v>
      </c>
      <c r="M8" s="48">
        <v>0</v>
      </c>
      <c r="N8" s="48">
        <v>3</v>
      </c>
      <c r="O8" s="48">
        <v>0</v>
      </c>
      <c r="P8" s="49">
        <v>0</v>
      </c>
      <c r="Q8" s="49">
        <v>0</v>
      </c>
      <c r="R8" s="48">
        <v>1</v>
      </c>
      <c r="S8" s="48">
        <v>0</v>
      </c>
      <c r="T8" s="48">
        <v>4</v>
      </c>
      <c r="U8" s="48">
        <v>3</v>
      </c>
      <c r="V8" s="48">
        <v>2</v>
      </c>
      <c r="W8" s="49">
        <v>1.125</v>
      </c>
      <c r="X8" s="49">
        <v>0.25</v>
      </c>
      <c r="Y8" s="78"/>
      <c r="Z8" s="78"/>
      <c r="AA8" s="78" t="s">
        <v>365</v>
      </c>
      <c r="AB8" s="84" t="s">
        <v>1581</v>
      </c>
      <c r="AC8" s="84" t="s">
        <v>679</v>
      </c>
      <c r="AD8" s="84" t="s">
        <v>314</v>
      </c>
      <c r="AE8" s="84" t="s">
        <v>1707</v>
      </c>
      <c r="AF8" s="84" t="s">
        <v>1726</v>
      </c>
      <c r="AG8" s="121">
        <v>0</v>
      </c>
      <c r="AH8" s="124">
        <v>0</v>
      </c>
      <c r="AI8" s="121">
        <v>0</v>
      </c>
      <c r="AJ8" s="124">
        <v>0</v>
      </c>
      <c r="AK8" s="121">
        <v>0</v>
      </c>
      <c r="AL8" s="124">
        <v>0</v>
      </c>
      <c r="AM8" s="121">
        <v>54</v>
      </c>
      <c r="AN8" s="124">
        <v>100</v>
      </c>
      <c r="AO8" s="121">
        <v>54</v>
      </c>
    </row>
    <row r="9" spans="1:41" ht="15">
      <c r="A9" s="87" t="s">
        <v>1411</v>
      </c>
      <c r="B9" s="65" t="s">
        <v>1422</v>
      </c>
      <c r="C9" s="65" t="s">
        <v>56</v>
      </c>
      <c r="D9" s="110"/>
      <c r="E9" s="109"/>
      <c r="F9" s="111" t="s">
        <v>1886</v>
      </c>
      <c r="G9" s="112"/>
      <c r="H9" s="112"/>
      <c r="I9" s="113">
        <v>9</v>
      </c>
      <c r="J9" s="114"/>
      <c r="K9" s="48">
        <v>3</v>
      </c>
      <c r="L9" s="48">
        <v>3</v>
      </c>
      <c r="M9" s="48">
        <v>2</v>
      </c>
      <c r="N9" s="48">
        <v>5</v>
      </c>
      <c r="O9" s="48">
        <v>1</v>
      </c>
      <c r="P9" s="49">
        <v>0</v>
      </c>
      <c r="Q9" s="49">
        <v>0</v>
      </c>
      <c r="R9" s="48">
        <v>1</v>
      </c>
      <c r="S9" s="48">
        <v>0</v>
      </c>
      <c r="T9" s="48">
        <v>3</v>
      </c>
      <c r="U9" s="48">
        <v>5</v>
      </c>
      <c r="V9" s="48">
        <v>1</v>
      </c>
      <c r="W9" s="49">
        <v>0.666667</v>
      </c>
      <c r="X9" s="49">
        <v>0.5</v>
      </c>
      <c r="Y9" s="78" t="s">
        <v>360</v>
      </c>
      <c r="Z9" s="78" t="s">
        <v>363</v>
      </c>
      <c r="AA9" s="78" t="s">
        <v>1503</v>
      </c>
      <c r="AB9" s="84" t="s">
        <v>1582</v>
      </c>
      <c r="AC9" s="84" t="s">
        <v>1675</v>
      </c>
      <c r="AD9" s="84"/>
      <c r="AE9" s="84" t="s">
        <v>1708</v>
      </c>
      <c r="AF9" s="84" t="s">
        <v>1727</v>
      </c>
      <c r="AG9" s="121">
        <v>4</v>
      </c>
      <c r="AH9" s="124">
        <v>4.651162790697675</v>
      </c>
      <c r="AI9" s="121">
        <v>0</v>
      </c>
      <c r="AJ9" s="124">
        <v>0</v>
      </c>
      <c r="AK9" s="121">
        <v>0</v>
      </c>
      <c r="AL9" s="124">
        <v>0</v>
      </c>
      <c r="AM9" s="121">
        <v>82</v>
      </c>
      <c r="AN9" s="124">
        <v>95.34883720930233</v>
      </c>
      <c r="AO9" s="121">
        <v>86</v>
      </c>
    </row>
    <row r="10" spans="1:41" ht="14.25" customHeight="1">
      <c r="A10" s="87" t="s">
        <v>1412</v>
      </c>
      <c r="B10" s="65" t="s">
        <v>1423</v>
      </c>
      <c r="C10" s="65" t="s">
        <v>56</v>
      </c>
      <c r="D10" s="110"/>
      <c r="E10" s="109"/>
      <c r="F10" s="111" t="s">
        <v>1887</v>
      </c>
      <c r="G10" s="112"/>
      <c r="H10" s="112"/>
      <c r="I10" s="113">
        <v>10</v>
      </c>
      <c r="J10" s="114"/>
      <c r="K10" s="48">
        <v>3</v>
      </c>
      <c r="L10" s="48">
        <v>3</v>
      </c>
      <c r="M10" s="48">
        <v>0</v>
      </c>
      <c r="N10" s="48">
        <v>3</v>
      </c>
      <c r="O10" s="48">
        <v>1</v>
      </c>
      <c r="P10" s="49">
        <v>0</v>
      </c>
      <c r="Q10" s="49">
        <v>0</v>
      </c>
      <c r="R10" s="48">
        <v>1</v>
      </c>
      <c r="S10" s="48">
        <v>0</v>
      </c>
      <c r="T10" s="48">
        <v>3</v>
      </c>
      <c r="U10" s="48">
        <v>3</v>
      </c>
      <c r="V10" s="48">
        <v>2</v>
      </c>
      <c r="W10" s="49">
        <v>0.888889</v>
      </c>
      <c r="X10" s="49">
        <v>0.3333333333333333</v>
      </c>
      <c r="Y10" s="78"/>
      <c r="Z10" s="78"/>
      <c r="AA10" s="78" t="s">
        <v>366</v>
      </c>
      <c r="AB10" s="84" t="s">
        <v>1583</v>
      </c>
      <c r="AC10" s="84" t="s">
        <v>1676</v>
      </c>
      <c r="AD10" s="84"/>
      <c r="AE10" s="84" t="s">
        <v>253</v>
      </c>
      <c r="AF10" s="84" t="s">
        <v>1728</v>
      </c>
      <c r="AG10" s="121">
        <v>3</v>
      </c>
      <c r="AH10" s="124">
        <v>5.454545454545454</v>
      </c>
      <c r="AI10" s="121">
        <v>0</v>
      </c>
      <c r="AJ10" s="124">
        <v>0</v>
      </c>
      <c r="AK10" s="121">
        <v>0</v>
      </c>
      <c r="AL10" s="124">
        <v>0</v>
      </c>
      <c r="AM10" s="121">
        <v>52</v>
      </c>
      <c r="AN10" s="124">
        <v>94.54545454545455</v>
      </c>
      <c r="AO10" s="121">
        <v>55</v>
      </c>
    </row>
    <row r="11" spans="1:41" ht="15">
      <c r="A11" s="87" t="s">
        <v>1413</v>
      </c>
      <c r="B11" s="65" t="s">
        <v>1424</v>
      </c>
      <c r="C11" s="65" t="s">
        <v>56</v>
      </c>
      <c r="D11" s="110"/>
      <c r="E11" s="109"/>
      <c r="F11" s="111" t="s">
        <v>1888</v>
      </c>
      <c r="G11" s="112"/>
      <c r="H11" s="112"/>
      <c r="I11" s="113">
        <v>11</v>
      </c>
      <c r="J11" s="114"/>
      <c r="K11" s="48">
        <v>2</v>
      </c>
      <c r="L11" s="48">
        <v>2</v>
      </c>
      <c r="M11" s="48">
        <v>0</v>
      </c>
      <c r="N11" s="48">
        <v>2</v>
      </c>
      <c r="O11" s="48">
        <v>1</v>
      </c>
      <c r="P11" s="49">
        <v>0</v>
      </c>
      <c r="Q11" s="49">
        <v>0</v>
      </c>
      <c r="R11" s="48">
        <v>1</v>
      </c>
      <c r="S11" s="48">
        <v>0</v>
      </c>
      <c r="T11" s="48">
        <v>2</v>
      </c>
      <c r="U11" s="48">
        <v>2</v>
      </c>
      <c r="V11" s="48">
        <v>1</v>
      </c>
      <c r="W11" s="49">
        <v>0.5</v>
      </c>
      <c r="X11" s="49">
        <v>0.5</v>
      </c>
      <c r="Y11" s="78"/>
      <c r="Z11" s="78"/>
      <c r="AA11" s="78" t="s">
        <v>369</v>
      </c>
      <c r="AB11" s="84" t="s">
        <v>1584</v>
      </c>
      <c r="AC11" s="84" t="s">
        <v>1677</v>
      </c>
      <c r="AD11" s="84"/>
      <c r="AE11" s="84" t="s">
        <v>249</v>
      </c>
      <c r="AF11" s="84" t="s">
        <v>1729</v>
      </c>
      <c r="AG11" s="121">
        <v>4</v>
      </c>
      <c r="AH11" s="124">
        <v>10</v>
      </c>
      <c r="AI11" s="121">
        <v>0</v>
      </c>
      <c r="AJ11" s="124">
        <v>0</v>
      </c>
      <c r="AK11" s="121">
        <v>0</v>
      </c>
      <c r="AL11" s="124">
        <v>0</v>
      </c>
      <c r="AM11" s="121">
        <v>36</v>
      </c>
      <c r="AN11" s="124">
        <v>90</v>
      </c>
      <c r="AO11" s="121">
        <v>40</v>
      </c>
    </row>
    <row r="12" spans="1:41" ht="15">
      <c r="A12" s="87" t="s">
        <v>1414</v>
      </c>
      <c r="B12" s="65" t="s">
        <v>1425</v>
      </c>
      <c r="C12" s="65" t="s">
        <v>56</v>
      </c>
      <c r="D12" s="110"/>
      <c r="E12" s="109"/>
      <c r="F12" s="111" t="s">
        <v>1889</v>
      </c>
      <c r="G12" s="112"/>
      <c r="H12" s="112"/>
      <c r="I12" s="113">
        <v>12</v>
      </c>
      <c r="J12" s="114"/>
      <c r="K12" s="48">
        <v>2</v>
      </c>
      <c r="L12" s="48">
        <v>2</v>
      </c>
      <c r="M12" s="48">
        <v>0</v>
      </c>
      <c r="N12" s="48">
        <v>2</v>
      </c>
      <c r="O12" s="48">
        <v>1</v>
      </c>
      <c r="P12" s="49">
        <v>0</v>
      </c>
      <c r="Q12" s="49">
        <v>0</v>
      </c>
      <c r="R12" s="48">
        <v>1</v>
      </c>
      <c r="S12" s="48">
        <v>0</v>
      </c>
      <c r="T12" s="48">
        <v>2</v>
      </c>
      <c r="U12" s="48">
        <v>2</v>
      </c>
      <c r="V12" s="48">
        <v>1</v>
      </c>
      <c r="W12" s="49">
        <v>0.5</v>
      </c>
      <c r="X12" s="49">
        <v>0.5</v>
      </c>
      <c r="Y12" s="78" t="s">
        <v>359</v>
      </c>
      <c r="Z12" s="78" t="s">
        <v>362</v>
      </c>
      <c r="AA12" s="78" t="s">
        <v>368</v>
      </c>
      <c r="AB12" s="84" t="s">
        <v>1585</v>
      </c>
      <c r="AC12" s="84" t="s">
        <v>1678</v>
      </c>
      <c r="AD12" s="84"/>
      <c r="AE12" s="84" t="s">
        <v>247</v>
      </c>
      <c r="AF12" s="84" t="s">
        <v>1730</v>
      </c>
      <c r="AG12" s="121">
        <v>3</v>
      </c>
      <c r="AH12" s="124">
        <v>4.109589041095891</v>
      </c>
      <c r="AI12" s="121">
        <v>2</v>
      </c>
      <c r="AJ12" s="124">
        <v>2.73972602739726</v>
      </c>
      <c r="AK12" s="121">
        <v>0</v>
      </c>
      <c r="AL12" s="124">
        <v>0</v>
      </c>
      <c r="AM12" s="121">
        <v>68</v>
      </c>
      <c r="AN12" s="124">
        <v>93.15068493150685</v>
      </c>
      <c r="AO12" s="121">
        <v>73</v>
      </c>
    </row>
    <row r="13" spans="1:41" ht="15">
      <c r="A13" s="87" t="s">
        <v>1415</v>
      </c>
      <c r="B13" s="65" t="s">
        <v>1426</v>
      </c>
      <c r="C13" s="65" t="s">
        <v>56</v>
      </c>
      <c r="D13" s="110"/>
      <c r="E13" s="109"/>
      <c r="F13" s="111" t="s">
        <v>1415</v>
      </c>
      <c r="G13" s="112"/>
      <c r="H13" s="112"/>
      <c r="I13" s="113">
        <v>13</v>
      </c>
      <c r="J13" s="114"/>
      <c r="K13" s="48">
        <v>1</v>
      </c>
      <c r="L13" s="48">
        <v>1</v>
      </c>
      <c r="M13" s="48">
        <v>0</v>
      </c>
      <c r="N13" s="48">
        <v>1</v>
      </c>
      <c r="O13" s="48">
        <v>1</v>
      </c>
      <c r="P13" s="49" t="s">
        <v>1877</v>
      </c>
      <c r="Q13" s="49" t="s">
        <v>1877</v>
      </c>
      <c r="R13" s="48">
        <v>1</v>
      </c>
      <c r="S13" s="48">
        <v>1</v>
      </c>
      <c r="T13" s="48">
        <v>1</v>
      </c>
      <c r="U13" s="48">
        <v>1</v>
      </c>
      <c r="V13" s="48">
        <v>0</v>
      </c>
      <c r="W13" s="49">
        <v>0</v>
      </c>
      <c r="X13" s="49" t="s">
        <v>1877</v>
      </c>
      <c r="Y13" s="78"/>
      <c r="Z13" s="78"/>
      <c r="AA13" s="78" t="s">
        <v>367</v>
      </c>
      <c r="AB13" s="84" t="s">
        <v>679</v>
      </c>
      <c r="AC13" s="84" t="s">
        <v>679</v>
      </c>
      <c r="AD13" s="84"/>
      <c r="AE13" s="84"/>
      <c r="AF13" s="84" t="s">
        <v>245</v>
      </c>
      <c r="AG13" s="121">
        <v>1</v>
      </c>
      <c r="AH13" s="124">
        <v>2.127659574468085</v>
      </c>
      <c r="AI13" s="121">
        <v>0</v>
      </c>
      <c r="AJ13" s="124">
        <v>0</v>
      </c>
      <c r="AK13" s="121">
        <v>0</v>
      </c>
      <c r="AL13" s="124">
        <v>0</v>
      </c>
      <c r="AM13" s="121">
        <v>46</v>
      </c>
      <c r="AN13" s="124">
        <v>97.87234042553192</v>
      </c>
      <c r="AO13" s="121">
        <v>47</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1405</v>
      </c>
      <c r="B2" s="84" t="s">
        <v>299</v>
      </c>
      <c r="C2" s="78">
        <f>VLOOKUP(GroupVertices[[#This Row],[Vertex]],Vertices[],MATCH("ID",Vertices[[#Headers],[Vertex]:[Vertex Content Word Count]],0),FALSE)</f>
        <v>110</v>
      </c>
    </row>
    <row r="3" spans="1:3" ht="15">
      <c r="A3" s="78" t="s">
        <v>1405</v>
      </c>
      <c r="B3" s="84" t="s">
        <v>298</v>
      </c>
      <c r="C3" s="78">
        <f>VLOOKUP(GroupVertices[[#This Row],[Vertex]],Vertices[],MATCH("ID",Vertices[[#Headers],[Vertex]:[Vertex Content Word Count]],0),FALSE)</f>
        <v>6</v>
      </c>
    </row>
    <row r="4" spans="1:3" ht="15">
      <c r="A4" s="78" t="s">
        <v>1405</v>
      </c>
      <c r="B4" s="84" t="s">
        <v>311</v>
      </c>
      <c r="C4" s="78">
        <f>VLOOKUP(GroupVertices[[#This Row],[Vertex]],Vertices[],MATCH("ID",Vertices[[#Headers],[Vertex]:[Vertex Content Word Count]],0),FALSE)</f>
        <v>5</v>
      </c>
    </row>
    <row r="5" spans="1:3" ht="15">
      <c r="A5" s="78" t="s">
        <v>1405</v>
      </c>
      <c r="B5" s="84" t="s">
        <v>310</v>
      </c>
      <c r="C5" s="78">
        <f>VLOOKUP(GroupVertices[[#This Row],[Vertex]],Vertices[],MATCH("ID",Vertices[[#Headers],[Vertex]:[Vertex Content Word Count]],0),FALSE)</f>
        <v>4</v>
      </c>
    </row>
    <row r="6" spans="1:3" ht="15">
      <c r="A6" s="78" t="s">
        <v>1405</v>
      </c>
      <c r="B6" s="84" t="s">
        <v>294</v>
      </c>
      <c r="C6" s="78">
        <f>VLOOKUP(GroupVertices[[#This Row],[Vertex]],Vertices[],MATCH("ID",Vertices[[#Headers],[Vertex]:[Vertex Content Word Count]],0),FALSE)</f>
        <v>103</v>
      </c>
    </row>
    <row r="7" spans="1:3" ht="15">
      <c r="A7" s="78" t="s">
        <v>1405</v>
      </c>
      <c r="B7" s="84" t="s">
        <v>293</v>
      </c>
      <c r="C7" s="78">
        <f>VLOOKUP(GroupVertices[[#This Row],[Vertex]],Vertices[],MATCH("ID",Vertices[[#Headers],[Vertex]:[Vertex Content Word Count]],0),FALSE)</f>
        <v>102</v>
      </c>
    </row>
    <row r="8" spans="1:3" ht="15">
      <c r="A8" s="78" t="s">
        <v>1405</v>
      </c>
      <c r="B8" s="84" t="s">
        <v>292</v>
      </c>
      <c r="C8" s="78">
        <f>VLOOKUP(GroupVertices[[#This Row],[Vertex]],Vertices[],MATCH("ID",Vertices[[#Headers],[Vertex]:[Vertex Content Word Count]],0),FALSE)</f>
        <v>101</v>
      </c>
    </row>
    <row r="9" spans="1:3" ht="15">
      <c r="A9" s="78" t="s">
        <v>1405</v>
      </c>
      <c r="B9" s="84" t="s">
        <v>291</v>
      </c>
      <c r="C9" s="78">
        <f>VLOOKUP(GroupVertices[[#This Row],[Vertex]],Vertices[],MATCH("ID",Vertices[[#Headers],[Vertex]:[Vertex Content Word Count]],0),FALSE)</f>
        <v>100</v>
      </c>
    </row>
    <row r="10" spans="1:3" ht="15">
      <c r="A10" s="78" t="s">
        <v>1405</v>
      </c>
      <c r="B10" s="84" t="s">
        <v>285</v>
      </c>
      <c r="C10" s="78">
        <f>VLOOKUP(GroupVertices[[#This Row],[Vertex]],Vertices[],MATCH("ID",Vertices[[#Headers],[Vertex]:[Vertex Content Word Count]],0),FALSE)</f>
        <v>94</v>
      </c>
    </row>
    <row r="11" spans="1:3" ht="15">
      <c r="A11" s="78" t="s">
        <v>1405</v>
      </c>
      <c r="B11" s="84" t="s">
        <v>284</v>
      </c>
      <c r="C11" s="78">
        <f>VLOOKUP(GroupVertices[[#This Row],[Vertex]],Vertices[],MATCH("ID",Vertices[[#Headers],[Vertex]:[Vertex Content Word Count]],0),FALSE)</f>
        <v>67</v>
      </c>
    </row>
    <row r="12" spans="1:3" ht="15">
      <c r="A12" s="78" t="s">
        <v>1405</v>
      </c>
      <c r="B12" s="84" t="s">
        <v>282</v>
      </c>
      <c r="C12" s="78">
        <f>VLOOKUP(GroupVertices[[#This Row],[Vertex]],Vertices[],MATCH("ID",Vertices[[#Headers],[Vertex]:[Vertex Content Word Count]],0),FALSE)</f>
        <v>92</v>
      </c>
    </row>
    <row r="13" spans="1:3" ht="15">
      <c r="A13" s="78" t="s">
        <v>1405</v>
      </c>
      <c r="B13" s="84" t="s">
        <v>281</v>
      </c>
      <c r="C13" s="78">
        <f>VLOOKUP(GroupVertices[[#This Row],[Vertex]],Vertices[],MATCH("ID",Vertices[[#Headers],[Vertex]:[Vertex Content Word Count]],0),FALSE)</f>
        <v>91</v>
      </c>
    </row>
    <row r="14" spans="1:3" ht="15">
      <c r="A14" s="78" t="s">
        <v>1405</v>
      </c>
      <c r="B14" s="84" t="s">
        <v>279</v>
      </c>
      <c r="C14" s="78">
        <f>VLOOKUP(GroupVertices[[#This Row],[Vertex]],Vertices[],MATCH("ID",Vertices[[#Headers],[Vertex]:[Vertex Content Word Count]],0),FALSE)</f>
        <v>82</v>
      </c>
    </row>
    <row r="15" spans="1:3" ht="15">
      <c r="A15" s="78" t="s">
        <v>1405</v>
      </c>
      <c r="B15" s="84" t="s">
        <v>278</v>
      </c>
      <c r="C15" s="78">
        <f>VLOOKUP(GroupVertices[[#This Row],[Vertex]],Vertices[],MATCH("ID",Vertices[[#Headers],[Vertex]:[Vertex Content Word Count]],0),FALSE)</f>
        <v>81</v>
      </c>
    </row>
    <row r="16" spans="1:3" ht="15">
      <c r="A16" s="78" t="s">
        <v>1405</v>
      </c>
      <c r="B16" s="84" t="s">
        <v>273</v>
      </c>
      <c r="C16" s="78">
        <f>VLOOKUP(GroupVertices[[#This Row],[Vertex]],Vertices[],MATCH("ID",Vertices[[#Headers],[Vertex]:[Vertex Content Word Count]],0),FALSE)</f>
        <v>76</v>
      </c>
    </row>
    <row r="17" spans="1:3" ht="15">
      <c r="A17" s="78" t="s">
        <v>1405</v>
      </c>
      <c r="B17" s="84" t="s">
        <v>272</v>
      </c>
      <c r="C17" s="78">
        <f>VLOOKUP(GroupVertices[[#This Row],[Vertex]],Vertices[],MATCH("ID",Vertices[[#Headers],[Vertex]:[Vertex Content Word Count]],0),FALSE)</f>
        <v>75</v>
      </c>
    </row>
    <row r="18" spans="1:3" ht="15">
      <c r="A18" s="78" t="s">
        <v>1405</v>
      </c>
      <c r="B18" s="84" t="s">
        <v>271</v>
      </c>
      <c r="C18" s="78">
        <f>VLOOKUP(GroupVertices[[#This Row],[Vertex]],Vertices[],MATCH("ID",Vertices[[#Headers],[Vertex]:[Vertex Content Word Count]],0),FALSE)</f>
        <v>74</v>
      </c>
    </row>
    <row r="19" spans="1:3" ht="15">
      <c r="A19" s="78" t="s">
        <v>1405</v>
      </c>
      <c r="B19" s="84" t="s">
        <v>270</v>
      </c>
      <c r="C19" s="78">
        <f>VLOOKUP(GroupVertices[[#This Row],[Vertex]],Vertices[],MATCH("ID",Vertices[[#Headers],[Vertex]:[Vertex Content Word Count]],0),FALSE)</f>
        <v>73</v>
      </c>
    </row>
    <row r="20" spans="1:3" ht="15">
      <c r="A20" s="78" t="s">
        <v>1405</v>
      </c>
      <c r="B20" s="84" t="s">
        <v>268</v>
      </c>
      <c r="C20" s="78">
        <f>VLOOKUP(GroupVertices[[#This Row],[Vertex]],Vertices[],MATCH("ID",Vertices[[#Headers],[Vertex]:[Vertex Content Word Count]],0),FALSE)</f>
        <v>71</v>
      </c>
    </row>
    <row r="21" spans="1:3" ht="15">
      <c r="A21" s="78" t="s">
        <v>1405</v>
      </c>
      <c r="B21" s="84" t="s">
        <v>267</v>
      </c>
      <c r="C21" s="78">
        <f>VLOOKUP(GroupVertices[[#This Row],[Vertex]],Vertices[],MATCH("ID",Vertices[[#Headers],[Vertex]:[Vertex Content Word Count]],0),FALSE)</f>
        <v>70</v>
      </c>
    </row>
    <row r="22" spans="1:3" ht="15">
      <c r="A22" s="78" t="s">
        <v>1405</v>
      </c>
      <c r="B22" s="84" t="s">
        <v>266</v>
      </c>
      <c r="C22" s="78">
        <f>VLOOKUP(GroupVertices[[#This Row],[Vertex]],Vertices[],MATCH("ID",Vertices[[#Headers],[Vertex]:[Vertex Content Word Count]],0),FALSE)</f>
        <v>69</v>
      </c>
    </row>
    <row r="23" spans="1:3" ht="15">
      <c r="A23" s="78" t="s">
        <v>1405</v>
      </c>
      <c r="B23" s="84" t="s">
        <v>265</v>
      </c>
      <c r="C23" s="78">
        <f>VLOOKUP(GroupVertices[[#This Row],[Vertex]],Vertices[],MATCH("ID",Vertices[[#Headers],[Vertex]:[Vertex Content Word Count]],0),FALSE)</f>
        <v>68</v>
      </c>
    </row>
    <row r="24" spans="1:3" ht="15">
      <c r="A24" s="78" t="s">
        <v>1405</v>
      </c>
      <c r="B24" s="84" t="s">
        <v>264</v>
      </c>
      <c r="C24" s="78">
        <f>VLOOKUP(GroupVertices[[#This Row],[Vertex]],Vertices[],MATCH("ID",Vertices[[#Headers],[Vertex]:[Vertex Content Word Count]],0),FALSE)</f>
        <v>66</v>
      </c>
    </row>
    <row r="25" spans="1:3" ht="15">
      <c r="A25" s="78" t="s">
        <v>1405</v>
      </c>
      <c r="B25" s="84" t="s">
        <v>263</v>
      </c>
      <c r="C25" s="78">
        <f>VLOOKUP(GroupVertices[[#This Row],[Vertex]],Vertices[],MATCH("ID",Vertices[[#Headers],[Vertex]:[Vertex Content Word Count]],0),FALSE)</f>
        <v>65</v>
      </c>
    </row>
    <row r="26" spans="1:3" ht="15">
      <c r="A26" s="78" t="s">
        <v>1405</v>
      </c>
      <c r="B26" s="84" t="s">
        <v>260</v>
      </c>
      <c r="C26" s="78">
        <f>VLOOKUP(GroupVertices[[#This Row],[Vertex]],Vertices[],MATCH("ID",Vertices[[#Headers],[Vertex]:[Vertex Content Word Count]],0),FALSE)</f>
        <v>59</v>
      </c>
    </row>
    <row r="27" spans="1:3" ht="15">
      <c r="A27" s="78" t="s">
        <v>1405</v>
      </c>
      <c r="B27" s="84" t="s">
        <v>258</v>
      </c>
      <c r="C27" s="78">
        <f>VLOOKUP(GroupVertices[[#This Row],[Vertex]],Vertices[],MATCH("ID",Vertices[[#Headers],[Vertex]:[Vertex Content Word Count]],0),FALSE)</f>
        <v>57</v>
      </c>
    </row>
    <row r="28" spans="1:3" ht="15">
      <c r="A28" s="78" t="s">
        <v>1405</v>
      </c>
      <c r="B28" s="84" t="s">
        <v>257</v>
      </c>
      <c r="C28" s="78">
        <f>VLOOKUP(GroupVertices[[#This Row],[Vertex]],Vertices[],MATCH("ID",Vertices[[#Headers],[Vertex]:[Vertex Content Word Count]],0),FALSE)</f>
        <v>56</v>
      </c>
    </row>
    <row r="29" spans="1:3" ht="15">
      <c r="A29" s="78" t="s">
        <v>1405</v>
      </c>
      <c r="B29" s="84" t="s">
        <v>256</v>
      </c>
      <c r="C29" s="78">
        <f>VLOOKUP(GroupVertices[[#This Row],[Vertex]],Vertices[],MATCH("ID",Vertices[[#Headers],[Vertex]:[Vertex Content Word Count]],0),FALSE)</f>
        <v>55</v>
      </c>
    </row>
    <row r="30" spans="1:3" ht="15">
      <c r="A30" s="78" t="s">
        <v>1405</v>
      </c>
      <c r="B30" s="84" t="s">
        <v>255</v>
      </c>
      <c r="C30" s="78">
        <f>VLOOKUP(GroupVertices[[#This Row],[Vertex]],Vertices[],MATCH("ID",Vertices[[#Headers],[Vertex]:[Vertex Content Word Count]],0),FALSE)</f>
        <v>54</v>
      </c>
    </row>
    <row r="31" spans="1:3" ht="15">
      <c r="A31" s="78" t="s">
        <v>1405</v>
      </c>
      <c r="B31" s="84" t="s">
        <v>252</v>
      </c>
      <c r="C31" s="78">
        <f>VLOOKUP(GroupVertices[[#This Row],[Vertex]],Vertices[],MATCH("ID",Vertices[[#Headers],[Vertex]:[Vertex Content Word Count]],0),FALSE)</f>
        <v>52</v>
      </c>
    </row>
    <row r="32" spans="1:3" ht="15">
      <c r="A32" s="78" t="s">
        <v>1405</v>
      </c>
      <c r="B32" s="84" t="s">
        <v>251</v>
      </c>
      <c r="C32" s="78">
        <f>VLOOKUP(GroupVertices[[#This Row],[Vertex]],Vertices[],MATCH("ID",Vertices[[#Headers],[Vertex]:[Vertex Content Word Count]],0),FALSE)</f>
        <v>51</v>
      </c>
    </row>
    <row r="33" spans="1:3" ht="15">
      <c r="A33" s="78" t="s">
        <v>1405</v>
      </c>
      <c r="B33" s="84" t="s">
        <v>246</v>
      </c>
      <c r="C33" s="78">
        <f>VLOOKUP(GroupVertices[[#This Row],[Vertex]],Vertices[],MATCH("ID",Vertices[[#Headers],[Vertex]:[Vertex Content Word Count]],0),FALSE)</f>
        <v>46</v>
      </c>
    </row>
    <row r="34" spans="1:3" ht="15">
      <c r="A34" s="78" t="s">
        <v>1405</v>
      </c>
      <c r="B34" s="84" t="s">
        <v>244</v>
      </c>
      <c r="C34" s="78">
        <f>VLOOKUP(GroupVertices[[#This Row],[Vertex]],Vertices[],MATCH("ID",Vertices[[#Headers],[Vertex]:[Vertex Content Word Count]],0),FALSE)</f>
        <v>44</v>
      </c>
    </row>
    <row r="35" spans="1:3" ht="15">
      <c r="A35" s="78" t="s">
        <v>1405</v>
      </c>
      <c r="B35" s="84" t="s">
        <v>243</v>
      </c>
      <c r="C35" s="78">
        <f>VLOOKUP(GroupVertices[[#This Row],[Vertex]],Vertices[],MATCH("ID",Vertices[[#Headers],[Vertex]:[Vertex Content Word Count]],0),FALSE)</f>
        <v>43</v>
      </c>
    </row>
    <row r="36" spans="1:3" ht="15">
      <c r="A36" s="78" t="s">
        <v>1405</v>
      </c>
      <c r="B36" s="84" t="s">
        <v>238</v>
      </c>
      <c r="C36" s="78">
        <f>VLOOKUP(GroupVertices[[#This Row],[Vertex]],Vertices[],MATCH("ID",Vertices[[#Headers],[Vertex]:[Vertex Content Word Count]],0),FALSE)</f>
        <v>37</v>
      </c>
    </row>
    <row r="37" spans="1:3" ht="15">
      <c r="A37" s="78" t="s">
        <v>1405</v>
      </c>
      <c r="B37" s="84" t="s">
        <v>237</v>
      </c>
      <c r="C37" s="78">
        <f>VLOOKUP(GroupVertices[[#This Row],[Vertex]],Vertices[],MATCH("ID",Vertices[[#Headers],[Vertex]:[Vertex Content Word Count]],0),FALSE)</f>
        <v>36</v>
      </c>
    </row>
    <row r="38" spans="1:3" ht="15">
      <c r="A38" s="78" t="s">
        <v>1405</v>
      </c>
      <c r="B38" s="84" t="s">
        <v>236</v>
      </c>
      <c r="C38" s="78">
        <f>VLOOKUP(GroupVertices[[#This Row],[Vertex]],Vertices[],MATCH("ID",Vertices[[#Headers],[Vertex]:[Vertex Content Word Count]],0),FALSE)</f>
        <v>35</v>
      </c>
    </row>
    <row r="39" spans="1:3" ht="15">
      <c r="A39" s="78" t="s">
        <v>1405</v>
      </c>
      <c r="B39" s="84" t="s">
        <v>234</v>
      </c>
      <c r="C39" s="78">
        <f>VLOOKUP(GroupVertices[[#This Row],[Vertex]],Vertices[],MATCH("ID",Vertices[[#Headers],[Vertex]:[Vertex Content Word Count]],0),FALSE)</f>
        <v>33</v>
      </c>
    </row>
    <row r="40" spans="1:3" ht="15">
      <c r="A40" s="78" t="s">
        <v>1405</v>
      </c>
      <c r="B40" s="84" t="s">
        <v>233</v>
      </c>
      <c r="C40" s="78">
        <f>VLOOKUP(GroupVertices[[#This Row],[Vertex]],Vertices[],MATCH("ID",Vertices[[#Headers],[Vertex]:[Vertex Content Word Count]],0),FALSE)</f>
        <v>32</v>
      </c>
    </row>
    <row r="41" spans="1:3" ht="15">
      <c r="A41" s="78" t="s">
        <v>1405</v>
      </c>
      <c r="B41" s="84" t="s">
        <v>232</v>
      </c>
      <c r="C41" s="78">
        <f>VLOOKUP(GroupVertices[[#This Row],[Vertex]],Vertices[],MATCH("ID",Vertices[[#Headers],[Vertex]:[Vertex Content Word Count]],0),FALSE)</f>
        <v>31</v>
      </c>
    </row>
    <row r="42" spans="1:3" ht="15">
      <c r="A42" s="78" t="s">
        <v>1405</v>
      </c>
      <c r="B42" s="84" t="s">
        <v>229</v>
      </c>
      <c r="C42" s="78">
        <f>VLOOKUP(GroupVertices[[#This Row],[Vertex]],Vertices[],MATCH("ID",Vertices[[#Headers],[Vertex]:[Vertex Content Word Count]],0),FALSE)</f>
        <v>28</v>
      </c>
    </row>
    <row r="43" spans="1:3" ht="15">
      <c r="A43" s="78" t="s">
        <v>1405</v>
      </c>
      <c r="B43" s="84" t="s">
        <v>228</v>
      </c>
      <c r="C43" s="78">
        <f>VLOOKUP(GroupVertices[[#This Row],[Vertex]],Vertices[],MATCH("ID",Vertices[[#Headers],[Vertex]:[Vertex Content Word Count]],0),FALSE)</f>
        <v>27</v>
      </c>
    </row>
    <row r="44" spans="1:3" ht="15">
      <c r="A44" s="78" t="s">
        <v>1405</v>
      </c>
      <c r="B44" s="84" t="s">
        <v>225</v>
      </c>
      <c r="C44" s="78">
        <f>VLOOKUP(GroupVertices[[#This Row],[Vertex]],Vertices[],MATCH("ID",Vertices[[#Headers],[Vertex]:[Vertex Content Word Count]],0),FALSE)</f>
        <v>22</v>
      </c>
    </row>
    <row r="45" spans="1:3" ht="15">
      <c r="A45" s="78" t="s">
        <v>1405</v>
      </c>
      <c r="B45" s="84" t="s">
        <v>224</v>
      </c>
      <c r="C45" s="78">
        <f>VLOOKUP(GroupVertices[[#This Row],[Vertex]],Vertices[],MATCH("ID",Vertices[[#Headers],[Vertex]:[Vertex Content Word Count]],0),FALSE)</f>
        <v>21</v>
      </c>
    </row>
    <row r="46" spans="1:3" ht="15">
      <c r="A46" s="78" t="s">
        <v>1405</v>
      </c>
      <c r="B46" s="84" t="s">
        <v>222</v>
      </c>
      <c r="C46" s="78">
        <f>VLOOKUP(GroupVertices[[#This Row],[Vertex]],Vertices[],MATCH("ID",Vertices[[#Headers],[Vertex]:[Vertex Content Word Count]],0),FALSE)</f>
        <v>19</v>
      </c>
    </row>
    <row r="47" spans="1:3" ht="15">
      <c r="A47" s="78" t="s">
        <v>1405</v>
      </c>
      <c r="B47" s="84" t="s">
        <v>219</v>
      </c>
      <c r="C47" s="78">
        <f>VLOOKUP(GroupVertices[[#This Row],[Vertex]],Vertices[],MATCH("ID",Vertices[[#Headers],[Vertex]:[Vertex Content Word Count]],0),FALSE)</f>
        <v>14</v>
      </c>
    </row>
    <row r="48" spans="1:3" ht="15">
      <c r="A48" s="78" t="s">
        <v>1405</v>
      </c>
      <c r="B48" s="84" t="s">
        <v>218</v>
      </c>
      <c r="C48" s="78">
        <f>VLOOKUP(GroupVertices[[#This Row],[Vertex]],Vertices[],MATCH("ID",Vertices[[#Headers],[Vertex]:[Vertex Content Word Count]],0),FALSE)</f>
        <v>13</v>
      </c>
    </row>
    <row r="49" spans="1:3" ht="15">
      <c r="A49" s="78" t="s">
        <v>1405</v>
      </c>
      <c r="B49" s="84" t="s">
        <v>217</v>
      </c>
      <c r="C49" s="78">
        <f>VLOOKUP(GroupVertices[[#This Row],[Vertex]],Vertices[],MATCH("ID",Vertices[[#Headers],[Vertex]:[Vertex Content Word Count]],0),FALSE)</f>
        <v>12</v>
      </c>
    </row>
    <row r="50" spans="1:3" ht="15">
      <c r="A50" s="78" t="s">
        <v>1405</v>
      </c>
      <c r="B50" s="84" t="s">
        <v>214</v>
      </c>
      <c r="C50" s="78">
        <f>VLOOKUP(GroupVertices[[#This Row],[Vertex]],Vertices[],MATCH("ID",Vertices[[#Headers],[Vertex]:[Vertex Content Word Count]],0),FALSE)</f>
        <v>8</v>
      </c>
    </row>
    <row r="51" spans="1:3" ht="15">
      <c r="A51" s="78" t="s">
        <v>1405</v>
      </c>
      <c r="B51" s="84" t="s">
        <v>213</v>
      </c>
      <c r="C51" s="78">
        <f>VLOOKUP(GroupVertices[[#This Row],[Vertex]],Vertices[],MATCH("ID",Vertices[[#Headers],[Vertex]:[Vertex Content Word Count]],0),FALSE)</f>
        <v>7</v>
      </c>
    </row>
    <row r="52" spans="1:3" ht="15">
      <c r="A52" s="78" t="s">
        <v>1405</v>
      </c>
      <c r="B52" s="84" t="s">
        <v>212</v>
      </c>
      <c r="C52" s="78">
        <f>VLOOKUP(GroupVertices[[#This Row],[Vertex]],Vertices[],MATCH("ID",Vertices[[#Headers],[Vertex]:[Vertex Content Word Count]],0),FALSE)</f>
        <v>3</v>
      </c>
    </row>
    <row r="53" spans="1:3" ht="15">
      <c r="A53" s="78" t="s">
        <v>1406</v>
      </c>
      <c r="B53" s="84" t="s">
        <v>303</v>
      </c>
      <c r="C53" s="78">
        <f>VLOOKUP(GroupVertices[[#This Row],[Vertex]],Vertices[],MATCH("ID",Vertices[[#Headers],[Vertex]:[Vertex Content Word Count]],0),FALSE)</f>
        <v>112</v>
      </c>
    </row>
    <row r="54" spans="1:3" ht="15">
      <c r="A54" s="78" t="s">
        <v>1406</v>
      </c>
      <c r="B54" s="84" t="s">
        <v>302</v>
      </c>
      <c r="C54" s="78">
        <f>VLOOKUP(GroupVertices[[#This Row],[Vertex]],Vertices[],MATCH("ID",Vertices[[#Headers],[Vertex]:[Vertex Content Word Count]],0),FALSE)</f>
        <v>10</v>
      </c>
    </row>
    <row r="55" spans="1:3" ht="15">
      <c r="A55" s="78" t="s">
        <v>1406</v>
      </c>
      <c r="B55" s="84" t="s">
        <v>301</v>
      </c>
      <c r="C55" s="78">
        <f>VLOOKUP(GroupVertices[[#This Row],[Vertex]],Vertices[],MATCH("ID",Vertices[[#Headers],[Vertex]:[Vertex Content Word Count]],0),FALSE)</f>
        <v>111</v>
      </c>
    </row>
    <row r="56" spans="1:3" ht="15">
      <c r="A56" s="78" t="s">
        <v>1406</v>
      </c>
      <c r="B56" s="84" t="s">
        <v>300</v>
      </c>
      <c r="C56" s="78">
        <f>VLOOKUP(GroupVertices[[#This Row],[Vertex]],Vertices[],MATCH("ID",Vertices[[#Headers],[Vertex]:[Vertex Content Word Count]],0),FALSE)</f>
        <v>24</v>
      </c>
    </row>
    <row r="57" spans="1:3" ht="15">
      <c r="A57" s="78" t="s">
        <v>1406</v>
      </c>
      <c r="B57" s="84" t="s">
        <v>296</v>
      </c>
      <c r="C57" s="78">
        <f>VLOOKUP(GroupVertices[[#This Row],[Vertex]],Vertices[],MATCH("ID",Vertices[[#Headers],[Vertex]:[Vertex Content Word Count]],0),FALSE)</f>
        <v>105</v>
      </c>
    </row>
    <row r="58" spans="1:3" ht="15">
      <c r="A58" s="78" t="s">
        <v>1406</v>
      </c>
      <c r="B58" s="84" t="s">
        <v>290</v>
      </c>
      <c r="C58" s="78">
        <f>VLOOKUP(GroupVertices[[#This Row],[Vertex]],Vertices[],MATCH("ID",Vertices[[#Headers],[Vertex]:[Vertex Content Word Count]],0),FALSE)</f>
        <v>99</v>
      </c>
    </row>
    <row r="59" spans="1:3" ht="15">
      <c r="A59" s="78" t="s">
        <v>1406</v>
      </c>
      <c r="B59" s="84" t="s">
        <v>277</v>
      </c>
      <c r="C59" s="78">
        <f>VLOOKUP(GroupVertices[[#This Row],[Vertex]],Vertices[],MATCH("ID",Vertices[[#Headers],[Vertex]:[Vertex Content Word Count]],0),FALSE)</f>
        <v>80</v>
      </c>
    </row>
    <row r="60" spans="1:3" ht="15">
      <c r="A60" s="78" t="s">
        <v>1406</v>
      </c>
      <c r="B60" s="84" t="s">
        <v>269</v>
      </c>
      <c r="C60" s="78">
        <f>VLOOKUP(GroupVertices[[#This Row],[Vertex]],Vertices[],MATCH("ID",Vertices[[#Headers],[Vertex]:[Vertex Content Word Count]],0),FALSE)</f>
        <v>72</v>
      </c>
    </row>
    <row r="61" spans="1:3" ht="15">
      <c r="A61" s="78" t="s">
        <v>1406</v>
      </c>
      <c r="B61" s="84" t="s">
        <v>262</v>
      </c>
      <c r="C61" s="78">
        <f>VLOOKUP(GroupVertices[[#This Row],[Vertex]],Vertices[],MATCH("ID",Vertices[[#Headers],[Vertex]:[Vertex Content Word Count]],0),FALSE)</f>
        <v>64</v>
      </c>
    </row>
    <row r="62" spans="1:3" ht="15">
      <c r="A62" s="78" t="s">
        <v>1406</v>
      </c>
      <c r="B62" s="84" t="s">
        <v>259</v>
      </c>
      <c r="C62" s="78">
        <f>VLOOKUP(GroupVertices[[#This Row],[Vertex]],Vertices[],MATCH("ID",Vertices[[#Headers],[Vertex]:[Vertex Content Word Count]],0),FALSE)</f>
        <v>58</v>
      </c>
    </row>
    <row r="63" spans="1:3" ht="15">
      <c r="A63" s="78" t="s">
        <v>1406</v>
      </c>
      <c r="B63" s="84" t="s">
        <v>242</v>
      </c>
      <c r="C63" s="78">
        <f>VLOOKUP(GroupVertices[[#This Row],[Vertex]],Vertices[],MATCH("ID",Vertices[[#Headers],[Vertex]:[Vertex Content Word Count]],0),FALSE)</f>
        <v>42</v>
      </c>
    </row>
    <row r="64" spans="1:3" ht="15">
      <c r="A64" s="78" t="s">
        <v>1406</v>
      </c>
      <c r="B64" s="84" t="s">
        <v>241</v>
      </c>
      <c r="C64" s="78">
        <f>VLOOKUP(GroupVertices[[#This Row],[Vertex]],Vertices[],MATCH("ID",Vertices[[#Headers],[Vertex]:[Vertex Content Word Count]],0),FALSE)</f>
        <v>41</v>
      </c>
    </row>
    <row r="65" spans="1:3" ht="15">
      <c r="A65" s="78" t="s">
        <v>1406</v>
      </c>
      <c r="B65" s="84" t="s">
        <v>239</v>
      </c>
      <c r="C65" s="78">
        <f>VLOOKUP(GroupVertices[[#This Row],[Vertex]],Vertices[],MATCH("ID",Vertices[[#Headers],[Vertex]:[Vertex Content Word Count]],0),FALSE)</f>
        <v>38</v>
      </c>
    </row>
    <row r="66" spans="1:3" ht="15">
      <c r="A66" s="78" t="s">
        <v>1406</v>
      </c>
      <c r="B66" s="84" t="s">
        <v>235</v>
      </c>
      <c r="C66" s="78">
        <f>VLOOKUP(GroupVertices[[#This Row],[Vertex]],Vertices[],MATCH("ID",Vertices[[#Headers],[Vertex]:[Vertex Content Word Count]],0),FALSE)</f>
        <v>34</v>
      </c>
    </row>
    <row r="67" spans="1:3" ht="15">
      <c r="A67" s="78" t="s">
        <v>1406</v>
      </c>
      <c r="B67" s="84" t="s">
        <v>231</v>
      </c>
      <c r="C67" s="78">
        <f>VLOOKUP(GroupVertices[[#This Row],[Vertex]],Vertices[],MATCH("ID",Vertices[[#Headers],[Vertex]:[Vertex Content Word Count]],0),FALSE)</f>
        <v>30</v>
      </c>
    </row>
    <row r="68" spans="1:3" ht="15">
      <c r="A68" s="78" t="s">
        <v>1406</v>
      </c>
      <c r="B68" s="84" t="s">
        <v>230</v>
      </c>
      <c r="C68" s="78">
        <f>VLOOKUP(GroupVertices[[#This Row],[Vertex]],Vertices[],MATCH("ID",Vertices[[#Headers],[Vertex]:[Vertex Content Word Count]],0),FALSE)</f>
        <v>29</v>
      </c>
    </row>
    <row r="69" spans="1:3" ht="15">
      <c r="A69" s="78" t="s">
        <v>1406</v>
      </c>
      <c r="B69" s="84" t="s">
        <v>226</v>
      </c>
      <c r="C69" s="78">
        <f>VLOOKUP(GroupVertices[[#This Row],[Vertex]],Vertices[],MATCH("ID",Vertices[[#Headers],[Vertex]:[Vertex Content Word Count]],0),FALSE)</f>
        <v>23</v>
      </c>
    </row>
    <row r="70" spans="1:3" ht="15">
      <c r="A70" s="78" t="s">
        <v>1406</v>
      </c>
      <c r="B70" s="84" t="s">
        <v>216</v>
      </c>
      <c r="C70" s="78">
        <f>VLOOKUP(GroupVertices[[#This Row],[Vertex]],Vertices[],MATCH("ID",Vertices[[#Headers],[Vertex]:[Vertex Content Word Count]],0),FALSE)</f>
        <v>11</v>
      </c>
    </row>
    <row r="71" spans="1:3" ht="15">
      <c r="A71" s="78" t="s">
        <v>1406</v>
      </c>
      <c r="B71" s="84" t="s">
        <v>215</v>
      </c>
      <c r="C71" s="78">
        <f>VLOOKUP(GroupVertices[[#This Row],[Vertex]],Vertices[],MATCH("ID",Vertices[[#Headers],[Vertex]:[Vertex Content Word Count]],0),FALSE)</f>
        <v>9</v>
      </c>
    </row>
    <row r="72" spans="1:3" ht="15">
      <c r="A72" s="78" t="s">
        <v>1407</v>
      </c>
      <c r="B72" s="84" t="s">
        <v>306</v>
      </c>
      <c r="C72" s="78">
        <f>VLOOKUP(GroupVertices[[#This Row],[Vertex]],Vertices[],MATCH("ID",Vertices[[#Headers],[Vertex]:[Vertex Content Word Count]],0),FALSE)</f>
        <v>114</v>
      </c>
    </row>
    <row r="73" spans="1:3" ht="15">
      <c r="A73" s="78" t="s">
        <v>1407</v>
      </c>
      <c r="B73" s="84" t="s">
        <v>309</v>
      </c>
      <c r="C73" s="78">
        <f>VLOOKUP(GroupVertices[[#This Row],[Vertex]],Vertices[],MATCH("ID",Vertices[[#Headers],[Vertex]:[Vertex Content Word Count]],0),FALSE)</f>
        <v>26</v>
      </c>
    </row>
    <row r="74" spans="1:3" ht="15">
      <c r="A74" s="78" t="s">
        <v>1407</v>
      </c>
      <c r="B74" s="84" t="s">
        <v>308</v>
      </c>
      <c r="C74" s="78">
        <f>VLOOKUP(GroupVertices[[#This Row],[Vertex]],Vertices[],MATCH("ID",Vertices[[#Headers],[Vertex]:[Vertex Content Word Count]],0),FALSE)</f>
        <v>96</v>
      </c>
    </row>
    <row r="75" spans="1:3" ht="15">
      <c r="A75" s="78" t="s">
        <v>1407</v>
      </c>
      <c r="B75" s="84" t="s">
        <v>307</v>
      </c>
      <c r="C75" s="78">
        <f>VLOOKUP(GroupVertices[[#This Row],[Vertex]],Vertices[],MATCH("ID",Vertices[[#Headers],[Vertex]:[Vertex Content Word Count]],0),FALSE)</f>
        <v>109</v>
      </c>
    </row>
    <row r="76" spans="1:3" ht="15">
      <c r="A76" s="78" t="s">
        <v>1407</v>
      </c>
      <c r="B76" s="84" t="s">
        <v>323</v>
      </c>
      <c r="C76" s="78">
        <f>VLOOKUP(GroupVertices[[#This Row],[Vertex]],Vertices[],MATCH("ID",Vertices[[#Headers],[Vertex]:[Vertex Content Word Count]],0),FALSE)</f>
        <v>108</v>
      </c>
    </row>
    <row r="77" spans="1:3" ht="15">
      <c r="A77" s="78" t="s">
        <v>1407</v>
      </c>
      <c r="B77" s="84" t="s">
        <v>322</v>
      </c>
      <c r="C77" s="78">
        <f>VLOOKUP(GroupVertices[[#This Row],[Vertex]],Vertices[],MATCH("ID",Vertices[[#Headers],[Vertex]:[Vertex Content Word Count]],0),FALSE)</f>
        <v>107</v>
      </c>
    </row>
    <row r="78" spans="1:3" ht="15">
      <c r="A78" s="78" t="s">
        <v>1407</v>
      </c>
      <c r="B78" s="84" t="s">
        <v>305</v>
      </c>
      <c r="C78" s="78">
        <f>VLOOKUP(GroupVertices[[#This Row],[Vertex]],Vertices[],MATCH("ID",Vertices[[#Headers],[Vertex]:[Vertex Content Word Count]],0),FALSE)</f>
        <v>18</v>
      </c>
    </row>
    <row r="79" spans="1:3" ht="15">
      <c r="A79" s="78" t="s">
        <v>1407</v>
      </c>
      <c r="B79" s="84" t="s">
        <v>304</v>
      </c>
      <c r="C79" s="78">
        <f>VLOOKUP(GroupVertices[[#This Row],[Vertex]],Vertices[],MATCH("ID",Vertices[[#Headers],[Vertex]:[Vertex Content Word Count]],0),FALSE)</f>
        <v>113</v>
      </c>
    </row>
    <row r="80" spans="1:3" ht="15">
      <c r="A80" s="78" t="s">
        <v>1407</v>
      </c>
      <c r="B80" s="84" t="s">
        <v>297</v>
      </c>
      <c r="C80" s="78">
        <f>VLOOKUP(GroupVertices[[#This Row],[Vertex]],Vertices[],MATCH("ID",Vertices[[#Headers],[Vertex]:[Vertex Content Word Count]],0),FALSE)</f>
        <v>106</v>
      </c>
    </row>
    <row r="81" spans="1:3" ht="15">
      <c r="A81" s="78" t="s">
        <v>1407</v>
      </c>
      <c r="B81" s="84" t="s">
        <v>295</v>
      </c>
      <c r="C81" s="78">
        <f>VLOOKUP(GroupVertices[[#This Row],[Vertex]],Vertices[],MATCH("ID",Vertices[[#Headers],[Vertex]:[Vertex Content Word Count]],0),FALSE)</f>
        <v>104</v>
      </c>
    </row>
    <row r="82" spans="1:3" ht="15">
      <c r="A82" s="78" t="s">
        <v>1407</v>
      </c>
      <c r="B82" s="84" t="s">
        <v>286</v>
      </c>
      <c r="C82" s="78">
        <f>VLOOKUP(GroupVertices[[#This Row],[Vertex]],Vertices[],MATCH("ID",Vertices[[#Headers],[Vertex]:[Vertex Content Word Count]],0),FALSE)</f>
        <v>95</v>
      </c>
    </row>
    <row r="83" spans="1:3" ht="15">
      <c r="A83" s="78" t="s">
        <v>1407</v>
      </c>
      <c r="B83" s="84" t="s">
        <v>227</v>
      </c>
      <c r="C83" s="78">
        <f>VLOOKUP(GroupVertices[[#This Row],[Vertex]],Vertices[],MATCH("ID",Vertices[[#Headers],[Vertex]:[Vertex Content Word Count]],0),FALSE)</f>
        <v>25</v>
      </c>
    </row>
    <row r="84" spans="1:3" ht="15">
      <c r="A84" s="78" t="s">
        <v>1407</v>
      </c>
      <c r="B84" s="84" t="s">
        <v>223</v>
      </c>
      <c r="C84" s="78">
        <f>VLOOKUP(GroupVertices[[#This Row],[Vertex]],Vertices[],MATCH("ID",Vertices[[#Headers],[Vertex]:[Vertex Content Word Count]],0),FALSE)</f>
        <v>20</v>
      </c>
    </row>
    <row r="85" spans="1:3" ht="15">
      <c r="A85" s="78" t="s">
        <v>1407</v>
      </c>
      <c r="B85" s="84" t="s">
        <v>221</v>
      </c>
      <c r="C85" s="78">
        <f>VLOOKUP(GroupVertices[[#This Row],[Vertex]],Vertices[],MATCH("ID",Vertices[[#Headers],[Vertex]:[Vertex Content Word Count]],0),FALSE)</f>
        <v>17</v>
      </c>
    </row>
    <row r="86" spans="1:3" ht="15">
      <c r="A86" s="78" t="s">
        <v>1408</v>
      </c>
      <c r="B86" s="84" t="s">
        <v>280</v>
      </c>
      <c r="C86" s="78">
        <f>VLOOKUP(GroupVertices[[#This Row],[Vertex]],Vertices[],MATCH("ID",Vertices[[#Headers],[Vertex]:[Vertex Content Word Count]],0),FALSE)</f>
        <v>83</v>
      </c>
    </row>
    <row r="87" spans="1:3" ht="15">
      <c r="A87" s="78" t="s">
        <v>1408</v>
      </c>
      <c r="B87" s="84" t="s">
        <v>321</v>
      </c>
      <c r="C87" s="78">
        <f>VLOOKUP(GroupVertices[[#This Row],[Vertex]],Vertices[],MATCH("ID",Vertices[[#Headers],[Vertex]:[Vertex Content Word Count]],0),FALSE)</f>
        <v>90</v>
      </c>
    </row>
    <row r="88" spans="1:3" ht="15">
      <c r="A88" s="78" t="s">
        <v>1408</v>
      </c>
      <c r="B88" s="84" t="s">
        <v>320</v>
      </c>
      <c r="C88" s="78">
        <f>VLOOKUP(GroupVertices[[#This Row],[Vertex]],Vertices[],MATCH("ID",Vertices[[#Headers],[Vertex]:[Vertex Content Word Count]],0),FALSE)</f>
        <v>89</v>
      </c>
    </row>
    <row r="89" spans="1:3" ht="15">
      <c r="A89" s="78" t="s">
        <v>1408</v>
      </c>
      <c r="B89" s="84" t="s">
        <v>319</v>
      </c>
      <c r="C89" s="78">
        <f>VLOOKUP(GroupVertices[[#This Row],[Vertex]],Vertices[],MATCH("ID",Vertices[[#Headers],[Vertex]:[Vertex Content Word Count]],0),FALSE)</f>
        <v>88</v>
      </c>
    </row>
    <row r="90" spans="1:3" ht="15">
      <c r="A90" s="78" t="s">
        <v>1408</v>
      </c>
      <c r="B90" s="84" t="s">
        <v>318</v>
      </c>
      <c r="C90" s="78">
        <f>VLOOKUP(GroupVertices[[#This Row],[Vertex]],Vertices[],MATCH("ID",Vertices[[#Headers],[Vertex]:[Vertex Content Word Count]],0),FALSE)</f>
        <v>87</v>
      </c>
    </row>
    <row r="91" spans="1:3" ht="15">
      <c r="A91" s="78" t="s">
        <v>1408</v>
      </c>
      <c r="B91" s="84" t="s">
        <v>317</v>
      </c>
      <c r="C91" s="78">
        <f>VLOOKUP(GroupVertices[[#This Row],[Vertex]],Vertices[],MATCH("ID",Vertices[[#Headers],[Vertex]:[Vertex Content Word Count]],0),FALSE)</f>
        <v>86</v>
      </c>
    </row>
    <row r="92" spans="1:3" ht="15">
      <c r="A92" s="78" t="s">
        <v>1408</v>
      </c>
      <c r="B92" s="84" t="s">
        <v>316</v>
      </c>
      <c r="C92" s="78">
        <f>VLOOKUP(GroupVertices[[#This Row],[Vertex]],Vertices[],MATCH("ID",Vertices[[#Headers],[Vertex]:[Vertex Content Word Count]],0),FALSE)</f>
        <v>85</v>
      </c>
    </row>
    <row r="93" spans="1:3" ht="15">
      <c r="A93" s="78" t="s">
        <v>1408</v>
      </c>
      <c r="B93" s="84" t="s">
        <v>315</v>
      </c>
      <c r="C93" s="78">
        <f>VLOOKUP(GroupVertices[[#This Row],[Vertex]],Vertices[],MATCH("ID",Vertices[[#Headers],[Vertex]:[Vertex Content Word Count]],0),FALSE)</f>
        <v>84</v>
      </c>
    </row>
    <row r="94" spans="1:3" ht="15">
      <c r="A94" s="78" t="s">
        <v>1409</v>
      </c>
      <c r="B94" s="84" t="s">
        <v>289</v>
      </c>
      <c r="C94" s="78">
        <f>VLOOKUP(GroupVertices[[#This Row],[Vertex]],Vertices[],MATCH("ID",Vertices[[#Headers],[Vertex]:[Vertex Content Word Count]],0),FALSE)</f>
        <v>98</v>
      </c>
    </row>
    <row r="95" spans="1:3" ht="15">
      <c r="A95" s="78" t="s">
        <v>1409</v>
      </c>
      <c r="B95" s="84" t="s">
        <v>288</v>
      </c>
      <c r="C95" s="78">
        <f>VLOOKUP(GroupVertices[[#This Row],[Vertex]],Vertices[],MATCH("ID",Vertices[[#Headers],[Vertex]:[Vertex Content Word Count]],0),FALSE)</f>
        <v>16</v>
      </c>
    </row>
    <row r="96" spans="1:3" ht="15">
      <c r="A96" s="78" t="s">
        <v>1409</v>
      </c>
      <c r="B96" s="84" t="s">
        <v>287</v>
      </c>
      <c r="C96" s="78">
        <f>VLOOKUP(GroupVertices[[#This Row],[Vertex]],Vertices[],MATCH("ID",Vertices[[#Headers],[Vertex]:[Vertex Content Word Count]],0),FALSE)</f>
        <v>97</v>
      </c>
    </row>
    <row r="97" spans="1:3" ht="15">
      <c r="A97" s="78" t="s">
        <v>1409</v>
      </c>
      <c r="B97" s="84" t="s">
        <v>283</v>
      </c>
      <c r="C97" s="78">
        <f>VLOOKUP(GroupVertices[[#This Row],[Vertex]],Vertices[],MATCH("ID",Vertices[[#Headers],[Vertex]:[Vertex Content Word Count]],0),FALSE)</f>
        <v>93</v>
      </c>
    </row>
    <row r="98" spans="1:3" ht="15">
      <c r="A98" s="78" t="s">
        <v>1409</v>
      </c>
      <c r="B98" s="84" t="s">
        <v>220</v>
      </c>
      <c r="C98" s="78">
        <f>VLOOKUP(GroupVertices[[#This Row],[Vertex]],Vertices[],MATCH("ID",Vertices[[#Headers],[Vertex]:[Vertex Content Word Count]],0),FALSE)</f>
        <v>15</v>
      </c>
    </row>
    <row r="99" spans="1:3" ht="15">
      <c r="A99" s="78" t="s">
        <v>1410</v>
      </c>
      <c r="B99" s="84" t="s">
        <v>261</v>
      </c>
      <c r="C99" s="78">
        <f>VLOOKUP(GroupVertices[[#This Row],[Vertex]],Vertices[],MATCH("ID",Vertices[[#Headers],[Vertex]:[Vertex Content Word Count]],0),FALSE)</f>
        <v>60</v>
      </c>
    </row>
    <row r="100" spans="1:3" ht="15">
      <c r="A100" s="78" t="s">
        <v>1410</v>
      </c>
      <c r="B100" s="84" t="s">
        <v>314</v>
      </c>
      <c r="C100" s="78">
        <f>VLOOKUP(GroupVertices[[#This Row],[Vertex]],Vertices[],MATCH("ID",Vertices[[#Headers],[Vertex]:[Vertex Content Word Count]],0),FALSE)</f>
        <v>63</v>
      </c>
    </row>
    <row r="101" spans="1:3" ht="15">
      <c r="A101" s="78" t="s">
        <v>1410</v>
      </c>
      <c r="B101" s="84" t="s">
        <v>313</v>
      </c>
      <c r="C101" s="78">
        <f>VLOOKUP(GroupVertices[[#This Row],[Vertex]],Vertices[],MATCH("ID",Vertices[[#Headers],[Vertex]:[Vertex Content Word Count]],0),FALSE)</f>
        <v>62</v>
      </c>
    </row>
    <row r="102" spans="1:3" ht="15">
      <c r="A102" s="78" t="s">
        <v>1410</v>
      </c>
      <c r="B102" s="84" t="s">
        <v>312</v>
      </c>
      <c r="C102" s="78">
        <f>VLOOKUP(GroupVertices[[#This Row],[Vertex]],Vertices[],MATCH("ID",Vertices[[#Headers],[Vertex]:[Vertex Content Word Count]],0),FALSE)</f>
        <v>61</v>
      </c>
    </row>
    <row r="103" spans="1:3" ht="15">
      <c r="A103" s="78" t="s">
        <v>1411</v>
      </c>
      <c r="B103" s="84" t="s">
        <v>275</v>
      </c>
      <c r="C103" s="78">
        <f>VLOOKUP(GroupVertices[[#This Row],[Vertex]],Vertices[],MATCH("ID",Vertices[[#Headers],[Vertex]:[Vertex Content Word Count]],0),FALSE)</f>
        <v>79</v>
      </c>
    </row>
    <row r="104" spans="1:3" ht="15">
      <c r="A104" s="78" t="s">
        <v>1411</v>
      </c>
      <c r="B104" s="84" t="s">
        <v>276</v>
      </c>
      <c r="C104" s="78">
        <f>VLOOKUP(GroupVertices[[#This Row],[Vertex]],Vertices[],MATCH("ID",Vertices[[#Headers],[Vertex]:[Vertex Content Word Count]],0),FALSE)</f>
        <v>78</v>
      </c>
    </row>
    <row r="105" spans="1:3" ht="15">
      <c r="A105" s="78" t="s">
        <v>1411</v>
      </c>
      <c r="B105" s="84" t="s">
        <v>274</v>
      </c>
      <c r="C105" s="78">
        <f>VLOOKUP(GroupVertices[[#This Row],[Vertex]],Vertices[],MATCH("ID",Vertices[[#Headers],[Vertex]:[Vertex Content Word Count]],0),FALSE)</f>
        <v>77</v>
      </c>
    </row>
    <row r="106" spans="1:3" ht="15">
      <c r="A106" s="78" t="s">
        <v>1412</v>
      </c>
      <c r="B106" s="84" t="s">
        <v>254</v>
      </c>
      <c r="C106" s="78">
        <f>VLOOKUP(GroupVertices[[#This Row],[Vertex]],Vertices[],MATCH("ID",Vertices[[#Headers],[Vertex]:[Vertex Content Word Count]],0),FALSE)</f>
        <v>53</v>
      </c>
    </row>
    <row r="107" spans="1:3" ht="15">
      <c r="A107" s="78" t="s">
        <v>1412</v>
      </c>
      <c r="B107" s="84" t="s">
        <v>253</v>
      </c>
      <c r="C107" s="78">
        <f>VLOOKUP(GroupVertices[[#This Row],[Vertex]],Vertices[],MATCH("ID",Vertices[[#Headers],[Vertex]:[Vertex Content Word Count]],0),FALSE)</f>
        <v>40</v>
      </c>
    </row>
    <row r="108" spans="1:3" ht="15">
      <c r="A108" s="78" t="s">
        <v>1412</v>
      </c>
      <c r="B108" s="84" t="s">
        <v>240</v>
      </c>
      <c r="C108" s="78">
        <f>VLOOKUP(GroupVertices[[#This Row],[Vertex]],Vertices[],MATCH("ID",Vertices[[#Headers],[Vertex]:[Vertex Content Word Count]],0),FALSE)</f>
        <v>39</v>
      </c>
    </row>
    <row r="109" spans="1:3" ht="15">
      <c r="A109" s="78" t="s">
        <v>1413</v>
      </c>
      <c r="B109" s="84" t="s">
        <v>250</v>
      </c>
      <c r="C109" s="78">
        <f>VLOOKUP(GroupVertices[[#This Row],[Vertex]],Vertices[],MATCH("ID",Vertices[[#Headers],[Vertex]:[Vertex Content Word Count]],0),FALSE)</f>
        <v>50</v>
      </c>
    </row>
    <row r="110" spans="1:3" ht="15">
      <c r="A110" s="78" t="s">
        <v>1413</v>
      </c>
      <c r="B110" s="84" t="s">
        <v>249</v>
      </c>
      <c r="C110" s="78">
        <f>VLOOKUP(GroupVertices[[#This Row],[Vertex]],Vertices[],MATCH("ID",Vertices[[#Headers],[Vertex]:[Vertex Content Word Count]],0),FALSE)</f>
        <v>49</v>
      </c>
    </row>
    <row r="111" spans="1:3" ht="15">
      <c r="A111" s="78" t="s">
        <v>1414</v>
      </c>
      <c r="B111" s="84" t="s">
        <v>248</v>
      </c>
      <c r="C111" s="78">
        <f>VLOOKUP(GroupVertices[[#This Row],[Vertex]],Vertices[],MATCH("ID",Vertices[[#Headers],[Vertex]:[Vertex Content Word Count]],0),FALSE)</f>
        <v>48</v>
      </c>
    </row>
    <row r="112" spans="1:3" ht="15">
      <c r="A112" s="78" t="s">
        <v>1414</v>
      </c>
      <c r="B112" s="84" t="s">
        <v>247</v>
      </c>
      <c r="C112" s="78">
        <f>VLOOKUP(GroupVertices[[#This Row],[Vertex]],Vertices[],MATCH("ID",Vertices[[#Headers],[Vertex]:[Vertex Content Word Count]],0),FALSE)</f>
        <v>47</v>
      </c>
    </row>
    <row r="113" spans="1:3" ht="15">
      <c r="A113" s="78" t="s">
        <v>1415</v>
      </c>
      <c r="B113" s="84" t="s">
        <v>245</v>
      </c>
      <c r="C113" s="78">
        <f>VLOOKUP(GroupVertices[[#This Row],[Vertex]],Vertices[],MATCH("ID",Vertices[[#Headers],[Vertex]:[Vertex Content Word Count]],0),FALSE)</f>
        <v>45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1433</v>
      </c>
      <c r="B2" s="34" t="s">
        <v>1366</v>
      </c>
      <c r="D2" s="31">
        <f>MIN(Vertices[Degree])</f>
        <v>0</v>
      </c>
      <c r="E2" s="3">
        <f>COUNTIF(Vertices[Degree],"&gt;= "&amp;D2)-COUNTIF(Vertices[Degree],"&gt;="&amp;D3)</f>
        <v>0</v>
      </c>
      <c r="F2" s="37">
        <f>MIN(Vertices[In-Degree])</f>
        <v>0</v>
      </c>
      <c r="G2" s="38">
        <f>COUNTIF(Vertices[In-Degree],"&gt;= "&amp;F2)-COUNTIF(Vertices[In-Degree],"&gt;="&amp;F3)</f>
        <v>83</v>
      </c>
      <c r="H2" s="37">
        <f>MIN(Vertices[Out-Degree])</f>
        <v>0</v>
      </c>
      <c r="I2" s="38">
        <f>COUNTIF(Vertices[Out-Degree],"&gt;= "&amp;H2)-COUNTIF(Vertices[Out-Degree],"&gt;="&amp;H3)</f>
        <v>14</v>
      </c>
      <c r="J2" s="37">
        <f>MIN(Vertices[Betweenness Centrality])</f>
        <v>0</v>
      </c>
      <c r="K2" s="38">
        <f>COUNTIF(Vertices[Betweenness Centrality],"&gt;= "&amp;J2)-COUNTIF(Vertices[Betweenness Centrality],"&gt;="&amp;J3)</f>
        <v>100</v>
      </c>
      <c r="L2" s="37">
        <f>MIN(Vertices[Closeness Centrality])</f>
        <v>0</v>
      </c>
      <c r="M2" s="38">
        <f>COUNTIF(Vertices[Closeness Centrality],"&gt;= "&amp;L2)-COUNTIF(Vertices[Closeness Centrality],"&gt;="&amp;L3)</f>
        <v>57</v>
      </c>
      <c r="N2" s="37">
        <f>MIN(Vertices[Eigenvector Centrality])</f>
        <v>0</v>
      </c>
      <c r="O2" s="38">
        <f>COUNTIF(Vertices[Eigenvector Centrality],"&gt;= "&amp;N2)-COUNTIF(Vertices[Eigenvector Centrality],"&gt;="&amp;N3)</f>
        <v>61</v>
      </c>
      <c r="P2" s="37">
        <f>MIN(Vertices[PageRank])</f>
        <v>0.459946</v>
      </c>
      <c r="Q2" s="38">
        <f>COUNTIF(Vertices[PageRank],"&gt;= "&amp;P2)-COUNTIF(Vertices[PageRank],"&gt;="&amp;P3)</f>
        <v>73</v>
      </c>
      <c r="R2" s="37">
        <f>MIN(Vertices[Clustering Coefficient])</f>
        <v>0</v>
      </c>
      <c r="S2" s="43">
        <f>COUNTIF(Vertices[Clustering Coefficient],"&gt;= "&amp;R2)-COUNTIF(Vertices[Clustering Coefficient],"&gt;="&amp;R3)</f>
        <v>53</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9"/>
      <c r="B3" s="119"/>
      <c r="D3" s="32">
        <f aca="true" t="shared" si="1" ref="D3:D26">D2+($D$57-$D$2)/BinDivisor</f>
        <v>0</v>
      </c>
      <c r="E3" s="3">
        <f>COUNTIF(Vertices[Degree],"&gt;= "&amp;D3)-COUNTIF(Vertices[Degree],"&gt;="&amp;D4)</f>
        <v>0</v>
      </c>
      <c r="F3" s="39">
        <f aca="true" t="shared" si="2" ref="F3:F26">F2+($F$57-$F$2)/BinDivisor</f>
        <v>0.8909090909090909</v>
      </c>
      <c r="G3" s="40">
        <f>COUNTIF(Vertices[In-Degree],"&gt;= "&amp;F3)-COUNTIF(Vertices[In-Degree],"&gt;="&amp;F4)</f>
        <v>12</v>
      </c>
      <c r="H3" s="39">
        <f aca="true" t="shared" si="3" ref="H3:H26">H2+($H$57-$H$2)/BinDivisor</f>
        <v>0.12727272727272726</v>
      </c>
      <c r="I3" s="40">
        <f>COUNTIF(Vertices[Out-Degree],"&gt;= "&amp;H3)-COUNTIF(Vertices[Out-Degree],"&gt;="&amp;H4)</f>
        <v>0</v>
      </c>
      <c r="J3" s="39">
        <f aca="true" t="shared" si="4" ref="J3:J26">J2+($J$57-$J$2)/BinDivisor</f>
        <v>19.763636363636362</v>
      </c>
      <c r="K3" s="40">
        <f>COUNTIF(Vertices[Betweenness Centrality],"&gt;= "&amp;J3)-COUNTIF(Vertices[Betweenness Centrality],"&gt;="&amp;J4)</f>
        <v>1</v>
      </c>
      <c r="L3" s="39">
        <f aca="true" t="shared" si="5" ref="L3:L26">L2+($L$57-$L$2)/BinDivisor</f>
        <v>0.01818181818181818</v>
      </c>
      <c r="M3" s="40">
        <f>COUNTIF(Vertices[Closeness Centrality],"&gt;= "&amp;L3)-COUNTIF(Vertices[Closeness Centrality],"&gt;="&amp;L4)</f>
        <v>27</v>
      </c>
      <c r="N3" s="39">
        <f aca="true" t="shared" si="6" ref="N3:N26">N2+($N$57-$N$2)/BinDivisor</f>
        <v>0.0013276909090909092</v>
      </c>
      <c r="O3" s="40">
        <f>COUNTIF(Vertices[Eigenvector Centrality],"&gt;= "&amp;N3)-COUNTIF(Vertices[Eigenvector Centrality],"&gt;="&amp;N4)</f>
        <v>0</v>
      </c>
      <c r="P3" s="39">
        <f aca="true" t="shared" si="7" ref="P3:P26">P2+($P$57-$P$2)/BinDivisor</f>
        <v>0.6031803272727273</v>
      </c>
      <c r="Q3" s="40">
        <f>COUNTIF(Vertices[PageRank],"&gt;= "&amp;P3)-COUNTIF(Vertices[PageRank],"&gt;="&amp;P4)</f>
        <v>14</v>
      </c>
      <c r="R3" s="39">
        <f aca="true" t="shared" si="8" ref="R3:R26">R2+($R$57-$R$2)/BinDivisor</f>
        <v>0.00909090909090909</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112</v>
      </c>
      <c r="D4" s="32">
        <f t="shared" si="1"/>
        <v>0</v>
      </c>
      <c r="E4" s="3">
        <f>COUNTIF(Vertices[Degree],"&gt;= "&amp;D4)-COUNTIF(Vertices[Degree],"&gt;="&amp;D5)</f>
        <v>0</v>
      </c>
      <c r="F4" s="37">
        <f t="shared" si="2"/>
        <v>1.7818181818181817</v>
      </c>
      <c r="G4" s="38">
        <f>COUNTIF(Vertices[In-Degree],"&gt;= "&amp;F4)-COUNTIF(Vertices[In-Degree],"&gt;="&amp;F5)</f>
        <v>3</v>
      </c>
      <c r="H4" s="37">
        <f t="shared" si="3"/>
        <v>0.2545454545454545</v>
      </c>
      <c r="I4" s="38">
        <f>COUNTIF(Vertices[Out-Degree],"&gt;= "&amp;H4)-COUNTIF(Vertices[Out-Degree],"&gt;="&amp;H5)</f>
        <v>0</v>
      </c>
      <c r="J4" s="37">
        <f t="shared" si="4"/>
        <v>39.527272727272724</v>
      </c>
      <c r="K4" s="38">
        <f>COUNTIF(Vertices[Betweenness Centrality],"&gt;= "&amp;J4)-COUNTIF(Vertices[Betweenness Centrality],"&gt;="&amp;J5)</f>
        <v>4</v>
      </c>
      <c r="L4" s="37">
        <f t="shared" si="5"/>
        <v>0.03636363636363636</v>
      </c>
      <c r="M4" s="38">
        <f>COUNTIF(Vertices[Closeness Centrality],"&gt;= "&amp;L4)-COUNTIF(Vertices[Closeness Centrality],"&gt;="&amp;L5)</f>
        <v>1</v>
      </c>
      <c r="N4" s="37">
        <f t="shared" si="6"/>
        <v>0.0026553818181818184</v>
      </c>
      <c r="O4" s="38">
        <f>COUNTIF(Vertices[Eigenvector Centrality],"&gt;= "&amp;N4)-COUNTIF(Vertices[Eigenvector Centrality],"&gt;="&amp;N5)</f>
        <v>0</v>
      </c>
      <c r="P4" s="37">
        <f t="shared" si="7"/>
        <v>0.7464146545454546</v>
      </c>
      <c r="Q4" s="38">
        <f>COUNTIF(Vertices[PageRank],"&gt;= "&amp;P4)-COUNTIF(Vertices[PageRank],"&gt;="&amp;P5)</f>
        <v>2</v>
      </c>
      <c r="R4" s="37">
        <f t="shared" si="8"/>
        <v>0.01818181818181818</v>
      </c>
      <c r="S4" s="43">
        <f>COUNTIF(Vertices[Clustering Coefficient],"&gt;= "&amp;R4)-COUNTIF(Vertices[Clustering Coefficient],"&gt;="&amp;R5)</f>
        <v>2</v>
      </c>
      <c r="T4" s="37" t="e">
        <f ca="1" t="shared" si="9"/>
        <v>#REF!</v>
      </c>
      <c r="U4" s="38" t="e">
        <f ca="1" t="shared" si="0"/>
        <v>#REF!</v>
      </c>
      <c r="W4" s="12" t="s">
        <v>126</v>
      </c>
      <c r="X4" s="12" t="s">
        <v>128</v>
      </c>
    </row>
    <row r="5" spans="1:21" ht="15">
      <c r="A5" s="119"/>
      <c r="B5" s="119"/>
      <c r="D5" s="32">
        <f t="shared" si="1"/>
        <v>0</v>
      </c>
      <c r="E5" s="3">
        <f>COUNTIF(Vertices[Degree],"&gt;= "&amp;D5)-COUNTIF(Vertices[Degree],"&gt;="&amp;D6)</f>
        <v>0</v>
      </c>
      <c r="F5" s="39">
        <f t="shared" si="2"/>
        <v>2.672727272727273</v>
      </c>
      <c r="G5" s="40">
        <f>COUNTIF(Vertices[In-Degree],"&gt;= "&amp;F5)-COUNTIF(Vertices[In-Degree],"&gt;="&amp;F6)</f>
        <v>4</v>
      </c>
      <c r="H5" s="39">
        <f t="shared" si="3"/>
        <v>0.3818181818181818</v>
      </c>
      <c r="I5" s="40">
        <f>COUNTIF(Vertices[Out-Degree],"&gt;= "&amp;H5)-COUNTIF(Vertices[Out-Degree],"&gt;="&amp;H6)</f>
        <v>0</v>
      </c>
      <c r="J5" s="39">
        <f t="shared" si="4"/>
        <v>59.29090909090908</v>
      </c>
      <c r="K5" s="40">
        <f>COUNTIF(Vertices[Betweenness Centrality],"&gt;= "&amp;J5)-COUNTIF(Vertices[Betweenness Centrality],"&gt;="&amp;J6)</f>
        <v>0</v>
      </c>
      <c r="L5" s="39">
        <f t="shared" si="5"/>
        <v>0.05454545454545454</v>
      </c>
      <c r="M5" s="40">
        <f>COUNTIF(Vertices[Closeness Centrality],"&gt;= "&amp;L5)-COUNTIF(Vertices[Closeness Centrality],"&gt;="&amp;L6)</f>
        <v>0</v>
      </c>
      <c r="N5" s="39">
        <f t="shared" si="6"/>
        <v>0.003983072727272727</v>
      </c>
      <c r="O5" s="40">
        <f>COUNTIF(Vertices[Eigenvector Centrality],"&gt;= "&amp;N5)-COUNTIF(Vertices[Eigenvector Centrality],"&gt;="&amp;N6)</f>
        <v>0</v>
      </c>
      <c r="P5" s="39">
        <f t="shared" si="7"/>
        <v>0.8896489818181819</v>
      </c>
      <c r="Q5" s="40">
        <f>COUNTIF(Vertices[PageRank],"&gt;= "&amp;P5)-COUNTIF(Vertices[PageRank],"&gt;="&amp;P6)</f>
        <v>5</v>
      </c>
      <c r="R5" s="39">
        <f t="shared" si="8"/>
        <v>0.02727272727272727</v>
      </c>
      <c r="S5" s="44">
        <f>COUNTIF(Vertices[Clustering Coefficient],"&gt;= "&amp;R5)-COUNTIF(Vertices[Clustering Coefficient],"&gt;="&amp;R6)</f>
        <v>0</v>
      </c>
      <c r="T5" s="39" t="e">
        <f ca="1" t="shared" si="9"/>
        <v>#REF!</v>
      </c>
      <c r="U5" s="40" t="e">
        <f ca="1" t="shared" si="0"/>
        <v>#REF!</v>
      </c>
    </row>
    <row r="6" spans="1:21" ht="15">
      <c r="A6" s="34" t="s">
        <v>148</v>
      </c>
      <c r="B6" s="34">
        <v>204</v>
      </c>
      <c r="D6" s="32">
        <f t="shared" si="1"/>
        <v>0</v>
      </c>
      <c r="E6" s="3">
        <f>COUNTIF(Vertices[Degree],"&gt;= "&amp;D6)-COUNTIF(Vertices[Degree],"&gt;="&amp;D7)</f>
        <v>0</v>
      </c>
      <c r="F6" s="37">
        <f t="shared" si="2"/>
        <v>3.5636363636363635</v>
      </c>
      <c r="G6" s="38">
        <f>COUNTIF(Vertices[In-Degree],"&gt;= "&amp;F6)-COUNTIF(Vertices[In-Degree],"&gt;="&amp;F7)</f>
        <v>3</v>
      </c>
      <c r="H6" s="37">
        <f t="shared" si="3"/>
        <v>0.509090909090909</v>
      </c>
      <c r="I6" s="38">
        <f>COUNTIF(Vertices[Out-Degree],"&gt;= "&amp;H6)-COUNTIF(Vertices[Out-Degree],"&gt;="&amp;H7)</f>
        <v>0</v>
      </c>
      <c r="J6" s="37">
        <f t="shared" si="4"/>
        <v>79.05454545454545</v>
      </c>
      <c r="K6" s="38">
        <f>COUNTIF(Vertices[Betweenness Centrality],"&gt;= "&amp;J6)-COUNTIF(Vertices[Betweenness Centrality],"&gt;="&amp;J7)</f>
        <v>0</v>
      </c>
      <c r="L6" s="37">
        <f t="shared" si="5"/>
        <v>0.07272727272727272</v>
      </c>
      <c r="M6" s="38">
        <f>COUNTIF(Vertices[Closeness Centrality],"&gt;= "&amp;L6)-COUNTIF(Vertices[Closeness Centrality],"&gt;="&amp;L7)</f>
        <v>7</v>
      </c>
      <c r="N6" s="37">
        <f t="shared" si="6"/>
        <v>0.005310763636363637</v>
      </c>
      <c r="O6" s="38">
        <f>COUNTIF(Vertices[Eigenvector Centrality],"&gt;= "&amp;N6)-COUNTIF(Vertices[Eigenvector Centrality],"&gt;="&amp;N7)</f>
        <v>0</v>
      </c>
      <c r="P6" s="37">
        <f t="shared" si="7"/>
        <v>1.032883309090909</v>
      </c>
      <c r="Q6" s="38">
        <f>COUNTIF(Vertices[PageRank],"&gt;= "&amp;P6)-COUNTIF(Vertices[PageRank],"&gt;="&amp;P7)</f>
        <v>0</v>
      </c>
      <c r="R6" s="37">
        <f t="shared" si="8"/>
        <v>0.03636363636363636</v>
      </c>
      <c r="S6" s="43">
        <f>COUNTIF(Vertices[Clustering Coefficient],"&gt;= "&amp;R6)-COUNTIF(Vertices[Clustering Coefficient],"&gt;="&amp;R7)</f>
        <v>1</v>
      </c>
      <c r="T6" s="37" t="e">
        <f ca="1" t="shared" si="9"/>
        <v>#REF!</v>
      </c>
      <c r="U6" s="38" t="e">
        <f ca="1" t="shared" si="0"/>
        <v>#REF!</v>
      </c>
    </row>
    <row r="7" spans="1:21" ht="15">
      <c r="A7" s="34" t="s">
        <v>149</v>
      </c>
      <c r="B7" s="34">
        <v>6</v>
      </c>
      <c r="D7" s="32">
        <f t="shared" si="1"/>
        <v>0</v>
      </c>
      <c r="E7" s="3">
        <f>COUNTIF(Vertices[Degree],"&gt;= "&amp;D7)-COUNTIF(Vertices[Degree],"&gt;="&amp;D8)</f>
        <v>0</v>
      </c>
      <c r="F7" s="39">
        <f t="shared" si="2"/>
        <v>4.454545454545454</v>
      </c>
      <c r="G7" s="40">
        <f>COUNTIF(Vertices[In-Degree],"&gt;= "&amp;F7)-COUNTIF(Vertices[In-Degree],"&gt;="&amp;F8)</f>
        <v>1</v>
      </c>
      <c r="H7" s="39">
        <f t="shared" si="3"/>
        <v>0.6363636363636362</v>
      </c>
      <c r="I7" s="40">
        <f>COUNTIF(Vertices[Out-Degree],"&gt;= "&amp;H7)-COUNTIF(Vertices[Out-Degree],"&gt;="&amp;H8)</f>
        <v>0</v>
      </c>
      <c r="J7" s="39">
        <f t="shared" si="4"/>
        <v>98.81818181818181</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0.006638454545454546</v>
      </c>
      <c r="O7" s="40">
        <f>COUNTIF(Vertices[Eigenvector Centrality],"&gt;= "&amp;N7)-COUNTIF(Vertices[Eigenvector Centrality],"&gt;="&amp;N8)</f>
        <v>6</v>
      </c>
      <c r="P7" s="39">
        <f t="shared" si="7"/>
        <v>1.1761176363636363</v>
      </c>
      <c r="Q7" s="40">
        <f>COUNTIF(Vertices[PageRank],"&gt;= "&amp;P7)-COUNTIF(Vertices[PageRank],"&gt;="&amp;P8)</f>
        <v>4</v>
      </c>
      <c r="R7" s="39">
        <f t="shared" si="8"/>
        <v>0.045454545454545456</v>
      </c>
      <c r="S7" s="44">
        <f>COUNTIF(Vertices[Clustering Coefficient],"&gt;= "&amp;R7)-COUNTIF(Vertices[Clustering Coefficient],"&gt;="&amp;R8)</f>
        <v>0</v>
      </c>
      <c r="T7" s="39" t="e">
        <f ca="1" t="shared" si="9"/>
        <v>#REF!</v>
      </c>
      <c r="U7" s="40" t="e">
        <f ca="1" t="shared" si="0"/>
        <v>#REF!</v>
      </c>
    </row>
    <row r="8" spans="1:21" ht="15">
      <c r="A8" s="34" t="s">
        <v>150</v>
      </c>
      <c r="B8" s="34">
        <v>210</v>
      </c>
      <c r="D8" s="32">
        <f t="shared" si="1"/>
        <v>0</v>
      </c>
      <c r="E8" s="3">
        <f>COUNTIF(Vertices[Degree],"&gt;= "&amp;D8)-COUNTIF(Vertices[Degree],"&gt;="&amp;D9)</f>
        <v>0</v>
      </c>
      <c r="F8" s="37">
        <f t="shared" si="2"/>
        <v>5.345454545454545</v>
      </c>
      <c r="G8" s="38">
        <f>COUNTIF(Vertices[In-Degree],"&gt;= "&amp;F8)-COUNTIF(Vertices[In-Degree],"&gt;="&amp;F9)</f>
        <v>1</v>
      </c>
      <c r="H8" s="37">
        <f t="shared" si="3"/>
        <v>0.7636363636363634</v>
      </c>
      <c r="I8" s="38">
        <f>COUNTIF(Vertices[Out-Degree],"&gt;= "&amp;H8)-COUNTIF(Vertices[Out-Degree],"&gt;="&amp;H9)</f>
        <v>0</v>
      </c>
      <c r="J8" s="37">
        <f t="shared" si="4"/>
        <v>118.58181818181818</v>
      </c>
      <c r="K8" s="38">
        <f>COUNTIF(Vertices[Betweenness Centrality],"&gt;= "&amp;J8)-COUNTIF(Vertices[Betweenness Centrality],"&gt;="&amp;J9)</f>
        <v>1</v>
      </c>
      <c r="L8" s="37">
        <f t="shared" si="5"/>
        <v>0.1090909090909091</v>
      </c>
      <c r="M8" s="38">
        <f>COUNTIF(Vertices[Closeness Centrality],"&gt;= "&amp;L8)-COUNTIF(Vertices[Closeness Centrality],"&gt;="&amp;L9)</f>
        <v>0</v>
      </c>
      <c r="N8" s="37">
        <f t="shared" si="6"/>
        <v>0.007966145454545456</v>
      </c>
      <c r="O8" s="38">
        <f>COUNTIF(Vertices[Eigenvector Centrality],"&gt;= "&amp;N8)-COUNTIF(Vertices[Eigenvector Centrality],"&gt;="&amp;N9)</f>
        <v>0</v>
      </c>
      <c r="P8" s="37">
        <f t="shared" si="7"/>
        <v>1.3193519636363635</v>
      </c>
      <c r="Q8" s="38">
        <f>COUNTIF(Vertices[PageRank],"&gt;= "&amp;P8)-COUNTIF(Vertices[PageRank],"&gt;="&amp;P9)</f>
        <v>0</v>
      </c>
      <c r="R8" s="37">
        <f t="shared" si="8"/>
        <v>0.05454545454545455</v>
      </c>
      <c r="S8" s="43">
        <f>COUNTIF(Vertices[Clustering Coefficient],"&gt;= "&amp;R8)-COUNTIF(Vertices[Clustering Coefficient],"&gt;="&amp;R9)</f>
        <v>0</v>
      </c>
      <c r="T8" s="37" t="e">
        <f ca="1" t="shared" si="9"/>
        <v>#REF!</v>
      </c>
      <c r="U8" s="38" t="e">
        <f ca="1" t="shared" si="0"/>
        <v>#REF!</v>
      </c>
    </row>
    <row r="9" spans="1:21" ht="15">
      <c r="A9" s="119"/>
      <c r="B9" s="119"/>
      <c r="D9" s="32">
        <f t="shared" si="1"/>
        <v>0</v>
      </c>
      <c r="E9" s="3">
        <f>COUNTIF(Vertices[Degree],"&gt;= "&amp;D9)-COUNTIF(Vertices[Degree],"&gt;="&amp;D10)</f>
        <v>0</v>
      </c>
      <c r="F9" s="39">
        <f t="shared" si="2"/>
        <v>6.236363636363635</v>
      </c>
      <c r="G9" s="40">
        <f>COUNTIF(Vertices[In-Degree],"&gt;= "&amp;F9)-COUNTIF(Vertices[In-Degree],"&gt;="&amp;F10)</f>
        <v>0</v>
      </c>
      <c r="H9" s="39">
        <f t="shared" si="3"/>
        <v>0.8909090909090907</v>
      </c>
      <c r="I9" s="40">
        <f>COUNTIF(Vertices[Out-Degree],"&gt;= "&amp;H9)-COUNTIF(Vertices[Out-Degree],"&gt;="&amp;H10)</f>
        <v>42</v>
      </c>
      <c r="J9" s="39">
        <f t="shared" si="4"/>
        <v>138.34545454545454</v>
      </c>
      <c r="K9" s="40">
        <f>COUNTIF(Vertices[Betweenness Centrality],"&gt;= "&amp;J9)-COUNTIF(Vertices[Betweenness Centrality],"&gt;="&amp;J10)</f>
        <v>1</v>
      </c>
      <c r="L9" s="39">
        <f t="shared" si="5"/>
        <v>0.1272727272727273</v>
      </c>
      <c r="M9" s="40">
        <f>COUNTIF(Vertices[Closeness Centrality],"&gt;= "&amp;L9)-COUNTIF(Vertices[Closeness Centrality],"&gt;="&amp;L10)</f>
        <v>5</v>
      </c>
      <c r="N9" s="39">
        <f t="shared" si="6"/>
        <v>0.009293836363636366</v>
      </c>
      <c r="O9" s="40">
        <f>COUNTIF(Vertices[Eigenvector Centrality],"&gt;= "&amp;N9)-COUNTIF(Vertices[Eigenvector Centrality],"&gt;="&amp;N10)</f>
        <v>0</v>
      </c>
      <c r="P9" s="39">
        <f t="shared" si="7"/>
        <v>1.4625862909090908</v>
      </c>
      <c r="Q9" s="40">
        <f>COUNTIF(Vertices[PageRank],"&gt;= "&amp;P9)-COUNTIF(Vertices[PageRank],"&gt;="&amp;P10)</f>
        <v>0</v>
      </c>
      <c r="R9" s="39">
        <f t="shared" si="8"/>
        <v>0.06363636363636364</v>
      </c>
      <c r="S9" s="44">
        <f>COUNTIF(Vertices[Clustering Coefficient],"&gt;= "&amp;R9)-COUNTIF(Vertices[Clustering Coefficient],"&gt;="&amp;R10)</f>
        <v>1</v>
      </c>
      <c r="T9" s="39" t="e">
        <f ca="1" t="shared" si="9"/>
        <v>#REF!</v>
      </c>
      <c r="U9" s="40" t="e">
        <f ca="1" t="shared" si="0"/>
        <v>#REF!</v>
      </c>
    </row>
    <row r="10" spans="1:21" ht="15">
      <c r="A10" s="34" t="s">
        <v>151</v>
      </c>
      <c r="B10" s="34">
        <v>12</v>
      </c>
      <c r="D10" s="32">
        <f t="shared" si="1"/>
        <v>0</v>
      </c>
      <c r="E10" s="3">
        <f>COUNTIF(Vertices[Degree],"&gt;= "&amp;D10)-COUNTIF(Vertices[Degree],"&gt;="&amp;D11)</f>
        <v>0</v>
      </c>
      <c r="F10" s="37">
        <f t="shared" si="2"/>
        <v>7.127272727272726</v>
      </c>
      <c r="G10" s="38">
        <f>COUNTIF(Vertices[In-Degree],"&gt;= "&amp;F10)-COUNTIF(Vertices[In-Degree],"&gt;="&amp;F11)</f>
        <v>1</v>
      </c>
      <c r="H10" s="37">
        <f t="shared" si="3"/>
        <v>1.0181818181818179</v>
      </c>
      <c r="I10" s="38">
        <f>COUNTIF(Vertices[Out-Degree],"&gt;= "&amp;H10)-COUNTIF(Vertices[Out-Degree],"&gt;="&amp;H11)</f>
        <v>0</v>
      </c>
      <c r="J10" s="37">
        <f t="shared" si="4"/>
        <v>158.1090909090909</v>
      </c>
      <c r="K10" s="38">
        <f>COUNTIF(Vertices[Betweenness Centrality],"&gt;= "&amp;J10)-COUNTIF(Vertices[Betweenness Centrality],"&gt;="&amp;J11)</f>
        <v>1</v>
      </c>
      <c r="L10" s="37">
        <f t="shared" si="5"/>
        <v>0.14545454545454548</v>
      </c>
      <c r="M10" s="38">
        <f>COUNTIF(Vertices[Closeness Centrality],"&gt;= "&amp;L10)-COUNTIF(Vertices[Closeness Centrality],"&gt;="&amp;L11)</f>
        <v>0</v>
      </c>
      <c r="N10" s="37">
        <f t="shared" si="6"/>
        <v>0.010621527272727275</v>
      </c>
      <c r="O10" s="38">
        <f>COUNTIF(Vertices[Eigenvector Centrality],"&gt;= "&amp;N10)-COUNTIF(Vertices[Eigenvector Centrality],"&gt;="&amp;N11)</f>
        <v>0</v>
      </c>
      <c r="P10" s="37">
        <f t="shared" si="7"/>
        <v>1.605820618181818</v>
      </c>
      <c r="Q10" s="38">
        <f>COUNTIF(Vertices[PageRank],"&gt;= "&amp;P10)-COUNTIF(Vertices[PageRank],"&gt;="&amp;P11)</f>
        <v>4</v>
      </c>
      <c r="R10" s="37">
        <f t="shared" si="8"/>
        <v>0.07272727272727274</v>
      </c>
      <c r="S10" s="43">
        <f>COUNTIF(Vertices[Clustering Coefficient],"&gt;= "&amp;R10)-COUNTIF(Vertices[Clustering Coefficient],"&gt;="&amp;R11)</f>
        <v>0</v>
      </c>
      <c r="T10" s="37" t="e">
        <f ca="1" t="shared" si="9"/>
        <v>#REF!</v>
      </c>
      <c r="U10" s="38" t="e">
        <f ca="1" t="shared" si="0"/>
        <v>#REF!</v>
      </c>
    </row>
    <row r="11" spans="1:21" ht="15">
      <c r="A11" s="119"/>
      <c r="B11" s="119"/>
      <c r="D11" s="32">
        <f t="shared" si="1"/>
        <v>0</v>
      </c>
      <c r="E11" s="3">
        <f>COUNTIF(Vertices[Degree],"&gt;= "&amp;D11)-COUNTIF(Vertices[Degree],"&gt;="&amp;D12)</f>
        <v>0</v>
      </c>
      <c r="F11" s="39">
        <f t="shared" si="2"/>
        <v>8.018181818181818</v>
      </c>
      <c r="G11" s="40">
        <f>COUNTIF(Vertices[In-Degree],"&gt;= "&amp;F11)-COUNTIF(Vertices[In-Degree],"&gt;="&amp;F12)</f>
        <v>0</v>
      </c>
      <c r="H11" s="39">
        <f t="shared" si="3"/>
        <v>1.145454545454545</v>
      </c>
      <c r="I11" s="40">
        <f>COUNTIF(Vertices[Out-Degree],"&gt;= "&amp;H11)-COUNTIF(Vertices[Out-Degree],"&gt;="&amp;H12)</f>
        <v>0</v>
      </c>
      <c r="J11" s="39">
        <f t="shared" si="4"/>
        <v>177.87272727272725</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0.011949218181818185</v>
      </c>
      <c r="O11" s="40">
        <f>COUNTIF(Vertices[Eigenvector Centrality],"&gt;= "&amp;N11)-COUNTIF(Vertices[Eigenvector Centrality],"&gt;="&amp;N12)</f>
        <v>0</v>
      </c>
      <c r="P11" s="39">
        <f t="shared" si="7"/>
        <v>1.7490549454545452</v>
      </c>
      <c r="Q11" s="40">
        <f>COUNTIF(Vertices[PageRank],"&gt;= "&amp;P11)-COUNTIF(Vertices[PageRank],"&gt;="&amp;P12)</f>
        <v>1</v>
      </c>
      <c r="R11" s="39">
        <f t="shared" si="8"/>
        <v>0.08181818181818183</v>
      </c>
      <c r="S11" s="44">
        <f>COUNTIF(Vertices[Clustering Coefficient],"&gt;= "&amp;R11)-COUNTIF(Vertices[Clustering Coefficient],"&gt;="&amp;R12)</f>
        <v>0</v>
      </c>
      <c r="T11" s="39" t="e">
        <f ca="1" t="shared" si="9"/>
        <v>#REF!</v>
      </c>
      <c r="U11" s="40" t="e">
        <f ca="1" t="shared" si="0"/>
        <v>#REF!</v>
      </c>
    </row>
    <row r="12" spans="1:21" ht="15">
      <c r="A12" s="34" t="s">
        <v>170</v>
      </c>
      <c r="B12" s="34">
        <v>0</v>
      </c>
      <c r="D12" s="32">
        <f t="shared" si="1"/>
        <v>0</v>
      </c>
      <c r="E12" s="3">
        <f>COUNTIF(Vertices[Degree],"&gt;= "&amp;D12)-COUNTIF(Vertices[Degree],"&gt;="&amp;D13)</f>
        <v>0</v>
      </c>
      <c r="F12" s="37">
        <f t="shared" si="2"/>
        <v>8.909090909090908</v>
      </c>
      <c r="G12" s="38">
        <f>COUNTIF(Vertices[In-Degree],"&gt;= "&amp;F12)-COUNTIF(Vertices[In-Degree],"&gt;="&amp;F13)</f>
        <v>0</v>
      </c>
      <c r="H12" s="37">
        <f t="shared" si="3"/>
        <v>1.2727272727272723</v>
      </c>
      <c r="I12" s="38">
        <f>COUNTIF(Vertices[Out-Degree],"&gt;= "&amp;H12)-COUNTIF(Vertices[Out-Degree],"&gt;="&amp;H13)</f>
        <v>0</v>
      </c>
      <c r="J12" s="37">
        <f t="shared" si="4"/>
        <v>197.6363636363636</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0.013276909090909094</v>
      </c>
      <c r="O12" s="38">
        <f>COUNTIF(Vertices[Eigenvector Centrality],"&gt;= "&amp;N12)-COUNTIF(Vertices[Eigenvector Centrality],"&gt;="&amp;N13)</f>
        <v>0</v>
      </c>
      <c r="P12" s="37">
        <f t="shared" si="7"/>
        <v>1.8922892727272724</v>
      </c>
      <c r="Q12" s="38">
        <f>COUNTIF(Vertices[PageRank],"&gt;= "&amp;P12)-COUNTIF(Vertices[PageRank],"&gt;="&amp;P13)</f>
        <v>2</v>
      </c>
      <c r="R12" s="37">
        <f t="shared" si="8"/>
        <v>0.09090909090909093</v>
      </c>
      <c r="S12" s="43">
        <f>COUNTIF(Vertices[Clustering Coefficient],"&gt;= "&amp;R12)-COUNTIF(Vertices[Clustering Coefficient],"&gt;="&amp;R13)</f>
        <v>0</v>
      </c>
      <c r="T12" s="37" t="e">
        <f ca="1" t="shared" si="9"/>
        <v>#REF!</v>
      </c>
      <c r="U12" s="38" t="e">
        <f ca="1" t="shared" si="0"/>
        <v>#REF!</v>
      </c>
    </row>
    <row r="13" spans="1:21" ht="15">
      <c r="A13" s="34" t="s">
        <v>171</v>
      </c>
      <c r="B13" s="34">
        <v>0</v>
      </c>
      <c r="D13" s="32">
        <f t="shared" si="1"/>
        <v>0</v>
      </c>
      <c r="E13" s="3">
        <f>COUNTIF(Vertices[Degree],"&gt;= "&amp;D13)-COUNTIF(Vertices[Degree],"&gt;="&amp;D14)</f>
        <v>0</v>
      </c>
      <c r="F13" s="39">
        <f t="shared" si="2"/>
        <v>9.799999999999999</v>
      </c>
      <c r="G13" s="40">
        <f>COUNTIF(Vertices[In-Degree],"&gt;= "&amp;F13)-COUNTIF(Vertices[In-Degree],"&gt;="&amp;F14)</f>
        <v>0</v>
      </c>
      <c r="H13" s="39">
        <f t="shared" si="3"/>
        <v>1.3999999999999995</v>
      </c>
      <c r="I13" s="40">
        <f>COUNTIF(Vertices[Out-Degree],"&gt;= "&amp;H13)-COUNTIF(Vertices[Out-Degree],"&gt;="&amp;H14)</f>
        <v>0</v>
      </c>
      <c r="J13" s="39">
        <f t="shared" si="4"/>
        <v>217.39999999999995</v>
      </c>
      <c r="K13" s="40">
        <f>COUNTIF(Vertices[Betweenness Centrality],"&gt;= "&amp;J13)-COUNTIF(Vertices[Betweenness Centrality],"&gt;="&amp;J14)</f>
        <v>0</v>
      </c>
      <c r="L13" s="39">
        <f t="shared" si="5"/>
        <v>0.20000000000000004</v>
      </c>
      <c r="M13" s="40">
        <f>COUNTIF(Vertices[Closeness Centrality],"&gt;= "&amp;L13)-COUNTIF(Vertices[Closeness Centrality],"&gt;="&amp;L14)</f>
        <v>3</v>
      </c>
      <c r="N13" s="39">
        <f t="shared" si="6"/>
        <v>0.014604600000000004</v>
      </c>
      <c r="O13" s="40">
        <f>COUNTIF(Vertices[Eigenvector Centrality],"&gt;= "&amp;N13)-COUNTIF(Vertices[Eigenvector Centrality],"&gt;="&amp;N14)</f>
        <v>0</v>
      </c>
      <c r="P13" s="39">
        <f t="shared" si="7"/>
        <v>2.0355236</v>
      </c>
      <c r="Q13" s="40">
        <f>COUNTIF(Vertices[PageRank],"&gt;= "&amp;P13)-COUNTIF(Vertices[PageRank],"&gt;="&amp;P14)</f>
        <v>0</v>
      </c>
      <c r="R13" s="39">
        <f t="shared" si="8"/>
        <v>0.10000000000000002</v>
      </c>
      <c r="S13" s="44">
        <f>COUNTIF(Vertices[Clustering Coefficient],"&gt;= "&amp;R13)-COUNTIF(Vertices[Clustering Coefficient],"&gt;="&amp;R14)</f>
        <v>0</v>
      </c>
      <c r="T13" s="39" t="e">
        <f ca="1" t="shared" si="9"/>
        <v>#REF!</v>
      </c>
      <c r="U13" s="40" t="e">
        <f ca="1" t="shared" si="0"/>
        <v>#REF!</v>
      </c>
    </row>
    <row r="14" spans="1:21" ht="15">
      <c r="A14" s="119"/>
      <c r="B14" s="119"/>
      <c r="D14" s="32">
        <f t="shared" si="1"/>
        <v>0</v>
      </c>
      <c r="E14" s="3">
        <f>COUNTIF(Vertices[Degree],"&gt;= "&amp;D14)-COUNTIF(Vertices[Degree],"&gt;="&amp;D15)</f>
        <v>0</v>
      </c>
      <c r="F14" s="37">
        <f t="shared" si="2"/>
        <v>10.69090909090909</v>
      </c>
      <c r="G14" s="38">
        <f>COUNTIF(Vertices[In-Degree],"&gt;= "&amp;F14)-COUNTIF(Vertices[In-Degree],"&gt;="&amp;F15)</f>
        <v>0</v>
      </c>
      <c r="H14" s="37">
        <f t="shared" si="3"/>
        <v>1.5272727272727267</v>
      </c>
      <c r="I14" s="38">
        <f>COUNTIF(Vertices[Out-Degree],"&gt;= "&amp;H14)-COUNTIF(Vertices[Out-Degree],"&gt;="&amp;H15)</f>
        <v>0</v>
      </c>
      <c r="J14" s="37">
        <f t="shared" si="4"/>
        <v>237.1636363636363</v>
      </c>
      <c r="K14" s="38">
        <f>COUNTIF(Vertices[Betweenness Centrality],"&gt;= "&amp;J14)-COUNTIF(Vertices[Betweenness Centrality],"&gt;="&amp;J15)</f>
        <v>1</v>
      </c>
      <c r="L14" s="37">
        <f t="shared" si="5"/>
        <v>0.21818181818181823</v>
      </c>
      <c r="M14" s="38">
        <f>COUNTIF(Vertices[Closeness Centrality],"&gt;= "&amp;L14)-COUNTIF(Vertices[Closeness Centrality],"&gt;="&amp;L15)</f>
        <v>0</v>
      </c>
      <c r="N14" s="37">
        <f t="shared" si="6"/>
        <v>0.015932290909090912</v>
      </c>
      <c r="O14" s="38">
        <f>COUNTIF(Vertices[Eigenvector Centrality],"&gt;= "&amp;N14)-COUNTIF(Vertices[Eigenvector Centrality],"&gt;="&amp;N15)</f>
        <v>0</v>
      </c>
      <c r="P14" s="37">
        <f t="shared" si="7"/>
        <v>2.178757927272727</v>
      </c>
      <c r="Q14" s="38">
        <f>COUNTIF(Vertices[PageRank],"&gt;= "&amp;P14)-COUNTIF(Vertices[PageRank],"&gt;="&amp;P15)</f>
        <v>0</v>
      </c>
      <c r="R14" s="37">
        <f t="shared" si="8"/>
        <v>0.10909090909090911</v>
      </c>
      <c r="S14" s="43">
        <f>COUNTIF(Vertices[Clustering Coefficient],"&gt;= "&amp;R14)-COUNTIF(Vertices[Clustering Coefficient],"&gt;="&amp;R15)</f>
        <v>1</v>
      </c>
      <c r="T14" s="37" t="e">
        <f ca="1" t="shared" si="9"/>
        <v>#REF!</v>
      </c>
      <c r="U14" s="38" t="e">
        <f ca="1" t="shared" si="0"/>
        <v>#REF!</v>
      </c>
    </row>
    <row r="15" spans="1:21" ht="15">
      <c r="A15" s="34" t="s">
        <v>152</v>
      </c>
      <c r="B15" s="34">
        <v>11</v>
      </c>
      <c r="D15" s="32">
        <f t="shared" si="1"/>
        <v>0</v>
      </c>
      <c r="E15" s="3">
        <f>COUNTIF(Vertices[Degree],"&gt;= "&amp;D15)-COUNTIF(Vertices[Degree],"&gt;="&amp;D16)</f>
        <v>0</v>
      </c>
      <c r="F15" s="39">
        <f t="shared" si="2"/>
        <v>11.58181818181818</v>
      </c>
      <c r="G15" s="40">
        <f>COUNTIF(Vertices[In-Degree],"&gt;= "&amp;F15)-COUNTIF(Vertices[In-Degree],"&gt;="&amp;F16)</f>
        <v>1</v>
      </c>
      <c r="H15" s="39">
        <f t="shared" si="3"/>
        <v>1.6545454545454539</v>
      </c>
      <c r="I15" s="40">
        <f>COUNTIF(Vertices[Out-Degree],"&gt;= "&amp;H15)-COUNTIF(Vertices[Out-Degree],"&gt;="&amp;H16)</f>
        <v>0</v>
      </c>
      <c r="J15" s="39">
        <f t="shared" si="4"/>
        <v>256.9272727272727</v>
      </c>
      <c r="K15" s="40">
        <f>COUNTIF(Vertices[Betweenness Centrality],"&gt;= "&amp;J15)-COUNTIF(Vertices[Betweenness Centrality],"&gt;="&amp;J16)</f>
        <v>0</v>
      </c>
      <c r="L15" s="39">
        <f t="shared" si="5"/>
        <v>0.23636363636363641</v>
      </c>
      <c r="M15" s="40">
        <f>COUNTIF(Vertices[Closeness Centrality],"&gt;= "&amp;L15)-COUNTIF(Vertices[Closeness Centrality],"&gt;="&amp;L16)</f>
        <v>1</v>
      </c>
      <c r="N15" s="39">
        <f t="shared" si="6"/>
        <v>0.01725998181818182</v>
      </c>
      <c r="O15" s="40">
        <f>COUNTIF(Vertices[Eigenvector Centrality],"&gt;= "&amp;N15)-COUNTIF(Vertices[Eigenvector Centrality],"&gt;="&amp;N16)</f>
        <v>41</v>
      </c>
      <c r="P15" s="39">
        <f t="shared" si="7"/>
        <v>2.3219922545454543</v>
      </c>
      <c r="Q15" s="40">
        <f>COUNTIF(Vertices[PageRank],"&gt;= "&amp;P15)-COUNTIF(Vertices[PageRank],"&gt;="&amp;P16)</f>
        <v>0</v>
      </c>
      <c r="R15" s="39">
        <f t="shared" si="8"/>
        <v>0.11818181818181821</v>
      </c>
      <c r="S15" s="44">
        <f>COUNTIF(Vertices[Clustering Coefficient],"&gt;= "&amp;R15)-COUNTIF(Vertices[Clustering Coefficient],"&gt;="&amp;R16)</f>
        <v>0</v>
      </c>
      <c r="T15" s="39" t="e">
        <f ca="1" t="shared" si="9"/>
        <v>#REF!</v>
      </c>
      <c r="U15" s="40" t="e">
        <f ca="1" t="shared" si="0"/>
        <v>#REF!</v>
      </c>
    </row>
    <row r="16" spans="1:21" ht="15">
      <c r="A16" s="34" t="s">
        <v>153</v>
      </c>
      <c r="B16" s="34">
        <v>1</v>
      </c>
      <c r="D16" s="32">
        <f t="shared" si="1"/>
        <v>0</v>
      </c>
      <c r="E16" s="3">
        <f>COUNTIF(Vertices[Degree],"&gt;= "&amp;D16)-COUNTIF(Vertices[Degree],"&gt;="&amp;D17)</f>
        <v>0</v>
      </c>
      <c r="F16" s="37">
        <f t="shared" si="2"/>
        <v>12.47272727272727</v>
      </c>
      <c r="G16" s="38">
        <f>COUNTIF(Vertices[In-Degree],"&gt;= "&amp;F16)-COUNTIF(Vertices[In-Degree],"&gt;="&amp;F17)</f>
        <v>0</v>
      </c>
      <c r="H16" s="37">
        <f t="shared" si="3"/>
        <v>1.781818181818181</v>
      </c>
      <c r="I16" s="38">
        <f>COUNTIF(Vertices[Out-Degree],"&gt;= "&amp;H16)-COUNTIF(Vertices[Out-Degree],"&gt;="&amp;H17)</f>
        <v>0</v>
      </c>
      <c r="J16" s="37">
        <f t="shared" si="4"/>
        <v>276.69090909090903</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0.01858767272727273</v>
      </c>
      <c r="O16" s="38">
        <f>COUNTIF(Vertices[Eigenvector Centrality],"&gt;= "&amp;N16)-COUNTIF(Vertices[Eigenvector Centrality],"&gt;="&amp;N17)</f>
        <v>0</v>
      </c>
      <c r="P16" s="37">
        <f t="shared" si="7"/>
        <v>2.4652265818181816</v>
      </c>
      <c r="Q16" s="38">
        <f>COUNTIF(Vertices[PageRank],"&gt;= "&amp;P16)-COUNTIF(Vertices[PageRank],"&gt;="&amp;P17)</f>
        <v>0</v>
      </c>
      <c r="R16" s="37">
        <f t="shared" si="8"/>
        <v>0.1272727272727273</v>
      </c>
      <c r="S16" s="43">
        <f>COUNTIF(Vertices[Clustering Coefficient],"&gt;= "&amp;R16)-COUNTIF(Vertices[Clustering Coefficient],"&gt;="&amp;R17)</f>
        <v>0</v>
      </c>
      <c r="T16" s="37" t="e">
        <f ca="1" t="shared" si="9"/>
        <v>#REF!</v>
      </c>
      <c r="U16" s="38" t="e">
        <f ca="1" t="shared" si="0"/>
        <v>#REF!</v>
      </c>
    </row>
    <row r="17" spans="1:21" ht="15">
      <c r="A17" s="34" t="s">
        <v>154</v>
      </c>
      <c r="B17" s="34">
        <v>51</v>
      </c>
      <c r="D17" s="32">
        <f t="shared" si="1"/>
        <v>0</v>
      </c>
      <c r="E17" s="3">
        <f>COUNTIF(Vertices[Degree],"&gt;= "&amp;D17)-COUNTIF(Vertices[Degree],"&gt;="&amp;D18)</f>
        <v>0</v>
      </c>
      <c r="F17" s="39">
        <f t="shared" si="2"/>
        <v>13.363636363636362</v>
      </c>
      <c r="G17" s="40">
        <f>COUNTIF(Vertices[In-Degree],"&gt;= "&amp;F17)-COUNTIF(Vertices[In-Degree],"&gt;="&amp;F18)</f>
        <v>0</v>
      </c>
      <c r="H17" s="39">
        <f t="shared" si="3"/>
        <v>1.9090909090909083</v>
      </c>
      <c r="I17" s="40">
        <f>COUNTIF(Vertices[Out-Degree],"&gt;= "&amp;H17)-COUNTIF(Vertices[Out-Degree],"&gt;="&amp;H18)</f>
        <v>10</v>
      </c>
      <c r="J17" s="39">
        <f t="shared" si="4"/>
        <v>296.4545454545454</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0.01991536363636364</v>
      </c>
      <c r="O17" s="40">
        <f>COUNTIF(Vertices[Eigenvector Centrality],"&gt;= "&amp;N17)-COUNTIF(Vertices[Eigenvector Centrality],"&gt;="&amp;N18)</f>
        <v>0</v>
      </c>
      <c r="P17" s="39">
        <f t="shared" si="7"/>
        <v>2.6084609090909088</v>
      </c>
      <c r="Q17" s="40">
        <f>COUNTIF(Vertices[PageRank],"&gt;= "&amp;P17)-COUNTIF(Vertices[PageRank],"&gt;="&amp;P18)</f>
        <v>1</v>
      </c>
      <c r="R17" s="39">
        <f t="shared" si="8"/>
        <v>0.13636363636363638</v>
      </c>
      <c r="S17" s="44">
        <f>COUNTIF(Vertices[Clustering Coefficient],"&gt;= "&amp;R17)-COUNTIF(Vertices[Clustering Coefficient],"&gt;="&amp;R18)</f>
        <v>0</v>
      </c>
      <c r="T17" s="39" t="e">
        <f ca="1" t="shared" si="9"/>
        <v>#REF!</v>
      </c>
      <c r="U17" s="40" t="e">
        <f ca="1" t="shared" si="0"/>
        <v>#REF!</v>
      </c>
    </row>
    <row r="18" spans="1:21" ht="15">
      <c r="A18" s="34" t="s">
        <v>155</v>
      </c>
      <c r="B18" s="34">
        <v>141</v>
      </c>
      <c r="D18" s="32">
        <f t="shared" si="1"/>
        <v>0</v>
      </c>
      <c r="E18" s="3">
        <f>COUNTIF(Vertices[Degree],"&gt;= "&amp;D18)-COUNTIF(Vertices[Degree],"&gt;="&amp;D19)</f>
        <v>0</v>
      </c>
      <c r="F18" s="37">
        <f t="shared" si="2"/>
        <v>14.254545454545452</v>
      </c>
      <c r="G18" s="38">
        <f>COUNTIF(Vertices[In-Degree],"&gt;= "&amp;F18)-COUNTIF(Vertices[In-Degree],"&gt;="&amp;F19)</f>
        <v>0</v>
      </c>
      <c r="H18" s="37">
        <f t="shared" si="3"/>
        <v>2.0363636363636357</v>
      </c>
      <c r="I18" s="38">
        <f>COUNTIF(Vertices[Out-Degree],"&gt;= "&amp;H18)-COUNTIF(Vertices[Out-Degree],"&gt;="&amp;H19)</f>
        <v>0</v>
      </c>
      <c r="J18" s="37">
        <f t="shared" si="4"/>
        <v>316.21818181818173</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0.02124305454545455</v>
      </c>
      <c r="O18" s="38">
        <f>COUNTIF(Vertices[Eigenvector Centrality],"&gt;= "&amp;N18)-COUNTIF(Vertices[Eigenvector Centrality],"&gt;="&amp;N19)</f>
        <v>1</v>
      </c>
      <c r="P18" s="37">
        <f t="shared" si="7"/>
        <v>2.751695236363636</v>
      </c>
      <c r="Q18" s="38">
        <f>COUNTIF(Vertices[PageRank],"&gt;= "&amp;P18)-COUNTIF(Vertices[PageRank],"&gt;="&amp;P19)</f>
        <v>0</v>
      </c>
      <c r="R18" s="37">
        <f t="shared" si="8"/>
        <v>0.14545454545454548</v>
      </c>
      <c r="S18" s="43">
        <f>COUNTIF(Vertices[Clustering Coefficient],"&gt;= "&amp;R18)-COUNTIF(Vertices[Clustering Coefficient],"&gt;="&amp;R19)</f>
        <v>0</v>
      </c>
      <c r="T18" s="37" t="e">
        <f ca="1" t="shared" si="9"/>
        <v>#REF!</v>
      </c>
      <c r="U18" s="38" t="e">
        <f ca="1" t="shared" si="0"/>
        <v>#REF!</v>
      </c>
    </row>
    <row r="19" spans="1:21" ht="15">
      <c r="A19" s="119"/>
      <c r="B19" s="119"/>
      <c r="D19" s="32">
        <f t="shared" si="1"/>
        <v>0</v>
      </c>
      <c r="E19" s="3">
        <f>COUNTIF(Vertices[Degree],"&gt;= "&amp;D19)-COUNTIF(Vertices[Degree],"&gt;="&amp;D20)</f>
        <v>0</v>
      </c>
      <c r="F19" s="39">
        <f t="shared" si="2"/>
        <v>15.145454545454543</v>
      </c>
      <c r="G19" s="40">
        <f>COUNTIF(Vertices[In-Degree],"&gt;= "&amp;F19)-COUNTIF(Vertices[In-Degree],"&gt;="&amp;F20)</f>
        <v>0</v>
      </c>
      <c r="H19" s="39">
        <f t="shared" si="3"/>
        <v>2.163636363636363</v>
      </c>
      <c r="I19" s="40">
        <f>COUNTIF(Vertices[Out-Degree],"&gt;= "&amp;H19)-COUNTIF(Vertices[Out-Degree],"&gt;="&amp;H20)</f>
        <v>0</v>
      </c>
      <c r="J19" s="39">
        <f t="shared" si="4"/>
        <v>335.9818181818181</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0.02257074545454546</v>
      </c>
      <c r="O19" s="40">
        <f>COUNTIF(Vertices[Eigenvector Centrality],"&gt;= "&amp;N19)-COUNTIF(Vertices[Eigenvector Centrality],"&gt;="&amp;N20)</f>
        <v>0</v>
      </c>
      <c r="P19" s="39">
        <f t="shared" si="7"/>
        <v>2.8949295636363632</v>
      </c>
      <c r="Q19" s="40">
        <f>COUNTIF(Vertices[PageRank],"&gt;= "&amp;P19)-COUNTIF(Vertices[PageRank],"&gt;="&amp;P20)</f>
        <v>0</v>
      </c>
      <c r="R19" s="39">
        <f t="shared" si="8"/>
        <v>0.15454545454545457</v>
      </c>
      <c r="S19" s="44">
        <f>COUNTIF(Vertices[Clustering Coefficient],"&gt;= "&amp;R19)-COUNTIF(Vertices[Clustering Coefficient],"&gt;="&amp;R20)</f>
        <v>0</v>
      </c>
      <c r="T19" s="39" t="e">
        <f ca="1" t="shared" si="9"/>
        <v>#REF!</v>
      </c>
      <c r="U19" s="40" t="e">
        <f ca="1" t="shared" si="0"/>
        <v>#REF!</v>
      </c>
    </row>
    <row r="20" spans="1:21" ht="15">
      <c r="A20" s="34" t="s">
        <v>156</v>
      </c>
      <c r="B20" s="34">
        <v>4</v>
      </c>
      <c r="D20" s="32">
        <f t="shared" si="1"/>
        <v>0</v>
      </c>
      <c r="E20" s="3">
        <f>COUNTIF(Vertices[Degree],"&gt;= "&amp;D20)-COUNTIF(Vertices[Degree],"&gt;="&amp;D21)</f>
        <v>0</v>
      </c>
      <c r="F20" s="37">
        <f t="shared" si="2"/>
        <v>16.036363636363635</v>
      </c>
      <c r="G20" s="38">
        <f>COUNTIF(Vertices[In-Degree],"&gt;= "&amp;F20)-COUNTIF(Vertices[In-Degree],"&gt;="&amp;F21)</f>
        <v>0</v>
      </c>
      <c r="H20" s="37">
        <f t="shared" si="3"/>
        <v>2.2909090909090906</v>
      </c>
      <c r="I20" s="38">
        <f>COUNTIF(Vertices[Out-Degree],"&gt;= "&amp;H20)-COUNTIF(Vertices[Out-Degree],"&gt;="&amp;H21)</f>
        <v>0</v>
      </c>
      <c r="J20" s="37">
        <f t="shared" si="4"/>
        <v>355.74545454545444</v>
      </c>
      <c r="K20" s="38">
        <f>COUNTIF(Vertices[Betweenness Centrality],"&gt;= "&amp;J20)-COUNTIF(Vertices[Betweenness Centrality],"&gt;="&amp;J21)</f>
        <v>0</v>
      </c>
      <c r="L20" s="37">
        <f t="shared" si="5"/>
        <v>0.3272727272727273</v>
      </c>
      <c r="M20" s="38">
        <f>COUNTIF(Vertices[Closeness Centrality],"&gt;= "&amp;L20)-COUNTIF(Vertices[Closeness Centrality],"&gt;="&amp;L21)</f>
        <v>3</v>
      </c>
      <c r="N20" s="37">
        <f t="shared" si="6"/>
        <v>0.02389843636363637</v>
      </c>
      <c r="O20" s="38">
        <f>COUNTIF(Vertices[Eigenvector Centrality],"&gt;= "&amp;N20)-COUNTIF(Vertices[Eigenvector Centrality],"&gt;="&amp;N21)</f>
        <v>0</v>
      </c>
      <c r="P20" s="37">
        <f t="shared" si="7"/>
        <v>3.0381638909090904</v>
      </c>
      <c r="Q20" s="38">
        <f>COUNTIF(Vertices[PageRank],"&gt;= "&amp;P20)-COUNTIF(Vertices[PageRank],"&gt;="&amp;P21)</f>
        <v>0</v>
      </c>
      <c r="R20" s="37">
        <f t="shared" si="8"/>
        <v>0.16363636363636366</v>
      </c>
      <c r="S20" s="43">
        <f>COUNTIF(Vertices[Clustering Coefficient],"&gt;= "&amp;R20)-COUNTIF(Vertices[Clustering Coefficient],"&gt;="&amp;R21)</f>
        <v>0</v>
      </c>
      <c r="T20" s="37" t="e">
        <f ca="1" t="shared" si="9"/>
        <v>#REF!</v>
      </c>
      <c r="U20" s="38" t="e">
        <f ca="1" t="shared" si="0"/>
        <v>#REF!</v>
      </c>
    </row>
    <row r="21" spans="1:21" ht="15">
      <c r="A21" s="34" t="s">
        <v>157</v>
      </c>
      <c r="B21" s="34">
        <v>1.937386</v>
      </c>
      <c r="D21" s="32">
        <f t="shared" si="1"/>
        <v>0</v>
      </c>
      <c r="E21" s="3">
        <f>COUNTIF(Vertices[Degree],"&gt;= "&amp;D21)-COUNTIF(Vertices[Degree],"&gt;="&amp;D22)</f>
        <v>0</v>
      </c>
      <c r="F21" s="39">
        <f t="shared" si="2"/>
        <v>16.927272727272726</v>
      </c>
      <c r="G21" s="40">
        <f>COUNTIF(Vertices[In-Degree],"&gt;= "&amp;F21)-COUNTIF(Vertices[In-Degree],"&gt;="&amp;F22)</f>
        <v>0</v>
      </c>
      <c r="H21" s="39">
        <f t="shared" si="3"/>
        <v>2.418181818181818</v>
      </c>
      <c r="I21" s="40">
        <f>COUNTIF(Vertices[Out-Degree],"&gt;= "&amp;H21)-COUNTIF(Vertices[Out-Degree],"&gt;="&amp;H22)</f>
        <v>0</v>
      </c>
      <c r="J21" s="39">
        <f t="shared" si="4"/>
        <v>375.5090909090908</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0.02522612727272728</v>
      </c>
      <c r="O21" s="40">
        <f>COUNTIF(Vertices[Eigenvector Centrality],"&gt;= "&amp;N21)-COUNTIF(Vertices[Eigenvector Centrality],"&gt;="&amp;N22)</f>
        <v>0</v>
      </c>
      <c r="P21" s="39">
        <f t="shared" si="7"/>
        <v>3.1813982181818177</v>
      </c>
      <c r="Q21" s="40">
        <f>COUNTIF(Vertices[PageRank],"&gt;= "&amp;P21)-COUNTIF(Vertices[PageRank],"&gt;="&amp;P22)</f>
        <v>0</v>
      </c>
      <c r="R21" s="39">
        <f t="shared" si="8"/>
        <v>0.17272727272727276</v>
      </c>
      <c r="S21" s="44">
        <f>COUNTIF(Vertices[Clustering Coefficient],"&gt;= "&amp;R21)-COUNTIF(Vertices[Clustering Coefficient],"&gt;="&amp;R22)</f>
        <v>0</v>
      </c>
      <c r="T21" s="39" t="e">
        <f ca="1" t="shared" si="9"/>
        <v>#REF!</v>
      </c>
      <c r="U21" s="40" t="e">
        <f ca="1" t="shared" si="0"/>
        <v>#REF!</v>
      </c>
    </row>
    <row r="22" spans="1:21" ht="15">
      <c r="A22" s="119"/>
      <c r="B22" s="119"/>
      <c r="D22" s="32">
        <f t="shared" si="1"/>
        <v>0</v>
      </c>
      <c r="E22" s="3">
        <f>COUNTIF(Vertices[Degree],"&gt;= "&amp;D22)-COUNTIF(Vertices[Degree],"&gt;="&amp;D23)</f>
        <v>0</v>
      </c>
      <c r="F22" s="37">
        <f t="shared" si="2"/>
        <v>17.818181818181817</v>
      </c>
      <c r="G22" s="38">
        <f>COUNTIF(Vertices[In-Degree],"&gt;= "&amp;F22)-COUNTIF(Vertices[In-Degree],"&gt;="&amp;F23)</f>
        <v>0</v>
      </c>
      <c r="H22" s="37">
        <f t="shared" si="3"/>
        <v>2.5454545454545454</v>
      </c>
      <c r="I22" s="38">
        <f>COUNTIF(Vertices[Out-Degree],"&gt;= "&amp;H22)-COUNTIF(Vertices[Out-Degree],"&gt;="&amp;H23)</f>
        <v>0</v>
      </c>
      <c r="J22" s="37">
        <f t="shared" si="4"/>
        <v>395.27272727272714</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0.02655381818181819</v>
      </c>
      <c r="O22" s="38">
        <f>COUNTIF(Vertices[Eigenvector Centrality],"&gt;= "&amp;N22)-COUNTIF(Vertices[Eigenvector Centrality],"&gt;="&amp;N23)</f>
        <v>0</v>
      </c>
      <c r="P22" s="37">
        <f t="shared" si="7"/>
        <v>3.324632545454545</v>
      </c>
      <c r="Q22" s="38">
        <f>COUNTIF(Vertices[PageRank],"&gt;= "&amp;P22)-COUNTIF(Vertices[PageRank],"&gt;="&amp;P23)</f>
        <v>0</v>
      </c>
      <c r="R22" s="37">
        <f t="shared" si="8"/>
        <v>0.18181818181818185</v>
      </c>
      <c r="S22" s="43">
        <f>COUNTIF(Vertices[Clustering Coefficient],"&gt;= "&amp;R22)-COUNTIF(Vertices[Clustering Coefficient],"&gt;="&amp;R23)</f>
        <v>0</v>
      </c>
      <c r="T22" s="37" t="e">
        <f ca="1" t="shared" si="9"/>
        <v>#REF!</v>
      </c>
      <c r="U22" s="38" t="e">
        <f ca="1" t="shared" si="0"/>
        <v>#REF!</v>
      </c>
    </row>
    <row r="23" spans="1:21" ht="15">
      <c r="A23" s="34" t="s">
        <v>158</v>
      </c>
      <c r="B23" s="34">
        <v>0.015765765765765764</v>
      </c>
      <c r="D23" s="32">
        <f t="shared" si="1"/>
        <v>0</v>
      </c>
      <c r="E23" s="3">
        <f>COUNTIF(Vertices[Degree],"&gt;= "&amp;D23)-COUNTIF(Vertices[Degree],"&gt;="&amp;D24)</f>
        <v>0</v>
      </c>
      <c r="F23" s="39">
        <f t="shared" si="2"/>
        <v>18.709090909090907</v>
      </c>
      <c r="G23" s="40">
        <f>COUNTIF(Vertices[In-Degree],"&gt;= "&amp;F23)-COUNTIF(Vertices[In-Degree],"&gt;="&amp;F24)</f>
        <v>0</v>
      </c>
      <c r="H23" s="39">
        <f t="shared" si="3"/>
        <v>2.672727272727273</v>
      </c>
      <c r="I23" s="40">
        <f>COUNTIF(Vertices[Out-Degree],"&gt;= "&amp;H23)-COUNTIF(Vertices[Out-Degree],"&gt;="&amp;H24)</f>
        <v>0</v>
      </c>
      <c r="J23" s="39">
        <f t="shared" si="4"/>
        <v>415.0363636363635</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0.0278815090909091</v>
      </c>
      <c r="O23" s="40">
        <f>COUNTIF(Vertices[Eigenvector Centrality],"&gt;= "&amp;N23)-COUNTIF(Vertices[Eigenvector Centrality],"&gt;="&amp;N24)</f>
        <v>0</v>
      </c>
      <c r="P23" s="39">
        <f t="shared" si="7"/>
        <v>3.467866872727272</v>
      </c>
      <c r="Q23" s="40">
        <f>COUNTIF(Vertices[PageRank],"&gt;= "&amp;P23)-COUNTIF(Vertices[PageRank],"&gt;="&amp;P24)</f>
        <v>0</v>
      </c>
      <c r="R23" s="39">
        <f t="shared" si="8"/>
        <v>0.19090909090909094</v>
      </c>
      <c r="S23" s="44">
        <f>COUNTIF(Vertices[Clustering Coefficient],"&gt;= "&amp;R23)-COUNTIF(Vertices[Clustering Coefficient],"&gt;="&amp;R24)</f>
        <v>0</v>
      </c>
      <c r="T23" s="39" t="e">
        <f ca="1" t="shared" si="9"/>
        <v>#REF!</v>
      </c>
      <c r="U23" s="40" t="e">
        <f ca="1" t="shared" si="0"/>
        <v>#REF!</v>
      </c>
    </row>
    <row r="24" spans="1:21" ht="15">
      <c r="A24" s="34" t="s">
        <v>1434</v>
      </c>
      <c r="B24" s="34">
        <v>0.496831</v>
      </c>
      <c r="D24" s="32">
        <f t="shared" si="1"/>
        <v>0</v>
      </c>
      <c r="E24" s="3">
        <f>COUNTIF(Vertices[Degree],"&gt;= "&amp;D24)-COUNTIF(Vertices[Degree],"&gt;="&amp;D25)</f>
        <v>0</v>
      </c>
      <c r="F24" s="37">
        <f t="shared" si="2"/>
        <v>19.599999999999998</v>
      </c>
      <c r="G24" s="38">
        <f>COUNTIF(Vertices[In-Degree],"&gt;= "&amp;F24)-COUNTIF(Vertices[In-Degree],"&gt;="&amp;F25)</f>
        <v>0</v>
      </c>
      <c r="H24" s="37">
        <f t="shared" si="3"/>
        <v>2.8000000000000003</v>
      </c>
      <c r="I24" s="38">
        <f>COUNTIF(Vertices[Out-Degree],"&gt;= "&amp;H24)-COUNTIF(Vertices[Out-Degree],"&gt;="&amp;H25)</f>
        <v>0</v>
      </c>
      <c r="J24" s="37">
        <f t="shared" si="4"/>
        <v>434.79999999999984</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0.029209200000000008</v>
      </c>
      <c r="O24" s="38">
        <f>COUNTIF(Vertices[Eigenvector Centrality],"&gt;= "&amp;N24)-COUNTIF(Vertices[Eigenvector Centrality],"&gt;="&amp;N25)</f>
        <v>0</v>
      </c>
      <c r="P24" s="37">
        <f t="shared" si="7"/>
        <v>3.6111011999999993</v>
      </c>
      <c r="Q24" s="38">
        <f>COUNTIF(Vertices[PageRank],"&gt;= "&amp;P24)-COUNTIF(Vertices[PageRank],"&gt;="&amp;P25)</f>
        <v>1</v>
      </c>
      <c r="R24" s="37">
        <f t="shared" si="8"/>
        <v>0.20000000000000004</v>
      </c>
      <c r="S24" s="43">
        <f>COUNTIF(Vertices[Clustering Coefficient],"&gt;= "&amp;R24)-COUNTIF(Vertices[Clustering Coefficient],"&gt;="&amp;R25)</f>
        <v>0</v>
      </c>
      <c r="T24" s="37" t="e">
        <f ca="1" t="shared" si="9"/>
        <v>#REF!</v>
      </c>
      <c r="U24" s="38" t="e">
        <f ca="1" t="shared" si="0"/>
        <v>#REF!</v>
      </c>
    </row>
    <row r="25" spans="1:21" ht="15">
      <c r="A25" s="119"/>
      <c r="B25" s="119"/>
      <c r="D25" s="32">
        <f t="shared" si="1"/>
        <v>0</v>
      </c>
      <c r="E25" s="3">
        <f>COUNTIF(Vertices[Degree],"&gt;= "&amp;D25)-COUNTIF(Vertices[Degree],"&gt;="&amp;D26)</f>
        <v>0</v>
      </c>
      <c r="F25" s="39">
        <f t="shared" si="2"/>
        <v>20.49090909090909</v>
      </c>
      <c r="G25" s="40">
        <f>COUNTIF(Vertices[In-Degree],"&gt;= "&amp;F25)-COUNTIF(Vertices[In-Degree],"&gt;="&amp;F26)</f>
        <v>0</v>
      </c>
      <c r="H25" s="39">
        <f t="shared" si="3"/>
        <v>2.9272727272727277</v>
      </c>
      <c r="I25" s="40">
        <f>COUNTIF(Vertices[Out-Degree],"&gt;= "&amp;H25)-COUNTIF(Vertices[Out-Degree],"&gt;="&amp;H26)</f>
        <v>44</v>
      </c>
      <c r="J25" s="39">
        <f t="shared" si="4"/>
        <v>454.5636363636362</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0.030536890909090918</v>
      </c>
      <c r="O25" s="40">
        <f>COUNTIF(Vertices[Eigenvector Centrality],"&gt;= "&amp;N25)-COUNTIF(Vertices[Eigenvector Centrality],"&gt;="&amp;N26)</f>
        <v>0</v>
      </c>
      <c r="P25" s="39">
        <f t="shared" si="7"/>
        <v>3.7543355272727266</v>
      </c>
      <c r="Q25" s="40">
        <f>COUNTIF(Vertices[PageRank],"&gt;= "&amp;P25)-COUNTIF(Vertices[PageRank],"&gt;="&amp;P26)</f>
        <v>1</v>
      </c>
      <c r="R25" s="39">
        <f t="shared" si="8"/>
        <v>0.20909090909090913</v>
      </c>
      <c r="S25" s="44">
        <f>COUNTIF(Vertices[Clustering Coefficient],"&gt;= "&amp;R25)-COUNTIF(Vertices[Clustering Coefficient],"&gt;="&amp;R26)</f>
        <v>0</v>
      </c>
      <c r="T25" s="39" t="e">
        <f ca="1" t="shared" si="9"/>
        <v>#REF!</v>
      </c>
      <c r="U25" s="40" t="e">
        <f ca="1" t="shared" si="0"/>
        <v>#REF!</v>
      </c>
    </row>
    <row r="26" spans="1:21" ht="15">
      <c r="A26" s="34" t="s">
        <v>1435</v>
      </c>
      <c r="B26" s="34" t="s">
        <v>1436</v>
      </c>
      <c r="D26" s="32">
        <f t="shared" si="1"/>
        <v>0</v>
      </c>
      <c r="E26" s="3">
        <f>COUNTIF(Vertices[Degree],"&gt;= "&amp;D26)-COUNTIF(Vertices[Degree],"&gt;="&amp;D28)</f>
        <v>0</v>
      </c>
      <c r="F26" s="37">
        <f t="shared" si="2"/>
        <v>21.38181818181818</v>
      </c>
      <c r="G26" s="38">
        <f>COUNTIF(Vertices[In-Degree],"&gt;= "&amp;F26)-COUNTIF(Vertices[In-Degree],"&gt;="&amp;F28)</f>
        <v>0</v>
      </c>
      <c r="H26" s="37">
        <f t="shared" si="3"/>
        <v>3.054545454545455</v>
      </c>
      <c r="I26" s="38">
        <f>COUNTIF(Vertices[Out-Degree],"&gt;= "&amp;H26)-COUNTIF(Vertices[Out-Degree],"&gt;="&amp;H28)</f>
        <v>0</v>
      </c>
      <c r="J26" s="37">
        <f t="shared" si="4"/>
        <v>474.32727272727254</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0.031864581818181824</v>
      </c>
      <c r="O26" s="38">
        <f>COUNTIF(Vertices[Eigenvector Centrality],"&gt;= "&amp;N26)-COUNTIF(Vertices[Eigenvector Centrality],"&gt;="&amp;N28)</f>
        <v>0</v>
      </c>
      <c r="P26" s="37">
        <f t="shared" si="7"/>
        <v>3.897569854545454</v>
      </c>
      <c r="Q26" s="38">
        <f>COUNTIF(Vertices[PageRank],"&gt;= "&amp;P26)-COUNTIF(Vertices[PageRank],"&gt;="&amp;P28)</f>
        <v>0</v>
      </c>
      <c r="R26" s="37">
        <f t="shared" si="8"/>
        <v>0.21818181818181823</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1"/>
      <c r="G27" s="62">
        <f>COUNTIF(Vertices[In-Degree],"&gt;= "&amp;F27)-COUNTIF(Vertices[In-Degree],"&gt;="&amp;F28)</f>
        <v>-3</v>
      </c>
      <c r="H27" s="61"/>
      <c r="I27" s="62">
        <f>COUNTIF(Vertices[Out-Degree],"&gt;= "&amp;H27)-COUNTIF(Vertices[Out-Degree],"&gt;="&amp;H28)</f>
        <v>-2</v>
      </c>
      <c r="J27" s="61"/>
      <c r="K27" s="62">
        <f>COUNTIF(Vertices[Betweenness Centrality],"&gt;= "&amp;J27)-COUNTIF(Vertices[Betweenness Centrality],"&gt;="&amp;J28)</f>
        <v>-3</v>
      </c>
      <c r="L27" s="61"/>
      <c r="M27" s="62">
        <f>COUNTIF(Vertices[Closeness Centrality],"&gt;= "&amp;L27)-COUNTIF(Vertices[Closeness Centrality],"&gt;="&amp;L28)</f>
        <v>-8</v>
      </c>
      <c r="N27" s="61"/>
      <c r="O27" s="62">
        <f>COUNTIF(Vertices[Eigenvector Centrality],"&gt;= "&amp;N27)-COUNTIF(Vertices[Eigenvector Centrality],"&gt;="&amp;N28)</f>
        <v>-3</v>
      </c>
      <c r="P27" s="61"/>
      <c r="Q27" s="62">
        <f>COUNTIF(Vertices[Eigenvector Centrality],"&gt;= "&amp;P27)-COUNTIF(Vertices[Eigenvector Centrality],"&gt;="&amp;P28)</f>
        <v>0</v>
      </c>
      <c r="R27" s="61"/>
      <c r="S27" s="63">
        <f>COUNTIF(Vertices[Clustering Coefficient],"&gt;= "&amp;R27)-COUNTIF(Vertices[Clustering Coefficient],"&gt;="&amp;R28)</f>
        <v>-54</v>
      </c>
      <c r="T27" s="61"/>
      <c r="U27" s="62">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22.27272727272727</v>
      </c>
      <c r="G28" s="40">
        <f>COUNTIF(Vertices[In-Degree],"&gt;= "&amp;F28)-COUNTIF(Vertices[In-Degree],"&gt;="&amp;F40)</f>
        <v>0</v>
      </c>
      <c r="H28" s="39">
        <f>H26+($H$57-$H$2)/BinDivisor</f>
        <v>3.1818181818181825</v>
      </c>
      <c r="I28" s="40">
        <f>COUNTIF(Vertices[Out-Degree],"&gt;= "&amp;H28)-COUNTIF(Vertices[Out-Degree],"&gt;="&amp;H40)</f>
        <v>0</v>
      </c>
      <c r="J28" s="39">
        <f>J26+($J$57-$J$2)/BinDivisor</f>
        <v>494.0909090909089</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0.03319227272727273</v>
      </c>
      <c r="O28" s="40">
        <f>COUNTIF(Vertices[Eigenvector Centrality],"&gt;= "&amp;N28)-COUNTIF(Vertices[Eigenvector Centrality],"&gt;="&amp;N40)</f>
        <v>0</v>
      </c>
      <c r="P28" s="39">
        <f>P26+($P$57-$P$2)/BinDivisor</f>
        <v>4.0408041818181815</v>
      </c>
      <c r="Q28" s="40">
        <f>COUNTIF(Vertices[PageRank],"&gt;= "&amp;P28)-COUNTIF(Vertices[PageRank],"&gt;="&amp;P40)</f>
        <v>0</v>
      </c>
      <c r="R28" s="39">
        <f>R26+($R$57-$R$2)/BinDivisor</f>
        <v>0.22727272727272732</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4:21" ht="1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4:21" ht="15">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-3</v>
      </c>
      <c r="H38" s="61"/>
      <c r="I38" s="62">
        <f>COUNTIF(Vertices[Out-Degree],"&gt;= "&amp;H38)-COUNTIF(Vertices[Out-Degree],"&gt;="&amp;H40)</f>
        <v>-2</v>
      </c>
      <c r="J38" s="61"/>
      <c r="K38" s="62">
        <f>COUNTIF(Vertices[Betweenness Centrality],"&gt;= "&amp;J38)-COUNTIF(Vertices[Betweenness Centrality],"&gt;="&amp;J40)</f>
        <v>-3</v>
      </c>
      <c r="L38" s="61"/>
      <c r="M38" s="62">
        <f>COUNTIF(Vertices[Closeness Centrality],"&gt;= "&amp;L38)-COUNTIF(Vertices[Closeness Centrality],"&gt;="&amp;L40)</f>
        <v>-8</v>
      </c>
      <c r="N38" s="61"/>
      <c r="O38" s="62">
        <f>COUNTIF(Vertices[Eigenvector Centrality],"&gt;= "&amp;N38)-COUNTIF(Vertices[Eigenvector Centrality],"&gt;="&amp;N40)</f>
        <v>-3</v>
      </c>
      <c r="P38" s="61"/>
      <c r="Q38" s="62">
        <f>COUNTIF(Vertices[Eigenvector Centrality],"&gt;= "&amp;P38)-COUNTIF(Vertices[Eigenvector Centrality],"&gt;="&amp;P40)</f>
        <v>0</v>
      </c>
      <c r="R38" s="61"/>
      <c r="S38" s="63">
        <f>COUNTIF(Vertices[Clustering Coefficient],"&gt;= "&amp;R38)-COUNTIF(Vertices[Clustering Coefficient],"&gt;="&amp;R40)</f>
        <v>-54</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-3</v>
      </c>
      <c r="H39" s="61"/>
      <c r="I39" s="62">
        <f>COUNTIF(Vertices[Out-Degree],"&gt;= "&amp;H39)-COUNTIF(Vertices[Out-Degree],"&gt;="&amp;H40)</f>
        <v>-2</v>
      </c>
      <c r="J39" s="61"/>
      <c r="K39" s="62">
        <f>COUNTIF(Vertices[Betweenness Centrality],"&gt;= "&amp;J39)-COUNTIF(Vertices[Betweenness Centrality],"&gt;="&amp;J40)</f>
        <v>-3</v>
      </c>
      <c r="L39" s="61"/>
      <c r="M39" s="62">
        <f>COUNTIF(Vertices[Closeness Centrality],"&gt;= "&amp;L39)-COUNTIF(Vertices[Closeness Centrality],"&gt;="&amp;L40)</f>
        <v>-8</v>
      </c>
      <c r="N39" s="61"/>
      <c r="O39" s="62">
        <f>COUNTIF(Vertices[Eigenvector Centrality],"&gt;= "&amp;N39)-COUNTIF(Vertices[Eigenvector Centrality],"&gt;="&amp;N40)</f>
        <v>-3</v>
      </c>
      <c r="P39" s="61"/>
      <c r="Q39" s="62">
        <f>COUNTIF(Vertices[Eigenvector Centrality],"&gt;= "&amp;P39)-COUNTIF(Vertices[Eigenvector Centrality],"&gt;="&amp;P40)</f>
        <v>0</v>
      </c>
      <c r="R39" s="61"/>
      <c r="S39" s="63">
        <f>COUNTIF(Vertices[Clustering Coefficient],"&gt;= "&amp;R39)-COUNTIF(Vertices[Clustering Coefficient],"&gt;="&amp;R40)</f>
        <v>-54</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23.16363636363636</v>
      </c>
      <c r="G40" s="38">
        <f>COUNTIF(Vertices[In-Degree],"&gt;= "&amp;F40)-COUNTIF(Vertices[In-Degree],"&gt;="&amp;F41)</f>
        <v>0</v>
      </c>
      <c r="H40" s="37">
        <f>H28+($H$57-$H$2)/BinDivisor</f>
        <v>3.30909090909091</v>
      </c>
      <c r="I40" s="38">
        <f>COUNTIF(Vertices[Out-Degree],"&gt;= "&amp;H40)-COUNTIF(Vertices[Out-Degree],"&gt;="&amp;H41)</f>
        <v>0</v>
      </c>
      <c r="J40" s="37">
        <f>J28+($J$57-$J$2)/BinDivisor</f>
        <v>513.8545454545452</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0.034519963636363636</v>
      </c>
      <c r="O40" s="38">
        <f>COUNTIF(Vertices[Eigenvector Centrality],"&gt;= "&amp;N40)-COUNTIF(Vertices[Eigenvector Centrality],"&gt;="&amp;N41)</f>
        <v>0</v>
      </c>
      <c r="P40" s="37">
        <f>P28+($P$57-$P$2)/BinDivisor</f>
        <v>4.184038509090909</v>
      </c>
      <c r="Q40" s="38">
        <f>COUNTIF(Vertices[PageRank],"&gt;= "&amp;P40)-COUNTIF(Vertices[PageRank],"&gt;="&amp;P41)</f>
        <v>0</v>
      </c>
      <c r="R40" s="37">
        <f>R28+($R$57-$R$2)/BinDivisor</f>
        <v>0.23636363636363641</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24.05454545454545</v>
      </c>
      <c r="G41" s="40">
        <f>COUNTIF(Vertices[In-Degree],"&gt;= "&amp;F41)-COUNTIF(Vertices[In-Degree],"&gt;="&amp;F42)</f>
        <v>0</v>
      </c>
      <c r="H41" s="39">
        <f aca="true" t="shared" si="12" ref="H41:H56">H40+($H$57-$H$2)/BinDivisor</f>
        <v>3.4363636363636374</v>
      </c>
      <c r="I41" s="40">
        <f>COUNTIF(Vertices[Out-Degree],"&gt;= "&amp;H41)-COUNTIF(Vertices[Out-Degree],"&gt;="&amp;H42)</f>
        <v>0</v>
      </c>
      <c r="J41" s="39">
        <f aca="true" t="shared" si="13" ref="J41:J56">J40+($J$57-$J$2)/BinDivisor</f>
        <v>533.6181818181816</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4</v>
      </c>
      <c r="N41" s="39">
        <f aca="true" t="shared" si="15" ref="N41:N56">N40+($N$57-$N$2)/BinDivisor</f>
        <v>0.03584765454545454</v>
      </c>
      <c r="O41" s="40">
        <f>COUNTIF(Vertices[Eigenvector Centrality],"&gt;= "&amp;N41)-COUNTIF(Vertices[Eigenvector Centrality],"&gt;="&amp;N42)</f>
        <v>0</v>
      </c>
      <c r="P41" s="39">
        <f aca="true" t="shared" si="16" ref="P41:P56">P40+($P$57-$P$2)/BinDivisor</f>
        <v>4.327272836363637</v>
      </c>
      <c r="Q41" s="40">
        <f>COUNTIF(Vertices[PageRank],"&gt;= "&amp;P41)-COUNTIF(Vertices[PageRank],"&gt;="&amp;P42)</f>
        <v>0</v>
      </c>
      <c r="R41" s="39">
        <f aca="true" t="shared" si="17" ref="R41:R56">R40+($R$57-$R$2)/BinDivisor</f>
        <v>0.2454545454545455</v>
      </c>
      <c r="S41" s="44">
        <f>COUNTIF(Vertices[Clustering Coefficient],"&gt;= "&amp;R41)-COUNTIF(Vertices[Clustering Coefficient],"&gt;="&amp;R42)</f>
        <v>0</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24.94545454545454</v>
      </c>
      <c r="G42" s="38">
        <f>COUNTIF(Vertices[In-Degree],"&gt;= "&amp;F42)-COUNTIF(Vertices[In-Degree],"&gt;="&amp;F43)</f>
        <v>0</v>
      </c>
      <c r="H42" s="37">
        <f t="shared" si="12"/>
        <v>3.563636363636365</v>
      </c>
      <c r="I42" s="38">
        <f>COUNTIF(Vertices[Out-Degree],"&gt;= "&amp;H42)-COUNTIF(Vertices[Out-Degree],"&gt;="&amp;H43)</f>
        <v>0</v>
      </c>
      <c r="J42" s="37">
        <f t="shared" si="13"/>
        <v>553.381818181818</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0.03717534545454545</v>
      </c>
      <c r="O42" s="38">
        <f>COUNTIF(Vertices[Eigenvector Centrality],"&gt;= "&amp;N42)-COUNTIF(Vertices[Eigenvector Centrality],"&gt;="&amp;N43)</f>
        <v>0</v>
      </c>
      <c r="P42" s="37">
        <f t="shared" si="16"/>
        <v>4.4705071636363645</v>
      </c>
      <c r="Q42" s="38">
        <f>COUNTIF(Vertices[PageRank],"&gt;= "&amp;P42)-COUNTIF(Vertices[PageRank],"&gt;="&amp;P43)</f>
        <v>0</v>
      </c>
      <c r="R42" s="37">
        <f t="shared" si="17"/>
        <v>0.2545454545454546</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25.836363636363632</v>
      </c>
      <c r="G43" s="40">
        <f>COUNTIF(Vertices[In-Degree],"&gt;= "&amp;F43)-COUNTIF(Vertices[In-Degree],"&gt;="&amp;F44)</f>
        <v>0</v>
      </c>
      <c r="H43" s="39">
        <f t="shared" si="12"/>
        <v>3.6909090909090922</v>
      </c>
      <c r="I43" s="40">
        <f>COUNTIF(Vertices[Out-Degree],"&gt;= "&amp;H43)-COUNTIF(Vertices[Out-Degree],"&gt;="&amp;H44)</f>
        <v>0</v>
      </c>
      <c r="J43" s="39">
        <f t="shared" si="13"/>
        <v>573.1454545454543</v>
      </c>
      <c r="K43" s="40">
        <f>COUNTIF(Vertices[Betweenness Centrality],"&gt;= "&amp;J43)-COUNTIF(Vertices[Betweenness Centrality],"&gt;="&amp;J44)</f>
        <v>2</v>
      </c>
      <c r="L43" s="39">
        <f t="shared" si="14"/>
        <v>0.5272727272727273</v>
      </c>
      <c r="M43" s="40">
        <f>COUNTIF(Vertices[Closeness Centrality],"&gt;= "&amp;L43)-COUNTIF(Vertices[Closeness Centrality],"&gt;="&amp;L44)</f>
        <v>0</v>
      </c>
      <c r="N43" s="39">
        <f t="shared" si="15"/>
        <v>0.038503036363636355</v>
      </c>
      <c r="O43" s="40">
        <f>COUNTIF(Vertices[Eigenvector Centrality],"&gt;= "&amp;N43)-COUNTIF(Vertices[Eigenvector Centrality],"&gt;="&amp;N44)</f>
        <v>0</v>
      </c>
      <c r="P43" s="39">
        <f t="shared" si="16"/>
        <v>4.613741490909092</v>
      </c>
      <c r="Q43" s="40">
        <f>COUNTIF(Vertices[PageRank],"&gt;= "&amp;P43)-COUNTIF(Vertices[PageRank],"&gt;="&amp;P44)</f>
        <v>0</v>
      </c>
      <c r="R43" s="39">
        <f t="shared" si="17"/>
        <v>0.26363636363636367</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26.727272727272723</v>
      </c>
      <c r="G44" s="38">
        <f>COUNTIF(Vertices[In-Degree],"&gt;= "&amp;F44)-COUNTIF(Vertices[In-Degree],"&gt;="&amp;F45)</f>
        <v>0</v>
      </c>
      <c r="H44" s="37">
        <f t="shared" si="12"/>
        <v>3.8181818181818197</v>
      </c>
      <c r="I44" s="38">
        <f>COUNTIF(Vertices[Out-Degree],"&gt;= "&amp;H44)-COUNTIF(Vertices[Out-Degree],"&gt;="&amp;H45)</f>
        <v>0</v>
      </c>
      <c r="J44" s="37">
        <f t="shared" si="13"/>
        <v>592.9090909090907</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0.03983072727272726</v>
      </c>
      <c r="O44" s="38">
        <f>COUNTIF(Vertices[Eigenvector Centrality],"&gt;= "&amp;N44)-COUNTIF(Vertices[Eigenvector Centrality],"&gt;="&amp;N45)</f>
        <v>0</v>
      </c>
      <c r="P44" s="37">
        <f t="shared" si="16"/>
        <v>4.75697581818182</v>
      </c>
      <c r="Q44" s="38">
        <f>COUNTIF(Vertices[PageRank],"&gt;= "&amp;P44)-COUNTIF(Vertices[PageRank],"&gt;="&amp;P45)</f>
        <v>0</v>
      </c>
      <c r="R44" s="37">
        <f t="shared" si="17"/>
        <v>0.27272727272727276</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27.618181818181814</v>
      </c>
      <c r="G45" s="40">
        <f>COUNTIF(Vertices[In-Degree],"&gt;= "&amp;F45)-COUNTIF(Vertices[In-Degree],"&gt;="&amp;F46)</f>
        <v>0</v>
      </c>
      <c r="H45" s="39">
        <f t="shared" si="12"/>
        <v>3.945454545454547</v>
      </c>
      <c r="I45" s="40">
        <f>COUNTIF(Vertices[Out-Degree],"&gt;= "&amp;H45)-COUNTIF(Vertices[Out-Degree],"&gt;="&amp;H46)</f>
        <v>0</v>
      </c>
      <c r="J45" s="39">
        <f t="shared" si="13"/>
        <v>612.672727272727</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0.04115841818181817</v>
      </c>
      <c r="O45" s="40">
        <f>COUNTIF(Vertices[Eigenvector Centrality],"&gt;= "&amp;N45)-COUNTIF(Vertices[Eigenvector Centrality],"&gt;="&amp;N46)</f>
        <v>0</v>
      </c>
      <c r="P45" s="39">
        <f t="shared" si="16"/>
        <v>4.9002101454545475</v>
      </c>
      <c r="Q45" s="40">
        <f>COUNTIF(Vertices[PageRank],"&gt;= "&amp;P45)-COUNTIF(Vertices[PageRank],"&gt;="&amp;P46)</f>
        <v>0</v>
      </c>
      <c r="R45" s="39">
        <f t="shared" si="17"/>
        <v>0.28181818181818186</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28.509090909090904</v>
      </c>
      <c r="G46" s="38">
        <f>COUNTIF(Vertices[In-Degree],"&gt;= "&amp;F46)-COUNTIF(Vertices[In-Degree],"&gt;="&amp;F47)</f>
        <v>0</v>
      </c>
      <c r="H46" s="37">
        <f t="shared" si="12"/>
        <v>4.072727272727274</v>
      </c>
      <c r="I46" s="38">
        <f>COUNTIF(Vertices[Out-Degree],"&gt;= "&amp;H46)-COUNTIF(Vertices[Out-Degree],"&gt;="&amp;H47)</f>
        <v>0</v>
      </c>
      <c r="J46" s="37">
        <f t="shared" si="13"/>
        <v>632.4363636363634</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0.04248610909090907</v>
      </c>
      <c r="O46" s="38">
        <f>COUNTIF(Vertices[Eigenvector Centrality],"&gt;= "&amp;N46)-COUNTIF(Vertices[Eigenvector Centrality],"&gt;="&amp;N47)</f>
        <v>0</v>
      </c>
      <c r="P46" s="37">
        <f t="shared" si="16"/>
        <v>5.043444472727275</v>
      </c>
      <c r="Q46" s="38">
        <f>COUNTIF(Vertices[PageRank],"&gt;= "&amp;P46)-COUNTIF(Vertices[PageRank],"&gt;="&amp;P47)</f>
        <v>0</v>
      </c>
      <c r="R46" s="37">
        <f t="shared" si="17"/>
        <v>0.29090909090909095</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29.399999999999995</v>
      </c>
      <c r="G47" s="40">
        <f>COUNTIF(Vertices[In-Degree],"&gt;= "&amp;F47)-COUNTIF(Vertices[In-Degree],"&gt;="&amp;F48)</f>
        <v>0</v>
      </c>
      <c r="H47" s="39">
        <f t="shared" si="12"/>
        <v>4.200000000000001</v>
      </c>
      <c r="I47" s="40">
        <f>COUNTIF(Vertices[Out-Degree],"&gt;= "&amp;H47)-COUNTIF(Vertices[Out-Degree],"&gt;="&amp;H48)</f>
        <v>0</v>
      </c>
      <c r="J47" s="39">
        <f t="shared" si="13"/>
        <v>652.1999999999997</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0.04381379999999998</v>
      </c>
      <c r="O47" s="40">
        <f>COUNTIF(Vertices[Eigenvector Centrality],"&gt;= "&amp;N47)-COUNTIF(Vertices[Eigenvector Centrality],"&gt;="&amp;N48)</f>
        <v>0</v>
      </c>
      <c r="P47" s="39">
        <f t="shared" si="16"/>
        <v>5.186678800000003</v>
      </c>
      <c r="Q47" s="40">
        <f>COUNTIF(Vertices[PageRank],"&gt;= "&amp;P47)-COUNTIF(Vertices[PageRank],"&gt;="&amp;P48)</f>
        <v>0</v>
      </c>
      <c r="R47" s="39">
        <f t="shared" si="17"/>
        <v>0.30000000000000004</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30.290909090909086</v>
      </c>
      <c r="G48" s="38">
        <f>COUNTIF(Vertices[In-Degree],"&gt;= "&amp;F48)-COUNTIF(Vertices[In-Degree],"&gt;="&amp;F49)</f>
        <v>0</v>
      </c>
      <c r="H48" s="37">
        <f t="shared" si="12"/>
        <v>4.327272727272728</v>
      </c>
      <c r="I48" s="38">
        <f>COUNTIF(Vertices[Out-Degree],"&gt;= "&amp;H48)-COUNTIF(Vertices[Out-Degree],"&gt;="&amp;H49)</f>
        <v>0</v>
      </c>
      <c r="J48" s="37">
        <f t="shared" si="13"/>
        <v>671.963636363636</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0.045141490909090885</v>
      </c>
      <c r="O48" s="38">
        <f>COUNTIF(Vertices[Eigenvector Centrality],"&gt;= "&amp;N48)-COUNTIF(Vertices[Eigenvector Centrality],"&gt;="&amp;N49)</f>
        <v>0</v>
      </c>
      <c r="P48" s="37">
        <f t="shared" si="16"/>
        <v>5.3299131272727305</v>
      </c>
      <c r="Q48" s="38">
        <f>COUNTIF(Vertices[PageRank],"&gt;= "&amp;P48)-COUNTIF(Vertices[PageRank],"&gt;="&amp;P49)</f>
        <v>0</v>
      </c>
      <c r="R48" s="37">
        <f t="shared" si="17"/>
        <v>0.30909090909090914</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31.181818181818176</v>
      </c>
      <c r="G49" s="40">
        <f>COUNTIF(Vertices[In-Degree],"&gt;= "&amp;F49)-COUNTIF(Vertices[In-Degree],"&gt;="&amp;F50)</f>
        <v>0</v>
      </c>
      <c r="H49" s="39">
        <f t="shared" si="12"/>
        <v>4.454545454545455</v>
      </c>
      <c r="I49" s="40">
        <f>COUNTIF(Vertices[Out-Degree],"&gt;= "&amp;H49)-COUNTIF(Vertices[Out-Degree],"&gt;="&amp;H50)</f>
        <v>0</v>
      </c>
      <c r="J49" s="39">
        <f t="shared" si="13"/>
        <v>691.7272727272724</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0.04646918181818179</v>
      </c>
      <c r="O49" s="40">
        <f>COUNTIF(Vertices[Eigenvector Centrality],"&gt;= "&amp;N49)-COUNTIF(Vertices[Eigenvector Centrality],"&gt;="&amp;N50)</f>
        <v>0</v>
      </c>
      <c r="P49" s="39">
        <f t="shared" si="16"/>
        <v>5.473147454545458</v>
      </c>
      <c r="Q49" s="40">
        <f>COUNTIF(Vertices[PageRank],"&gt;= "&amp;P49)-COUNTIF(Vertices[PageRank],"&gt;="&amp;P50)</f>
        <v>1</v>
      </c>
      <c r="R49" s="39">
        <f t="shared" si="17"/>
        <v>0.31818181818181823</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32.07272727272727</v>
      </c>
      <c r="G50" s="38">
        <f>COUNTIF(Vertices[In-Degree],"&gt;= "&amp;F50)-COUNTIF(Vertices[In-Degree],"&gt;="&amp;F51)</f>
        <v>0</v>
      </c>
      <c r="H50" s="37">
        <f t="shared" si="12"/>
        <v>4.581818181818182</v>
      </c>
      <c r="I50" s="38">
        <f>COUNTIF(Vertices[Out-Degree],"&gt;= "&amp;H50)-COUNTIF(Vertices[Out-Degree],"&gt;="&amp;H51)</f>
        <v>0</v>
      </c>
      <c r="J50" s="37">
        <f t="shared" si="13"/>
        <v>711.4909090909088</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0.0477968727272727</v>
      </c>
      <c r="O50" s="38">
        <f>COUNTIF(Vertices[Eigenvector Centrality],"&gt;= "&amp;N50)-COUNTIF(Vertices[Eigenvector Centrality],"&gt;="&amp;N51)</f>
        <v>0</v>
      </c>
      <c r="P50" s="37">
        <f t="shared" si="16"/>
        <v>5.616381781818186</v>
      </c>
      <c r="Q50" s="38">
        <f>COUNTIF(Vertices[PageRank],"&gt;= "&amp;P50)-COUNTIF(Vertices[PageRank],"&gt;="&amp;P51)</f>
        <v>0</v>
      </c>
      <c r="R50" s="37">
        <f t="shared" si="17"/>
        <v>0.3272727272727273</v>
      </c>
      <c r="S50" s="43">
        <f>COUNTIF(Vertices[Clustering Coefficient],"&gt;= "&amp;R50)-COUNTIF(Vertices[Clustering Coefficient],"&gt;="&amp;R51)</f>
        <v>45</v>
      </c>
      <c r="T50" s="37" t="e">
        <f ca="1" t="shared" si="18"/>
        <v>#REF!</v>
      </c>
      <c r="U50" s="38" t="e">
        <f ca="1" t="shared" si="0"/>
        <v>#REF!</v>
      </c>
    </row>
    <row r="51" spans="4:21" ht="15">
      <c r="D51" s="32">
        <f t="shared" si="10"/>
        <v>0</v>
      </c>
      <c r="E51" s="3">
        <f>COUNTIF(Vertices[Degree],"&gt;= "&amp;D51)-COUNTIF(Vertices[Degree],"&gt;="&amp;D52)</f>
        <v>0</v>
      </c>
      <c r="F51" s="39">
        <f t="shared" si="11"/>
        <v>32.96363636363636</v>
      </c>
      <c r="G51" s="40">
        <f>COUNTIF(Vertices[In-Degree],"&gt;= "&amp;F51)-COUNTIF(Vertices[In-Degree],"&gt;="&amp;F52)</f>
        <v>0</v>
      </c>
      <c r="H51" s="39">
        <f t="shared" si="12"/>
        <v>4.709090909090909</v>
      </c>
      <c r="I51" s="40">
        <f>COUNTIF(Vertices[Out-Degree],"&gt;= "&amp;H51)-COUNTIF(Vertices[Out-Degree],"&gt;="&amp;H52)</f>
        <v>0</v>
      </c>
      <c r="J51" s="39">
        <f t="shared" si="13"/>
        <v>731.2545454545451</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0.049124563636363604</v>
      </c>
      <c r="O51" s="40">
        <f>COUNTIF(Vertices[Eigenvector Centrality],"&gt;= "&amp;N51)-COUNTIF(Vertices[Eigenvector Centrality],"&gt;="&amp;N52)</f>
        <v>0</v>
      </c>
      <c r="P51" s="39">
        <f t="shared" si="16"/>
        <v>5.7596161090909135</v>
      </c>
      <c r="Q51" s="40">
        <f>COUNTIF(Vertices[PageRank],"&gt;= "&amp;P51)-COUNTIF(Vertices[PageRank],"&gt;="&amp;P52)</f>
        <v>0</v>
      </c>
      <c r="R51" s="39">
        <f t="shared" si="17"/>
        <v>0.3363636363636364</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33.85454545454545</v>
      </c>
      <c r="G52" s="38">
        <f>COUNTIF(Vertices[In-Degree],"&gt;= "&amp;F52)-COUNTIF(Vertices[In-Degree],"&gt;="&amp;F53)</f>
        <v>0</v>
      </c>
      <c r="H52" s="37">
        <f t="shared" si="12"/>
        <v>4.836363636363636</v>
      </c>
      <c r="I52" s="38">
        <f>COUNTIF(Vertices[Out-Degree],"&gt;= "&amp;H52)-COUNTIF(Vertices[Out-Degree],"&gt;="&amp;H53)</f>
        <v>0</v>
      </c>
      <c r="J52" s="37">
        <f t="shared" si="13"/>
        <v>751.0181818181815</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0.05045225454545451</v>
      </c>
      <c r="O52" s="38">
        <f>COUNTIF(Vertices[Eigenvector Centrality],"&gt;= "&amp;N52)-COUNTIF(Vertices[Eigenvector Centrality],"&gt;="&amp;N53)</f>
        <v>0</v>
      </c>
      <c r="P52" s="37">
        <f t="shared" si="16"/>
        <v>5.902850436363641</v>
      </c>
      <c r="Q52" s="38">
        <f>COUNTIF(Vertices[PageRank],"&gt;= "&amp;P52)-COUNTIF(Vertices[PageRank],"&gt;="&amp;P53)</f>
        <v>0</v>
      </c>
      <c r="R52" s="37">
        <f t="shared" si="17"/>
        <v>0.3454545454545455</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34.74545454545454</v>
      </c>
      <c r="G53" s="40">
        <f>COUNTIF(Vertices[In-Degree],"&gt;= "&amp;F53)-COUNTIF(Vertices[In-Degree],"&gt;="&amp;F54)</f>
        <v>0</v>
      </c>
      <c r="H53" s="39">
        <f t="shared" si="12"/>
        <v>4.963636363636363</v>
      </c>
      <c r="I53" s="40">
        <f>COUNTIF(Vertices[Out-Degree],"&gt;= "&amp;H53)-COUNTIF(Vertices[Out-Degree],"&gt;="&amp;H54)</f>
        <v>0</v>
      </c>
      <c r="J53" s="39">
        <f t="shared" si="13"/>
        <v>770.7818181818178</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0.051779945454545416</v>
      </c>
      <c r="O53" s="40">
        <f>COUNTIF(Vertices[Eigenvector Centrality],"&gt;= "&amp;N53)-COUNTIF(Vertices[Eigenvector Centrality],"&gt;="&amp;N54)</f>
        <v>0</v>
      </c>
      <c r="P53" s="39">
        <f t="shared" si="16"/>
        <v>6.046084763636369</v>
      </c>
      <c r="Q53" s="40">
        <f>COUNTIF(Vertices[PageRank],"&gt;= "&amp;P53)-COUNTIF(Vertices[PageRank],"&gt;="&amp;P54)</f>
        <v>0</v>
      </c>
      <c r="R53" s="39">
        <f t="shared" si="17"/>
        <v>0.3545454545454546</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35.63636363636363</v>
      </c>
      <c r="G54" s="38">
        <f>COUNTIF(Vertices[In-Degree],"&gt;= "&amp;F54)-COUNTIF(Vertices[In-Degree],"&gt;="&amp;F55)</f>
        <v>0</v>
      </c>
      <c r="H54" s="37">
        <f t="shared" si="12"/>
        <v>5.09090909090909</v>
      </c>
      <c r="I54" s="38">
        <f>COUNTIF(Vertices[Out-Degree],"&gt;= "&amp;H54)-COUNTIF(Vertices[Out-Degree],"&gt;="&amp;H55)</f>
        <v>0</v>
      </c>
      <c r="J54" s="37">
        <f t="shared" si="13"/>
        <v>790.5454545454542</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0.05310763636363632</v>
      </c>
      <c r="O54" s="38">
        <f>COUNTIF(Vertices[Eigenvector Centrality],"&gt;= "&amp;N54)-COUNTIF(Vertices[Eigenvector Centrality],"&gt;="&amp;N55)</f>
        <v>0</v>
      </c>
      <c r="P54" s="37">
        <f t="shared" si="16"/>
        <v>6.1893190909090965</v>
      </c>
      <c r="Q54" s="38">
        <f>COUNTIF(Vertices[PageRank],"&gt;= "&amp;P54)-COUNTIF(Vertices[PageRank],"&gt;="&amp;P55)</f>
        <v>0</v>
      </c>
      <c r="R54" s="37">
        <f t="shared" si="17"/>
        <v>0.3636363636363637</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36.527272727272724</v>
      </c>
      <c r="G55" s="40">
        <f>COUNTIF(Vertices[In-Degree],"&gt;= "&amp;F55)-COUNTIF(Vertices[In-Degree],"&gt;="&amp;F56)</f>
        <v>0</v>
      </c>
      <c r="H55" s="39">
        <f t="shared" si="12"/>
        <v>5.218181818181817</v>
      </c>
      <c r="I55" s="40">
        <f>COUNTIF(Vertices[Out-Degree],"&gt;= "&amp;H55)-COUNTIF(Vertices[Out-Degree],"&gt;="&amp;H56)</f>
        <v>0</v>
      </c>
      <c r="J55" s="39">
        <f t="shared" si="13"/>
        <v>810.3090909090905</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0.05443532727272723</v>
      </c>
      <c r="O55" s="40">
        <f>COUNTIF(Vertices[Eigenvector Centrality],"&gt;= "&amp;N55)-COUNTIF(Vertices[Eigenvector Centrality],"&gt;="&amp;N56)</f>
        <v>0</v>
      </c>
      <c r="P55" s="39">
        <f t="shared" si="16"/>
        <v>6.332553418181824</v>
      </c>
      <c r="Q55" s="40">
        <f>COUNTIF(Vertices[PageRank],"&gt;= "&amp;P55)-COUNTIF(Vertices[PageRank],"&gt;="&amp;P56)</f>
        <v>0</v>
      </c>
      <c r="R55" s="39">
        <f t="shared" si="17"/>
        <v>0.3727272727272728</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37.418181818181814</v>
      </c>
      <c r="G56" s="38">
        <f>COUNTIF(Vertices[In-Degree],"&gt;= "&amp;F56)-COUNTIF(Vertices[In-Degree],"&gt;="&amp;F57)</f>
        <v>2</v>
      </c>
      <c r="H56" s="37">
        <f t="shared" si="12"/>
        <v>5.345454545454544</v>
      </c>
      <c r="I56" s="38">
        <f>COUNTIF(Vertices[Out-Degree],"&gt;= "&amp;H56)-COUNTIF(Vertices[Out-Degree],"&gt;="&amp;H57)</f>
        <v>1</v>
      </c>
      <c r="J56" s="37">
        <f t="shared" si="13"/>
        <v>830.0727272727269</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0.055763018181818134</v>
      </c>
      <c r="O56" s="38">
        <f>COUNTIF(Vertices[Eigenvector Centrality],"&gt;= "&amp;N56)-COUNTIF(Vertices[Eigenvector Centrality],"&gt;="&amp;N57)</f>
        <v>2</v>
      </c>
      <c r="P56" s="37">
        <f t="shared" si="16"/>
        <v>6.475787745454552</v>
      </c>
      <c r="Q56" s="38">
        <f>COUNTIF(Vertices[PageRank],"&gt;= "&amp;P56)-COUNTIF(Vertices[PageRank],"&gt;="&amp;P57)</f>
        <v>2</v>
      </c>
      <c r="R56" s="37">
        <f t="shared" si="17"/>
        <v>0.3818181818181819</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49</v>
      </c>
      <c r="G57" s="42">
        <f>COUNTIF(Vertices[In-Degree],"&gt;= "&amp;F57)-COUNTIF(Vertices[In-Degree],"&gt;="&amp;F58)</f>
        <v>1</v>
      </c>
      <c r="H57" s="41">
        <f>MAX(Vertices[Out-Degree])</f>
        <v>7</v>
      </c>
      <c r="I57" s="42">
        <f>COUNTIF(Vertices[Out-Degree],"&gt;= "&amp;H57)-COUNTIF(Vertices[Out-Degree],"&gt;="&amp;H58)</f>
        <v>1</v>
      </c>
      <c r="J57" s="41">
        <f>MAX(Vertices[Betweenness Centrality])</f>
        <v>1087</v>
      </c>
      <c r="K57" s="42">
        <f>COUNTIF(Vertices[Betweenness Centrality],"&gt;= "&amp;J57)-COUNTIF(Vertices[Betweenness Centrality],"&gt;="&amp;J58)</f>
        <v>1</v>
      </c>
      <c r="L57" s="41">
        <f>MAX(Vertices[Closeness Centrality])</f>
        <v>1</v>
      </c>
      <c r="M57" s="42">
        <f>COUNTIF(Vertices[Closeness Centrality],"&gt;= "&amp;L57)-COUNTIF(Vertices[Closeness Centrality],"&gt;="&amp;L58)</f>
        <v>4</v>
      </c>
      <c r="N57" s="41">
        <f>MAX(Vertices[Eigenvector Centrality])</f>
        <v>0.073023</v>
      </c>
      <c r="O57" s="42">
        <f>COUNTIF(Vertices[Eigenvector Centrality],"&gt;= "&amp;N57)-COUNTIF(Vertices[Eigenvector Centrality],"&gt;="&amp;N58)</f>
        <v>1</v>
      </c>
      <c r="P57" s="41">
        <f>MAX(Vertices[PageRank])</f>
        <v>8.337834</v>
      </c>
      <c r="Q57" s="42">
        <f>COUNTIF(Vertices[PageRank],"&gt;= "&amp;P57)-COUNTIF(Vertices[PageRank],"&gt;="&amp;P58)</f>
        <v>1</v>
      </c>
      <c r="R57" s="41">
        <f>MAX(Vertices[Clustering Coefficient])</f>
        <v>0.5</v>
      </c>
      <c r="S57" s="45">
        <f>COUNTIF(Vertices[Clustering Coefficient],"&gt;= "&amp;R57)-COUNTIF(Vertices[Clustering Coefficient],"&gt;="&amp;R58)</f>
        <v>9</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49</v>
      </c>
    </row>
    <row r="71" spans="1:2" ht="15">
      <c r="A71" s="33" t="s">
        <v>90</v>
      </c>
      <c r="B71" s="47">
        <f>_xlfn.IFERROR(AVERAGE(Vertices[In-Degree]),NoMetricMessage)</f>
        <v>1.8482142857142858</v>
      </c>
    </row>
    <row r="72" spans="1:2" ht="15">
      <c r="A72" s="33" t="s">
        <v>91</v>
      </c>
      <c r="B72" s="47">
        <f>_xlfn.IFERROR(MEDIAN(Vertices[In-Degree]),NoMetricMessage)</f>
        <v>0</v>
      </c>
    </row>
    <row r="83" spans="1:2" ht="15">
      <c r="A83" s="33" t="s">
        <v>94</v>
      </c>
      <c r="B83" s="46">
        <f>IF(COUNT(Vertices[Out-Degree])&gt;0,H2,NoMetricMessage)</f>
        <v>0</v>
      </c>
    </row>
    <row r="84" spans="1:2" ht="15">
      <c r="A84" s="33" t="s">
        <v>95</v>
      </c>
      <c r="B84" s="46">
        <f>IF(COUNT(Vertices[Out-Degree])&gt;0,H57,NoMetricMessage)</f>
        <v>7</v>
      </c>
    </row>
    <row r="85" spans="1:2" ht="15">
      <c r="A85" s="33" t="s">
        <v>96</v>
      </c>
      <c r="B85" s="47">
        <f>_xlfn.IFERROR(AVERAGE(Vertices[Out-Degree]),NoMetricMessage)</f>
        <v>1.8482142857142858</v>
      </c>
    </row>
    <row r="86" spans="1:2" ht="15">
      <c r="A86" s="33" t="s">
        <v>97</v>
      </c>
      <c r="B86" s="47">
        <f>_xlfn.IFERROR(MEDIAN(Vertices[Out-Degree]),NoMetricMessage)</f>
        <v>1.5</v>
      </c>
    </row>
    <row r="97" spans="1:2" ht="15">
      <c r="A97" s="33" t="s">
        <v>100</v>
      </c>
      <c r="B97" s="47">
        <f>IF(COUNT(Vertices[Betweenness Centrality])&gt;0,J2,NoMetricMessage)</f>
        <v>0</v>
      </c>
    </row>
    <row r="98" spans="1:2" ht="15">
      <c r="A98" s="33" t="s">
        <v>101</v>
      </c>
      <c r="B98" s="47">
        <f>IF(COUNT(Vertices[Betweenness Centrality])&gt;0,J57,NoMetricMessage)</f>
        <v>1087</v>
      </c>
    </row>
    <row r="99" spans="1:2" ht="15">
      <c r="A99" s="33" t="s">
        <v>102</v>
      </c>
      <c r="B99" s="47">
        <f>_xlfn.IFERROR(AVERAGE(Vertices[Betweenness Centrality]),NoMetricMessage)</f>
        <v>28.53571443749996</v>
      </c>
    </row>
    <row r="100" spans="1:2" ht="15">
      <c r="A100" s="33" t="s">
        <v>103</v>
      </c>
      <c r="B100" s="47">
        <f>_xlfn.IFERROR(MEDIAN(Vertices[Betweenness Centrality]),NoMetricMessage)</f>
        <v>0.046512</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0.09369247321428575</v>
      </c>
    </row>
    <row r="114" spans="1:2" ht="15">
      <c r="A114" s="33" t="s">
        <v>109</v>
      </c>
      <c r="B114" s="47">
        <f>_xlfn.IFERROR(MEDIAN(Vertices[Closeness Centrality]),NoMetricMessage)</f>
        <v>0.017857</v>
      </c>
    </row>
    <row r="125" spans="1:2" ht="15">
      <c r="A125" s="33" t="s">
        <v>112</v>
      </c>
      <c r="B125" s="47">
        <f>IF(COUNT(Vertices[Eigenvector Centrality])&gt;0,N2,NoMetricMessage)</f>
        <v>0</v>
      </c>
    </row>
    <row r="126" spans="1:2" ht="15">
      <c r="A126" s="33" t="s">
        <v>113</v>
      </c>
      <c r="B126" s="47">
        <f>IF(COUNT(Vertices[Eigenvector Centrality])&gt;0,N57,NoMetricMessage)</f>
        <v>0.073023</v>
      </c>
    </row>
    <row r="127" spans="1:2" ht="15">
      <c r="A127" s="33" t="s">
        <v>114</v>
      </c>
      <c r="B127" s="47">
        <f>_xlfn.IFERROR(AVERAGE(Vertices[Eigenvector Centrality]),NoMetricMessage)</f>
        <v>0.00892865178571428</v>
      </c>
    </row>
    <row r="128" spans="1:2" ht="15">
      <c r="A128" s="33" t="s">
        <v>115</v>
      </c>
      <c r="B128" s="47">
        <f>_xlfn.IFERROR(MEDIAN(Vertices[Eigenvector Centrality]),NoMetricMessage)</f>
        <v>0</v>
      </c>
    </row>
    <row r="139" spans="1:2" ht="15">
      <c r="A139" s="33" t="s">
        <v>140</v>
      </c>
      <c r="B139" s="47">
        <f>IF(COUNT(Vertices[PageRank])&gt;0,P2,NoMetricMessage)</f>
        <v>0.459946</v>
      </c>
    </row>
    <row r="140" spans="1:2" ht="15">
      <c r="A140" s="33" t="s">
        <v>141</v>
      </c>
      <c r="B140" s="47">
        <f>IF(COUNT(Vertices[PageRank])&gt;0,P57,NoMetricMessage)</f>
        <v>8.337834</v>
      </c>
    </row>
    <row r="141" spans="1:2" ht="15">
      <c r="A141" s="33" t="s">
        <v>142</v>
      </c>
      <c r="B141" s="47">
        <f>_xlfn.IFERROR(AVERAGE(Vertices[PageRank]),NoMetricMessage)</f>
        <v>0.9999949017857137</v>
      </c>
    </row>
    <row r="142" spans="1:2" ht="15">
      <c r="A142" s="33" t="s">
        <v>143</v>
      </c>
      <c r="B142" s="47">
        <f>_xlfn.IFERROR(MEDIAN(Vertices[PageRank]),NoMetricMessage)</f>
        <v>0.577485</v>
      </c>
    </row>
    <row r="153" spans="1:2" ht="15">
      <c r="A153" s="33" t="s">
        <v>118</v>
      </c>
      <c r="B153" s="47">
        <f>IF(COUNT(Vertices[Clustering Coefficient])&gt;0,R2,NoMetricMessage)</f>
        <v>0</v>
      </c>
    </row>
    <row r="154" spans="1:2" ht="15">
      <c r="A154" s="33" t="s">
        <v>119</v>
      </c>
      <c r="B154" s="47">
        <f>IF(COUNT(Vertices[Clustering Coefficient])&gt;0,R57,NoMetricMessage)</f>
        <v>0.5</v>
      </c>
    </row>
    <row r="155" spans="1:2" ht="15">
      <c r="A155" s="33" t="s">
        <v>120</v>
      </c>
      <c r="B155" s="47">
        <f>_xlfn.IFERROR(AVERAGE(Vertices[Clustering Coefficient]),NoMetricMessage)</f>
        <v>0.17648070730355966</v>
      </c>
    </row>
    <row r="156" spans="1:2" ht="15">
      <c r="A156" s="33" t="s">
        <v>121</v>
      </c>
      <c r="B156" s="47">
        <f>_xlfn.IFERROR(MEDIAN(Vertices[Clustering Coefficient]),NoMetricMessage)</f>
        <v>0.05553206483439042</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1366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1367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1368</v>
      </c>
      <c r="K7" s="13" t="s">
        <v>1369</v>
      </c>
    </row>
    <row r="8" spans="1:11" ht="409.5">
      <c r="A8"/>
      <c r="B8">
        <v>2</v>
      </c>
      <c r="C8">
        <v>2</v>
      </c>
      <c r="D8" t="s">
        <v>61</v>
      </c>
      <c r="E8" t="s">
        <v>61</v>
      </c>
      <c r="H8" t="s">
        <v>73</v>
      </c>
      <c r="J8" t="s">
        <v>1370</v>
      </c>
      <c r="K8" s="13" t="s">
        <v>1371</v>
      </c>
    </row>
    <row r="9" spans="1:11" ht="409.5">
      <c r="A9"/>
      <c r="B9">
        <v>3</v>
      </c>
      <c r="C9">
        <v>4</v>
      </c>
      <c r="D9" t="s">
        <v>62</v>
      </c>
      <c r="E9" t="s">
        <v>62</v>
      </c>
      <c r="H9" t="s">
        <v>74</v>
      </c>
      <c r="J9" t="s">
        <v>1372</v>
      </c>
      <c r="K9" s="102" t="s">
        <v>1373</v>
      </c>
    </row>
    <row r="10" spans="1:11" ht="409.5">
      <c r="A10"/>
      <c r="B10">
        <v>4</v>
      </c>
      <c r="D10" t="s">
        <v>63</v>
      </c>
      <c r="E10" t="s">
        <v>63</v>
      </c>
      <c r="H10" t="s">
        <v>75</v>
      </c>
      <c r="J10" t="s">
        <v>1374</v>
      </c>
      <c r="K10" s="13" t="s">
        <v>1375</v>
      </c>
    </row>
    <row r="11" spans="1:11" ht="15">
      <c r="A11"/>
      <c r="B11">
        <v>5</v>
      </c>
      <c r="D11" t="s">
        <v>46</v>
      </c>
      <c r="E11">
        <v>1</v>
      </c>
      <c r="H11" t="s">
        <v>76</v>
      </c>
      <c r="J11" t="s">
        <v>1376</v>
      </c>
      <c r="K11" t="s">
        <v>1377</v>
      </c>
    </row>
    <row r="12" spans="1:11" ht="15">
      <c r="A12"/>
      <c r="B12"/>
      <c r="D12" t="s">
        <v>64</v>
      </c>
      <c r="E12">
        <v>2</v>
      </c>
      <c r="H12">
        <v>0</v>
      </c>
      <c r="J12" t="s">
        <v>1378</v>
      </c>
      <c r="K12" t="s">
        <v>1379</v>
      </c>
    </row>
    <row r="13" spans="1:11" ht="15">
      <c r="A13"/>
      <c r="B13"/>
      <c r="D13">
        <v>1</v>
      </c>
      <c r="E13">
        <v>3</v>
      </c>
      <c r="H13">
        <v>1</v>
      </c>
      <c r="J13" t="s">
        <v>1380</v>
      </c>
      <c r="K13" t="s">
        <v>1381</v>
      </c>
    </row>
    <row r="14" spans="4:11" ht="15">
      <c r="D14">
        <v>2</v>
      </c>
      <c r="E14">
        <v>4</v>
      </c>
      <c r="H14">
        <v>2</v>
      </c>
      <c r="J14" t="s">
        <v>1382</v>
      </c>
      <c r="K14" t="s">
        <v>1383</v>
      </c>
    </row>
    <row r="15" spans="4:11" ht="15">
      <c r="D15">
        <v>3</v>
      </c>
      <c r="E15">
        <v>5</v>
      </c>
      <c r="H15">
        <v>3</v>
      </c>
      <c r="J15" t="s">
        <v>1384</v>
      </c>
      <c r="K15" t="s">
        <v>1385</v>
      </c>
    </row>
    <row r="16" spans="4:11" ht="15">
      <c r="D16">
        <v>4</v>
      </c>
      <c r="E16">
        <v>6</v>
      </c>
      <c r="H16">
        <v>4</v>
      </c>
      <c r="J16" t="s">
        <v>1386</v>
      </c>
      <c r="K16" t="s">
        <v>1387</v>
      </c>
    </row>
    <row r="17" spans="4:11" ht="15">
      <c r="D17">
        <v>5</v>
      </c>
      <c r="E17">
        <v>7</v>
      </c>
      <c r="H17">
        <v>5</v>
      </c>
      <c r="J17" t="s">
        <v>1388</v>
      </c>
      <c r="K17" t="s">
        <v>1389</v>
      </c>
    </row>
    <row r="18" spans="4:11" ht="15">
      <c r="D18">
        <v>6</v>
      </c>
      <c r="E18">
        <v>8</v>
      </c>
      <c r="H18">
        <v>6</v>
      </c>
      <c r="J18" t="s">
        <v>1390</v>
      </c>
      <c r="K18" t="s">
        <v>1391</v>
      </c>
    </row>
    <row r="19" spans="4:11" ht="15">
      <c r="D19">
        <v>7</v>
      </c>
      <c r="E19">
        <v>9</v>
      </c>
      <c r="H19">
        <v>7</v>
      </c>
      <c r="J19" t="s">
        <v>1392</v>
      </c>
      <c r="K19" t="s">
        <v>1393</v>
      </c>
    </row>
    <row r="20" spans="4:11" ht="15">
      <c r="D20">
        <v>8</v>
      </c>
      <c r="H20">
        <v>8</v>
      </c>
      <c r="J20" t="s">
        <v>1394</v>
      </c>
      <c r="K20" t="s">
        <v>1395</v>
      </c>
    </row>
    <row r="21" spans="4:11" ht="409.5">
      <c r="D21">
        <v>9</v>
      </c>
      <c r="H21">
        <v>9</v>
      </c>
      <c r="J21" t="s">
        <v>1396</v>
      </c>
      <c r="K21" s="13" t="s">
        <v>1397</v>
      </c>
    </row>
    <row r="22" spans="4:11" ht="409.5">
      <c r="D22">
        <v>10</v>
      </c>
      <c r="J22" t="s">
        <v>1398</v>
      </c>
      <c r="K22" s="13" t="s">
        <v>1399</v>
      </c>
    </row>
    <row r="23" spans="4:11" ht="409.5">
      <c r="D23">
        <v>11</v>
      </c>
      <c r="J23" t="s">
        <v>1400</v>
      </c>
      <c r="K23" s="13" t="s">
        <v>1401</v>
      </c>
    </row>
    <row r="24" spans="10:11" ht="409.5">
      <c r="J24" t="s">
        <v>1402</v>
      </c>
      <c r="K24" s="13" t="s">
        <v>1893</v>
      </c>
    </row>
    <row r="25" spans="10:11" ht="15">
      <c r="J25" t="s">
        <v>1403</v>
      </c>
      <c r="K25" t="b">
        <v>0</v>
      </c>
    </row>
    <row r="26" spans="10:11" ht="15">
      <c r="J26" t="s">
        <v>1890</v>
      </c>
      <c r="K26" t="s">
        <v>1891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1430</v>
      </c>
      <c r="B2" s="117" t="s">
        <v>1431</v>
      </c>
      <c r="C2" s="118" t="s">
        <v>1432</v>
      </c>
    </row>
    <row r="3" spans="1:3" ht="15">
      <c r="A3" s="116" t="s">
        <v>1405</v>
      </c>
      <c r="B3" s="116" t="s">
        <v>1405</v>
      </c>
      <c r="C3" s="34">
        <v>141</v>
      </c>
    </row>
    <row r="4" spans="1:3" ht="15">
      <c r="A4" s="116" t="s">
        <v>1406</v>
      </c>
      <c r="B4" s="116" t="s">
        <v>1406</v>
      </c>
      <c r="C4" s="34">
        <v>20</v>
      </c>
    </row>
    <row r="5" spans="1:3" ht="15">
      <c r="A5" s="116" t="s">
        <v>1407</v>
      </c>
      <c r="B5" s="116" t="s">
        <v>1407</v>
      </c>
      <c r="C5" s="34">
        <v>21</v>
      </c>
    </row>
    <row r="6" spans="1:3" ht="15">
      <c r="A6" s="116" t="s">
        <v>1408</v>
      </c>
      <c r="B6" s="116" t="s">
        <v>1408</v>
      </c>
      <c r="C6" s="34">
        <v>7</v>
      </c>
    </row>
    <row r="7" spans="1:3" ht="15">
      <c r="A7" s="116" t="s">
        <v>1409</v>
      </c>
      <c r="B7" s="116" t="s">
        <v>1409</v>
      </c>
      <c r="C7" s="34">
        <v>5</v>
      </c>
    </row>
    <row r="8" spans="1:3" ht="15">
      <c r="A8" s="116" t="s">
        <v>1410</v>
      </c>
      <c r="B8" s="116" t="s">
        <v>1410</v>
      </c>
      <c r="C8" s="34">
        <v>3</v>
      </c>
    </row>
    <row r="9" spans="1:3" ht="15">
      <c r="A9" s="116" t="s">
        <v>1411</v>
      </c>
      <c r="B9" s="116" t="s">
        <v>1411</v>
      </c>
      <c r="C9" s="34">
        <v>5</v>
      </c>
    </row>
    <row r="10" spans="1:3" ht="15">
      <c r="A10" s="116" t="s">
        <v>1412</v>
      </c>
      <c r="B10" s="116" t="s">
        <v>1412</v>
      </c>
      <c r="C10" s="34">
        <v>3</v>
      </c>
    </row>
    <row r="11" spans="1:3" ht="15">
      <c r="A11" s="116" t="s">
        <v>1413</v>
      </c>
      <c r="B11" s="116" t="s">
        <v>1413</v>
      </c>
      <c r="C11" s="34">
        <v>2</v>
      </c>
    </row>
    <row r="12" spans="1:3" ht="15">
      <c r="A12" s="116" t="s">
        <v>1414</v>
      </c>
      <c r="B12" s="116" t="s">
        <v>1414</v>
      </c>
      <c r="C12" s="34">
        <v>2</v>
      </c>
    </row>
    <row r="13" spans="1:3" ht="15">
      <c r="A13" s="116" t="s">
        <v>1415</v>
      </c>
      <c r="B13" s="116" t="s">
        <v>1415</v>
      </c>
      <c r="C13"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1"/>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 min="19" max="19" width="29.7109375" style="0" customWidth="1"/>
    <col min="20" max="20" width="11.140625" style="0" bestFit="1" customWidth="1"/>
    <col min="21" max="21" width="30.7109375" style="0" customWidth="1"/>
    <col min="22" max="22" width="12.140625" style="0" bestFit="1" customWidth="1"/>
  </cols>
  <sheetData>
    <row r="1" spans="1:22" ht="15" customHeight="1">
      <c r="A1" s="13" t="s">
        <v>1437</v>
      </c>
      <c r="B1" s="13" t="s">
        <v>1438</v>
      </c>
      <c r="C1" s="78" t="s">
        <v>1439</v>
      </c>
      <c r="D1" s="78" t="s">
        <v>1441</v>
      </c>
      <c r="E1" s="13" t="s">
        <v>1440</v>
      </c>
      <c r="F1" s="13" t="s">
        <v>1443</v>
      </c>
      <c r="G1" s="78" t="s">
        <v>1442</v>
      </c>
      <c r="H1" s="78" t="s">
        <v>1445</v>
      </c>
      <c r="I1" s="13" t="s">
        <v>1444</v>
      </c>
      <c r="J1" s="13" t="s">
        <v>1447</v>
      </c>
      <c r="K1" s="78" t="s">
        <v>1446</v>
      </c>
      <c r="L1" s="78" t="s">
        <v>1449</v>
      </c>
      <c r="M1" s="78" t="s">
        <v>1448</v>
      </c>
      <c r="N1" s="78" t="s">
        <v>1451</v>
      </c>
      <c r="O1" s="13" t="s">
        <v>1450</v>
      </c>
      <c r="P1" s="13" t="s">
        <v>1453</v>
      </c>
      <c r="Q1" s="78" t="s">
        <v>1452</v>
      </c>
      <c r="R1" s="78" t="s">
        <v>1455</v>
      </c>
      <c r="S1" s="78" t="s">
        <v>1454</v>
      </c>
      <c r="T1" s="78" t="s">
        <v>1457</v>
      </c>
      <c r="U1" s="13" t="s">
        <v>1456</v>
      </c>
      <c r="V1" s="13" t="s">
        <v>1458</v>
      </c>
    </row>
    <row r="2" spans="1:22" ht="15">
      <c r="A2" s="83" t="s">
        <v>358</v>
      </c>
      <c r="B2" s="78">
        <v>12</v>
      </c>
      <c r="C2" s="78"/>
      <c r="D2" s="78"/>
      <c r="E2" s="83" t="s">
        <v>358</v>
      </c>
      <c r="F2" s="78">
        <v>12</v>
      </c>
      <c r="G2" s="78"/>
      <c r="H2" s="78"/>
      <c r="I2" s="83" t="s">
        <v>361</v>
      </c>
      <c r="J2" s="78">
        <v>1</v>
      </c>
      <c r="K2" s="78"/>
      <c r="L2" s="78"/>
      <c r="M2" s="78"/>
      <c r="N2" s="78"/>
      <c r="O2" s="83" t="s">
        <v>360</v>
      </c>
      <c r="P2" s="78">
        <v>1</v>
      </c>
      <c r="Q2" s="78"/>
      <c r="R2" s="78"/>
      <c r="S2" s="78"/>
      <c r="T2" s="78"/>
      <c r="U2" s="83" t="s">
        <v>359</v>
      </c>
      <c r="V2" s="78">
        <v>1</v>
      </c>
    </row>
    <row r="3" spans="1:22" ht="15">
      <c r="A3" s="83" t="s">
        <v>361</v>
      </c>
      <c r="B3" s="78">
        <v>1</v>
      </c>
      <c r="C3" s="78"/>
      <c r="D3" s="78"/>
      <c r="E3" s="78"/>
      <c r="F3" s="78"/>
      <c r="G3" s="78"/>
      <c r="H3" s="78"/>
      <c r="I3" s="78"/>
      <c r="J3" s="78"/>
      <c r="K3" s="78"/>
      <c r="L3" s="78"/>
      <c r="M3" s="78"/>
      <c r="N3" s="78"/>
      <c r="O3" s="78"/>
      <c r="P3" s="78"/>
      <c r="Q3" s="78"/>
      <c r="R3" s="78"/>
      <c r="S3" s="78"/>
      <c r="T3" s="78"/>
      <c r="U3" s="78"/>
      <c r="V3" s="78"/>
    </row>
    <row r="4" spans="1:22" ht="15">
      <c r="A4" s="83" t="s">
        <v>360</v>
      </c>
      <c r="B4" s="78">
        <v>1</v>
      </c>
      <c r="C4" s="78"/>
      <c r="D4" s="78"/>
      <c r="E4" s="78"/>
      <c r="F4" s="78"/>
      <c r="G4" s="78"/>
      <c r="H4" s="78"/>
      <c r="I4" s="78"/>
      <c r="J4" s="78"/>
      <c r="K4" s="78"/>
      <c r="L4" s="78"/>
      <c r="M4" s="78"/>
      <c r="N4" s="78"/>
      <c r="O4" s="78"/>
      <c r="P4" s="78"/>
      <c r="Q4" s="78"/>
      <c r="R4" s="78"/>
      <c r="S4" s="78"/>
      <c r="T4" s="78"/>
      <c r="U4" s="78"/>
      <c r="V4" s="78"/>
    </row>
    <row r="5" spans="1:22" ht="15">
      <c r="A5" s="83" t="s">
        <v>359</v>
      </c>
      <c r="B5" s="78">
        <v>1</v>
      </c>
      <c r="C5" s="78"/>
      <c r="D5" s="78"/>
      <c r="E5" s="78"/>
      <c r="F5" s="78"/>
      <c r="G5" s="78"/>
      <c r="H5" s="78"/>
      <c r="I5" s="78"/>
      <c r="J5" s="78"/>
      <c r="K5" s="78"/>
      <c r="L5" s="78"/>
      <c r="M5" s="78"/>
      <c r="N5" s="78"/>
      <c r="O5" s="78"/>
      <c r="P5" s="78"/>
      <c r="Q5" s="78"/>
      <c r="R5" s="78"/>
      <c r="S5" s="78"/>
      <c r="T5" s="78"/>
      <c r="U5" s="78"/>
      <c r="V5" s="78"/>
    </row>
    <row r="8" spans="1:22" ht="15" customHeight="1">
      <c r="A8" s="13" t="s">
        <v>1460</v>
      </c>
      <c r="B8" s="13" t="s">
        <v>1438</v>
      </c>
      <c r="C8" s="78" t="s">
        <v>1461</v>
      </c>
      <c r="D8" s="78" t="s">
        <v>1441</v>
      </c>
      <c r="E8" s="13" t="s">
        <v>1462</v>
      </c>
      <c r="F8" s="13" t="s">
        <v>1443</v>
      </c>
      <c r="G8" s="78" t="s">
        <v>1463</v>
      </c>
      <c r="H8" s="78" t="s">
        <v>1445</v>
      </c>
      <c r="I8" s="13" t="s">
        <v>1464</v>
      </c>
      <c r="J8" s="13" t="s">
        <v>1447</v>
      </c>
      <c r="K8" s="78" t="s">
        <v>1465</v>
      </c>
      <c r="L8" s="78" t="s">
        <v>1449</v>
      </c>
      <c r="M8" s="78" t="s">
        <v>1466</v>
      </c>
      <c r="N8" s="78" t="s">
        <v>1451</v>
      </c>
      <c r="O8" s="13" t="s">
        <v>1467</v>
      </c>
      <c r="P8" s="13" t="s">
        <v>1453</v>
      </c>
      <c r="Q8" s="78" t="s">
        <v>1468</v>
      </c>
      <c r="R8" s="78" t="s">
        <v>1455</v>
      </c>
      <c r="S8" s="78" t="s">
        <v>1469</v>
      </c>
      <c r="T8" s="78" t="s">
        <v>1457</v>
      </c>
      <c r="U8" s="13" t="s">
        <v>1470</v>
      </c>
      <c r="V8" s="13" t="s">
        <v>1458</v>
      </c>
    </row>
    <row r="9" spans="1:22" ht="15">
      <c r="A9" s="78" t="s">
        <v>362</v>
      </c>
      <c r="B9" s="78">
        <v>14</v>
      </c>
      <c r="C9" s="78"/>
      <c r="D9" s="78"/>
      <c r="E9" s="78" t="s">
        <v>362</v>
      </c>
      <c r="F9" s="78">
        <v>12</v>
      </c>
      <c r="G9" s="78"/>
      <c r="H9" s="78"/>
      <c r="I9" s="78" t="s">
        <v>362</v>
      </c>
      <c r="J9" s="78">
        <v>1</v>
      </c>
      <c r="K9" s="78"/>
      <c r="L9" s="78"/>
      <c r="M9" s="78"/>
      <c r="N9" s="78"/>
      <c r="O9" s="78" t="s">
        <v>363</v>
      </c>
      <c r="P9" s="78">
        <v>1</v>
      </c>
      <c r="Q9" s="78"/>
      <c r="R9" s="78"/>
      <c r="S9" s="78"/>
      <c r="T9" s="78"/>
      <c r="U9" s="78" t="s">
        <v>362</v>
      </c>
      <c r="V9" s="78">
        <v>1</v>
      </c>
    </row>
    <row r="10" spans="1:22" ht="15">
      <c r="A10" s="78" t="s">
        <v>363</v>
      </c>
      <c r="B10" s="78">
        <v>1</v>
      </c>
      <c r="C10" s="78"/>
      <c r="D10" s="78"/>
      <c r="E10" s="78"/>
      <c r="F10" s="78"/>
      <c r="G10" s="78"/>
      <c r="H10" s="78"/>
      <c r="I10" s="78"/>
      <c r="J10" s="78"/>
      <c r="K10" s="78"/>
      <c r="L10" s="78"/>
      <c r="M10" s="78"/>
      <c r="N10" s="78"/>
      <c r="O10" s="78"/>
      <c r="P10" s="78"/>
      <c r="Q10" s="78"/>
      <c r="R10" s="78"/>
      <c r="S10" s="78"/>
      <c r="T10" s="78"/>
      <c r="U10" s="78"/>
      <c r="V10" s="78"/>
    </row>
    <row r="13" spans="1:22" ht="15" customHeight="1">
      <c r="A13" s="13" t="s">
        <v>1472</v>
      </c>
      <c r="B13" s="13" t="s">
        <v>1438</v>
      </c>
      <c r="C13" s="13" t="s">
        <v>1482</v>
      </c>
      <c r="D13" s="13" t="s">
        <v>1441</v>
      </c>
      <c r="E13" s="13" t="s">
        <v>1483</v>
      </c>
      <c r="F13" s="13" t="s">
        <v>1443</v>
      </c>
      <c r="G13" s="13" t="s">
        <v>1484</v>
      </c>
      <c r="H13" s="13" t="s">
        <v>1445</v>
      </c>
      <c r="I13" s="13" t="s">
        <v>1490</v>
      </c>
      <c r="J13" s="13" t="s">
        <v>1447</v>
      </c>
      <c r="K13" s="13" t="s">
        <v>1492</v>
      </c>
      <c r="L13" s="13" t="s">
        <v>1449</v>
      </c>
      <c r="M13" s="13" t="s">
        <v>1493</v>
      </c>
      <c r="N13" s="13" t="s">
        <v>1451</v>
      </c>
      <c r="O13" s="13" t="s">
        <v>1494</v>
      </c>
      <c r="P13" s="13" t="s">
        <v>1453</v>
      </c>
      <c r="Q13" s="13" t="s">
        <v>1496</v>
      </c>
      <c r="R13" s="13" t="s">
        <v>1455</v>
      </c>
      <c r="S13" s="13" t="s">
        <v>1497</v>
      </c>
      <c r="T13" s="13" t="s">
        <v>1457</v>
      </c>
      <c r="U13" s="13" t="s">
        <v>1498</v>
      </c>
      <c r="V13" s="13" t="s">
        <v>1458</v>
      </c>
    </row>
    <row r="14" spans="1:22" ht="15">
      <c r="A14" s="78" t="s">
        <v>365</v>
      </c>
      <c r="B14" s="78">
        <v>51</v>
      </c>
      <c r="C14" s="78" t="s">
        <v>365</v>
      </c>
      <c r="D14" s="78">
        <v>8</v>
      </c>
      <c r="E14" s="78" t="s">
        <v>365</v>
      </c>
      <c r="F14" s="78">
        <v>20</v>
      </c>
      <c r="G14" s="78" t="s">
        <v>365</v>
      </c>
      <c r="H14" s="78">
        <v>7</v>
      </c>
      <c r="I14" s="78" t="s">
        <v>1491</v>
      </c>
      <c r="J14" s="78">
        <v>1</v>
      </c>
      <c r="K14" s="78" t="s">
        <v>365</v>
      </c>
      <c r="L14" s="78">
        <v>5</v>
      </c>
      <c r="M14" s="78" t="s">
        <v>365</v>
      </c>
      <c r="N14" s="78">
        <v>1</v>
      </c>
      <c r="O14" s="78" t="s">
        <v>365</v>
      </c>
      <c r="P14" s="78">
        <v>2</v>
      </c>
      <c r="Q14" s="78" t="s">
        <v>1476</v>
      </c>
      <c r="R14" s="78">
        <v>3</v>
      </c>
      <c r="S14" s="78" t="s">
        <v>1479</v>
      </c>
      <c r="T14" s="78">
        <v>2</v>
      </c>
      <c r="U14" s="78" t="s">
        <v>1499</v>
      </c>
      <c r="V14" s="78">
        <v>1</v>
      </c>
    </row>
    <row r="15" spans="1:22" ht="15">
      <c r="A15" s="78" t="s">
        <v>1473</v>
      </c>
      <c r="B15" s="78">
        <v>14</v>
      </c>
      <c r="C15" s="78"/>
      <c r="D15" s="78"/>
      <c r="E15" s="78" t="s">
        <v>1474</v>
      </c>
      <c r="F15" s="78">
        <v>12</v>
      </c>
      <c r="G15" s="78" t="s">
        <v>1477</v>
      </c>
      <c r="H15" s="78">
        <v>4</v>
      </c>
      <c r="I15" s="78" t="s">
        <v>1475</v>
      </c>
      <c r="J15" s="78">
        <v>1</v>
      </c>
      <c r="K15" s="78"/>
      <c r="L15" s="78"/>
      <c r="M15" s="78"/>
      <c r="N15" s="78"/>
      <c r="O15" s="78" t="s">
        <v>1495</v>
      </c>
      <c r="P15" s="78">
        <v>1</v>
      </c>
      <c r="Q15" s="78" t="s">
        <v>365</v>
      </c>
      <c r="R15" s="78">
        <v>3</v>
      </c>
      <c r="S15" s="78" t="s">
        <v>365</v>
      </c>
      <c r="T15" s="78">
        <v>2</v>
      </c>
      <c r="U15" s="78" t="s">
        <v>365</v>
      </c>
      <c r="V15" s="78">
        <v>1</v>
      </c>
    </row>
    <row r="16" spans="1:22" ht="15">
      <c r="A16" s="78" t="s">
        <v>1474</v>
      </c>
      <c r="B16" s="78">
        <v>12</v>
      </c>
      <c r="C16" s="78"/>
      <c r="D16" s="78"/>
      <c r="E16" s="78" t="s">
        <v>1473</v>
      </c>
      <c r="F16" s="78">
        <v>12</v>
      </c>
      <c r="G16" s="78" t="s">
        <v>1480</v>
      </c>
      <c r="H16" s="78">
        <v>2</v>
      </c>
      <c r="I16" s="78" t="s">
        <v>365</v>
      </c>
      <c r="J16" s="78">
        <v>1</v>
      </c>
      <c r="K16" s="78"/>
      <c r="L16" s="78"/>
      <c r="M16" s="78"/>
      <c r="N16" s="78"/>
      <c r="O16" s="78"/>
      <c r="P16" s="78"/>
      <c r="Q16" s="78" t="s">
        <v>1475</v>
      </c>
      <c r="R16" s="78">
        <v>3</v>
      </c>
      <c r="S16" s="78" t="s">
        <v>1476</v>
      </c>
      <c r="T16" s="78">
        <v>2</v>
      </c>
      <c r="U16" s="78"/>
      <c r="V16" s="78"/>
    </row>
    <row r="17" spans="1:22" ht="15">
      <c r="A17" s="78" t="s">
        <v>1475</v>
      </c>
      <c r="B17" s="78">
        <v>7</v>
      </c>
      <c r="C17" s="78"/>
      <c r="D17" s="78"/>
      <c r="E17" s="78"/>
      <c r="F17" s="78"/>
      <c r="G17" s="78" t="s">
        <v>1473</v>
      </c>
      <c r="H17" s="78">
        <v>2</v>
      </c>
      <c r="I17" s="78"/>
      <c r="J17" s="78"/>
      <c r="K17" s="78"/>
      <c r="L17" s="78"/>
      <c r="M17" s="78"/>
      <c r="N17" s="78"/>
      <c r="O17" s="78"/>
      <c r="P17" s="78"/>
      <c r="Q17" s="78" t="s">
        <v>1478</v>
      </c>
      <c r="R17" s="78">
        <v>3</v>
      </c>
      <c r="S17" s="78" t="s">
        <v>1475</v>
      </c>
      <c r="T17" s="78">
        <v>2</v>
      </c>
      <c r="U17" s="78"/>
      <c r="V17" s="78"/>
    </row>
    <row r="18" spans="1:22" ht="15">
      <c r="A18" s="78" t="s">
        <v>1476</v>
      </c>
      <c r="B18" s="78">
        <v>5</v>
      </c>
      <c r="C18" s="78"/>
      <c r="D18" s="78"/>
      <c r="E18" s="78"/>
      <c r="F18" s="78"/>
      <c r="G18" s="78" t="s">
        <v>1485</v>
      </c>
      <c r="H18" s="78">
        <v>1</v>
      </c>
      <c r="I18" s="78"/>
      <c r="J18" s="78"/>
      <c r="K18" s="78"/>
      <c r="L18" s="78"/>
      <c r="M18" s="78"/>
      <c r="N18" s="78"/>
      <c r="O18" s="78"/>
      <c r="P18" s="78"/>
      <c r="Q18" s="78"/>
      <c r="R18" s="78"/>
      <c r="S18" s="78"/>
      <c r="T18" s="78"/>
      <c r="U18" s="78"/>
      <c r="V18" s="78"/>
    </row>
    <row r="19" spans="1:22" ht="15">
      <c r="A19" s="78" t="s">
        <v>1477</v>
      </c>
      <c r="B19" s="78">
        <v>4</v>
      </c>
      <c r="C19" s="78"/>
      <c r="D19" s="78"/>
      <c r="E19" s="78"/>
      <c r="F19" s="78"/>
      <c r="G19" s="78" t="s">
        <v>1486</v>
      </c>
      <c r="H19" s="78">
        <v>1</v>
      </c>
      <c r="I19" s="78"/>
      <c r="J19" s="78"/>
      <c r="K19" s="78"/>
      <c r="L19" s="78"/>
      <c r="M19" s="78"/>
      <c r="N19" s="78"/>
      <c r="O19" s="78"/>
      <c r="P19" s="78"/>
      <c r="Q19" s="78"/>
      <c r="R19" s="78"/>
      <c r="S19" s="78"/>
      <c r="T19" s="78"/>
      <c r="U19" s="78"/>
      <c r="V19" s="78"/>
    </row>
    <row r="20" spans="1:22" ht="15">
      <c r="A20" s="78" t="s">
        <v>1478</v>
      </c>
      <c r="B20" s="78">
        <v>3</v>
      </c>
      <c r="C20" s="78"/>
      <c r="D20" s="78"/>
      <c r="E20" s="78"/>
      <c r="F20" s="78"/>
      <c r="G20" s="78" t="s">
        <v>1487</v>
      </c>
      <c r="H20" s="78">
        <v>1</v>
      </c>
      <c r="I20" s="78"/>
      <c r="J20" s="78"/>
      <c r="K20" s="78"/>
      <c r="L20" s="78"/>
      <c r="M20" s="78"/>
      <c r="N20" s="78"/>
      <c r="O20" s="78"/>
      <c r="P20" s="78"/>
      <c r="Q20" s="78"/>
      <c r="R20" s="78"/>
      <c r="S20" s="78"/>
      <c r="T20" s="78"/>
      <c r="U20" s="78"/>
      <c r="V20" s="78"/>
    </row>
    <row r="21" spans="1:22" ht="15">
      <c r="A21" s="78" t="s">
        <v>1479</v>
      </c>
      <c r="B21" s="78">
        <v>2</v>
      </c>
      <c r="C21" s="78"/>
      <c r="D21" s="78"/>
      <c r="E21" s="78"/>
      <c r="F21" s="78"/>
      <c r="G21" s="78" t="s">
        <v>1481</v>
      </c>
      <c r="H21" s="78">
        <v>1</v>
      </c>
      <c r="I21" s="78"/>
      <c r="J21" s="78"/>
      <c r="K21" s="78"/>
      <c r="L21" s="78"/>
      <c r="M21" s="78"/>
      <c r="N21" s="78"/>
      <c r="O21" s="78"/>
      <c r="P21" s="78"/>
      <c r="Q21" s="78"/>
      <c r="R21" s="78"/>
      <c r="S21" s="78"/>
      <c r="T21" s="78"/>
      <c r="U21" s="78"/>
      <c r="V21" s="78"/>
    </row>
    <row r="22" spans="1:22" ht="15">
      <c r="A22" s="78" t="s">
        <v>1480</v>
      </c>
      <c r="B22" s="78">
        <v>2</v>
      </c>
      <c r="C22" s="78"/>
      <c r="D22" s="78"/>
      <c r="E22" s="78"/>
      <c r="F22" s="78"/>
      <c r="G22" s="78" t="s">
        <v>1488</v>
      </c>
      <c r="H22" s="78">
        <v>1</v>
      </c>
      <c r="I22" s="78"/>
      <c r="J22" s="78"/>
      <c r="K22" s="78"/>
      <c r="L22" s="78"/>
      <c r="M22" s="78"/>
      <c r="N22" s="78"/>
      <c r="O22" s="78"/>
      <c r="P22" s="78"/>
      <c r="Q22" s="78"/>
      <c r="R22" s="78"/>
      <c r="S22" s="78"/>
      <c r="T22" s="78"/>
      <c r="U22" s="78"/>
      <c r="V22" s="78"/>
    </row>
    <row r="23" spans="1:22" ht="15">
      <c r="A23" s="78" t="s">
        <v>1481</v>
      </c>
      <c r="B23" s="78">
        <v>1</v>
      </c>
      <c r="C23" s="78"/>
      <c r="D23" s="78"/>
      <c r="E23" s="78"/>
      <c r="F23" s="78"/>
      <c r="G23" s="78" t="s">
        <v>1489</v>
      </c>
      <c r="H23" s="78">
        <v>1</v>
      </c>
      <c r="I23" s="78"/>
      <c r="J23" s="78"/>
      <c r="K23" s="78"/>
      <c r="L23" s="78"/>
      <c r="M23" s="78"/>
      <c r="N23" s="78"/>
      <c r="O23" s="78"/>
      <c r="P23" s="78"/>
      <c r="Q23" s="78"/>
      <c r="R23" s="78"/>
      <c r="S23" s="78"/>
      <c r="T23" s="78"/>
      <c r="U23" s="78"/>
      <c r="V23" s="78"/>
    </row>
    <row r="26" spans="1:22" ht="15" customHeight="1">
      <c r="A26" s="13" t="s">
        <v>1504</v>
      </c>
      <c r="B26" s="13" t="s">
        <v>1438</v>
      </c>
      <c r="C26" s="13" t="s">
        <v>1513</v>
      </c>
      <c r="D26" s="13" t="s">
        <v>1441</v>
      </c>
      <c r="E26" s="13" t="s">
        <v>1520</v>
      </c>
      <c r="F26" s="13" t="s">
        <v>1443</v>
      </c>
      <c r="G26" s="13" t="s">
        <v>1526</v>
      </c>
      <c r="H26" s="13" t="s">
        <v>1445</v>
      </c>
      <c r="I26" s="78" t="s">
        <v>1536</v>
      </c>
      <c r="J26" s="78" t="s">
        <v>1447</v>
      </c>
      <c r="K26" s="13" t="s">
        <v>1537</v>
      </c>
      <c r="L26" s="13" t="s">
        <v>1449</v>
      </c>
      <c r="M26" s="13" t="s">
        <v>1540</v>
      </c>
      <c r="N26" s="13" t="s">
        <v>1451</v>
      </c>
      <c r="O26" s="13" t="s">
        <v>1543</v>
      </c>
      <c r="P26" s="13" t="s">
        <v>1453</v>
      </c>
      <c r="Q26" s="13" t="s">
        <v>1552</v>
      </c>
      <c r="R26" s="13" t="s">
        <v>1455</v>
      </c>
      <c r="S26" s="13" t="s">
        <v>1556</v>
      </c>
      <c r="T26" s="13" t="s">
        <v>1457</v>
      </c>
      <c r="U26" s="13" t="s">
        <v>1566</v>
      </c>
      <c r="V26" s="13" t="s">
        <v>1458</v>
      </c>
    </row>
    <row r="27" spans="1:22" ht="15">
      <c r="A27" s="84" t="s">
        <v>1505</v>
      </c>
      <c r="B27" s="84">
        <v>34</v>
      </c>
      <c r="C27" s="84" t="s">
        <v>1512</v>
      </c>
      <c r="D27" s="84">
        <v>50</v>
      </c>
      <c r="E27" s="84" t="s">
        <v>365</v>
      </c>
      <c r="F27" s="84">
        <v>20</v>
      </c>
      <c r="G27" s="84" t="s">
        <v>1527</v>
      </c>
      <c r="H27" s="84">
        <v>12</v>
      </c>
      <c r="I27" s="84"/>
      <c r="J27" s="84"/>
      <c r="K27" s="84" t="s">
        <v>1538</v>
      </c>
      <c r="L27" s="84">
        <v>5</v>
      </c>
      <c r="M27" s="84" t="s">
        <v>1541</v>
      </c>
      <c r="N27" s="84">
        <v>2</v>
      </c>
      <c r="O27" s="84" t="s">
        <v>276</v>
      </c>
      <c r="P27" s="84">
        <v>3</v>
      </c>
      <c r="Q27" s="84" t="s">
        <v>1553</v>
      </c>
      <c r="R27" s="84">
        <v>3</v>
      </c>
      <c r="S27" s="84" t="s">
        <v>1557</v>
      </c>
      <c r="T27" s="84">
        <v>2</v>
      </c>
      <c r="U27" s="84" t="s">
        <v>1567</v>
      </c>
      <c r="V27" s="84">
        <v>3</v>
      </c>
    </row>
    <row r="28" spans="1:22" ht="15">
      <c r="A28" s="84" t="s">
        <v>1506</v>
      </c>
      <c r="B28" s="84">
        <v>5</v>
      </c>
      <c r="C28" s="84" t="s">
        <v>311</v>
      </c>
      <c r="D28" s="84">
        <v>50</v>
      </c>
      <c r="E28" s="84" t="s">
        <v>1521</v>
      </c>
      <c r="F28" s="84">
        <v>12</v>
      </c>
      <c r="G28" s="84" t="s">
        <v>365</v>
      </c>
      <c r="H28" s="84">
        <v>7</v>
      </c>
      <c r="I28" s="84"/>
      <c r="J28" s="84"/>
      <c r="K28" s="84" t="s">
        <v>1539</v>
      </c>
      <c r="L28" s="84">
        <v>5</v>
      </c>
      <c r="M28" s="84" t="s">
        <v>1542</v>
      </c>
      <c r="N28" s="84">
        <v>2</v>
      </c>
      <c r="O28" s="84" t="s">
        <v>1544</v>
      </c>
      <c r="P28" s="84">
        <v>2</v>
      </c>
      <c r="Q28" s="84" t="s">
        <v>933</v>
      </c>
      <c r="R28" s="84">
        <v>3</v>
      </c>
      <c r="S28" s="84" t="s">
        <v>1558</v>
      </c>
      <c r="T28" s="84">
        <v>2</v>
      </c>
      <c r="U28" s="84" t="s">
        <v>1481</v>
      </c>
      <c r="V28" s="84">
        <v>2</v>
      </c>
    </row>
    <row r="29" spans="1:22" ht="15">
      <c r="A29" s="84" t="s">
        <v>1507</v>
      </c>
      <c r="B29" s="84">
        <v>0</v>
      </c>
      <c r="C29" s="84" t="s">
        <v>1514</v>
      </c>
      <c r="D29" s="84">
        <v>50</v>
      </c>
      <c r="E29" s="84" t="s">
        <v>1510</v>
      </c>
      <c r="F29" s="84">
        <v>12</v>
      </c>
      <c r="G29" s="84" t="s">
        <v>1528</v>
      </c>
      <c r="H29" s="84">
        <v>4</v>
      </c>
      <c r="I29" s="84"/>
      <c r="J29" s="84"/>
      <c r="K29" s="84" t="s">
        <v>365</v>
      </c>
      <c r="L29" s="84">
        <v>5</v>
      </c>
      <c r="M29" s="84"/>
      <c r="N29" s="84"/>
      <c r="O29" s="84" t="s">
        <v>1545</v>
      </c>
      <c r="P29" s="84">
        <v>2</v>
      </c>
      <c r="Q29" s="84" t="s">
        <v>1554</v>
      </c>
      <c r="R29" s="84">
        <v>3</v>
      </c>
      <c r="S29" s="84" t="s">
        <v>1559</v>
      </c>
      <c r="T29" s="84">
        <v>2</v>
      </c>
      <c r="U29" s="84" t="s">
        <v>1568</v>
      </c>
      <c r="V29" s="84">
        <v>2</v>
      </c>
    </row>
    <row r="30" spans="1:22" ht="15">
      <c r="A30" s="84" t="s">
        <v>1508</v>
      </c>
      <c r="B30" s="84">
        <v>2172</v>
      </c>
      <c r="C30" s="84" t="s">
        <v>1515</v>
      </c>
      <c r="D30" s="84">
        <v>43</v>
      </c>
      <c r="E30" s="84" t="s">
        <v>1522</v>
      </c>
      <c r="F30" s="84">
        <v>12</v>
      </c>
      <c r="G30" s="84" t="s">
        <v>1529</v>
      </c>
      <c r="H30" s="84">
        <v>4</v>
      </c>
      <c r="I30" s="84"/>
      <c r="J30" s="84"/>
      <c r="K30" s="84" t="s">
        <v>288</v>
      </c>
      <c r="L30" s="84">
        <v>4</v>
      </c>
      <c r="M30" s="84"/>
      <c r="N30" s="84"/>
      <c r="O30" s="84" t="s">
        <v>1546</v>
      </c>
      <c r="P30" s="84">
        <v>2</v>
      </c>
      <c r="Q30" s="84" t="s">
        <v>1528</v>
      </c>
      <c r="R30" s="84">
        <v>3</v>
      </c>
      <c r="S30" s="84" t="s">
        <v>1560</v>
      </c>
      <c r="T30" s="84">
        <v>2</v>
      </c>
      <c r="U30" s="84" t="s">
        <v>1569</v>
      </c>
      <c r="V30" s="84">
        <v>2</v>
      </c>
    </row>
    <row r="31" spans="1:22" ht="15">
      <c r="A31" s="84" t="s">
        <v>1509</v>
      </c>
      <c r="B31" s="84">
        <v>2211</v>
      </c>
      <c r="C31" s="84" t="s">
        <v>1516</v>
      </c>
      <c r="D31" s="84">
        <v>43</v>
      </c>
      <c r="E31" s="84" t="s">
        <v>1523</v>
      </c>
      <c r="F31" s="84">
        <v>12</v>
      </c>
      <c r="G31" s="84" t="s">
        <v>1530</v>
      </c>
      <c r="H31" s="84">
        <v>4</v>
      </c>
      <c r="I31" s="84"/>
      <c r="J31" s="84"/>
      <c r="K31" s="84"/>
      <c r="L31" s="84"/>
      <c r="M31" s="84"/>
      <c r="N31" s="84"/>
      <c r="O31" s="84" t="s">
        <v>1547</v>
      </c>
      <c r="P31" s="84">
        <v>2</v>
      </c>
      <c r="Q31" s="84" t="s">
        <v>1555</v>
      </c>
      <c r="R31" s="84">
        <v>3</v>
      </c>
      <c r="S31" s="84" t="s">
        <v>1561</v>
      </c>
      <c r="T31" s="84">
        <v>2</v>
      </c>
      <c r="U31" s="84" t="s">
        <v>1570</v>
      </c>
      <c r="V31" s="84">
        <v>2</v>
      </c>
    </row>
    <row r="32" spans="1:22" ht="15">
      <c r="A32" s="84" t="s">
        <v>1510</v>
      </c>
      <c r="B32" s="84">
        <v>61</v>
      </c>
      <c r="C32" s="84" t="s">
        <v>1517</v>
      </c>
      <c r="D32" s="84">
        <v>43</v>
      </c>
      <c r="E32" s="84" t="s">
        <v>1474</v>
      </c>
      <c r="F32" s="84">
        <v>12</v>
      </c>
      <c r="G32" s="84" t="s">
        <v>1531</v>
      </c>
      <c r="H32" s="84">
        <v>4</v>
      </c>
      <c r="I32" s="84"/>
      <c r="J32" s="84"/>
      <c r="K32" s="84"/>
      <c r="L32" s="84"/>
      <c r="M32" s="84"/>
      <c r="N32" s="84"/>
      <c r="O32" s="84" t="s">
        <v>1548</v>
      </c>
      <c r="P32" s="84">
        <v>2</v>
      </c>
      <c r="Q32" s="84" t="s">
        <v>1481</v>
      </c>
      <c r="R32" s="84">
        <v>3</v>
      </c>
      <c r="S32" s="84" t="s">
        <v>1562</v>
      </c>
      <c r="T32" s="84">
        <v>2</v>
      </c>
      <c r="U32" s="84" t="s">
        <v>1571</v>
      </c>
      <c r="V32" s="84">
        <v>2</v>
      </c>
    </row>
    <row r="33" spans="1:22" ht="15">
      <c r="A33" s="84" t="s">
        <v>1511</v>
      </c>
      <c r="B33" s="84">
        <v>52</v>
      </c>
      <c r="C33" s="84" t="s">
        <v>1518</v>
      </c>
      <c r="D33" s="84">
        <v>43</v>
      </c>
      <c r="E33" s="84" t="s">
        <v>1473</v>
      </c>
      <c r="F33" s="84">
        <v>12</v>
      </c>
      <c r="G33" s="84" t="s">
        <v>1532</v>
      </c>
      <c r="H33" s="84">
        <v>4</v>
      </c>
      <c r="I33" s="84"/>
      <c r="J33" s="84"/>
      <c r="K33" s="84"/>
      <c r="L33" s="84"/>
      <c r="M33" s="84"/>
      <c r="N33" s="84"/>
      <c r="O33" s="84" t="s">
        <v>1549</v>
      </c>
      <c r="P33" s="84">
        <v>2</v>
      </c>
      <c r="Q33" s="84" t="s">
        <v>1476</v>
      </c>
      <c r="R33" s="84">
        <v>3</v>
      </c>
      <c r="S33" s="84" t="s">
        <v>1563</v>
      </c>
      <c r="T33" s="84">
        <v>2</v>
      </c>
      <c r="U33" s="84" t="s">
        <v>1572</v>
      </c>
      <c r="V33" s="84">
        <v>2</v>
      </c>
    </row>
    <row r="34" spans="1:22" ht="15">
      <c r="A34" s="84" t="s">
        <v>365</v>
      </c>
      <c r="B34" s="84">
        <v>51</v>
      </c>
      <c r="C34" s="84" t="s">
        <v>1519</v>
      </c>
      <c r="D34" s="84">
        <v>43</v>
      </c>
      <c r="E34" s="84" t="s">
        <v>302</v>
      </c>
      <c r="F34" s="84">
        <v>11</v>
      </c>
      <c r="G34" s="84" t="s">
        <v>1533</v>
      </c>
      <c r="H34" s="84">
        <v>4</v>
      </c>
      <c r="I34" s="84"/>
      <c r="J34" s="84"/>
      <c r="K34" s="84"/>
      <c r="L34" s="84"/>
      <c r="M34" s="84"/>
      <c r="N34" s="84"/>
      <c r="O34" s="84" t="s">
        <v>1550</v>
      </c>
      <c r="P34" s="84">
        <v>2</v>
      </c>
      <c r="Q34" s="84" t="s">
        <v>365</v>
      </c>
      <c r="R34" s="84">
        <v>3</v>
      </c>
      <c r="S34" s="84" t="s">
        <v>1564</v>
      </c>
      <c r="T34" s="84">
        <v>2</v>
      </c>
      <c r="U34" s="84" t="s">
        <v>1573</v>
      </c>
      <c r="V34" s="84">
        <v>2</v>
      </c>
    </row>
    <row r="35" spans="1:22" ht="15">
      <c r="A35" s="84" t="s">
        <v>1512</v>
      </c>
      <c r="B35" s="84">
        <v>50</v>
      </c>
      <c r="C35" s="84" t="s">
        <v>1511</v>
      </c>
      <c r="D35" s="84">
        <v>43</v>
      </c>
      <c r="E35" s="84" t="s">
        <v>1524</v>
      </c>
      <c r="F35" s="84">
        <v>9</v>
      </c>
      <c r="G35" s="84" t="s">
        <v>1534</v>
      </c>
      <c r="H35" s="84">
        <v>4</v>
      </c>
      <c r="I35" s="84"/>
      <c r="J35" s="84"/>
      <c r="K35" s="84"/>
      <c r="L35" s="84"/>
      <c r="M35" s="84"/>
      <c r="N35" s="84"/>
      <c r="O35" s="84" t="s">
        <v>1551</v>
      </c>
      <c r="P35" s="84">
        <v>2</v>
      </c>
      <c r="Q35" s="84" t="s">
        <v>1475</v>
      </c>
      <c r="R35" s="84">
        <v>3</v>
      </c>
      <c r="S35" s="84" t="s">
        <v>1565</v>
      </c>
      <c r="T35" s="84">
        <v>2</v>
      </c>
      <c r="U35" s="84" t="s">
        <v>1574</v>
      </c>
      <c r="V35" s="84">
        <v>2</v>
      </c>
    </row>
    <row r="36" spans="1:22" ht="15">
      <c r="A36" s="84" t="s">
        <v>311</v>
      </c>
      <c r="B36" s="84">
        <v>50</v>
      </c>
      <c r="C36" s="84" t="s">
        <v>310</v>
      </c>
      <c r="D36" s="84">
        <v>43</v>
      </c>
      <c r="E36" s="84" t="s">
        <v>1525</v>
      </c>
      <c r="F36" s="84">
        <v>9</v>
      </c>
      <c r="G36" s="84" t="s">
        <v>1535</v>
      </c>
      <c r="H36" s="84">
        <v>4</v>
      </c>
      <c r="I36" s="84"/>
      <c r="J36" s="84"/>
      <c r="K36" s="84"/>
      <c r="L36" s="84"/>
      <c r="M36" s="84"/>
      <c r="N36" s="84"/>
      <c r="O36" s="84" t="s">
        <v>1528</v>
      </c>
      <c r="P36" s="84">
        <v>2</v>
      </c>
      <c r="Q36" s="84" t="s">
        <v>1478</v>
      </c>
      <c r="R36" s="84">
        <v>3</v>
      </c>
      <c r="S36" s="84" t="s">
        <v>1479</v>
      </c>
      <c r="T36" s="84">
        <v>2</v>
      </c>
      <c r="U36" s="84" t="s">
        <v>1575</v>
      </c>
      <c r="V36" s="84">
        <v>2</v>
      </c>
    </row>
    <row r="39" spans="1:22" ht="15" customHeight="1">
      <c r="A39" s="13" t="s">
        <v>1586</v>
      </c>
      <c r="B39" s="13" t="s">
        <v>1438</v>
      </c>
      <c r="C39" s="13" t="s">
        <v>1597</v>
      </c>
      <c r="D39" s="13" t="s">
        <v>1441</v>
      </c>
      <c r="E39" s="13" t="s">
        <v>1598</v>
      </c>
      <c r="F39" s="13" t="s">
        <v>1443</v>
      </c>
      <c r="G39" s="13" t="s">
        <v>1609</v>
      </c>
      <c r="H39" s="13" t="s">
        <v>1445</v>
      </c>
      <c r="I39" s="78" t="s">
        <v>1620</v>
      </c>
      <c r="J39" s="78" t="s">
        <v>1447</v>
      </c>
      <c r="K39" s="13" t="s">
        <v>1621</v>
      </c>
      <c r="L39" s="13" t="s">
        <v>1449</v>
      </c>
      <c r="M39" s="78" t="s">
        <v>1625</v>
      </c>
      <c r="N39" s="78" t="s">
        <v>1451</v>
      </c>
      <c r="O39" s="13" t="s">
        <v>1626</v>
      </c>
      <c r="P39" s="13" t="s">
        <v>1453</v>
      </c>
      <c r="Q39" s="13" t="s">
        <v>1637</v>
      </c>
      <c r="R39" s="13" t="s">
        <v>1455</v>
      </c>
      <c r="S39" s="13" t="s">
        <v>1648</v>
      </c>
      <c r="T39" s="13" t="s">
        <v>1457</v>
      </c>
      <c r="U39" s="13" t="s">
        <v>1659</v>
      </c>
      <c r="V39" s="13" t="s">
        <v>1458</v>
      </c>
    </row>
    <row r="40" spans="1:22" ht="15">
      <c r="A40" s="84" t="s">
        <v>1587</v>
      </c>
      <c r="B40" s="84">
        <v>50</v>
      </c>
      <c r="C40" s="84" t="s">
        <v>1587</v>
      </c>
      <c r="D40" s="84">
        <v>50</v>
      </c>
      <c r="E40" s="84" t="s">
        <v>1599</v>
      </c>
      <c r="F40" s="84">
        <v>12</v>
      </c>
      <c r="G40" s="84" t="s">
        <v>1610</v>
      </c>
      <c r="H40" s="84">
        <v>4</v>
      </c>
      <c r="I40" s="84"/>
      <c r="J40" s="84"/>
      <c r="K40" s="84" t="s">
        <v>1622</v>
      </c>
      <c r="L40" s="84">
        <v>5</v>
      </c>
      <c r="M40" s="84"/>
      <c r="N40" s="84"/>
      <c r="O40" s="84" t="s">
        <v>1627</v>
      </c>
      <c r="P40" s="84">
        <v>2</v>
      </c>
      <c r="Q40" s="84" t="s">
        <v>1638</v>
      </c>
      <c r="R40" s="84">
        <v>3</v>
      </c>
      <c r="S40" s="84" t="s">
        <v>1649</v>
      </c>
      <c r="T40" s="84">
        <v>2</v>
      </c>
      <c r="U40" s="84" t="s">
        <v>1660</v>
      </c>
      <c r="V40" s="84">
        <v>2</v>
      </c>
    </row>
    <row r="41" spans="1:22" ht="15">
      <c r="A41" s="84" t="s">
        <v>1588</v>
      </c>
      <c r="B41" s="84">
        <v>43</v>
      </c>
      <c r="C41" s="84" t="s">
        <v>1588</v>
      </c>
      <c r="D41" s="84">
        <v>43</v>
      </c>
      <c r="E41" s="84" t="s">
        <v>1600</v>
      </c>
      <c r="F41" s="84">
        <v>12</v>
      </c>
      <c r="G41" s="84" t="s">
        <v>1611</v>
      </c>
      <c r="H41" s="84">
        <v>4</v>
      </c>
      <c r="I41" s="84"/>
      <c r="J41" s="84"/>
      <c r="K41" s="84" t="s">
        <v>1623</v>
      </c>
      <c r="L41" s="84">
        <v>5</v>
      </c>
      <c r="M41" s="84"/>
      <c r="N41" s="84"/>
      <c r="O41" s="84" t="s">
        <v>1628</v>
      </c>
      <c r="P41" s="84">
        <v>2</v>
      </c>
      <c r="Q41" s="84" t="s">
        <v>1639</v>
      </c>
      <c r="R41" s="84">
        <v>3</v>
      </c>
      <c r="S41" s="84" t="s">
        <v>1650</v>
      </c>
      <c r="T41" s="84">
        <v>2</v>
      </c>
      <c r="U41" s="84" t="s">
        <v>1661</v>
      </c>
      <c r="V41" s="84">
        <v>2</v>
      </c>
    </row>
    <row r="42" spans="1:22" ht="15">
      <c r="A42" s="84" t="s">
        <v>1589</v>
      </c>
      <c r="B42" s="84">
        <v>43</v>
      </c>
      <c r="C42" s="84" t="s">
        <v>1589</v>
      </c>
      <c r="D42" s="84">
        <v>43</v>
      </c>
      <c r="E42" s="84" t="s">
        <v>1601</v>
      </c>
      <c r="F42" s="84">
        <v>12</v>
      </c>
      <c r="G42" s="84" t="s">
        <v>1612</v>
      </c>
      <c r="H42" s="84">
        <v>4</v>
      </c>
      <c r="I42" s="84"/>
      <c r="J42" s="84"/>
      <c r="K42" s="84" t="s">
        <v>1624</v>
      </c>
      <c r="L42" s="84">
        <v>4</v>
      </c>
      <c r="M42" s="84"/>
      <c r="N42" s="84"/>
      <c r="O42" s="84" t="s">
        <v>1629</v>
      </c>
      <c r="P42" s="84">
        <v>2</v>
      </c>
      <c r="Q42" s="84" t="s">
        <v>1640</v>
      </c>
      <c r="R42" s="84">
        <v>3</v>
      </c>
      <c r="S42" s="84" t="s">
        <v>1651</v>
      </c>
      <c r="T42" s="84">
        <v>2</v>
      </c>
      <c r="U42" s="84" t="s">
        <v>1662</v>
      </c>
      <c r="V42" s="84">
        <v>2</v>
      </c>
    </row>
    <row r="43" spans="1:22" ht="15">
      <c r="A43" s="84" t="s">
        <v>1590</v>
      </c>
      <c r="B43" s="84">
        <v>43</v>
      </c>
      <c r="C43" s="84" t="s">
        <v>1590</v>
      </c>
      <c r="D43" s="84">
        <v>43</v>
      </c>
      <c r="E43" s="84" t="s">
        <v>1602</v>
      </c>
      <c r="F43" s="84">
        <v>12</v>
      </c>
      <c r="G43" s="84" t="s">
        <v>1613</v>
      </c>
      <c r="H43" s="84">
        <v>4</v>
      </c>
      <c r="I43" s="84"/>
      <c r="J43" s="84"/>
      <c r="K43" s="84"/>
      <c r="L43" s="84"/>
      <c r="M43" s="84"/>
      <c r="N43" s="84"/>
      <c r="O43" s="84" t="s">
        <v>1630</v>
      </c>
      <c r="P43" s="84">
        <v>2</v>
      </c>
      <c r="Q43" s="84" t="s">
        <v>1641</v>
      </c>
      <c r="R43" s="84">
        <v>3</v>
      </c>
      <c r="S43" s="84" t="s">
        <v>1652</v>
      </c>
      <c r="T43" s="84">
        <v>2</v>
      </c>
      <c r="U43" s="84" t="s">
        <v>1663</v>
      </c>
      <c r="V43" s="84">
        <v>2</v>
      </c>
    </row>
    <row r="44" spans="1:22" ht="15">
      <c r="A44" s="84" t="s">
        <v>1591</v>
      </c>
      <c r="B44" s="84">
        <v>43</v>
      </c>
      <c r="C44" s="84" t="s">
        <v>1591</v>
      </c>
      <c r="D44" s="84">
        <v>43</v>
      </c>
      <c r="E44" s="84" t="s">
        <v>1603</v>
      </c>
      <c r="F44" s="84">
        <v>12</v>
      </c>
      <c r="G44" s="84" t="s">
        <v>1614</v>
      </c>
      <c r="H44" s="84">
        <v>4</v>
      </c>
      <c r="I44" s="84"/>
      <c r="J44" s="84"/>
      <c r="K44" s="84"/>
      <c r="L44" s="84"/>
      <c r="M44" s="84"/>
      <c r="N44" s="84"/>
      <c r="O44" s="84" t="s">
        <v>1631</v>
      </c>
      <c r="P44" s="84">
        <v>2</v>
      </c>
      <c r="Q44" s="84" t="s">
        <v>1642</v>
      </c>
      <c r="R44" s="84">
        <v>3</v>
      </c>
      <c r="S44" s="84" t="s">
        <v>1653</v>
      </c>
      <c r="T44" s="84">
        <v>2</v>
      </c>
      <c r="U44" s="84" t="s">
        <v>1664</v>
      </c>
      <c r="V44" s="84">
        <v>2</v>
      </c>
    </row>
    <row r="45" spans="1:22" ht="15">
      <c r="A45" s="84" t="s">
        <v>1592</v>
      </c>
      <c r="B45" s="84">
        <v>43</v>
      </c>
      <c r="C45" s="84" t="s">
        <v>1592</v>
      </c>
      <c r="D45" s="84">
        <v>43</v>
      </c>
      <c r="E45" s="84" t="s">
        <v>1604</v>
      </c>
      <c r="F45" s="84">
        <v>12</v>
      </c>
      <c r="G45" s="84" t="s">
        <v>1615</v>
      </c>
      <c r="H45" s="84">
        <v>4</v>
      </c>
      <c r="I45" s="84"/>
      <c r="J45" s="84"/>
      <c r="K45" s="84"/>
      <c r="L45" s="84"/>
      <c r="M45" s="84"/>
      <c r="N45" s="84"/>
      <c r="O45" s="84" t="s">
        <v>1632</v>
      </c>
      <c r="P45" s="84">
        <v>2</v>
      </c>
      <c r="Q45" s="84" t="s">
        <v>1643</v>
      </c>
      <c r="R45" s="84">
        <v>3</v>
      </c>
      <c r="S45" s="84" t="s">
        <v>1654</v>
      </c>
      <c r="T45" s="84">
        <v>2</v>
      </c>
      <c r="U45" s="84" t="s">
        <v>1665</v>
      </c>
      <c r="V45" s="84">
        <v>2</v>
      </c>
    </row>
    <row r="46" spans="1:22" ht="15">
      <c r="A46" s="84" t="s">
        <v>1593</v>
      </c>
      <c r="B46" s="84">
        <v>43</v>
      </c>
      <c r="C46" s="84" t="s">
        <v>1593</v>
      </c>
      <c r="D46" s="84">
        <v>43</v>
      </c>
      <c r="E46" s="84" t="s">
        <v>1605</v>
      </c>
      <c r="F46" s="84">
        <v>11</v>
      </c>
      <c r="G46" s="84" t="s">
        <v>1616</v>
      </c>
      <c r="H46" s="84">
        <v>4</v>
      </c>
      <c r="I46" s="84"/>
      <c r="J46" s="84"/>
      <c r="K46" s="84"/>
      <c r="L46" s="84"/>
      <c r="M46" s="84"/>
      <c r="N46" s="84"/>
      <c r="O46" s="84" t="s">
        <v>1633</v>
      </c>
      <c r="P46" s="84">
        <v>2</v>
      </c>
      <c r="Q46" s="84" t="s">
        <v>1644</v>
      </c>
      <c r="R46" s="84">
        <v>3</v>
      </c>
      <c r="S46" s="84" t="s">
        <v>1655</v>
      </c>
      <c r="T46" s="84">
        <v>2</v>
      </c>
      <c r="U46" s="84" t="s">
        <v>1666</v>
      </c>
      <c r="V46" s="84">
        <v>2</v>
      </c>
    </row>
    <row r="47" spans="1:22" ht="15">
      <c r="A47" s="84" t="s">
        <v>1594</v>
      </c>
      <c r="B47" s="84">
        <v>43</v>
      </c>
      <c r="C47" s="84" t="s">
        <v>1594</v>
      </c>
      <c r="D47" s="84">
        <v>43</v>
      </c>
      <c r="E47" s="84" t="s">
        <v>1606</v>
      </c>
      <c r="F47" s="84">
        <v>8</v>
      </c>
      <c r="G47" s="84" t="s">
        <v>1617</v>
      </c>
      <c r="H47" s="84">
        <v>4</v>
      </c>
      <c r="I47" s="84"/>
      <c r="J47" s="84"/>
      <c r="K47" s="84"/>
      <c r="L47" s="84"/>
      <c r="M47" s="84"/>
      <c r="N47" s="84"/>
      <c r="O47" s="84" t="s">
        <v>1634</v>
      </c>
      <c r="P47" s="84">
        <v>2</v>
      </c>
      <c r="Q47" s="84" t="s">
        <v>1645</v>
      </c>
      <c r="R47" s="84">
        <v>3</v>
      </c>
      <c r="S47" s="84" t="s">
        <v>1656</v>
      </c>
      <c r="T47" s="84">
        <v>2</v>
      </c>
      <c r="U47" s="84" t="s">
        <v>1667</v>
      </c>
      <c r="V47" s="84">
        <v>2</v>
      </c>
    </row>
    <row r="48" spans="1:22" ht="15">
      <c r="A48" s="84" t="s">
        <v>1595</v>
      </c>
      <c r="B48" s="84">
        <v>43</v>
      </c>
      <c r="C48" s="84" t="s">
        <v>1595</v>
      </c>
      <c r="D48" s="84">
        <v>43</v>
      </c>
      <c r="E48" s="84" t="s">
        <v>1607</v>
      </c>
      <c r="F48" s="84">
        <v>8</v>
      </c>
      <c r="G48" s="84" t="s">
        <v>1618</v>
      </c>
      <c r="H48" s="84">
        <v>4</v>
      </c>
      <c r="I48" s="84"/>
      <c r="J48" s="84"/>
      <c r="K48" s="84"/>
      <c r="L48" s="84"/>
      <c r="M48" s="84"/>
      <c r="N48" s="84"/>
      <c r="O48" s="84" t="s">
        <v>1635</v>
      </c>
      <c r="P48" s="84">
        <v>2</v>
      </c>
      <c r="Q48" s="84" t="s">
        <v>1646</v>
      </c>
      <c r="R48" s="84">
        <v>3</v>
      </c>
      <c r="S48" s="84" t="s">
        <v>1657</v>
      </c>
      <c r="T48" s="84">
        <v>2</v>
      </c>
      <c r="U48" s="84" t="s">
        <v>1668</v>
      </c>
      <c r="V48" s="84">
        <v>2</v>
      </c>
    </row>
    <row r="49" spans="1:22" ht="15">
      <c r="A49" s="84" t="s">
        <v>1596</v>
      </c>
      <c r="B49" s="84">
        <v>43</v>
      </c>
      <c r="C49" s="84" t="s">
        <v>1596</v>
      </c>
      <c r="D49" s="84">
        <v>43</v>
      </c>
      <c r="E49" s="84" t="s">
        <v>1608</v>
      </c>
      <c r="F49" s="84">
        <v>8</v>
      </c>
      <c r="G49" s="84" t="s">
        <v>1619</v>
      </c>
      <c r="H49" s="84">
        <v>4</v>
      </c>
      <c r="I49" s="84"/>
      <c r="J49" s="84"/>
      <c r="K49" s="84"/>
      <c r="L49" s="84"/>
      <c r="M49" s="84"/>
      <c r="N49" s="84"/>
      <c r="O49" s="84" t="s">
        <v>1636</v>
      </c>
      <c r="P49" s="84">
        <v>2</v>
      </c>
      <c r="Q49" s="84" t="s">
        <v>1647</v>
      </c>
      <c r="R49" s="84">
        <v>2</v>
      </c>
      <c r="S49" s="84" t="s">
        <v>1658</v>
      </c>
      <c r="T49" s="84">
        <v>2</v>
      </c>
      <c r="U49" s="84" t="s">
        <v>1669</v>
      </c>
      <c r="V49" s="84">
        <v>2</v>
      </c>
    </row>
    <row r="52" spans="1:22" ht="15" customHeight="1">
      <c r="A52" s="13" t="s">
        <v>1679</v>
      </c>
      <c r="B52" s="13" t="s">
        <v>1438</v>
      </c>
      <c r="C52" s="78" t="s">
        <v>1681</v>
      </c>
      <c r="D52" s="78" t="s">
        <v>1441</v>
      </c>
      <c r="E52" s="78" t="s">
        <v>1682</v>
      </c>
      <c r="F52" s="78" t="s">
        <v>1443</v>
      </c>
      <c r="G52" s="13" t="s">
        <v>1685</v>
      </c>
      <c r="H52" s="13" t="s">
        <v>1445</v>
      </c>
      <c r="I52" s="13" t="s">
        <v>1687</v>
      </c>
      <c r="J52" s="13" t="s">
        <v>1447</v>
      </c>
      <c r="K52" s="78" t="s">
        <v>1689</v>
      </c>
      <c r="L52" s="78" t="s">
        <v>1449</v>
      </c>
      <c r="M52" s="13" t="s">
        <v>1691</v>
      </c>
      <c r="N52" s="13" t="s">
        <v>1451</v>
      </c>
      <c r="O52" s="78" t="s">
        <v>1693</v>
      </c>
      <c r="P52" s="78" t="s">
        <v>1453</v>
      </c>
      <c r="Q52" s="78" t="s">
        <v>1695</v>
      </c>
      <c r="R52" s="78" t="s">
        <v>1455</v>
      </c>
      <c r="S52" s="78" t="s">
        <v>1697</v>
      </c>
      <c r="T52" s="78" t="s">
        <v>1457</v>
      </c>
      <c r="U52" s="78" t="s">
        <v>1699</v>
      </c>
      <c r="V52" s="78" t="s">
        <v>1458</v>
      </c>
    </row>
    <row r="53" spans="1:22" ht="15">
      <c r="A53" s="78" t="s">
        <v>323</v>
      </c>
      <c r="B53" s="78">
        <v>1</v>
      </c>
      <c r="C53" s="78"/>
      <c r="D53" s="78"/>
      <c r="E53" s="78"/>
      <c r="F53" s="78"/>
      <c r="G53" s="78" t="s">
        <v>323</v>
      </c>
      <c r="H53" s="78">
        <v>1</v>
      </c>
      <c r="I53" s="78" t="s">
        <v>321</v>
      </c>
      <c r="J53" s="78">
        <v>1</v>
      </c>
      <c r="K53" s="78"/>
      <c r="L53" s="78"/>
      <c r="M53" s="78" t="s">
        <v>314</v>
      </c>
      <c r="N53" s="78">
        <v>1</v>
      </c>
      <c r="O53" s="78"/>
      <c r="P53" s="78"/>
      <c r="Q53" s="78"/>
      <c r="R53" s="78"/>
      <c r="S53" s="78"/>
      <c r="T53" s="78"/>
      <c r="U53" s="78"/>
      <c r="V53" s="78"/>
    </row>
    <row r="54" spans="1:22" ht="15">
      <c r="A54" s="78" t="s">
        <v>321</v>
      </c>
      <c r="B54" s="78">
        <v>1</v>
      </c>
      <c r="C54" s="78"/>
      <c r="D54" s="78"/>
      <c r="E54" s="78"/>
      <c r="F54" s="78"/>
      <c r="G54" s="78"/>
      <c r="H54" s="78"/>
      <c r="I54" s="78"/>
      <c r="J54" s="78"/>
      <c r="K54" s="78"/>
      <c r="L54" s="78"/>
      <c r="M54" s="78"/>
      <c r="N54" s="78"/>
      <c r="O54" s="78"/>
      <c r="P54" s="78"/>
      <c r="Q54" s="78"/>
      <c r="R54" s="78"/>
      <c r="S54" s="78"/>
      <c r="T54" s="78"/>
      <c r="U54" s="78"/>
      <c r="V54" s="78"/>
    </row>
    <row r="55" spans="1:22" ht="15">
      <c r="A55" s="78" t="s">
        <v>314</v>
      </c>
      <c r="B55" s="78">
        <v>1</v>
      </c>
      <c r="C55" s="78"/>
      <c r="D55" s="78"/>
      <c r="E55" s="78"/>
      <c r="F55" s="78"/>
      <c r="G55" s="78"/>
      <c r="H55" s="78"/>
      <c r="I55" s="78"/>
      <c r="J55" s="78"/>
      <c r="K55" s="78"/>
      <c r="L55" s="78"/>
      <c r="M55" s="78"/>
      <c r="N55" s="78"/>
      <c r="O55" s="78"/>
      <c r="P55" s="78"/>
      <c r="Q55" s="78"/>
      <c r="R55" s="78"/>
      <c r="S55" s="78"/>
      <c r="T55" s="78"/>
      <c r="U55" s="78"/>
      <c r="V55" s="78"/>
    </row>
    <row r="58" spans="1:22" ht="15" customHeight="1">
      <c r="A58" s="13" t="s">
        <v>1680</v>
      </c>
      <c r="B58" s="13" t="s">
        <v>1438</v>
      </c>
      <c r="C58" s="13" t="s">
        <v>1683</v>
      </c>
      <c r="D58" s="13" t="s">
        <v>1441</v>
      </c>
      <c r="E58" s="13" t="s">
        <v>1684</v>
      </c>
      <c r="F58" s="13" t="s">
        <v>1443</v>
      </c>
      <c r="G58" s="13" t="s">
        <v>1686</v>
      </c>
      <c r="H58" s="13" t="s">
        <v>1445</v>
      </c>
      <c r="I58" s="13" t="s">
        <v>1688</v>
      </c>
      <c r="J58" s="13" t="s">
        <v>1447</v>
      </c>
      <c r="K58" s="13" t="s">
        <v>1690</v>
      </c>
      <c r="L58" s="13" t="s">
        <v>1449</v>
      </c>
      <c r="M58" s="13" t="s">
        <v>1692</v>
      </c>
      <c r="N58" s="13" t="s">
        <v>1451</v>
      </c>
      <c r="O58" s="13" t="s">
        <v>1694</v>
      </c>
      <c r="P58" s="13" t="s">
        <v>1453</v>
      </c>
      <c r="Q58" s="13" t="s">
        <v>1696</v>
      </c>
      <c r="R58" s="13" t="s">
        <v>1455</v>
      </c>
      <c r="S58" s="13" t="s">
        <v>1698</v>
      </c>
      <c r="T58" s="13" t="s">
        <v>1457</v>
      </c>
      <c r="U58" s="13" t="s">
        <v>1700</v>
      </c>
      <c r="V58" s="13" t="s">
        <v>1458</v>
      </c>
    </row>
    <row r="59" spans="1:22" ht="15">
      <c r="A59" s="78" t="s">
        <v>311</v>
      </c>
      <c r="B59" s="78">
        <v>50</v>
      </c>
      <c r="C59" s="78" t="s">
        <v>311</v>
      </c>
      <c r="D59" s="78">
        <v>50</v>
      </c>
      <c r="E59" s="78" t="s">
        <v>302</v>
      </c>
      <c r="F59" s="78">
        <v>11</v>
      </c>
      <c r="G59" s="78" t="s">
        <v>309</v>
      </c>
      <c r="H59" s="78">
        <v>3</v>
      </c>
      <c r="I59" s="78" t="s">
        <v>320</v>
      </c>
      <c r="J59" s="78">
        <v>1</v>
      </c>
      <c r="K59" s="78" t="s">
        <v>288</v>
      </c>
      <c r="L59" s="78">
        <v>4</v>
      </c>
      <c r="M59" s="78" t="s">
        <v>313</v>
      </c>
      <c r="N59" s="78">
        <v>1</v>
      </c>
      <c r="O59" s="78" t="s">
        <v>276</v>
      </c>
      <c r="P59" s="78">
        <v>3</v>
      </c>
      <c r="Q59" s="78" t="s">
        <v>253</v>
      </c>
      <c r="R59" s="78">
        <v>2</v>
      </c>
      <c r="S59" s="78" t="s">
        <v>249</v>
      </c>
      <c r="T59" s="78">
        <v>1</v>
      </c>
      <c r="U59" s="78" t="s">
        <v>247</v>
      </c>
      <c r="V59" s="78">
        <v>1</v>
      </c>
    </row>
    <row r="60" spans="1:22" ht="15">
      <c r="A60" s="78" t="s">
        <v>310</v>
      </c>
      <c r="B60" s="78">
        <v>43</v>
      </c>
      <c r="C60" s="78" t="s">
        <v>310</v>
      </c>
      <c r="D60" s="78">
        <v>43</v>
      </c>
      <c r="E60" s="78" t="s">
        <v>300</v>
      </c>
      <c r="F60" s="78">
        <v>7</v>
      </c>
      <c r="G60" s="78" t="s">
        <v>305</v>
      </c>
      <c r="H60" s="78">
        <v>3</v>
      </c>
      <c r="I60" s="78" t="s">
        <v>319</v>
      </c>
      <c r="J60" s="78">
        <v>1</v>
      </c>
      <c r="K60" s="78"/>
      <c r="L60" s="78"/>
      <c r="M60" s="78" t="s">
        <v>312</v>
      </c>
      <c r="N60" s="78">
        <v>1</v>
      </c>
      <c r="O60" s="78" t="s">
        <v>274</v>
      </c>
      <c r="P60" s="78">
        <v>1</v>
      </c>
      <c r="Q60" s="78"/>
      <c r="R60" s="78"/>
      <c r="S60" s="78"/>
      <c r="T60" s="78"/>
      <c r="U60" s="78"/>
      <c r="V60" s="78"/>
    </row>
    <row r="61" spans="1:22" ht="15">
      <c r="A61" s="78" t="s">
        <v>298</v>
      </c>
      <c r="B61" s="78">
        <v>42</v>
      </c>
      <c r="C61" s="78" t="s">
        <v>298</v>
      </c>
      <c r="D61" s="78">
        <v>42</v>
      </c>
      <c r="E61" s="78"/>
      <c r="F61" s="78"/>
      <c r="G61" s="78" t="s">
        <v>322</v>
      </c>
      <c r="H61" s="78">
        <v>3</v>
      </c>
      <c r="I61" s="78" t="s">
        <v>318</v>
      </c>
      <c r="J61" s="78">
        <v>1</v>
      </c>
      <c r="K61" s="78"/>
      <c r="L61" s="78"/>
      <c r="M61" s="78"/>
      <c r="N61" s="78"/>
      <c r="O61" s="78"/>
      <c r="P61" s="78"/>
      <c r="Q61" s="78"/>
      <c r="R61" s="78"/>
      <c r="S61" s="78"/>
      <c r="T61" s="78"/>
      <c r="U61" s="78"/>
      <c r="V61" s="78"/>
    </row>
    <row r="62" spans="1:22" ht="15">
      <c r="A62" s="78" t="s">
        <v>302</v>
      </c>
      <c r="B62" s="78">
        <v>11</v>
      </c>
      <c r="C62" s="78" t="s">
        <v>284</v>
      </c>
      <c r="D62" s="78">
        <v>6</v>
      </c>
      <c r="E62" s="78"/>
      <c r="F62" s="78"/>
      <c r="G62" s="78" t="s">
        <v>308</v>
      </c>
      <c r="H62" s="78">
        <v>3</v>
      </c>
      <c r="I62" s="78" t="s">
        <v>317</v>
      </c>
      <c r="J62" s="78">
        <v>1</v>
      </c>
      <c r="K62" s="78"/>
      <c r="L62" s="78"/>
      <c r="M62" s="78"/>
      <c r="N62" s="78"/>
      <c r="O62" s="78"/>
      <c r="P62" s="78"/>
      <c r="Q62" s="78"/>
      <c r="R62" s="78"/>
      <c r="S62" s="78"/>
      <c r="T62" s="78"/>
      <c r="U62" s="78"/>
      <c r="V62" s="78"/>
    </row>
    <row r="63" spans="1:22" ht="15">
      <c r="A63" s="78" t="s">
        <v>300</v>
      </c>
      <c r="B63" s="78">
        <v>7</v>
      </c>
      <c r="C63" s="78"/>
      <c r="D63" s="78"/>
      <c r="E63" s="78"/>
      <c r="F63" s="78"/>
      <c r="G63" s="78" t="s">
        <v>307</v>
      </c>
      <c r="H63" s="78">
        <v>2</v>
      </c>
      <c r="I63" s="78" t="s">
        <v>316</v>
      </c>
      <c r="J63" s="78">
        <v>1</v>
      </c>
      <c r="K63" s="78"/>
      <c r="L63" s="78"/>
      <c r="M63" s="78"/>
      <c r="N63" s="78"/>
      <c r="O63" s="78"/>
      <c r="P63" s="78"/>
      <c r="Q63" s="78"/>
      <c r="R63" s="78"/>
      <c r="S63" s="78"/>
      <c r="T63" s="78"/>
      <c r="U63" s="78"/>
      <c r="V63" s="78"/>
    </row>
    <row r="64" spans="1:22" ht="15">
      <c r="A64" s="78" t="s">
        <v>284</v>
      </c>
      <c r="B64" s="78">
        <v>6</v>
      </c>
      <c r="C64" s="78"/>
      <c r="D64" s="78"/>
      <c r="E64" s="78"/>
      <c r="F64" s="78"/>
      <c r="G64" s="78" t="s">
        <v>323</v>
      </c>
      <c r="H64" s="78">
        <v>2</v>
      </c>
      <c r="I64" s="78" t="s">
        <v>315</v>
      </c>
      <c r="J64" s="78">
        <v>1</v>
      </c>
      <c r="K64" s="78"/>
      <c r="L64" s="78"/>
      <c r="M64" s="78"/>
      <c r="N64" s="78"/>
      <c r="O64" s="78"/>
      <c r="P64" s="78"/>
      <c r="Q64" s="78"/>
      <c r="R64" s="78"/>
      <c r="S64" s="78"/>
      <c r="T64" s="78"/>
      <c r="U64" s="78"/>
      <c r="V64" s="78"/>
    </row>
    <row r="65" spans="1:22" ht="15">
      <c r="A65" s="78" t="s">
        <v>288</v>
      </c>
      <c r="B65" s="78">
        <v>4</v>
      </c>
      <c r="C65" s="78"/>
      <c r="D65" s="78"/>
      <c r="E65" s="78"/>
      <c r="F65" s="78"/>
      <c r="G65" s="78"/>
      <c r="H65" s="78"/>
      <c r="I65" s="78"/>
      <c r="J65" s="78"/>
      <c r="K65" s="78"/>
      <c r="L65" s="78"/>
      <c r="M65" s="78"/>
      <c r="N65" s="78"/>
      <c r="O65" s="78"/>
      <c r="P65" s="78"/>
      <c r="Q65" s="78"/>
      <c r="R65" s="78"/>
      <c r="S65" s="78"/>
      <c r="T65" s="78"/>
      <c r="U65" s="78"/>
      <c r="V65" s="78"/>
    </row>
    <row r="66" spans="1:22" ht="15">
      <c r="A66" s="78" t="s">
        <v>309</v>
      </c>
      <c r="B66" s="78">
        <v>3</v>
      </c>
      <c r="C66" s="78"/>
      <c r="D66" s="78"/>
      <c r="E66" s="78"/>
      <c r="F66" s="78"/>
      <c r="G66" s="78"/>
      <c r="H66" s="78"/>
      <c r="I66" s="78"/>
      <c r="J66" s="78"/>
      <c r="K66" s="78"/>
      <c r="L66" s="78"/>
      <c r="M66" s="78"/>
      <c r="N66" s="78"/>
      <c r="O66" s="78"/>
      <c r="P66" s="78"/>
      <c r="Q66" s="78"/>
      <c r="R66" s="78"/>
      <c r="S66" s="78"/>
      <c r="T66" s="78"/>
      <c r="U66" s="78"/>
      <c r="V66" s="78"/>
    </row>
    <row r="67" spans="1:22" ht="15">
      <c r="A67" s="78" t="s">
        <v>308</v>
      </c>
      <c r="B67" s="78">
        <v>3</v>
      </c>
      <c r="C67" s="78"/>
      <c r="D67" s="78"/>
      <c r="E67" s="78"/>
      <c r="F67" s="78"/>
      <c r="G67" s="78"/>
      <c r="H67" s="78"/>
      <c r="I67" s="78"/>
      <c r="J67" s="78"/>
      <c r="K67" s="78"/>
      <c r="L67" s="78"/>
      <c r="M67" s="78"/>
      <c r="N67" s="78"/>
      <c r="O67" s="78"/>
      <c r="P67" s="78"/>
      <c r="Q67" s="78"/>
      <c r="R67" s="78"/>
      <c r="S67" s="78"/>
      <c r="T67" s="78"/>
      <c r="U67" s="78"/>
      <c r="V67" s="78"/>
    </row>
    <row r="68" spans="1:22" ht="15">
      <c r="A68" s="78" t="s">
        <v>322</v>
      </c>
      <c r="B68" s="78">
        <v>3</v>
      </c>
      <c r="C68" s="78"/>
      <c r="D68" s="78"/>
      <c r="E68" s="78"/>
      <c r="F68" s="78"/>
      <c r="G68" s="78"/>
      <c r="H68" s="78"/>
      <c r="I68" s="78"/>
      <c r="J68" s="78"/>
      <c r="K68" s="78"/>
      <c r="L68" s="78"/>
      <c r="M68" s="78"/>
      <c r="N68" s="78"/>
      <c r="O68" s="78"/>
      <c r="P68" s="78"/>
      <c r="Q68" s="78"/>
      <c r="R68" s="78"/>
      <c r="S68" s="78"/>
      <c r="T68" s="78"/>
      <c r="U68" s="78"/>
      <c r="V68" s="78"/>
    </row>
    <row r="71" spans="1:22" ht="15" customHeight="1">
      <c r="A71" s="13" t="s">
        <v>1709</v>
      </c>
      <c r="B71" s="13" t="s">
        <v>1438</v>
      </c>
      <c r="C71" s="13" t="s">
        <v>1710</v>
      </c>
      <c r="D71" s="13" t="s">
        <v>1441</v>
      </c>
      <c r="E71" s="13" t="s">
        <v>1711</v>
      </c>
      <c r="F71" s="13" t="s">
        <v>1443</v>
      </c>
      <c r="G71" s="13" t="s">
        <v>1712</v>
      </c>
      <c r="H71" s="13" t="s">
        <v>1445</v>
      </c>
      <c r="I71" s="13" t="s">
        <v>1713</v>
      </c>
      <c r="J71" s="13" t="s">
        <v>1447</v>
      </c>
      <c r="K71" s="13" t="s">
        <v>1714</v>
      </c>
      <c r="L71" s="13" t="s">
        <v>1449</v>
      </c>
      <c r="M71" s="13" t="s">
        <v>1715</v>
      </c>
      <c r="N71" s="13" t="s">
        <v>1451</v>
      </c>
      <c r="O71" s="13" t="s">
        <v>1716</v>
      </c>
      <c r="P71" s="13" t="s">
        <v>1453</v>
      </c>
      <c r="Q71" s="13" t="s">
        <v>1717</v>
      </c>
      <c r="R71" s="13" t="s">
        <v>1455</v>
      </c>
      <c r="S71" s="13" t="s">
        <v>1718</v>
      </c>
      <c r="T71" s="13" t="s">
        <v>1457</v>
      </c>
      <c r="U71" s="13" t="s">
        <v>1719</v>
      </c>
      <c r="V71" s="13" t="s">
        <v>1458</v>
      </c>
    </row>
    <row r="72" spans="1:22" ht="15">
      <c r="A72" s="115" t="s">
        <v>306</v>
      </c>
      <c r="B72" s="78">
        <v>820507</v>
      </c>
      <c r="C72" s="115" t="s">
        <v>214</v>
      </c>
      <c r="D72" s="78">
        <v>357303</v>
      </c>
      <c r="E72" s="115" t="s">
        <v>226</v>
      </c>
      <c r="F72" s="78">
        <v>274016</v>
      </c>
      <c r="G72" s="115" t="s">
        <v>306</v>
      </c>
      <c r="H72" s="78">
        <v>820507</v>
      </c>
      <c r="I72" s="115" t="s">
        <v>318</v>
      </c>
      <c r="J72" s="78">
        <v>96798</v>
      </c>
      <c r="K72" s="115" t="s">
        <v>288</v>
      </c>
      <c r="L72" s="78">
        <v>90327</v>
      </c>
      <c r="M72" s="115" t="s">
        <v>261</v>
      </c>
      <c r="N72" s="78">
        <v>57690</v>
      </c>
      <c r="O72" s="115" t="s">
        <v>275</v>
      </c>
      <c r="P72" s="78">
        <v>25809</v>
      </c>
      <c r="Q72" s="115" t="s">
        <v>240</v>
      </c>
      <c r="R72" s="78">
        <v>6298</v>
      </c>
      <c r="S72" s="115" t="s">
        <v>249</v>
      </c>
      <c r="T72" s="78">
        <v>1737</v>
      </c>
      <c r="U72" s="115" t="s">
        <v>247</v>
      </c>
      <c r="V72" s="78">
        <v>28846</v>
      </c>
    </row>
    <row r="73" spans="1:22" ht="15">
      <c r="A73" s="115" t="s">
        <v>214</v>
      </c>
      <c r="B73" s="78">
        <v>357303</v>
      </c>
      <c r="C73" s="115" t="s">
        <v>291</v>
      </c>
      <c r="D73" s="78">
        <v>350318</v>
      </c>
      <c r="E73" s="115" t="s">
        <v>262</v>
      </c>
      <c r="F73" s="78">
        <v>75766</v>
      </c>
      <c r="G73" s="115" t="s">
        <v>286</v>
      </c>
      <c r="H73" s="78">
        <v>269796</v>
      </c>
      <c r="I73" s="115" t="s">
        <v>319</v>
      </c>
      <c r="J73" s="78">
        <v>81641</v>
      </c>
      <c r="K73" s="115" t="s">
        <v>287</v>
      </c>
      <c r="L73" s="78">
        <v>89675</v>
      </c>
      <c r="M73" s="115" t="s">
        <v>313</v>
      </c>
      <c r="N73" s="78">
        <v>22021</v>
      </c>
      <c r="O73" s="115" t="s">
        <v>274</v>
      </c>
      <c r="P73" s="78">
        <v>6564</v>
      </c>
      <c r="Q73" s="115" t="s">
        <v>254</v>
      </c>
      <c r="R73" s="78">
        <v>1552</v>
      </c>
      <c r="S73" s="115" t="s">
        <v>250</v>
      </c>
      <c r="T73" s="78">
        <v>870</v>
      </c>
      <c r="U73" s="115" t="s">
        <v>248</v>
      </c>
      <c r="V73" s="78">
        <v>20756</v>
      </c>
    </row>
    <row r="74" spans="1:22" ht="15">
      <c r="A74" s="115" t="s">
        <v>291</v>
      </c>
      <c r="B74" s="78">
        <v>350318</v>
      </c>
      <c r="C74" s="115" t="s">
        <v>218</v>
      </c>
      <c r="D74" s="78">
        <v>269884</v>
      </c>
      <c r="E74" s="115" t="s">
        <v>230</v>
      </c>
      <c r="F74" s="78">
        <v>62557</v>
      </c>
      <c r="G74" s="115" t="s">
        <v>323</v>
      </c>
      <c r="H74" s="78">
        <v>210299</v>
      </c>
      <c r="I74" s="115" t="s">
        <v>280</v>
      </c>
      <c r="J74" s="78">
        <v>44619</v>
      </c>
      <c r="K74" s="115" t="s">
        <v>220</v>
      </c>
      <c r="L74" s="78">
        <v>9537</v>
      </c>
      <c r="M74" s="115" t="s">
        <v>314</v>
      </c>
      <c r="N74" s="78">
        <v>12059</v>
      </c>
      <c r="O74" s="115" t="s">
        <v>276</v>
      </c>
      <c r="P74" s="78">
        <v>5554</v>
      </c>
      <c r="Q74" s="115" t="s">
        <v>253</v>
      </c>
      <c r="R74" s="78">
        <v>1301</v>
      </c>
      <c r="S74" s="115"/>
      <c r="T74" s="78"/>
      <c r="U74" s="115"/>
      <c r="V74" s="78"/>
    </row>
    <row r="75" spans="1:22" ht="15">
      <c r="A75" s="115" t="s">
        <v>226</v>
      </c>
      <c r="B75" s="78">
        <v>274016</v>
      </c>
      <c r="C75" s="115" t="s">
        <v>265</v>
      </c>
      <c r="D75" s="78">
        <v>207088</v>
      </c>
      <c r="E75" s="115" t="s">
        <v>277</v>
      </c>
      <c r="F75" s="78">
        <v>58448</v>
      </c>
      <c r="G75" s="115" t="s">
        <v>223</v>
      </c>
      <c r="H75" s="78">
        <v>104682</v>
      </c>
      <c r="I75" s="115" t="s">
        <v>321</v>
      </c>
      <c r="J75" s="78">
        <v>33424</v>
      </c>
      <c r="K75" s="115" t="s">
        <v>283</v>
      </c>
      <c r="L75" s="78">
        <v>4627</v>
      </c>
      <c r="M75" s="115" t="s">
        <v>312</v>
      </c>
      <c r="N75" s="78">
        <v>9254</v>
      </c>
      <c r="O75" s="115"/>
      <c r="P75" s="78"/>
      <c r="Q75" s="115"/>
      <c r="R75" s="78"/>
      <c r="S75" s="115"/>
      <c r="T75" s="78"/>
      <c r="U75" s="115"/>
      <c r="V75" s="78"/>
    </row>
    <row r="76" spans="1:22" ht="15">
      <c r="A76" s="115" t="s">
        <v>218</v>
      </c>
      <c r="B76" s="78">
        <v>269884</v>
      </c>
      <c r="C76" s="115" t="s">
        <v>284</v>
      </c>
      <c r="D76" s="78">
        <v>192464</v>
      </c>
      <c r="E76" s="115" t="s">
        <v>301</v>
      </c>
      <c r="F76" s="78">
        <v>33705</v>
      </c>
      <c r="G76" s="115" t="s">
        <v>221</v>
      </c>
      <c r="H76" s="78">
        <v>79670</v>
      </c>
      <c r="I76" s="115" t="s">
        <v>315</v>
      </c>
      <c r="J76" s="78">
        <v>27947</v>
      </c>
      <c r="K76" s="115" t="s">
        <v>289</v>
      </c>
      <c r="L76" s="78">
        <v>2773</v>
      </c>
      <c r="M76" s="115"/>
      <c r="N76" s="78"/>
      <c r="O76" s="115"/>
      <c r="P76" s="78"/>
      <c r="Q76" s="115"/>
      <c r="R76" s="78"/>
      <c r="S76" s="115"/>
      <c r="T76" s="78"/>
      <c r="U76" s="115"/>
      <c r="V76" s="78"/>
    </row>
    <row r="77" spans="1:22" ht="15">
      <c r="A77" s="115" t="s">
        <v>286</v>
      </c>
      <c r="B77" s="78">
        <v>269796</v>
      </c>
      <c r="C77" s="115" t="s">
        <v>258</v>
      </c>
      <c r="D77" s="78">
        <v>139196</v>
      </c>
      <c r="E77" s="115" t="s">
        <v>302</v>
      </c>
      <c r="F77" s="78">
        <v>28320</v>
      </c>
      <c r="G77" s="115" t="s">
        <v>297</v>
      </c>
      <c r="H77" s="78">
        <v>30173</v>
      </c>
      <c r="I77" s="115" t="s">
        <v>317</v>
      </c>
      <c r="J77" s="78">
        <v>21388</v>
      </c>
      <c r="K77" s="115"/>
      <c r="L77" s="78"/>
      <c r="M77" s="115"/>
      <c r="N77" s="78"/>
      <c r="O77" s="115"/>
      <c r="P77" s="78"/>
      <c r="Q77" s="115"/>
      <c r="R77" s="78"/>
      <c r="S77" s="115"/>
      <c r="T77" s="78"/>
      <c r="U77" s="115"/>
      <c r="V77" s="78"/>
    </row>
    <row r="78" spans="1:22" ht="15">
      <c r="A78" s="115" t="s">
        <v>323</v>
      </c>
      <c r="B78" s="78">
        <v>210299</v>
      </c>
      <c r="C78" s="115" t="s">
        <v>251</v>
      </c>
      <c r="D78" s="78">
        <v>137155</v>
      </c>
      <c r="E78" s="115" t="s">
        <v>269</v>
      </c>
      <c r="F78" s="78">
        <v>17819</v>
      </c>
      <c r="G78" s="115" t="s">
        <v>305</v>
      </c>
      <c r="H78" s="78">
        <v>23038</v>
      </c>
      <c r="I78" s="115" t="s">
        <v>316</v>
      </c>
      <c r="J78" s="78">
        <v>19080</v>
      </c>
      <c r="K78" s="115"/>
      <c r="L78" s="78"/>
      <c r="M78" s="115"/>
      <c r="N78" s="78"/>
      <c r="O78" s="115"/>
      <c r="P78" s="78"/>
      <c r="Q78" s="115"/>
      <c r="R78" s="78"/>
      <c r="S78" s="115"/>
      <c r="T78" s="78"/>
      <c r="U78" s="115"/>
      <c r="V78" s="78"/>
    </row>
    <row r="79" spans="1:22" ht="15">
      <c r="A79" s="115" t="s">
        <v>265</v>
      </c>
      <c r="B79" s="78">
        <v>207088</v>
      </c>
      <c r="C79" s="115" t="s">
        <v>224</v>
      </c>
      <c r="D79" s="78">
        <v>132300</v>
      </c>
      <c r="E79" s="115" t="s">
        <v>239</v>
      </c>
      <c r="F79" s="78">
        <v>17263</v>
      </c>
      <c r="G79" s="115" t="s">
        <v>227</v>
      </c>
      <c r="H79" s="78">
        <v>11442</v>
      </c>
      <c r="I79" s="115" t="s">
        <v>320</v>
      </c>
      <c r="J79" s="78">
        <v>4841</v>
      </c>
      <c r="K79" s="115"/>
      <c r="L79" s="78"/>
      <c r="M79" s="115"/>
      <c r="N79" s="78"/>
      <c r="O79" s="115"/>
      <c r="P79" s="78"/>
      <c r="Q79" s="115"/>
      <c r="R79" s="78"/>
      <c r="S79" s="115"/>
      <c r="T79" s="78"/>
      <c r="U79" s="115"/>
      <c r="V79" s="78"/>
    </row>
    <row r="80" spans="1:22" ht="15">
      <c r="A80" s="115" t="s">
        <v>284</v>
      </c>
      <c r="B80" s="78">
        <v>192464</v>
      </c>
      <c r="C80" s="115" t="s">
        <v>213</v>
      </c>
      <c r="D80" s="78">
        <v>115164</v>
      </c>
      <c r="E80" s="115" t="s">
        <v>241</v>
      </c>
      <c r="F80" s="78">
        <v>16751</v>
      </c>
      <c r="G80" s="115" t="s">
        <v>308</v>
      </c>
      <c r="H80" s="78">
        <v>7761</v>
      </c>
      <c r="I80" s="115"/>
      <c r="J80" s="78"/>
      <c r="K80" s="115"/>
      <c r="L80" s="78"/>
      <c r="M80" s="115"/>
      <c r="N80" s="78"/>
      <c r="O80" s="115"/>
      <c r="P80" s="78"/>
      <c r="Q80" s="115"/>
      <c r="R80" s="78"/>
      <c r="S80" s="115"/>
      <c r="T80" s="78"/>
      <c r="U80" s="115"/>
      <c r="V80" s="78"/>
    </row>
    <row r="81" spans="1:22" ht="15">
      <c r="A81" s="115" t="s">
        <v>258</v>
      </c>
      <c r="B81" s="78">
        <v>139196</v>
      </c>
      <c r="C81" s="115" t="s">
        <v>268</v>
      </c>
      <c r="D81" s="78">
        <v>103139</v>
      </c>
      <c r="E81" s="115" t="s">
        <v>231</v>
      </c>
      <c r="F81" s="78">
        <v>12652</v>
      </c>
      <c r="G81" s="115" t="s">
        <v>295</v>
      </c>
      <c r="H81" s="78">
        <v>4992</v>
      </c>
      <c r="I81" s="115"/>
      <c r="J81" s="78"/>
      <c r="K81" s="115"/>
      <c r="L81" s="78"/>
      <c r="M81" s="115"/>
      <c r="N81" s="78"/>
      <c r="O81" s="115"/>
      <c r="P81" s="78"/>
      <c r="Q81" s="115"/>
      <c r="R81" s="78"/>
      <c r="S81" s="115"/>
      <c r="T81" s="78"/>
      <c r="U81" s="115"/>
      <c r="V81" s="78"/>
    </row>
  </sheetData>
  <hyperlinks>
    <hyperlink ref="A2" r:id="rId1" display="https://twitter.com/UK_Together/status/506899714923843584"/>
    <hyperlink ref="A3" r:id="rId2" display="https://mobile.twitter.com/Debbie_abrahams/status/1085565464510689280"/>
    <hyperlink ref="A4" r:id="rId3" display="http://better.tg/1cRgy0K"/>
    <hyperlink ref="A5" r:id="rId4" display="https://twitter.com/channel4news/status/1085302626349142016"/>
    <hyperlink ref="E2" r:id="rId5" display="https://twitter.com/UK_Together/status/506899714923843584"/>
    <hyperlink ref="I2" r:id="rId6" display="https://mobile.twitter.com/Debbie_abrahams/status/1085565464510689280"/>
    <hyperlink ref="O2" r:id="rId7" display="http://better.tg/1cRgy0K"/>
    <hyperlink ref="U2" r:id="rId8" display="https://twitter.com/channel4news/status/1085302626349142016"/>
  </hyperlinks>
  <printOptions/>
  <pageMargins left="0.7" right="0.7" top="0.75" bottom="0.75" header="0.3" footer="0.3"/>
  <pageSetup orientation="portrait" paperSize="9"/>
  <tableParts>
    <tablePart r:id="rId11"/>
    <tablePart r:id="rId14"/>
    <tablePart r:id="rId15"/>
    <tablePart r:id="rId10"/>
    <tablePart r:id="rId12"/>
    <tablePart r:id="rId13"/>
    <tablePart r:id="rId16"/>
    <tablePart r:id="rId9"/>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2019-01-16T16:29:28Z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