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<sst xmlns="http://schemas.openxmlformats.org/spreadsheetml/2006/main" count="1073" uniqueCount="482">
  <si>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</si>
  <si>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</si>
  <si>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</si>
  <si>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</si>
  <si>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</si>
  <si>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</si>
  <si>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</si>
  <si>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</si>
  <si>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</si>
  <si>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</si>
  <si>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</si>
  <si>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</si>
  <si>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</si>
  <si>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</si>
  <si>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</si>
  <si>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</si>
  <si>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</si>
  <si>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</si>
  <si>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</si>
  <si>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</si>
  <si>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</si>
  <si>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</si>
  <si>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</si>
  <si>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</si>
  <si>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</si>
  <si>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</si>
  <si>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</si>
  <si>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</si>
  <si>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</si>
  <si>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</si>
  <si>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</si>
  <si>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</si>
  <si>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</si>
  <si>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</si>
  <si>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</si>
  <si>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</si>
  <si>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</si>
  <si>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</si>
  <si>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</si>
  <si>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</si>
  <si>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</si>
  <si>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</si>
  <si>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</si>
  <si>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</si>
  <si>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</si>
  <si>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</si>
  <si>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</si>
  <si>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</si>
  <si>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</si>
  <si>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</si>
  <si>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</si>
  <si>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</si>
  <si>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</si>
  <si>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</si>
  <si>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</si>
  <si>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</si>
  <si>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</si>
  <si>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</si>
  <si>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</si>
  <si>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</si>
  <si>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</si>
  <si>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</si>
  <si>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</si>
  <si>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</si>
  <si>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</si>
  <si>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</si>
  <si>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</si>
  <si>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</si>
  <si>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</si>
  <si>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</si>
  <si>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</si>
  <si>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</si>
  <si>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</si>
  <si>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</si>
  <si>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</si>
  <si>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</si>
  <si>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</si>
  <si>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</si>
  <si>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</si>
  <si>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</si>
  <si>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</si>
  <si>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</si>
  <si>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</si>
  <si>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</si>
  <si>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</si>
  <si>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</si>
  <si>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</si>
  <si>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</si>
  <si>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</si>
  <si>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</si>
  <si>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</si>
  <si>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</si>
  <si>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</si>
  <si>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</si>
  <si>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</si>
  <si>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</si>
  <si>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</si>
  <si>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</si>
  <si>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</si>
  <si>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</si>
  <si>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</si>
  <si>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</si>
  <si>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</si>
  <si>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</si>
  <si>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</si>
  <si>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</si>
  <si>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</si>
  <si>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</si>
  <si>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</si>
  <si>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</si>
  <si>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</si>
  <si>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</si>
  <si>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</si>
  <si>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</si>
  <si>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</si>
  <si>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</si>
  <si>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</si>
  <si>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</si>
  <si>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</si>
  <si>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</si>
  <si>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</si>
  <si>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</si>
  <si>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</si>
  <si>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</si>
  <si>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</si>
  <si>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</si>
  <si>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</si>
  <si>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</si>
  <si>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</si>
  <si>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</si>
  <si>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</si>
  <si>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</si>
  <si>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</si>
  <si>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</si>
  <si>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</si>
  <si>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</si>
  <si>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</si>
  <si>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</si>
  <si>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</si>
  <si>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</si>
  <si>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</si>
  <si>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</si>
  <si>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</si>
  <si>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</si>
  <si>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</si>
  <si>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</si>
  <si>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</si>
  <si>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</si>
  <si>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</si>
  <si>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</si>
  <si>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</si>
  <si>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</si>
  <si>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</si>
  <si>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</si>
  <si>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</si>
  <si>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</si>
  <si>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</si>
  <si>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</si>
  <si>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</si>
  <si>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</si>
  <si>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</si>
  <si>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</si>
  <si>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</si>
  <si>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</si>
  <si>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</si>
  <si>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</si>
  <si>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</si>
  <si>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</si>
  <si>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</si>
  <si>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</si>
  <si>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</si>
  <si>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</si>
  <si>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</si>
  <si>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</si>
  <si>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</si>
  <si>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</si>
  <si>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</si>
  <si>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</si>
  <si>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</si>
  <si>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</si>
  <si>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</si>
  <si>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</si>
  <si>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</si>
  <si>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</si>
  <si>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</si>
  <si>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</si>
  <si>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</si>
  <si>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</si>
  <si>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</si>
  <si>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</si>
  <si>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</si>
  <si>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</si>
  <si>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</si>
  <si>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</si>
  <si>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</si>
  <si>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</si>
  <si>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</si>
  <si>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</si>
  <si>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</si>
  <si>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</si>
  <si>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</si>
  <si>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</si>
  <si>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</si>
  <si>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</si>
  <si>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</si>
  <si>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</si>
  <si>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</si>
  <si>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</si>
  <si>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</si>
  <si>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</si>
  <si>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</si>
  <si>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</si>
  <si>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secwepemcseklep</t>
  </si>
  <si>
    <t>isusask</t>
  </si>
  <si>
    <t>leaharcand</t>
  </si>
  <si>
    <t>kaypear99</t>
  </si>
  <si>
    <t>Mentions</t>
  </si>
  <si>
    <t>#Resist150 #Resistance150 #canada150 #UnSettleCanada150 #Unsettle150 #indigenous  #nativepride #Defendersoftheland #idlenomore https://t.co/nLNtqoV9R7</t>
  </si>
  <si>
    <t>RT @LeahArcand: 132 years ago today in Battleford, SK, 8 First Nations men were hanged in the largest mass hanging in Canada's history. (No…</t>
  </si>
  <si>
    <t>132 years ago today in Battleford, SK, 8 First Nations men were hanged in the largest mass hanging in Canada's history. (Nov. 27 1885) 
Authorities made all Indian students at the Industrial School taken out to witness the event. 
#unsettle150
  https://t.co/uu5YdBMqa2</t>
  </si>
  <si>
    <t>http://froglake.ca/chief-council/frog-lake-history/</t>
  </si>
  <si>
    <t>froglake.ca</t>
  </si>
  <si>
    <t>resist150 resistance150 canada150 unsettlecanada150 unsettle150 indigenous nativepride defendersoftheland idlenomore</t>
  </si>
  <si>
    <t>unsettle150</t>
  </si>
  <si>
    <t>https://pbs.twimg.com/media/DsdFV2zVAAAjKFp.jpg</t>
  </si>
  <si>
    <t>http://pbs.twimg.com/profile_images/1066024907471900672/xaizZERI_normal.jpg</t>
  </si>
  <si>
    <t>http://pbs.twimg.com/profile_images/1062004759882682369/Mt9sGew9_normal.jpg</t>
  </si>
  <si>
    <t>http://pbs.twimg.com/profile_images/917177470649909248/yUFBWK9a_normal.jpg</t>
  </si>
  <si>
    <t>https://twitter.com/#!/secwepemcseklep/status/1064896200929734656</t>
  </si>
  <si>
    <t>https://twitter.com/#!/isusask/status/1067555666414497792</t>
  </si>
  <si>
    <t>https://twitter.com/#!/leaharcand/status/935228072562851840</t>
  </si>
  <si>
    <t>https://twitter.com/#!/leaharcand/status/1067554908830806016</t>
  </si>
  <si>
    <t>https://twitter.com/#!/kaypear99/status/1067568261703774208</t>
  </si>
  <si>
    <t>1064896200929734656</t>
  </si>
  <si>
    <t>1067555666414497792</t>
  </si>
  <si>
    <t>935228072562851840</t>
  </si>
  <si>
    <t>1067554908830806016</t>
  </si>
  <si>
    <t>1067568261703774208</t>
  </si>
  <si>
    <t/>
  </si>
  <si>
    <t>und</t>
  </si>
  <si>
    <t>en</t>
  </si>
  <si>
    <t>Twitter Web Client</t>
  </si>
  <si>
    <t>Twitter for iPhone</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</si>
  <si>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</si>
  <si>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</si>
  <si>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</si>
  <si>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</si>
  <si>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</si>
  <si>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</si>
  <si>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</si>
  <si>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</si>
  <si>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</si>
  <si>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</si>
  <si>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</si>
  <si>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</si>
  <si>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</si>
  <si>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</si>
  <si>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</si>
  <si>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</si>
  <si>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</si>
  <si>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</si>
  <si>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</si>
  <si>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</si>
  <si>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</si>
  <si>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</si>
  <si>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</si>
  <si>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Secwepemc Seklep</t>
  </si>
  <si>
    <t>Indigenous Studies</t>
  </si>
  <si>
    <t>Auntarchy</t>
  </si>
  <si>
    <t>Kay Pear</t>
  </si>
  <si>
    <t>Tsilhqotin / Secwepemc J-Welder striving for the empowerment of our youth to make informed decisions in all of Secwepemculecw.</t>
  </si>
  <si>
    <t>Department of Indigenous Studies, University of Saskatchewan - Saskatoon, SK</t>
  </si>
  <si>
    <t>Nehiyaw/Saulteaux iskwew from Treaty 6 || Educator || #saverezdogs</t>
  </si>
  <si>
    <t>Law professor. Lifelong feminist. Weary but unrepentant leftist. She/her. #NoBorders</t>
  </si>
  <si>
    <t>Williams Lake</t>
  </si>
  <si>
    <t>https://www.facebook.com/nativ</t>
  </si>
  <si>
    <t>Saskatchewan, Canada</t>
  </si>
  <si>
    <t>Fredericton, NB Canada, On the unsurrendered and unceded lands of Wulustukyik.</t>
  </si>
  <si>
    <t>https://t.co/dvkGF2Pfjn</t>
  </si>
  <si>
    <t>http://artsandscience.usask.ca/indigenousstudies/</t>
  </si>
  <si>
    <t>https://pbs.twimg.com/profile_banners/33305730/1546833400</t>
  </si>
  <si>
    <t>https://pbs.twimg.com/profile_banners/2266117136/1539233476</t>
  </si>
  <si>
    <t>https://pbs.twimg.com/profile_banners/351202293/1541944346</t>
  </si>
  <si>
    <t>https://pbs.twimg.com/profile_banners/2171375750/1507508048</t>
  </si>
  <si>
    <t>http://abs.twimg.com/images/themes/theme1/bg.png</t>
  </si>
  <si>
    <t>http://abs.twimg.com/images/themes/theme5/bg.gif</t>
  </si>
  <si>
    <t>http://abs.twimg.com/images/themes/theme10/bg.gif</t>
  </si>
  <si>
    <t>http://pbs.twimg.com/profile_images/1067797227328815104/q0-ZjF10_normal.jpg</t>
  </si>
  <si>
    <t>Open Twitter Page for This Person</t>
  </si>
  <si>
    <t>https://twitter.com/secwepemcseklep</t>
  </si>
  <si>
    <t>https://twitter.com/isusask</t>
  </si>
  <si>
    <t>https://twitter.com/leaharcand</t>
  </si>
  <si>
    <t>https://twitter.com/kaypear99</t>
  </si>
  <si>
    <t>secwepemcseklep
#Resist150 #Resistance150 #canada150
#UnSettleCanada150 #Unsettle150
#indigenous #nativepride #Defendersoftheland
#idlenomore https://t.co/nLNtqoV9R7</t>
  </si>
  <si>
    <t>isusask
RT @LeahArcand: 132 years ago today
in Battleford, SK, 8 First Nations
men were hanged in the largest
mass hanging in Canada's history.
(No…</t>
  </si>
  <si>
    <t>leaharcand
RT @LeahArcand: 132 years ago today
in Battleford, SK, 8 First Nations
men were hanged in the largest
mass hanging in Canada's history.
(No…</t>
  </si>
  <si>
    <t>kaypear99
RT @LeahArcand: 132 years ago today
in Battleford, SK, 8 First Nations
men were hanged in the largest
mass hanging in Canada's history.
(No…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</si>
  <si>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</si>
  <si>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</si>
  <si>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</si>
  <si>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</si>
  <si>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</si>
  <si>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</si>
  <si>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</si>
  <si>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</si>
  <si>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</si>
  <si>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</si>
  <si>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</si>
  <si>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</si>
  <si>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</si>
  <si>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</si>
  <si>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</si>
  <si>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</si>
  <si>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</si>
  <si>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</si>
  <si>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</si>
  <si>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</si>
  <si>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</si>
  <si>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</si>
  <si>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</si>
  <si>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</si>
  <si>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</si>
  <si>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</si>
  <si>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</si>
  <si>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</si>
  <si>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</si>
  <si>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</si>
  <si>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</si>
  <si>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</si>
  <si>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</si>
  <si>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</si>
  <si>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</si>
  <si>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</si>
  <si>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</si>
  <si>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</si>
  <si>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</si>
  <si>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</si>
  <si>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</si>
  <si>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</si>
  <si>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</si>
  <si>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</si>
  <si>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</si>
  <si>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</si>
  <si>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</si>
  <si>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</si>
  <si>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</si>
  <si>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</si>
  <si>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</si>
  <si>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</si>
  <si>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</si>
  <si>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</si>
  <si>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</si>
  <si>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</si>
  <si>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</si>
  <si>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</si>
  <si>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</si>
  <si>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</si>
  <si>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</si>
  <si>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</si>
  <si>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</si>
  <si>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</si>
  <si>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</si>
  <si>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</si>
  <si>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resist150</t>
  </si>
  <si>
    <t>resistance150</t>
  </si>
  <si>
    <t>canada150</t>
  </si>
  <si>
    <t>unsettlecanada150</t>
  </si>
  <si>
    <t>indigenous</t>
  </si>
  <si>
    <t>nativepride</t>
  </si>
  <si>
    <t>defendersoftheland</t>
  </si>
  <si>
    <t>idlenomore</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</si>
  <si>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</si>
  <si>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</si>
  <si>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</si>
  <si>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</si>
  <si>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</si>
  <si>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</si>
  <si>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</si>
  <si>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</si>
  <si>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</si>
  <si>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132</t>
  </si>
  <si>
    <t>years</t>
  </si>
  <si>
    <t>ago</t>
  </si>
  <si>
    <t>today</t>
  </si>
  <si>
    <t>battleford</t>
  </si>
  <si>
    <t>Top Words in Tweet in G1</t>
  </si>
  <si>
    <t>sk</t>
  </si>
  <si>
    <t>8</t>
  </si>
  <si>
    <t>first</t>
  </si>
  <si>
    <t>nations</t>
  </si>
  <si>
    <t>men</t>
  </si>
  <si>
    <t>Top Words in Tweet in G2</t>
  </si>
  <si>
    <t>Top Words in Tweet</t>
  </si>
  <si>
    <t>132 years ago today battleford sk 8 first nations men</t>
  </si>
  <si>
    <t>Top Word Pairs in Tweet in Entire Graph</t>
  </si>
  <si>
    <t>132,years</t>
  </si>
  <si>
    <t>years,ago</t>
  </si>
  <si>
    <t>ago,today</t>
  </si>
  <si>
    <t>today,battleford</t>
  </si>
  <si>
    <t>battleford,sk</t>
  </si>
  <si>
    <t>sk,8</t>
  </si>
  <si>
    <t>8,first</t>
  </si>
  <si>
    <t>first,nations</t>
  </si>
  <si>
    <t>nations,men</t>
  </si>
  <si>
    <t>men,hanged</t>
  </si>
  <si>
    <t>Top Word Pairs in Tweet in G1</t>
  </si>
  <si>
    <t>Top Word Pairs in Tweet in G2</t>
  </si>
  <si>
    <t>Top Word Pairs in Tweet</t>
  </si>
  <si>
    <t>132,years  years,ago  ago,today  today,battleford  battleford,sk  sk,8  8,first  first,nations  nations,men  men,hanged</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</si>
  <si>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</si>
  <si>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</si>
  <si>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</si>
  <si>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</si>
  <si>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</si>
  <si>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</si>
  <si>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</si>
  <si>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</si>
  <si>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</si>
  <si>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</si>
  <si>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</si>
  <si>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</si>
  <si>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kaypear99 leaharcand isusask</t>
  </si>
  <si>
    <t>Top URLs in Tweet by Count</t>
  </si>
  <si>
    <t>Top URLs in Tweet by Salience</t>
  </si>
  <si>
    <t>Top Domains in Tweet by Count</t>
  </si>
  <si>
    <t>Top Domains in Tweet by Salience</t>
  </si>
  <si>
    <t>Top Hashtags in Tweet by Count</t>
  </si>
  <si>
    <t>Top Hashtags in Tweet by Salience</t>
  </si>
  <si>
    <t>Top Words in Tweet by Count</t>
  </si>
  <si>
    <t>resist150 resistance150 canada150 unsettlecanada150 indigenous nativepride defendersoftheland idlenomore</t>
  </si>
  <si>
    <t>leaharcand 132 years ago today battleford sk 8 first nations</t>
  </si>
  <si>
    <t>Top Words in Tweet by Salience</t>
  </si>
  <si>
    <t>leaharcand nov 27 1885 authorities made indian students industrial school</t>
  </si>
  <si>
    <t>Top Word Pairs in Tweet by Count</t>
  </si>
  <si>
    <t>resist150,resistance150  resistance150,canada150  canada150,unsettlecanada150  unsettlecanada150,unsettle150  unsettle150,indigenous  indigenous,nativepride  nativepride,defendersoftheland  defendersoftheland,idlenomore</t>
  </si>
  <si>
    <t>leaharcand,132  132,years  years,ago  ago,today  today,battleford  battleford,sk  sk,8  8,first  first,nations  nations,men</t>
  </si>
  <si>
    <t>Top Word Pairs in Tweet by Salience</t>
  </si>
  <si>
    <t>leaharcand,132  history,nov  nov,27  27,1885  1885,authorities  authorities,made  made,indian  indian,students  students,industrial  industrial,school</t>
  </si>
  <si>
    <t>Word</t>
  </si>
  <si>
    <t>hanged</t>
  </si>
  <si>
    <t>largest</t>
  </si>
  <si>
    <t>mass</t>
  </si>
  <si>
    <t>hanging</t>
  </si>
  <si>
    <t>canada's</t>
  </si>
  <si>
    <t>history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</si>
  <si>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</si>
  <si>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</si>
  <si>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</si>
  <si>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</si>
  <si>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</si>
  <si>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</si>
  <si>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</si>
  <si>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</si>
  <si>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</si>
  <si>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</si>
  <si>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</si>
  <si>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</si>
  <si>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</si>
  <si>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</si>
  <si>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</si>
  <si>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</si>
  <si>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</si>
  <si>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</si>
  <si>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</si>
  <si>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</si>
  <si>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</si>
  <si>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</si>
  <si>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</si>
  <si>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</si>
  <si>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</si>
  <si>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</si>
  <si>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</si>
  <si>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</si>
  <si>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</si>
  <si>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</si>
  <si>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</si>
  <si>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</si>
  <si>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</si>
  <si>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132 years ago today battleford sk 8 first nations men</t>
  </si>
  <si>
    <t>Autofill Workbook Results</t>
  </si>
  <si>
    <t>Edge Weight▓1▓1▓0▓True▓Gray▓Red▓▓Edge Weight▓1▓1▓0▓3▓10▓False▓Edge Weight▓1▓1▓0▓35▓12▓False▓▓0▓0▓0▓True▓Black▓Black▓▓Followers▓786▓1611▓0▓162▓1000▓False▓▓0▓0▓0▓0▓0▓False▓▓0▓0▓0▓0▓0▓False▓▓0▓0▓0▓0▓0▓False</t>
  </si>
  <si>
    <t>GraphSource░GraphServerTwitterSearch▓GraphTerm░unsettle150▓ImportDescription░The graph represents a network of 4 Twitter users whose tweets in the requested range contained "unsettle150", or who were replied to or mentioned in those tweets.  The network was obtained from the NodeXL Graph Server on Wednesday, 16 January 2019 at 15:56 UTC.
The requested start date was Wednesday, 16 January 2019 at 01:01 UTC and the maximum number of tweets (going backward in time) was 5,000.
The tweets in the network were tweeted over the 7-day, 8-hour, 57-minute period from Tuesday, 20 November 2018 at 15:00 UTC to Tuesday, 27 November 2018 at 23:58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</si>
</sst>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119339"/>
        <c:axId val="7529732"/>
      </c:barChart>
      <c:catAx>
        <c:axId val="381193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529732"/>
        <c:crosses val="autoZero"/>
        <c:auto val="1"/>
        <c:lblOffset val="100"/>
        <c:noMultiLvlLbl val="0"/>
      </c:catAx>
      <c:valAx>
        <c:axId val="7529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1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unsettle150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11/27/2017 19:25</c:v>
                </c:pt>
                <c:pt idx="1">
                  <c:v>11/20/2018 15:00</c:v>
                </c:pt>
                <c:pt idx="2">
                  <c:v>11/27/2018 23:04</c:v>
                </c:pt>
                <c:pt idx="3">
                  <c:v>11/27/2018 23:07</c:v>
                </c:pt>
                <c:pt idx="4">
                  <c:v>11/27/2018 23:58</c:v>
                </c:pt>
              </c:strCache>
            </c:strRef>
          </c:cat>
          <c:val>
            <c:numRef>
              <c:f>'Time Series'!$B$26:$B$31</c:f>
              <c:numCache>
                <c:formatCode>General</c:formatCode>
                <c:ptCount val="5"/>
                <c:pt idx="0">
                  <c:v>1</c:v>
                </c:pt>
                <c:pt idx="1">
                  <c:v>1</c:v>
                </c:pt>
                <c:pt idx="2">
                  <c:v>1</c:v>
                </c:pt>
                <c:pt idx="3">
                  <c:v>1</c:v>
                </c:pt>
                <c:pt idx="4">
                  <c:v>1</c:v>
                </c:pt>
              </c:numCache>
            </c:numRef>
          </c:val>
        </c:ser>
        <c:axId val="14245237"/>
        <c:axId val="61098270"/>
      </c:barChart>
      <c:catAx>
        <c:axId val="14245237"/>
        <c:scaling>
          <c:orientation val="minMax"/>
        </c:scaling>
        <c:axPos val="b"/>
        <c:delete val="0"/>
        <c:numFmt formatCode="General" sourceLinked="1"/>
        <c:majorTickMark val="out"/>
        <c:minorTickMark val="none"/>
        <c:tickLblPos val="nextTo"/>
        <c:crossAx val="61098270"/>
        <c:crosses val="autoZero"/>
        <c:auto val="1"/>
        <c:lblOffset val="100"/>
        <c:noMultiLvlLbl val="0"/>
      </c:catAx>
      <c:valAx>
        <c:axId val="61098270"/>
        <c:scaling>
          <c:orientation val="minMax"/>
        </c:scaling>
        <c:axPos val="l"/>
        <c:majorGridlines/>
        <c:delete val="0"/>
        <c:numFmt formatCode="General" sourceLinked="1"/>
        <c:majorTickMark val="out"/>
        <c:minorTickMark val="none"/>
        <c:tickLblPos val="nextTo"/>
        <c:crossAx val="142452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8725"/>
        <c:axId val="5928526"/>
      </c:barChart>
      <c:catAx>
        <c:axId val="6587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28526"/>
        <c:crosses val="autoZero"/>
        <c:auto val="1"/>
        <c:lblOffset val="100"/>
        <c:noMultiLvlLbl val="0"/>
      </c:catAx>
      <c:valAx>
        <c:axId val="5928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356735"/>
        <c:axId val="10448568"/>
      </c:barChart>
      <c:catAx>
        <c:axId val="533567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48568"/>
        <c:crosses val="autoZero"/>
        <c:auto val="1"/>
        <c:lblOffset val="100"/>
        <c:noMultiLvlLbl val="0"/>
      </c:catAx>
      <c:valAx>
        <c:axId val="10448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56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928249"/>
        <c:axId val="41027650"/>
      </c:barChart>
      <c:catAx>
        <c:axId val="269282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27650"/>
        <c:crosses val="autoZero"/>
        <c:auto val="1"/>
        <c:lblOffset val="100"/>
        <c:noMultiLvlLbl val="0"/>
      </c:catAx>
      <c:valAx>
        <c:axId val="41027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28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704531"/>
        <c:axId val="34905324"/>
      </c:barChart>
      <c:catAx>
        <c:axId val="337045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905324"/>
        <c:crosses val="autoZero"/>
        <c:auto val="1"/>
        <c:lblOffset val="100"/>
        <c:noMultiLvlLbl val="0"/>
      </c:catAx>
      <c:valAx>
        <c:axId val="3490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0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712461"/>
        <c:axId val="8758966"/>
      </c:barChart>
      <c:catAx>
        <c:axId val="457124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58966"/>
        <c:crosses val="autoZero"/>
        <c:auto val="1"/>
        <c:lblOffset val="100"/>
        <c:noMultiLvlLbl val="0"/>
      </c:catAx>
      <c:valAx>
        <c:axId val="8758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2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721831"/>
        <c:axId val="38387616"/>
      </c:barChart>
      <c:catAx>
        <c:axId val="117218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87616"/>
        <c:crosses val="autoZero"/>
        <c:auto val="1"/>
        <c:lblOffset val="100"/>
        <c:noMultiLvlLbl val="0"/>
      </c:catAx>
      <c:valAx>
        <c:axId val="3838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21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944225"/>
        <c:axId val="22389162"/>
      </c:barChart>
      <c:catAx>
        <c:axId val="99442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89162"/>
        <c:crosses val="autoZero"/>
        <c:auto val="1"/>
        <c:lblOffset val="100"/>
        <c:noMultiLvlLbl val="0"/>
      </c:catAx>
      <c:valAx>
        <c:axId val="22389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4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5867"/>
        <c:axId val="1582804"/>
      </c:barChart>
      <c:catAx>
        <c:axId val="175867"/>
        <c:scaling>
          <c:orientation val="minMax"/>
        </c:scaling>
        <c:axPos val="b"/>
        <c:delete val="1"/>
        <c:majorTickMark val="out"/>
        <c:minorTickMark val="none"/>
        <c:tickLblPos val="none"/>
        <c:crossAx val="1582804"/>
        <c:crosses val="autoZero"/>
        <c:auto val="1"/>
        <c:lblOffset val="100"/>
        <c:noMultiLvlLbl val="0"/>
      </c:catAx>
      <c:valAx>
        <c:axId val="1582804"/>
        <c:scaling>
          <c:orientation val="minMax"/>
        </c:scaling>
        <c:axPos val="l"/>
        <c:delete val="1"/>
        <c:majorTickMark val="out"/>
        <c:minorTickMark val="none"/>
        <c:tickLblPos val="none"/>
        <c:crossAx val="1758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L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resist150 resistance150 canada150 unsettlecanada150 unsettle150 indigenous nativepride defendersoftheland idlenomore"/>
        <m/>
        <s v="unsettle15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18-11-20T15:00:13.000"/>
        <d v="2018-11-27T23:07:59.000"/>
        <d v="2017-11-27T19:25:22.000"/>
        <d v="2018-11-27T23:04:59.000"/>
        <d v="2018-11-27T23:58:0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ecwepemcseklep"/>
    <s v="secwepemcseklep"/>
    <m/>
    <m/>
    <m/>
    <m/>
    <m/>
    <m/>
    <m/>
    <m/>
    <s v="No"/>
    <n v="3"/>
    <m/>
    <m/>
    <x v="0"/>
    <d v="2018-11-20T15:00:13.000"/>
    <s v="#Resist150 #Resistance150 #canada150 #UnSettleCanada150 #Unsettle150 #indigenous  #nativepride #Defendersoftheland #idlenomore https://t.co/nLNtqoV9R7"/>
    <m/>
    <m/>
    <x v="0"/>
    <s v="https://pbs.twimg.com/media/DsdFV2zVAAAjKFp.jpg"/>
    <s v="https://pbs.twimg.com/media/DsdFV2zVAAAjKFp.jpg"/>
    <x v="0"/>
    <s v="https://twitter.com/#!/secwepemcseklep/status/1064896200929734656"/>
    <m/>
    <m/>
    <s v="1064896200929734656"/>
    <m/>
    <b v="0"/>
    <n v="1"/>
    <s v=""/>
    <b v="0"/>
    <s v="und"/>
    <m/>
    <s v=""/>
    <b v="0"/>
    <n v="0"/>
    <s v=""/>
    <s v="Twitter Web Client"/>
    <b v="0"/>
    <s v="1064896200929734656"/>
    <s v="Tweet"/>
    <n v="0"/>
    <n v="0"/>
    <m/>
    <m/>
    <m/>
    <m/>
    <m/>
    <m/>
    <m/>
    <m/>
    <n v="1"/>
    <s v="2"/>
    <s v="2"/>
    <n v="0"/>
    <n v="0"/>
    <n v="0"/>
    <n v="0"/>
    <n v="0"/>
    <n v="0"/>
    <n v="9"/>
    <n v="100"/>
    <n v="9"/>
  </r>
  <r>
    <s v="isusask"/>
    <s v="leaharcand"/>
    <m/>
    <m/>
    <m/>
    <m/>
    <m/>
    <m/>
    <m/>
    <m/>
    <s v="No"/>
    <n v="4"/>
    <m/>
    <m/>
    <x v="1"/>
    <d v="2018-11-27T23:07:59.000"/>
    <s v="RT @LeahArcand: 132 years ago today in Battleford, SK, 8 First Nations men were hanged in the largest mass hanging in Canada's history. (No…"/>
    <m/>
    <m/>
    <x v="1"/>
    <m/>
    <s v="http://pbs.twimg.com/profile_images/1066024907471900672/xaizZERI_normal.jpg"/>
    <x v="1"/>
    <s v="https://twitter.com/#!/isusask/status/1067555666414497792"/>
    <m/>
    <m/>
    <s v="1067555666414497792"/>
    <m/>
    <b v="0"/>
    <n v="0"/>
    <s v=""/>
    <b v="0"/>
    <s v="en"/>
    <m/>
    <s v=""/>
    <b v="0"/>
    <n v="146"/>
    <s v="935228072562851840"/>
    <s v="Twitter for iPhone"/>
    <b v="0"/>
    <s v="935228072562851840"/>
    <s v="Tweet"/>
    <n v="0"/>
    <n v="0"/>
    <m/>
    <m/>
    <m/>
    <m/>
    <m/>
    <m/>
    <m/>
    <m/>
    <n v="1"/>
    <s v="1"/>
    <s v="1"/>
    <n v="0"/>
    <n v="0"/>
    <n v="0"/>
    <n v="0"/>
    <n v="0"/>
    <n v="0"/>
    <n v="24"/>
    <n v="100"/>
    <n v="24"/>
  </r>
  <r>
    <s v="leaharcand"/>
    <s v="leaharcand"/>
    <m/>
    <m/>
    <m/>
    <m/>
    <m/>
    <m/>
    <m/>
    <m/>
    <s v="No"/>
    <n v="5"/>
    <m/>
    <m/>
    <x v="0"/>
    <d v="2017-11-27T19:25:22.000"/>
    <s v="132 years ago today in Battleford, SK, 8 First Nations men were hanged in the largest mass hanging in Canada's history. (Nov. 27 1885) _x000a_Authorities made all Indian students at the Industrial School taken out to witness the event. _x000a_#unsettle150_x000a_  https://t.co/uu5YdBMqa2"/>
    <s v="http://froglake.ca/chief-council/frog-lake-history/"/>
    <s v="froglake.ca"/>
    <x v="2"/>
    <m/>
    <s v="http://pbs.twimg.com/profile_images/1062004759882682369/Mt9sGew9_normal.jpg"/>
    <x v="2"/>
    <s v="https://twitter.com/#!/leaharcand/status/935228072562851840"/>
    <m/>
    <m/>
    <s v="935228072562851840"/>
    <m/>
    <b v="0"/>
    <n v="70"/>
    <s v=""/>
    <b v="0"/>
    <s v="en"/>
    <m/>
    <s v=""/>
    <b v="0"/>
    <n v="146"/>
    <s v=""/>
    <s v="Twitter for iPhone"/>
    <b v="0"/>
    <s v="935228072562851840"/>
    <s v="Retweet"/>
    <n v="0"/>
    <n v="0"/>
    <m/>
    <m/>
    <m/>
    <m/>
    <m/>
    <m/>
    <m/>
    <m/>
    <n v="2"/>
    <s v="1"/>
    <s v="1"/>
    <n v="0"/>
    <n v="0"/>
    <n v="0"/>
    <n v="0"/>
    <n v="0"/>
    <n v="0"/>
    <n v="40"/>
    <n v="100"/>
    <n v="40"/>
  </r>
  <r>
    <s v="leaharcand"/>
    <s v="leaharcand"/>
    <m/>
    <m/>
    <m/>
    <m/>
    <m/>
    <m/>
    <m/>
    <m/>
    <s v="No"/>
    <n v="6"/>
    <m/>
    <m/>
    <x v="0"/>
    <d v="2018-11-27T23:04:59.000"/>
    <s v="RT @LeahArcand: 132 years ago today in Battleford, SK, 8 First Nations men were hanged in the largest mass hanging in Canada's history. (No…"/>
    <m/>
    <m/>
    <x v="1"/>
    <m/>
    <s v="http://pbs.twimg.com/profile_images/1062004759882682369/Mt9sGew9_normal.jpg"/>
    <x v="3"/>
    <s v="https://twitter.com/#!/leaharcand/status/1067554908830806016"/>
    <m/>
    <m/>
    <s v="1067554908830806016"/>
    <m/>
    <b v="0"/>
    <n v="0"/>
    <s v=""/>
    <b v="0"/>
    <s v="en"/>
    <m/>
    <s v=""/>
    <b v="0"/>
    <n v="146"/>
    <s v="935228072562851840"/>
    <s v="Twitter for iPhone"/>
    <b v="0"/>
    <s v="935228072562851840"/>
    <s v="Tweet"/>
    <n v="0"/>
    <n v="0"/>
    <m/>
    <m/>
    <m/>
    <m/>
    <m/>
    <m/>
    <m/>
    <m/>
    <n v="2"/>
    <s v="1"/>
    <s v="1"/>
    <n v="0"/>
    <n v="0"/>
    <n v="0"/>
    <n v="0"/>
    <n v="0"/>
    <n v="0"/>
    <n v="24"/>
    <n v="100"/>
    <n v="24"/>
  </r>
  <r>
    <s v="kaypear99"/>
    <s v="leaharcand"/>
    <m/>
    <m/>
    <m/>
    <m/>
    <m/>
    <m/>
    <m/>
    <m/>
    <s v="No"/>
    <n v="7"/>
    <m/>
    <m/>
    <x v="1"/>
    <d v="2018-11-27T23:58:02.000"/>
    <s v="RT @LeahArcand: 132 years ago today in Battleford, SK, 8 First Nations men were hanged in the largest mass hanging in Canada's history. (No…"/>
    <m/>
    <m/>
    <x v="1"/>
    <m/>
    <s v="http://pbs.twimg.com/profile_images/917177470649909248/yUFBWK9a_normal.jpg"/>
    <x v="4"/>
    <s v="https://twitter.com/#!/kaypear99/status/1067568261703774208"/>
    <m/>
    <m/>
    <s v="1067568261703774208"/>
    <m/>
    <b v="0"/>
    <n v="0"/>
    <s v=""/>
    <b v="0"/>
    <s v="en"/>
    <m/>
    <s v=""/>
    <b v="0"/>
    <n v="146"/>
    <s v="935228072562851840"/>
    <s v="Twitter for Android"/>
    <b v="0"/>
    <s v="935228072562851840"/>
    <s v="Tweet"/>
    <n v="0"/>
    <n v="0"/>
    <m/>
    <m/>
    <m/>
    <m/>
    <m/>
    <m/>
    <m/>
    <m/>
    <n v="1"/>
    <s v="1"/>
    <s v="1"/>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2"/>
        <item x="0"/>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 totalsRowShown="0" headerRowDxfId="364" dataDxfId="363">
  <autoFilter ref="A2:BL7"/>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 totalsRowShown="0" headerRowDxfId="234" dataDxfId="233">
  <autoFilter ref="A2:C4"/>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2" totalsRowShown="0" headerRowDxfId="227" dataDxfId="226">
  <autoFilter ref="A1:F2"/>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F6" totalsRowShown="0" headerRowDxfId="219" dataDxfId="218">
  <autoFilter ref="A5:F6"/>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F18" totalsRowShown="0" headerRowDxfId="211" dataDxfId="210">
  <autoFilter ref="A9:F18"/>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1:F31" totalsRowShown="0" headerRowDxfId="202" dataDxfId="201">
  <autoFilter ref="A21:F31"/>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4:F44" totalsRowShown="0" headerRowDxfId="193" dataDxfId="192">
  <autoFilter ref="A34:F44"/>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7:F48" totalsRowShown="0" headerRowDxfId="184" dataDxfId="183">
  <autoFilter ref="A47:F48"/>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0:F51" totalsRowShown="0" headerRowDxfId="181" dataDxfId="180">
  <autoFilter ref="A50:F51"/>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4:F58" totalsRowShown="0" headerRowDxfId="166" dataDxfId="165">
  <autoFilter ref="A54:F58"/>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 totalsRowShown="0" headerRowDxfId="311" dataDxfId="310">
  <autoFilter ref="A2:BS6"/>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1" totalsRowShown="0" headerRowDxfId="147" dataDxfId="146">
  <autoFilter ref="A1:G4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3" totalsRowShown="0" headerRowDxfId="138" dataDxfId="137">
  <autoFilter ref="A1:L3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7" totalsRowShown="0" headerRowDxfId="64" dataDxfId="63">
  <autoFilter ref="A2:BL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5" totalsRowShown="0" headerRowDxfId="68" dataDxfId="67">
  <autoFilter ref="A1:B5"/>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5" dataDxfId="264">
  <autoFilter ref="A1:C5"/>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roglake.ca/chief-council/frog-lake-history/" TargetMode="External" /><Relationship Id="rId2" Type="http://schemas.openxmlformats.org/officeDocument/2006/relationships/hyperlink" Target="https://pbs.twimg.com/media/DsdFV2zVAAAjKFp.jpg" TargetMode="External" /><Relationship Id="rId3" Type="http://schemas.openxmlformats.org/officeDocument/2006/relationships/hyperlink" Target="https://pbs.twimg.com/media/DsdFV2zVAAAjKFp.jpg" TargetMode="External" /><Relationship Id="rId4" Type="http://schemas.openxmlformats.org/officeDocument/2006/relationships/hyperlink" Target="http://pbs.twimg.com/profile_images/1066024907471900672/xaizZERI_normal.jpg" TargetMode="External" /><Relationship Id="rId5" Type="http://schemas.openxmlformats.org/officeDocument/2006/relationships/hyperlink" Target="http://pbs.twimg.com/profile_images/1062004759882682369/Mt9sGew9_normal.jpg" TargetMode="External" /><Relationship Id="rId6" Type="http://schemas.openxmlformats.org/officeDocument/2006/relationships/hyperlink" Target="http://pbs.twimg.com/profile_images/1062004759882682369/Mt9sGew9_normal.jpg" TargetMode="External" /><Relationship Id="rId7" Type="http://schemas.openxmlformats.org/officeDocument/2006/relationships/hyperlink" Target="http://pbs.twimg.com/profile_images/917177470649909248/yUFBWK9a_normal.jpg" TargetMode="External" /><Relationship Id="rId8" Type="http://schemas.openxmlformats.org/officeDocument/2006/relationships/hyperlink" Target="https://twitter.com/#!/secwepemcseklep/status/1064896200929734656" TargetMode="External" /><Relationship Id="rId9" Type="http://schemas.openxmlformats.org/officeDocument/2006/relationships/hyperlink" Target="https://twitter.com/#!/isusask/status/1067555666414497792" TargetMode="External" /><Relationship Id="rId10" Type="http://schemas.openxmlformats.org/officeDocument/2006/relationships/hyperlink" Target="https://twitter.com/#!/leaharcand/status/935228072562851840" TargetMode="External" /><Relationship Id="rId11" Type="http://schemas.openxmlformats.org/officeDocument/2006/relationships/hyperlink" Target="https://twitter.com/#!/leaharcand/status/1067554908830806016" TargetMode="External" /><Relationship Id="rId12" Type="http://schemas.openxmlformats.org/officeDocument/2006/relationships/hyperlink" Target="https://twitter.com/#!/kaypear99/status/1067568261703774208" TargetMode="External" /><Relationship Id="rId13" Type="http://schemas.openxmlformats.org/officeDocument/2006/relationships/comments" Target="../comments1.xml" /><Relationship Id="rId14" Type="http://schemas.openxmlformats.org/officeDocument/2006/relationships/vmlDrawing" Target="../drawings/vmlDrawing1.vml" /><Relationship Id="rId15" Type="http://schemas.openxmlformats.org/officeDocument/2006/relationships/table" Target="../tables/table1.xml" /><Relationship Id="rId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froglake.ca/chief-council/frog-lake-history/" TargetMode="External" /><Relationship Id="rId2" Type="http://schemas.openxmlformats.org/officeDocument/2006/relationships/hyperlink" Target="https://pbs.twimg.com/media/DsdFV2zVAAAjKFp.jpg" TargetMode="External" /><Relationship Id="rId3" Type="http://schemas.openxmlformats.org/officeDocument/2006/relationships/hyperlink" Target="https://pbs.twimg.com/media/DsdFV2zVAAAjKFp.jpg" TargetMode="External" /><Relationship Id="rId4" Type="http://schemas.openxmlformats.org/officeDocument/2006/relationships/hyperlink" Target="http://pbs.twimg.com/profile_images/1066024907471900672/xaizZERI_normal.jpg" TargetMode="External" /><Relationship Id="rId5" Type="http://schemas.openxmlformats.org/officeDocument/2006/relationships/hyperlink" Target="http://pbs.twimg.com/profile_images/1062004759882682369/Mt9sGew9_normal.jpg" TargetMode="External" /><Relationship Id="rId6" Type="http://schemas.openxmlformats.org/officeDocument/2006/relationships/hyperlink" Target="http://pbs.twimg.com/profile_images/1062004759882682369/Mt9sGew9_normal.jpg" TargetMode="External" /><Relationship Id="rId7" Type="http://schemas.openxmlformats.org/officeDocument/2006/relationships/hyperlink" Target="http://pbs.twimg.com/profile_images/917177470649909248/yUFBWK9a_normal.jpg" TargetMode="External" /><Relationship Id="rId8" Type="http://schemas.openxmlformats.org/officeDocument/2006/relationships/hyperlink" Target="https://twitter.com/#!/secwepemcseklep/status/1064896200929734656" TargetMode="External" /><Relationship Id="rId9" Type="http://schemas.openxmlformats.org/officeDocument/2006/relationships/hyperlink" Target="https://twitter.com/#!/isusask/status/1067555666414497792" TargetMode="External" /><Relationship Id="rId10" Type="http://schemas.openxmlformats.org/officeDocument/2006/relationships/hyperlink" Target="https://twitter.com/#!/leaharcand/status/935228072562851840" TargetMode="External" /><Relationship Id="rId11" Type="http://schemas.openxmlformats.org/officeDocument/2006/relationships/hyperlink" Target="https://twitter.com/#!/leaharcand/status/1067554908830806016" TargetMode="External" /><Relationship Id="rId12" Type="http://schemas.openxmlformats.org/officeDocument/2006/relationships/hyperlink" Target="https://twitter.com/#!/kaypear99/status/1067568261703774208" TargetMode="External" /><Relationship Id="rId13" Type="http://schemas.openxmlformats.org/officeDocument/2006/relationships/comments" Target="../comments12.xml" /><Relationship Id="rId14" Type="http://schemas.openxmlformats.org/officeDocument/2006/relationships/vmlDrawing" Target="../drawings/vmlDrawing6.vml" /><Relationship Id="rId15" Type="http://schemas.openxmlformats.org/officeDocument/2006/relationships/table" Target="../tables/table22.xml" /><Relationship Id="rId1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nativ" TargetMode="External" /><Relationship Id="rId2" Type="http://schemas.openxmlformats.org/officeDocument/2006/relationships/hyperlink" Target="https://t.co/dvkGF2Pfjn" TargetMode="External" /><Relationship Id="rId3" Type="http://schemas.openxmlformats.org/officeDocument/2006/relationships/hyperlink" Target="http://artsandscience.usask.ca/indigenousstudies/" TargetMode="External" /><Relationship Id="rId4" Type="http://schemas.openxmlformats.org/officeDocument/2006/relationships/hyperlink" Target="https://pbs.twimg.com/profile_banners/33305730/1546833400" TargetMode="External" /><Relationship Id="rId5" Type="http://schemas.openxmlformats.org/officeDocument/2006/relationships/hyperlink" Target="https://pbs.twimg.com/profile_banners/2266117136/1539233476" TargetMode="External" /><Relationship Id="rId6" Type="http://schemas.openxmlformats.org/officeDocument/2006/relationships/hyperlink" Target="https://pbs.twimg.com/profile_banners/351202293/1541944346" TargetMode="External" /><Relationship Id="rId7" Type="http://schemas.openxmlformats.org/officeDocument/2006/relationships/hyperlink" Target="https://pbs.twimg.com/profile_banners/2171375750/1507508048"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5/bg.gif" TargetMode="External" /><Relationship Id="rId11" Type="http://schemas.openxmlformats.org/officeDocument/2006/relationships/hyperlink" Target="http://abs.twimg.com/images/themes/theme10/bg.gif" TargetMode="External" /><Relationship Id="rId12" Type="http://schemas.openxmlformats.org/officeDocument/2006/relationships/hyperlink" Target="http://pbs.twimg.com/profile_images/1067797227328815104/q0-ZjF10_normal.jpg" TargetMode="External" /><Relationship Id="rId13" Type="http://schemas.openxmlformats.org/officeDocument/2006/relationships/hyperlink" Target="http://pbs.twimg.com/profile_images/1066024907471900672/xaizZERI_normal.jpg" TargetMode="External" /><Relationship Id="rId14" Type="http://schemas.openxmlformats.org/officeDocument/2006/relationships/hyperlink" Target="http://pbs.twimg.com/profile_images/1062004759882682369/Mt9sGew9_normal.jpg" TargetMode="External" /><Relationship Id="rId15" Type="http://schemas.openxmlformats.org/officeDocument/2006/relationships/hyperlink" Target="http://pbs.twimg.com/profile_images/917177470649909248/yUFBWK9a_normal.jpg" TargetMode="External" /><Relationship Id="rId16" Type="http://schemas.openxmlformats.org/officeDocument/2006/relationships/hyperlink" Target="https://twitter.com/secwepemcseklep" TargetMode="External" /><Relationship Id="rId17" Type="http://schemas.openxmlformats.org/officeDocument/2006/relationships/hyperlink" Target="https://twitter.com/isusask" TargetMode="External" /><Relationship Id="rId18" Type="http://schemas.openxmlformats.org/officeDocument/2006/relationships/hyperlink" Target="https://twitter.com/leaharcand" TargetMode="External" /><Relationship Id="rId19" Type="http://schemas.openxmlformats.org/officeDocument/2006/relationships/hyperlink" Target="https://twitter.com/kaypear99" TargetMode="External" /><Relationship Id="rId20" Type="http://schemas.openxmlformats.org/officeDocument/2006/relationships/comments" Target="../comments2.xml" /><Relationship Id="rId21" Type="http://schemas.openxmlformats.org/officeDocument/2006/relationships/vmlDrawing" Target="../drawings/vmlDrawing2.vml" /><Relationship Id="rId22" Type="http://schemas.openxmlformats.org/officeDocument/2006/relationships/table" Target="../tables/table2.xm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froglake.ca/chief-council/frog-lake-history/" TargetMode="External" /><Relationship Id="rId2" Type="http://schemas.openxmlformats.org/officeDocument/2006/relationships/hyperlink" Target="http://froglake.ca/chief-council/frog-lake-history/"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335</v>
      </c>
      <c r="BB2" s="13" t="s">
        <v>341</v>
      </c>
      <c r="BC2" s="13" t="s">
        <v>342</v>
      </c>
      <c r="BD2" s="67" t="s">
        <v>460</v>
      </c>
      <c r="BE2" s="67" t="s">
        <v>461</v>
      </c>
      <c r="BF2" s="67" t="s">
        <v>462</v>
      </c>
      <c r="BG2" s="67" t="s">
        <v>463</v>
      </c>
      <c r="BH2" s="67" t="s">
        <v>464</v>
      </c>
      <c r="BI2" s="67" t="s">
        <v>465</v>
      </c>
      <c r="BJ2" s="67" t="s">
        <v>466</v>
      </c>
      <c r="BK2" s="67" t="s">
        <v>467</v>
      </c>
      <c r="BL2" s="67" t="s">
        <v>468</v>
      </c>
    </row>
    <row r="3" spans="1:64" ht="15" customHeight="1">
      <c r="A3" s="84" t="s">
        <v>212</v>
      </c>
      <c r="B3" s="84" t="s">
        <v>212</v>
      </c>
      <c r="C3" s="53" t="s">
        <v>476</v>
      </c>
      <c r="D3" s="54">
        <v>3</v>
      </c>
      <c r="E3" s="65" t="s">
        <v>132</v>
      </c>
      <c r="F3" s="55">
        <v>35</v>
      </c>
      <c r="G3" s="53"/>
      <c r="H3" s="57"/>
      <c r="I3" s="56"/>
      <c r="J3" s="56"/>
      <c r="K3" s="36" t="s">
        <v>65</v>
      </c>
      <c r="L3" s="62">
        <v>3</v>
      </c>
      <c r="M3" s="62"/>
      <c r="N3" s="63"/>
      <c r="O3" s="85" t="s">
        <v>176</v>
      </c>
      <c r="P3" s="87">
        <v>43424.62515046296</v>
      </c>
      <c r="Q3" s="85" t="s">
        <v>217</v>
      </c>
      <c r="R3" s="85"/>
      <c r="S3" s="85"/>
      <c r="T3" s="85" t="s">
        <v>222</v>
      </c>
      <c r="U3" s="90" t="s">
        <v>224</v>
      </c>
      <c r="V3" s="90" t="s">
        <v>224</v>
      </c>
      <c r="W3" s="87">
        <v>43424.62515046296</v>
      </c>
      <c r="X3" s="90" t="s">
        <v>228</v>
      </c>
      <c r="Y3" s="85"/>
      <c r="Z3" s="85"/>
      <c r="AA3" s="91" t="s">
        <v>233</v>
      </c>
      <c r="AB3" s="85"/>
      <c r="AC3" s="85" t="b">
        <v>0</v>
      </c>
      <c r="AD3" s="85">
        <v>1</v>
      </c>
      <c r="AE3" s="91" t="s">
        <v>238</v>
      </c>
      <c r="AF3" s="85" t="b">
        <v>0</v>
      </c>
      <c r="AG3" s="85" t="s">
        <v>239</v>
      </c>
      <c r="AH3" s="85"/>
      <c r="AI3" s="91" t="s">
        <v>238</v>
      </c>
      <c r="AJ3" s="85" t="b">
        <v>0</v>
      </c>
      <c r="AK3" s="85">
        <v>0</v>
      </c>
      <c r="AL3" s="91" t="s">
        <v>238</v>
      </c>
      <c r="AM3" s="85" t="s">
        <v>241</v>
      </c>
      <c r="AN3" s="85" t="b">
        <v>0</v>
      </c>
      <c r="AO3" s="91" t="s">
        <v>233</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9</v>
      </c>
      <c r="BK3" s="52">
        <v>100</v>
      </c>
      <c r="BL3" s="51">
        <v>9</v>
      </c>
    </row>
    <row r="4" spans="1:64" ht="15" customHeight="1">
      <c r="A4" s="84" t="s">
        <v>213</v>
      </c>
      <c r="B4" s="84" t="s">
        <v>214</v>
      </c>
      <c r="C4" s="53" t="s">
        <v>476</v>
      </c>
      <c r="D4" s="54">
        <v>3</v>
      </c>
      <c r="E4" s="65" t="s">
        <v>132</v>
      </c>
      <c r="F4" s="55">
        <v>35</v>
      </c>
      <c r="G4" s="53"/>
      <c r="H4" s="57"/>
      <c r="I4" s="56"/>
      <c r="J4" s="56"/>
      <c r="K4" s="36" t="s">
        <v>65</v>
      </c>
      <c r="L4" s="83">
        <v>4</v>
      </c>
      <c r="M4" s="83"/>
      <c r="N4" s="63"/>
      <c r="O4" s="86" t="s">
        <v>216</v>
      </c>
      <c r="P4" s="88">
        <v>43431.96387731482</v>
      </c>
      <c r="Q4" s="86" t="s">
        <v>218</v>
      </c>
      <c r="R4" s="86"/>
      <c r="S4" s="86"/>
      <c r="T4" s="86"/>
      <c r="U4" s="86"/>
      <c r="V4" s="89" t="s">
        <v>225</v>
      </c>
      <c r="W4" s="88">
        <v>43431.96387731482</v>
      </c>
      <c r="X4" s="89" t="s">
        <v>229</v>
      </c>
      <c r="Y4" s="86"/>
      <c r="Z4" s="86"/>
      <c r="AA4" s="92" t="s">
        <v>234</v>
      </c>
      <c r="AB4" s="86"/>
      <c r="AC4" s="86" t="b">
        <v>0</v>
      </c>
      <c r="AD4" s="86">
        <v>0</v>
      </c>
      <c r="AE4" s="92" t="s">
        <v>238</v>
      </c>
      <c r="AF4" s="86" t="b">
        <v>0</v>
      </c>
      <c r="AG4" s="86" t="s">
        <v>240</v>
      </c>
      <c r="AH4" s="86"/>
      <c r="AI4" s="92" t="s">
        <v>238</v>
      </c>
      <c r="AJ4" s="86" t="b">
        <v>0</v>
      </c>
      <c r="AK4" s="86">
        <v>146</v>
      </c>
      <c r="AL4" s="92" t="s">
        <v>235</v>
      </c>
      <c r="AM4" s="86" t="s">
        <v>242</v>
      </c>
      <c r="AN4" s="86" t="b">
        <v>0</v>
      </c>
      <c r="AO4" s="92" t="s">
        <v>235</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24</v>
      </c>
      <c r="BK4" s="52">
        <v>100</v>
      </c>
      <c r="BL4" s="51">
        <v>24</v>
      </c>
    </row>
    <row r="5" spans="1:64" ht="30">
      <c r="A5" s="84" t="s">
        <v>214</v>
      </c>
      <c r="B5" s="84" t="s">
        <v>214</v>
      </c>
      <c r="C5" s="53" t="s">
        <v>477</v>
      </c>
      <c r="D5" s="54">
        <v>3</v>
      </c>
      <c r="E5" s="65" t="s">
        <v>136</v>
      </c>
      <c r="F5" s="55">
        <v>35</v>
      </c>
      <c r="G5" s="53"/>
      <c r="H5" s="57"/>
      <c r="I5" s="56"/>
      <c r="J5" s="56"/>
      <c r="K5" s="36" t="s">
        <v>65</v>
      </c>
      <c r="L5" s="83">
        <v>5</v>
      </c>
      <c r="M5" s="83"/>
      <c r="N5" s="63"/>
      <c r="O5" s="86" t="s">
        <v>176</v>
      </c>
      <c r="P5" s="88">
        <v>43066.809282407405</v>
      </c>
      <c r="Q5" s="86" t="s">
        <v>219</v>
      </c>
      <c r="R5" s="89" t="s">
        <v>220</v>
      </c>
      <c r="S5" s="86" t="s">
        <v>221</v>
      </c>
      <c r="T5" s="86" t="s">
        <v>223</v>
      </c>
      <c r="U5" s="86"/>
      <c r="V5" s="89" t="s">
        <v>226</v>
      </c>
      <c r="W5" s="88">
        <v>43066.809282407405</v>
      </c>
      <c r="X5" s="89" t="s">
        <v>230</v>
      </c>
      <c r="Y5" s="86"/>
      <c r="Z5" s="86"/>
      <c r="AA5" s="92" t="s">
        <v>235</v>
      </c>
      <c r="AB5" s="86"/>
      <c r="AC5" s="86" t="b">
        <v>0</v>
      </c>
      <c r="AD5" s="86">
        <v>70</v>
      </c>
      <c r="AE5" s="92" t="s">
        <v>238</v>
      </c>
      <c r="AF5" s="86" t="b">
        <v>0</v>
      </c>
      <c r="AG5" s="86" t="s">
        <v>240</v>
      </c>
      <c r="AH5" s="86"/>
      <c r="AI5" s="92" t="s">
        <v>238</v>
      </c>
      <c r="AJ5" s="86" t="b">
        <v>0</v>
      </c>
      <c r="AK5" s="86">
        <v>146</v>
      </c>
      <c r="AL5" s="92" t="s">
        <v>238</v>
      </c>
      <c r="AM5" s="86" t="s">
        <v>242</v>
      </c>
      <c r="AN5" s="86" t="b">
        <v>0</v>
      </c>
      <c r="AO5" s="92" t="s">
        <v>235</v>
      </c>
      <c r="AP5" s="86" t="s">
        <v>244</v>
      </c>
      <c r="AQ5" s="86">
        <v>0</v>
      </c>
      <c r="AR5" s="86">
        <v>0</v>
      </c>
      <c r="AS5" s="86"/>
      <c r="AT5" s="86"/>
      <c r="AU5" s="86"/>
      <c r="AV5" s="86"/>
      <c r="AW5" s="86"/>
      <c r="AX5" s="86"/>
      <c r="AY5" s="86"/>
      <c r="AZ5" s="86"/>
      <c r="BA5">
        <v>2</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40</v>
      </c>
      <c r="BK5" s="52">
        <v>100</v>
      </c>
      <c r="BL5" s="51">
        <v>40</v>
      </c>
    </row>
    <row r="6" spans="1:64" ht="30">
      <c r="A6" s="84" t="s">
        <v>214</v>
      </c>
      <c r="B6" s="84" t="s">
        <v>214</v>
      </c>
      <c r="C6" s="53" t="s">
        <v>477</v>
      </c>
      <c r="D6" s="54">
        <v>3</v>
      </c>
      <c r="E6" s="65" t="s">
        <v>136</v>
      </c>
      <c r="F6" s="55">
        <v>35</v>
      </c>
      <c r="G6" s="53"/>
      <c r="H6" s="57"/>
      <c r="I6" s="56"/>
      <c r="J6" s="56"/>
      <c r="K6" s="36" t="s">
        <v>65</v>
      </c>
      <c r="L6" s="83">
        <v>6</v>
      </c>
      <c r="M6" s="83"/>
      <c r="N6" s="63"/>
      <c r="O6" s="86" t="s">
        <v>176</v>
      </c>
      <c r="P6" s="88">
        <v>43431.96179398148</v>
      </c>
      <c r="Q6" s="86" t="s">
        <v>218</v>
      </c>
      <c r="R6" s="86"/>
      <c r="S6" s="86"/>
      <c r="T6" s="86"/>
      <c r="U6" s="86"/>
      <c r="V6" s="89" t="s">
        <v>226</v>
      </c>
      <c r="W6" s="88">
        <v>43431.96179398148</v>
      </c>
      <c r="X6" s="89" t="s">
        <v>231</v>
      </c>
      <c r="Y6" s="86"/>
      <c r="Z6" s="86"/>
      <c r="AA6" s="92" t="s">
        <v>236</v>
      </c>
      <c r="AB6" s="86"/>
      <c r="AC6" s="86" t="b">
        <v>0</v>
      </c>
      <c r="AD6" s="86">
        <v>0</v>
      </c>
      <c r="AE6" s="92" t="s">
        <v>238</v>
      </c>
      <c r="AF6" s="86" t="b">
        <v>0</v>
      </c>
      <c r="AG6" s="86" t="s">
        <v>240</v>
      </c>
      <c r="AH6" s="86"/>
      <c r="AI6" s="92" t="s">
        <v>238</v>
      </c>
      <c r="AJ6" s="86" t="b">
        <v>0</v>
      </c>
      <c r="AK6" s="86">
        <v>146</v>
      </c>
      <c r="AL6" s="92" t="s">
        <v>235</v>
      </c>
      <c r="AM6" s="86" t="s">
        <v>242</v>
      </c>
      <c r="AN6" s="86" t="b">
        <v>0</v>
      </c>
      <c r="AO6" s="92" t="s">
        <v>235</v>
      </c>
      <c r="AP6" s="86" t="s">
        <v>176</v>
      </c>
      <c r="AQ6" s="86">
        <v>0</v>
      </c>
      <c r="AR6" s="86">
        <v>0</v>
      </c>
      <c r="AS6" s="86"/>
      <c r="AT6" s="86"/>
      <c r="AU6" s="86"/>
      <c r="AV6" s="86"/>
      <c r="AW6" s="86"/>
      <c r="AX6" s="86"/>
      <c r="AY6" s="86"/>
      <c r="AZ6" s="86"/>
      <c r="BA6">
        <v>2</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24</v>
      </c>
      <c r="BK6" s="52">
        <v>100</v>
      </c>
      <c r="BL6" s="51">
        <v>24</v>
      </c>
    </row>
    <row r="7" spans="1:64" ht="45">
      <c r="A7" s="84" t="s">
        <v>215</v>
      </c>
      <c r="B7" s="84" t="s">
        <v>214</v>
      </c>
      <c r="C7" s="53" t="s">
        <v>476</v>
      </c>
      <c r="D7" s="54">
        <v>3</v>
      </c>
      <c r="E7" s="65" t="s">
        <v>132</v>
      </c>
      <c r="F7" s="55">
        <v>35</v>
      </c>
      <c r="G7" s="53"/>
      <c r="H7" s="57"/>
      <c r="I7" s="56"/>
      <c r="J7" s="56"/>
      <c r="K7" s="36" t="s">
        <v>65</v>
      </c>
      <c r="L7" s="83">
        <v>7</v>
      </c>
      <c r="M7" s="83"/>
      <c r="N7" s="63"/>
      <c r="O7" s="86" t="s">
        <v>216</v>
      </c>
      <c r="P7" s="88">
        <v>43431.99863425926</v>
      </c>
      <c r="Q7" s="86" t="s">
        <v>218</v>
      </c>
      <c r="R7" s="86"/>
      <c r="S7" s="86"/>
      <c r="T7" s="86"/>
      <c r="U7" s="86"/>
      <c r="V7" s="89" t="s">
        <v>227</v>
      </c>
      <c r="W7" s="88">
        <v>43431.99863425926</v>
      </c>
      <c r="X7" s="89" t="s">
        <v>232</v>
      </c>
      <c r="Y7" s="86"/>
      <c r="Z7" s="86"/>
      <c r="AA7" s="92" t="s">
        <v>237</v>
      </c>
      <c r="AB7" s="86"/>
      <c r="AC7" s="86" t="b">
        <v>0</v>
      </c>
      <c r="AD7" s="86">
        <v>0</v>
      </c>
      <c r="AE7" s="92" t="s">
        <v>238</v>
      </c>
      <c r="AF7" s="86" t="b">
        <v>0</v>
      </c>
      <c r="AG7" s="86" t="s">
        <v>240</v>
      </c>
      <c r="AH7" s="86"/>
      <c r="AI7" s="92" t="s">
        <v>238</v>
      </c>
      <c r="AJ7" s="86" t="b">
        <v>0</v>
      </c>
      <c r="AK7" s="86">
        <v>146</v>
      </c>
      <c r="AL7" s="92" t="s">
        <v>235</v>
      </c>
      <c r="AM7" s="86" t="s">
        <v>243</v>
      </c>
      <c r="AN7" s="86" t="b">
        <v>0</v>
      </c>
      <c r="AO7" s="92" t="s">
        <v>235</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24</v>
      </c>
      <c r="BK7" s="52">
        <v>100</v>
      </c>
      <c r="BL7"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R5" r:id="rId1" display="http://froglake.ca/chief-council/frog-lake-history/"/>
    <hyperlink ref="U3" r:id="rId2" display="https://pbs.twimg.com/media/DsdFV2zVAAAjKFp.jpg"/>
    <hyperlink ref="V3" r:id="rId3" display="https://pbs.twimg.com/media/DsdFV2zVAAAjKFp.jpg"/>
    <hyperlink ref="V4" r:id="rId4" display="http://pbs.twimg.com/profile_images/1066024907471900672/xaizZERI_normal.jpg"/>
    <hyperlink ref="V5" r:id="rId5" display="http://pbs.twimg.com/profile_images/1062004759882682369/Mt9sGew9_normal.jpg"/>
    <hyperlink ref="V6" r:id="rId6" display="http://pbs.twimg.com/profile_images/1062004759882682369/Mt9sGew9_normal.jpg"/>
    <hyperlink ref="V7" r:id="rId7" display="http://pbs.twimg.com/profile_images/917177470649909248/yUFBWK9a_normal.jpg"/>
    <hyperlink ref="X3" r:id="rId8" display="https://twitter.com/#!/secwepemcseklep/status/1064896200929734656"/>
    <hyperlink ref="X4" r:id="rId9" display="https://twitter.com/#!/isusask/status/1067555666414497792"/>
    <hyperlink ref="X5" r:id="rId10" display="https://twitter.com/#!/leaharcand/status/935228072562851840"/>
    <hyperlink ref="X6" r:id="rId11" display="https://twitter.com/#!/leaharcand/status/1067554908830806016"/>
    <hyperlink ref="X7" r:id="rId12" display="https://twitter.com/#!/kaypear99/status/1067568261703774208"/>
  </hyperlinks>
  <printOptions/>
  <pageMargins left="0.7" right="0.7" top="0.75" bottom="0.75" header="0.3" footer="0.3"/>
  <pageSetup horizontalDpi="600" verticalDpi="600" orientation="portrait" r:id="rId16"/>
  <legacyDrawing r:id="rId14"/>
  <tableParts>
    <tablePart r:id="rId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438</v>
      </c>
      <c r="B1" s="13" t="s">
        <v>445</v>
      </c>
      <c r="C1" s="13" t="s">
        <v>446</v>
      </c>
      <c r="D1" s="13" t="s">
        <v>144</v>
      </c>
      <c r="E1" s="13" t="s">
        <v>448</v>
      </c>
      <c r="F1" s="13" t="s">
        <v>449</v>
      </c>
      <c r="G1" s="13" t="s">
        <v>450</v>
      </c>
    </row>
    <row r="2" spans="1:7" ht="15">
      <c r="A2" s="85" t="s">
        <v>375</v>
      </c>
      <c r="B2" s="85">
        <v>0</v>
      </c>
      <c r="C2" s="132">
        <v>0</v>
      </c>
      <c r="D2" s="85" t="s">
        <v>447</v>
      </c>
      <c r="E2" s="85"/>
      <c r="F2" s="85"/>
      <c r="G2" s="85"/>
    </row>
    <row r="3" spans="1:7" ht="15">
      <c r="A3" s="85" t="s">
        <v>376</v>
      </c>
      <c r="B3" s="85">
        <v>0</v>
      </c>
      <c r="C3" s="132">
        <v>0</v>
      </c>
      <c r="D3" s="85" t="s">
        <v>447</v>
      </c>
      <c r="E3" s="85"/>
      <c r="F3" s="85"/>
      <c r="G3" s="85"/>
    </row>
    <row r="4" spans="1:7" ht="15">
      <c r="A4" s="85" t="s">
        <v>377</v>
      </c>
      <c r="B4" s="85">
        <v>0</v>
      </c>
      <c r="C4" s="132">
        <v>0</v>
      </c>
      <c r="D4" s="85" t="s">
        <v>447</v>
      </c>
      <c r="E4" s="85"/>
      <c r="F4" s="85"/>
      <c r="G4" s="85"/>
    </row>
    <row r="5" spans="1:7" ht="15">
      <c r="A5" s="85" t="s">
        <v>378</v>
      </c>
      <c r="B5" s="85">
        <v>121</v>
      </c>
      <c r="C5" s="132">
        <v>1</v>
      </c>
      <c r="D5" s="85" t="s">
        <v>447</v>
      </c>
      <c r="E5" s="85"/>
      <c r="F5" s="85"/>
      <c r="G5" s="85"/>
    </row>
    <row r="6" spans="1:7" ht="15">
      <c r="A6" s="85" t="s">
        <v>379</v>
      </c>
      <c r="B6" s="85">
        <v>121</v>
      </c>
      <c r="C6" s="132">
        <v>1</v>
      </c>
      <c r="D6" s="85" t="s">
        <v>447</v>
      </c>
      <c r="E6" s="85"/>
      <c r="F6" s="85"/>
      <c r="G6" s="85"/>
    </row>
    <row r="7" spans="1:7" ht="15">
      <c r="A7" s="91" t="s">
        <v>380</v>
      </c>
      <c r="B7" s="91">
        <v>4</v>
      </c>
      <c r="C7" s="133">
        <v>0.004307111689246952</v>
      </c>
      <c r="D7" s="91" t="s">
        <v>447</v>
      </c>
      <c r="E7" s="91" t="b">
        <v>0</v>
      </c>
      <c r="F7" s="91" t="b">
        <v>0</v>
      </c>
      <c r="G7" s="91" t="b">
        <v>0</v>
      </c>
    </row>
    <row r="8" spans="1:7" ht="15">
      <c r="A8" s="91" t="s">
        <v>381</v>
      </c>
      <c r="B8" s="91">
        <v>4</v>
      </c>
      <c r="C8" s="133">
        <v>0.004307111689246952</v>
      </c>
      <c r="D8" s="91" t="s">
        <v>447</v>
      </c>
      <c r="E8" s="91" t="b">
        <v>0</v>
      </c>
      <c r="F8" s="91" t="b">
        <v>0</v>
      </c>
      <c r="G8" s="91" t="b">
        <v>0</v>
      </c>
    </row>
    <row r="9" spans="1:7" ht="15">
      <c r="A9" s="91" t="s">
        <v>382</v>
      </c>
      <c r="B9" s="91">
        <v>4</v>
      </c>
      <c r="C9" s="133">
        <v>0.004307111689246952</v>
      </c>
      <c r="D9" s="91" t="s">
        <v>447</v>
      </c>
      <c r="E9" s="91" t="b">
        <v>0</v>
      </c>
      <c r="F9" s="91" t="b">
        <v>0</v>
      </c>
      <c r="G9" s="91" t="b">
        <v>0</v>
      </c>
    </row>
    <row r="10" spans="1:7" ht="15">
      <c r="A10" s="91" t="s">
        <v>383</v>
      </c>
      <c r="B10" s="91">
        <v>4</v>
      </c>
      <c r="C10" s="133">
        <v>0.004307111689246952</v>
      </c>
      <c r="D10" s="91" t="s">
        <v>447</v>
      </c>
      <c r="E10" s="91" t="b">
        <v>0</v>
      </c>
      <c r="F10" s="91" t="b">
        <v>0</v>
      </c>
      <c r="G10" s="91" t="b">
        <v>0</v>
      </c>
    </row>
    <row r="11" spans="1:7" ht="15">
      <c r="A11" s="91" t="s">
        <v>384</v>
      </c>
      <c r="B11" s="91">
        <v>4</v>
      </c>
      <c r="C11" s="133">
        <v>0.004307111689246952</v>
      </c>
      <c r="D11" s="91" t="s">
        <v>447</v>
      </c>
      <c r="E11" s="91" t="b">
        <v>0</v>
      </c>
      <c r="F11" s="91" t="b">
        <v>0</v>
      </c>
      <c r="G11" s="91" t="b">
        <v>0</v>
      </c>
    </row>
    <row r="12" spans="1:7" ht="15">
      <c r="A12" s="91" t="s">
        <v>386</v>
      </c>
      <c r="B12" s="91">
        <v>4</v>
      </c>
      <c r="C12" s="133">
        <v>0.004307111689246952</v>
      </c>
      <c r="D12" s="91" t="s">
        <v>447</v>
      </c>
      <c r="E12" s="91" t="b">
        <v>0</v>
      </c>
      <c r="F12" s="91" t="b">
        <v>0</v>
      </c>
      <c r="G12" s="91" t="b">
        <v>0</v>
      </c>
    </row>
    <row r="13" spans="1:7" ht="15">
      <c r="A13" s="91" t="s">
        <v>387</v>
      </c>
      <c r="B13" s="91">
        <v>4</v>
      </c>
      <c r="C13" s="133">
        <v>0.004307111689246952</v>
      </c>
      <c r="D13" s="91" t="s">
        <v>447</v>
      </c>
      <c r="E13" s="91" t="b">
        <v>0</v>
      </c>
      <c r="F13" s="91" t="b">
        <v>0</v>
      </c>
      <c r="G13" s="91" t="b">
        <v>0</v>
      </c>
    </row>
    <row r="14" spans="1:7" ht="15">
      <c r="A14" s="91" t="s">
        <v>388</v>
      </c>
      <c r="B14" s="91">
        <v>4</v>
      </c>
      <c r="C14" s="133">
        <v>0.004307111689246952</v>
      </c>
      <c r="D14" s="91" t="s">
        <v>447</v>
      </c>
      <c r="E14" s="91" t="b">
        <v>0</v>
      </c>
      <c r="F14" s="91" t="b">
        <v>0</v>
      </c>
      <c r="G14" s="91" t="b">
        <v>0</v>
      </c>
    </row>
    <row r="15" spans="1:7" ht="15">
      <c r="A15" s="91" t="s">
        <v>389</v>
      </c>
      <c r="B15" s="91">
        <v>4</v>
      </c>
      <c r="C15" s="133">
        <v>0.004307111689246952</v>
      </c>
      <c r="D15" s="91" t="s">
        <v>447</v>
      </c>
      <c r="E15" s="91" t="b">
        <v>0</v>
      </c>
      <c r="F15" s="91" t="b">
        <v>0</v>
      </c>
      <c r="G15" s="91" t="b">
        <v>0</v>
      </c>
    </row>
    <row r="16" spans="1:7" ht="15">
      <c r="A16" s="91" t="s">
        <v>390</v>
      </c>
      <c r="B16" s="91">
        <v>4</v>
      </c>
      <c r="C16" s="133">
        <v>0.004307111689246952</v>
      </c>
      <c r="D16" s="91" t="s">
        <v>447</v>
      </c>
      <c r="E16" s="91" t="b">
        <v>0</v>
      </c>
      <c r="F16" s="91" t="b">
        <v>0</v>
      </c>
      <c r="G16" s="91" t="b">
        <v>0</v>
      </c>
    </row>
    <row r="17" spans="1:7" ht="15">
      <c r="A17" s="91" t="s">
        <v>439</v>
      </c>
      <c r="B17" s="91">
        <v>4</v>
      </c>
      <c r="C17" s="133">
        <v>0.004307111689246952</v>
      </c>
      <c r="D17" s="91" t="s">
        <v>447</v>
      </c>
      <c r="E17" s="91" t="b">
        <v>0</v>
      </c>
      <c r="F17" s="91" t="b">
        <v>0</v>
      </c>
      <c r="G17" s="91" t="b">
        <v>0</v>
      </c>
    </row>
    <row r="18" spans="1:7" ht="15">
      <c r="A18" s="91" t="s">
        <v>440</v>
      </c>
      <c r="B18" s="91">
        <v>4</v>
      </c>
      <c r="C18" s="133">
        <v>0.004307111689246952</v>
      </c>
      <c r="D18" s="91" t="s">
        <v>447</v>
      </c>
      <c r="E18" s="91" t="b">
        <v>0</v>
      </c>
      <c r="F18" s="91" t="b">
        <v>0</v>
      </c>
      <c r="G18" s="91" t="b">
        <v>0</v>
      </c>
    </row>
    <row r="19" spans="1:7" ht="15">
      <c r="A19" s="91" t="s">
        <v>441</v>
      </c>
      <c r="B19" s="91">
        <v>4</v>
      </c>
      <c r="C19" s="133">
        <v>0.004307111689246952</v>
      </c>
      <c r="D19" s="91" t="s">
        <v>447</v>
      </c>
      <c r="E19" s="91" t="b">
        <v>0</v>
      </c>
      <c r="F19" s="91" t="b">
        <v>0</v>
      </c>
      <c r="G19" s="91" t="b">
        <v>0</v>
      </c>
    </row>
    <row r="20" spans="1:7" ht="15">
      <c r="A20" s="91" t="s">
        <v>442</v>
      </c>
      <c r="B20" s="91">
        <v>4</v>
      </c>
      <c r="C20" s="133">
        <v>0.004307111689246952</v>
      </c>
      <c r="D20" s="91" t="s">
        <v>447</v>
      </c>
      <c r="E20" s="91" t="b">
        <v>0</v>
      </c>
      <c r="F20" s="91" t="b">
        <v>0</v>
      </c>
      <c r="G20" s="91" t="b">
        <v>0</v>
      </c>
    </row>
    <row r="21" spans="1:7" ht="15">
      <c r="A21" s="91" t="s">
        <v>443</v>
      </c>
      <c r="B21" s="91">
        <v>4</v>
      </c>
      <c r="C21" s="133">
        <v>0.004307111689246952</v>
      </c>
      <c r="D21" s="91" t="s">
        <v>447</v>
      </c>
      <c r="E21" s="91" t="b">
        <v>0</v>
      </c>
      <c r="F21" s="91" t="b">
        <v>0</v>
      </c>
      <c r="G21" s="91" t="b">
        <v>0</v>
      </c>
    </row>
    <row r="22" spans="1:7" ht="15">
      <c r="A22" s="91" t="s">
        <v>444</v>
      </c>
      <c r="B22" s="91">
        <v>4</v>
      </c>
      <c r="C22" s="133">
        <v>0.004307111689246952</v>
      </c>
      <c r="D22" s="91" t="s">
        <v>447</v>
      </c>
      <c r="E22" s="91" t="b">
        <v>0</v>
      </c>
      <c r="F22" s="91" t="b">
        <v>0</v>
      </c>
      <c r="G22" s="91" t="b">
        <v>0</v>
      </c>
    </row>
    <row r="23" spans="1:7" ht="15">
      <c r="A23" s="91" t="s">
        <v>214</v>
      </c>
      <c r="B23" s="91">
        <v>3</v>
      </c>
      <c r="C23" s="133">
        <v>0.007394958320545213</v>
      </c>
      <c r="D23" s="91" t="s">
        <v>447</v>
      </c>
      <c r="E23" s="91" t="b">
        <v>0</v>
      </c>
      <c r="F23" s="91" t="b">
        <v>0</v>
      </c>
      <c r="G23" s="91" t="b">
        <v>0</v>
      </c>
    </row>
    <row r="24" spans="1:7" ht="15">
      <c r="A24" s="91" t="s">
        <v>223</v>
      </c>
      <c r="B24" s="91">
        <v>2</v>
      </c>
      <c r="C24" s="133">
        <v>0.008843111303823058</v>
      </c>
      <c r="D24" s="91" t="s">
        <v>447</v>
      </c>
      <c r="E24" s="91" t="b">
        <v>0</v>
      </c>
      <c r="F24" s="91" t="b">
        <v>0</v>
      </c>
      <c r="G24" s="91" t="b">
        <v>0</v>
      </c>
    </row>
    <row r="25" spans="1:7" ht="15">
      <c r="A25" s="91" t="s">
        <v>380</v>
      </c>
      <c r="B25" s="91">
        <v>4</v>
      </c>
      <c r="C25" s="133">
        <v>0</v>
      </c>
      <c r="D25" s="91" t="s">
        <v>336</v>
      </c>
      <c r="E25" s="91" t="b">
        <v>0</v>
      </c>
      <c r="F25" s="91" t="b">
        <v>0</v>
      </c>
      <c r="G25" s="91" t="b">
        <v>0</v>
      </c>
    </row>
    <row r="26" spans="1:7" ht="15">
      <c r="A26" s="91" t="s">
        <v>381</v>
      </c>
      <c r="B26" s="91">
        <v>4</v>
      </c>
      <c r="C26" s="133">
        <v>0</v>
      </c>
      <c r="D26" s="91" t="s">
        <v>336</v>
      </c>
      <c r="E26" s="91" t="b">
        <v>0</v>
      </c>
      <c r="F26" s="91" t="b">
        <v>0</v>
      </c>
      <c r="G26" s="91" t="b">
        <v>0</v>
      </c>
    </row>
    <row r="27" spans="1:7" ht="15">
      <c r="A27" s="91" t="s">
        <v>382</v>
      </c>
      <c r="B27" s="91">
        <v>4</v>
      </c>
      <c r="C27" s="133">
        <v>0</v>
      </c>
      <c r="D27" s="91" t="s">
        <v>336</v>
      </c>
      <c r="E27" s="91" t="b">
        <v>0</v>
      </c>
      <c r="F27" s="91" t="b">
        <v>0</v>
      </c>
      <c r="G27" s="91" t="b">
        <v>0</v>
      </c>
    </row>
    <row r="28" spans="1:7" ht="15">
      <c r="A28" s="91" t="s">
        <v>383</v>
      </c>
      <c r="B28" s="91">
        <v>4</v>
      </c>
      <c r="C28" s="133">
        <v>0</v>
      </c>
      <c r="D28" s="91" t="s">
        <v>336</v>
      </c>
      <c r="E28" s="91" t="b">
        <v>0</v>
      </c>
      <c r="F28" s="91" t="b">
        <v>0</v>
      </c>
      <c r="G28" s="91" t="b">
        <v>0</v>
      </c>
    </row>
    <row r="29" spans="1:7" ht="15">
      <c r="A29" s="91" t="s">
        <v>384</v>
      </c>
      <c r="B29" s="91">
        <v>4</v>
      </c>
      <c r="C29" s="133">
        <v>0</v>
      </c>
      <c r="D29" s="91" t="s">
        <v>336</v>
      </c>
      <c r="E29" s="91" t="b">
        <v>0</v>
      </c>
      <c r="F29" s="91" t="b">
        <v>0</v>
      </c>
      <c r="G29" s="91" t="b">
        <v>0</v>
      </c>
    </row>
    <row r="30" spans="1:7" ht="15">
      <c r="A30" s="91" t="s">
        <v>386</v>
      </c>
      <c r="B30" s="91">
        <v>4</v>
      </c>
      <c r="C30" s="133">
        <v>0</v>
      </c>
      <c r="D30" s="91" t="s">
        <v>336</v>
      </c>
      <c r="E30" s="91" t="b">
        <v>0</v>
      </c>
      <c r="F30" s="91" t="b">
        <v>0</v>
      </c>
      <c r="G30" s="91" t="b">
        <v>0</v>
      </c>
    </row>
    <row r="31" spans="1:7" ht="15">
      <c r="A31" s="91" t="s">
        <v>387</v>
      </c>
      <c r="B31" s="91">
        <v>4</v>
      </c>
      <c r="C31" s="133">
        <v>0</v>
      </c>
      <c r="D31" s="91" t="s">
        <v>336</v>
      </c>
      <c r="E31" s="91" t="b">
        <v>0</v>
      </c>
      <c r="F31" s="91" t="b">
        <v>0</v>
      </c>
      <c r="G31" s="91" t="b">
        <v>0</v>
      </c>
    </row>
    <row r="32" spans="1:7" ht="15">
      <c r="A32" s="91" t="s">
        <v>388</v>
      </c>
      <c r="B32" s="91">
        <v>4</v>
      </c>
      <c r="C32" s="133">
        <v>0</v>
      </c>
      <c r="D32" s="91" t="s">
        <v>336</v>
      </c>
      <c r="E32" s="91" t="b">
        <v>0</v>
      </c>
      <c r="F32" s="91" t="b">
        <v>0</v>
      </c>
      <c r="G32" s="91" t="b">
        <v>0</v>
      </c>
    </row>
    <row r="33" spans="1:7" ht="15">
      <c r="A33" s="91" t="s">
        <v>389</v>
      </c>
      <c r="B33" s="91">
        <v>4</v>
      </c>
      <c r="C33" s="133">
        <v>0</v>
      </c>
      <c r="D33" s="91" t="s">
        <v>336</v>
      </c>
      <c r="E33" s="91" t="b">
        <v>0</v>
      </c>
      <c r="F33" s="91" t="b">
        <v>0</v>
      </c>
      <c r="G33" s="91" t="b">
        <v>0</v>
      </c>
    </row>
    <row r="34" spans="1:7" ht="15">
      <c r="A34" s="91" t="s">
        <v>390</v>
      </c>
      <c r="B34" s="91">
        <v>4</v>
      </c>
      <c r="C34" s="133">
        <v>0</v>
      </c>
      <c r="D34" s="91" t="s">
        <v>336</v>
      </c>
      <c r="E34" s="91" t="b">
        <v>0</v>
      </c>
      <c r="F34" s="91" t="b">
        <v>0</v>
      </c>
      <c r="G34" s="91" t="b">
        <v>0</v>
      </c>
    </row>
    <row r="35" spans="1:7" ht="15">
      <c r="A35" s="91" t="s">
        <v>439</v>
      </c>
      <c r="B35" s="91">
        <v>4</v>
      </c>
      <c r="C35" s="133">
        <v>0</v>
      </c>
      <c r="D35" s="91" t="s">
        <v>336</v>
      </c>
      <c r="E35" s="91" t="b">
        <v>0</v>
      </c>
      <c r="F35" s="91" t="b">
        <v>0</v>
      </c>
      <c r="G35" s="91" t="b">
        <v>0</v>
      </c>
    </row>
    <row r="36" spans="1:7" ht="15">
      <c r="A36" s="91" t="s">
        <v>440</v>
      </c>
      <c r="B36" s="91">
        <v>4</v>
      </c>
      <c r="C36" s="133">
        <v>0</v>
      </c>
      <c r="D36" s="91" t="s">
        <v>336</v>
      </c>
      <c r="E36" s="91" t="b">
        <v>0</v>
      </c>
      <c r="F36" s="91" t="b">
        <v>0</v>
      </c>
      <c r="G36" s="91" t="b">
        <v>0</v>
      </c>
    </row>
    <row r="37" spans="1:7" ht="15">
      <c r="A37" s="91" t="s">
        <v>441</v>
      </c>
      <c r="B37" s="91">
        <v>4</v>
      </c>
      <c r="C37" s="133">
        <v>0</v>
      </c>
      <c r="D37" s="91" t="s">
        <v>336</v>
      </c>
      <c r="E37" s="91" t="b">
        <v>0</v>
      </c>
      <c r="F37" s="91" t="b">
        <v>0</v>
      </c>
      <c r="G37" s="91" t="b">
        <v>0</v>
      </c>
    </row>
    <row r="38" spans="1:7" ht="15">
      <c r="A38" s="91" t="s">
        <v>442</v>
      </c>
      <c r="B38" s="91">
        <v>4</v>
      </c>
      <c r="C38" s="133">
        <v>0</v>
      </c>
      <c r="D38" s="91" t="s">
        <v>336</v>
      </c>
      <c r="E38" s="91" t="b">
        <v>0</v>
      </c>
      <c r="F38" s="91" t="b">
        <v>0</v>
      </c>
      <c r="G38" s="91" t="b">
        <v>0</v>
      </c>
    </row>
    <row r="39" spans="1:7" ht="15">
      <c r="A39" s="91" t="s">
        <v>443</v>
      </c>
      <c r="B39" s="91">
        <v>4</v>
      </c>
      <c r="C39" s="133">
        <v>0</v>
      </c>
      <c r="D39" s="91" t="s">
        <v>336</v>
      </c>
      <c r="E39" s="91" t="b">
        <v>0</v>
      </c>
      <c r="F39" s="91" t="b">
        <v>0</v>
      </c>
      <c r="G39" s="91" t="b">
        <v>0</v>
      </c>
    </row>
    <row r="40" spans="1:7" ht="15">
      <c r="A40" s="91" t="s">
        <v>444</v>
      </c>
      <c r="B40" s="91">
        <v>4</v>
      </c>
      <c r="C40" s="133">
        <v>0</v>
      </c>
      <c r="D40" s="91" t="s">
        <v>336</v>
      </c>
      <c r="E40" s="91" t="b">
        <v>0</v>
      </c>
      <c r="F40" s="91" t="b">
        <v>0</v>
      </c>
      <c r="G40" s="91" t="b">
        <v>0</v>
      </c>
    </row>
    <row r="41" spans="1:7" ht="15">
      <c r="A41" s="91" t="s">
        <v>214</v>
      </c>
      <c r="B41" s="91">
        <v>3</v>
      </c>
      <c r="C41" s="133">
        <v>0.004627360615122219</v>
      </c>
      <c r="D41" s="91" t="s">
        <v>336</v>
      </c>
      <c r="E41" s="91" t="b">
        <v>0</v>
      </c>
      <c r="F41" s="91" t="b">
        <v>0</v>
      </c>
      <c r="G4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451</v>
      </c>
      <c r="B1" s="13" t="s">
        <v>452</v>
      </c>
      <c r="C1" s="13" t="s">
        <v>445</v>
      </c>
      <c r="D1" s="13" t="s">
        <v>446</v>
      </c>
      <c r="E1" s="13" t="s">
        <v>453</v>
      </c>
      <c r="F1" s="13" t="s">
        <v>144</v>
      </c>
      <c r="G1" s="13" t="s">
        <v>454</v>
      </c>
      <c r="H1" s="13" t="s">
        <v>455</v>
      </c>
      <c r="I1" s="13" t="s">
        <v>456</v>
      </c>
      <c r="J1" s="13" t="s">
        <v>457</v>
      </c>
      <c r="K1" s="13" t="s">
        <v>458</v>
      </c>
      <c r="L1" s="13" t="s">
        <v>459</v>
      </c>
    </row>
    <row r="2" spans="1:12" ht="15">
      <c r="A2" s="91" t="s">
        <v>380</v>
      </c>
      <c r="B2" s="91" t="s">
        <v>381</v>
      </c>
      <c r="C2" s="91">
        <v>4</v>
      </c>
      <c r="D2" s="133">
        <v>0.004307111689246952</v>
      </c>
      <c r="E2" s="133">
        <v>1.3273589343863303</v>
      </c>
      <c r="F2" s="91" t="s">
        <v>447</v>
      </c>
      <c r="G2" s="91" t="b">
        <v>0</v>
      </c>
      <c r="H2" s="91" t="b">
        <v>0</v>
      </c>
      <c r="I2" s="91" t="b">
        <v>0</v>
      </c>
      <c r="J2" s="91" t="b">
        <v>0</v>
      </c>
      <c r="K2" s="91" t="b">
        <v>0</v>
      </c>
      <c r="L2" s="91" t="b">
        <v>0</v>
      </c>
    </row>
    <row r="3" spans="1:12" ht="15">
      <c r="A3" s="91" t="s">
        <v>381</v>
      </c>
      <c r="B3" s="91" t="s">
        <v>382</v>
      </c>
      <c r="C3" s="91">
        <v>4</v>
      </c>
      <c r="D3" s="133">
        <v>0.004307111689246952</v>
      </c>
      <c r="E3" s="133">
        <v>1.3273589343863303</v>
      </c>
      <c r="F3" s="91" t="s">
        <v>447</v>
      </c>
      <c r="G3" s="91" t="b">
        <v>0</v>
      </c>
      <c r="H3" s="91" t="b">
        <v>0</v>
      </c>
      <c r="I3" s="91" t="b">
        <v>0</v>
      </c>
      <c r="J3" s="91" t="b">
        <v>0</v>
      </c>
      <c r="K3" s="91" t="b">
        <v>0</v>
      </c>
      <c r="L3" s="91" t="b">
        <v>0</v>
      </c>
    </row>
    <row r="4" spans="1:12" ht="15">
      <c r="A4" s="91" t="s">
        <v>382</v>
      </c>
      <c r="B4" s="91" t="s">
        <v>383</v>
      </c>
      <c r="C4" s="91">
        <v>4</v>
      </c>
      <c r="D4" s="133">
        <v>0.004307111689246952</v>
      </c>
      <c r="E4" s="133">
        <v>1.3273589343863303</v>
      </c>
      <c r="F4" s="91" t="s">
        <v>447</v>
      </c>
      <c r="G4" s="91" t="b">
        <v>0</v>
      </c>
      <c r="H4" s="91" t="b">
        <v>0</v>
      </c>
      <c r="I4" s="91" t="b">
        <v>0</v>
      </c>
      <c r="J4" s="91" t="b">
        <v>0</v>
      </c>
      <c r="K4" s="91" t="b">
        <v>0</v>
      </c>
      <c r="L4" s="91" t="b">
        <v>0</v>
      </c>
    </row>
    <row r="5" spans="1:12" ht="15">
      <c r="A5" s="91" t="s">
        <v>383</v>
      </c>
      <c r="B5" s="91" t="s">
        <v>384</v>
      </c>
      <c r="C5" s="91">
        <v>4</v>
      </c>
      <c r="D5" s="133">
        <v>0.004307111689246952</v>
      </c>
      <c r="E5" s="133">
        <v>1.3273589343863303</v>
      </c>
      <c r="F5" s="91" t="s">
        <v>447</v>
      </c>
      <c r="G5" s="91" t="b">
        <v>0</v>
      </c>
      <c r="H5" s="91" t="b">
        <v>0</v>
      </c>
      <c r="I5" s="91" t="b">
        <v>0</v>
      </c>
      <c r="J5" s="91" t="b">
        <v>0</v>
      </c>
      <c r="K5" s="91" t="b">
        <v>0</v>
      </c>
      <c r="L5" s="91" t="b">
        <v>0</v>
      </c>
    </row>
    <row r="6" spans="1:12" ht="15">
      <c r="A6" s="91" t="s">
        <v>384</v>
      </c>
      <c r="B6" s="91" t="s">
        <v>386</v>
      </c>
      <c r="C6" s="91">
        <v>4</v>
      </c>
      <c r="D6" s="133">
        <v>0.004307111689246952</v>
      </c>
      <c r="E6" s="133">
        <v>1.3273589343863303</v>
      </c>
      <c r="F6" s="91" t="s">
        <v>447</v>
      </c>
      <c r="G6" s="91" t="b">
        <v>0</v>
      </c>
      <c r="H6" s="91" t="b">
        <v>0</v>
      </c>
      <c r="I6" s="91" t="b">
        <v>0</v>
      </c>
      <c r="J6" s="91" t="b">
        <v>0</v>
      </c>
      <c r="K6" s="91" t="b">
        <v>0</v>
      </c>
      <c r="L6" s="91" t="b">
        <v>0</v>
      </c>
    </row>
    <row r="7" spans="1:12" ht="15">
      <c r="A7" s="91" t="s">
        <v>386</v>
      </c>
      <c r="B7" s="91" t="s">
        <v>387</v>
      </c>
      <c r="C7" s="91">
        <v>4</v>
      </c>
      <c r="D7" s="133">
        <v>0.004307111689246952</v>
      </c>
      <c r="E7" s="133">
        <v>1.3273589343863303</v>
      </c>
      <c r="F7" s="91" t="s">
        <v>447</v>
      </c>
      <c r="G7" s="91" t="b">
        <v>0</v>
      </c>
      <c r="H7" s="91" t="b">
        <v>0</v>
      </c>
      <c r="I7" s="91" t="b">
        <v>0</v>
      </c>
      <c r="J7" s="91" t="b">
        <v>0</v>
      </c>
      <c r="K7" s="91" t="b">
        <v>0</v>
      </c>
      <c r="L7" s="91" t="b">
        <v>0</v>
      </c>
    </row>
    <row r="8" spans="1:12" ht="15">
      <c r="A8" s="91" t="s">
        <v>387</v>
      </c>
      <c r="B8" s="91" t="s">
        <v>388</v>
      </c>
      <c r="C8" s="91">
        <v>4</v>
      </c>
      <c r="D8" s="133">
        <v>0.004307111689246952</v>
      </c>
      <c r="E8" s="133">
        <v>1.3273589343863303</v>
      </c>
      <c r="F8" s="91" t="s">
        <v>447</v>
      </c>
      <c r="G8" s="91" t="b">
        <v>0</v>
      </c>
      <c r="H8" s="91" t="b">
        <v>0</v>
      </c>
      <c r="I8" s="91" t="b">
        <v>0</v>
      </c>
      <c r="J8" s="91" t="b">
        <v>0</v>
      </c>
      <c r="K8" s="91" t="b">
        <v>0</v>
      </c>
      <c r="L8" s="91" t="b">
        <v>0</v>
      </c>
    </row>
    <row r="9" spans="1:12" ht="15">
      <c r="A9" s="91" t="s">
        <v>388</v>
      </c>
      <c r="B9" s="91" t="s">
        <v>389</v>
      </c>
      <c r="C9" s="91">
        <v>4</v>
      </c>
      <c r="D9" s="133">
        <v>0.004307111689246952</v>
      </c>
      <c r="E9" s="133">
        <v>1.3273589343863303</v>
      </c>
      <c r="F9" s="91" t="s">
        <v>447</v>
      </c>
      <c r="G9" s="91" t="b">
        <v>0</v>
      </c>
      <c r="H9" s="91" t="b">
        <v>0</v>
      </c>
      <c r="I9" s="91" t="b">
        <v>0</v>
      </c>
      <c r="J9" s="91" t="b">
        <v>0</v>
      </c>
      <c r="K9" s="91" t="b">
        <v>0</v>
      </c>
      <c r="L9" s="91" t="b">
        <v>0</v>
      </c>
    </row>
    <row r="10" spans="1:12" ht="15">
      <c r="A10" s="91" t="s">
        <v>389</v>
      </c>
      <c r="B10" s="91" t="s">
        <v>390</v>
      </c>
      <c r="C10" s="91">
        <v>4</v>
      </c>
      <c r="D10" s="133">
        <v>0.004307111689246952</v>
      </c>
      <c r="E10" s="133">
        <v>1.3273589343863303</v>
      </c>
      <c r="F10" s="91" t="s">
        <v>447</v>
      </c>
      <c r="G10" s="91" t="b">
        <v>0</v>
      </c>
      <c r="H10" s="91" t="b">
        <v>0</v>
      </c>
      <c r="I10" s="91" t="b">
        <v>0</v>
      </c>
      <c r="J10" s="91" t="b">
        <v>0</v>
      </c>
      <c r="K10" s="91" t="b">
        <v>0</v>
      </c>
      <c r="L10" s="91" t="b">
        <v>0</v>
      </c>
    </row>
    <row r="11" spans="1:12" ht="15">
      <c r="A11" s="91" t="s">
        <v>390</v>
      </c>
      <c r="B11" s="91" t="s">
        <v>439</v>
      </c>
      <c r="C11" s="91">
        <v>4</v>
      </c>
      <c r="D11" s="133">
        <v>0.004307111689246952</v>
      </c>
      <c r="E11" s="133">
        <v>1.3273589343863303</v>
      </c>
      <c r="F11" s="91" t="s">
        <v>447</v>
      </c>
      <c r="G11" s="91" t="b">
        <v>0</v>
      </c>
      <c r="H11" s="91" t="b">
        <v>0</v>
      </c>
      <c r="I11" s="91" t="b">
        <v>0</v>
      </c>
      <c r="J11" s="91" t="b">
        <v>0</v>
      </c>
      <c r="K11" s="91" t="b">
        <v>0</v>
      </c>
      <c r="L11" s="91" t="b">
        <v>0</v>
      </c>
    </row>
    <row r="12" spans="1:12" ht="15">
      <c r="A12" s="91" t="s">
        <v>439</v>
      </c>
      <c r="B12" s="91" t="s">
        <v>440</v>
      </c>
      <c r="C12" s="91">
        <v>4</v>
      </c>
      <c r="D12" s="133">
        <v>0.004307111689246952</v>
      </c>
      <c r="E12" s="133">
        <v>1.3273589343863303</v>
      </c>
      <c r="F12" s="91" t="s">
        <v>447</v>
      </c>
      <c r="G12" s="91" t="b">
        <v>0</v>
      </c>
      <c r="H12" s="91" t="b">
        <v>0</v>
      </c>
      <c r="I12" s="91" t="b">
        <v>0</v>
      </c>
      <c r="J12" s="91" t="b">
        <v>0</v>
      </c>
      <c r="K12" s="91" t="b">
        <v>0</v>
      </c>
      <c r="L12" s="91" t="b">
        <v>0</v>
      </c>
    </row>
    <row r="13" spans="1:12" ht="15">
      <c r="A13" s="91" t="s">
        <v>440</v>
      </c>
      <c r="B13" s="91" t="s">
        <v>441</v>
      </c>
      <c r="C13" s="91">
        <v>4</v>
      </c>
      <c r="D13" s="133">
        <v>0.004307111689246952</v>
      </c>
      <c r="E13" s="133">
        <v>1.3273589343863303</v>
      </c>
      <c r="F13" s="91" t="s">
        <v>447</v>
      </c>
      <c r="G13" s="91" t="b">
        <v>0</v>
      </c>
      <c r="H13" s="91" t="b">
        <v>0</v>
      </c>
      <c r="I13" s="91" t="b">
        <v>0</v>
      </c>
      <c r="J13" s="91" t="b">
        <v>0</v>
      </c>
      <c r="K13" s="91" t="b">
        <v>0</v>
      </c>
      <c r="L13" s="91" t="b">
        <v>0</v>
      </c>
    </row>
    <row r="14" spans="1:12" ht="15">
      <c r="A14" s="91" t="s">
        <v>441</v>
      </c>
      <c r="B14" s="91" t="s">
        <v>442</v>
      </c>
      <c r="C14" s="91">
        <v>4</v>
      </c>
      <c r="D14" s="133">
        <v>0.004307111689246952</v>
      </c>
      <c r="E14" s="133">
        <v>1.3273589343863303</v>
      </c>
      <c r="F14" s="91" t="s">
        <v>447</v>
      </c>
      <c r="G14" s="91" t="b">
        <v>0</v>
      </c>
      <c r="H14" s="91" t="b">
        <v>0</v>
      </c>
      <c r="I14" s="91" t="b">
        <v>0</v>
      </c>
      <c r="J14" s="91" t="b">
        <v>0</v>
      </c>
      <c r="K14" s="91" t="b">
        <v>0</v>
      </c>
      <c r="L14" s="91" t="b">
        <v>0</v>
      </c>
    </row>
    <row r="15" spans="1:12" ht="15">
      <c r="A15" s="91" t="s">
        <v>442</v>
      </c>
      <c r="B15" s="91" t="s">
        <v>443</v>
      </c>
      <c r="C15" s="91">
        <v>4</v>
      </c>
      <c r="D15" s="133">
        <v>0.004307111689246952</v>
      </c>
      <c r="E15" s="133">
        <v>1.3273589343863303</v>
      </c>
      <c r="F15" s="91" t="s">
        <v>447</v>
      </c>
      <c r="G15" s="91" t="b">
        <v>0</v>
      </c>
      <c r="H15" s="91" t="b">
        <v>0</v>
      </c>
      <c r="I15" s="91" t="b">
        <v>0</v>
      </c>
      <c r="J15" s="91" t="b">
        <v>0</v>
      </c>
      <c r="K15" s="91" t="b">
        <v>0</v>
      </c>
      <c r="L15" s="91" t="b">
        <v>0</v>
      </c>
    </row>
    <row r="16" spans="1:12" ht="15">
      <c r="A16" s="91" t="s">
        <v>443</v>
      </c>
      <c r="B16" s="91" t="s">
        <v>444</v>
      </c>
      <c r="C16" s="91">
        <v>4</v>
      </c>
      <c r="D16" s="133">
        <v>0.004307111689246952</v>
      </c>
      <c r="E16" s="133">
        <v>1.3273589343863303</v>
      </c>
      <c r="F16" s="91" t="s">
        <v>447</v>
      </c>
      <c r="G16" s="91" t="b">
        <v>0</v>
      </c>
      <c r="H16" s="91" t="b">
        <v>0</v>
      </c>
      <c r="I16" s="91" t="b">
        <v>0</v>
      </c>
      <c r="J16" s="91" t="b">
        <v>0</v>
      </c>
      <c r="K16" s="91" t="b">
        <v>0</v>
      </c>
      <c r="L16" s="91" t="b">
        <v>0</v>
      </c>
    </row>
    <row r="17" spans="1:12" ht="15">
      <c r="A17" s="91" t="s">
        <v>214</v>
      </c>
      <c r="B17" s="91" t="s">
        <v>380</v>
      </c>
      <c r="C17" s="91">
        <v>3</v>
      </c>
      <c r="D17" s="133">
        <v>0.007394958320545213</v>
      </c>
      <c r="E17" s="133">
        <v>1.4522976709946303</v>
      </c>
      <c r="F17" s="91" t="s">
        <v>447</v>
      </c>
      <c r="G17" s="91" t="b">
        <v>0</v>
      </c>
      <c r="H17" s="91" t="b">
        <v>0</v>
      </c>
      <c r="I17" s="91" t="b">
        <v>0</v>
      </c>
      <c r="J17" s="91" t="b">
        <v>0</v>
      </c>
      <c r="K17" s="91" t="b">
        <v>0</v>
      </c>
      <c r="L17" s="91" t="b">
        <v>0</v>
      </c>
    </row>
    <row r="18" spans="1:12" ht="15">
      <c r="A18" s="91" t="s">
        <v>380</v>
      </c>
      <c r="B18" s="91" t="s">
        <v>381</v>
      </c>
      <c r="C18" s="91">
        <v>4</v>
      </c>
      <c r="D18" s="133">
        <v>0</v>
      </c>
      <c r="E18" s="133">
        <v>1.2844307338445196</v>
      </c>
      <c r="F18" s="91" t="s">
        <v>336</v>
      </c>
      <c r="G18" s="91" t="b">
        <v>0</v>
      </c>
      <c r="H18" s="91" t="b">
        <v>0</v>
      </c>
      <c r="I18" s="91" t="b">
        <v>0</v>
      </c>
      <c r="J18" s="91" t="b">
        <v>0</v>
      </c>
      <c r="K18" s="91" t="b">
        <v>0</v>
      </c>
      <c r="L18" s="91" t="b">
        <v>0</v>
      </c>
    </row>
    <row r="19" spans="1:12" ht="15">
      <c r="A19" s="91" t="s">
        <v>381</v>
      </c>
      <c r="B19" s="91" t="s">
        <v>382</v>
      </c>
      <c r="C19" s="91">
        <v>4</v>
      </c>
      <c r="D19" s="133">
        <v>0</v>
      </c>
      <c r="E19" s="133">
        <v>1.2844307338445196</v>
      </c>
      <c r="F19" s="91" t="s">
        <v>336</v>
      </c>
      <c r="G19" s="91" t="b">
        <v>0</v>
      </c>
      <c r="H19" s="91" t="b">
        <v>0</v>
      </c>
      <c r="I19" s="91" t="b">
        <v>0</v>
      </c>
      <c r="J19" s="91" t="b">
        <v>0</v>
      </c>
      <c r="K19" s="91" t="b">
        <v>0</v>
      </c>
      <c r="L19" s="91" t="b">
        <v>0</v>
      </c>
    </row>
    <row r="20" spans="1:12" ht="15">
      <c r="A20" s="91" t="s">
        <v>382</v>
      </c>
      <c r="B20" s="91" t="s">
        <v>383</v>
      </c>
      <c r="C20" s="91">
        <v>4</v>
      </c>
      <c r="D20" s="133">
        <v>0</v>
      </c>
      <c r="E20" s="133">
        <v>1.2844307338445196</v>
      </c>
      <c r="F20" s="91" t="s">
        <v>336</v>
      </c>
      <c r="G20" s="91" t="b">
        <v>0</v>
      </c>
      <c r="H20" s="91" t="b">
        <v>0</v>
      </c>
      <c r="I20" s="91" t="b">
        <v>0</v>
      </c>
      <c r="J20" s="91" t="b">
        <v>0</v>
      </c>
      <c r="K20" s="91" t="b">
        <v>0</v>
      </c>
      <c r="L20" s="91" t="b">
        <v>0</v>
      </c>
    </row>
    <row r="21" spans="1:12" ht="15">
      <c r="A21" s="91" t="s">
        <v>383</v>
      </c>
      <c r="B21" s="91" t="s">
        <v>384</v>
      </c>
      <c r="C21" s="91">
        <v>4</v>
      </c>
      <c r="D21" s="133">
        <v>0</v>
      </c>
      <c r="E21" s="133">
        <v>1.2844307338445196</v>
      </c>
      <c r="F21" s="91" t="s">
        <v>336</v>
      </c>
      <c r="G21" s="91" t="b">
        <v>0</v>
      </c>
      <c r="H21" s="91" t="b">
        <v>0</v>
      </c>
      <c r="I21" s="91" t="b">
        <v>0</v>
      </c>
      <c r="J21" s="91" t="b">
        <v>0</v>
      </c>
      <c r="K21" s="91" t="b">
        <v>0</v>
      </c>
      <c r="L21" s="91" t="b">
        <v>0</v>
      </c>
    </row>
    <row r="22" spans="1:12" ht="15">
      <c r="A22" s="91" t="s">
        <v>384</v>
      </c>
      <c r="B22" s="91" t="s">
        <v>386</v>
      </c>
      <c r="C22" s="91">
        <v>4</v>
      </c>
      <c r="D22" s="133">
        <v>0</v>
      </c>
      <c r="E22" s="133">
        <v>1.2844307338445196</v>
      </c>
      <c r="F22" s="91" t="s">
        <v>336</v>
      </c>
      <c r="G22" s="91" t="b">
        <v>0</v>
      </c>
      <c r="H22" s="91" t="b">
        <v>0</v>
      </c>
      <c r="I22" s="91" t="b">
        <v>0</v>
      </c>
      <c r="J22" s="91" t="b">
        <v>0</v>
      </c>
      <c r="K22" s="91" t="b">
        <v>0</v>
      </c>
      <c r="L22" s="91" t="b">
        <v>0</v>
      </c>
    </row>
    <row r="23" spans="1:12" ht="15">
      <c r="A23" s="91" t="s">
        <v>386</v>
      </c>
      <c r="B23" s="91" t="s">
        <v>387</v>
      </c>
      <c r="C23" s="91">
        <v>4</v>
      </c>
      <c r="D23" s="133">
        <v>0</v>
      </c>
      <c r="E23" s="133">
        <v>1.2844307338445196</v>
      </c>
      <c r="F23" s="91" t="s">
        <v>336</v>
      </c>
      <c r="G23" s="91" t="b">
        <v>0</v>
      </c>
      <c r="H23" s="91" t="b">
        <v>0</v>
      </c>
      <c r="I23" s="91" t="b">
        <v>0</v>
      </c>
      <c r="J23" s="91" t="b">
        <v>0</v>
      </c>
      <c r="K23" s="91" t="b">
        <v>0</v>
      </c>
      <c r="L23" s="91" t="b">
        <v>0</v>
      </c>
    </row>
    <row r="24" spans="1:12" ht="15">
      <c r="A24" s="91" t="s">
        <v>387</v>
      </c>
      <c r="B24" s="91" t="s">
        <v>388</v>
      </c>
      <c r="C24" s="91">
        <v>4</v>
      </c>
      <c r="D24" s="133">
        <v>0</v>
      </c>
      <c r="E24" s="133">
        <v>1.2844307338445196</v>
      </c>
      <c r="F24" s="91" t="s">
        <v>336</v>
      </c>
      <c r="G24" s="91" t="b">
        <v>0</v>
      </c>
      <c r="H24" s="91" t="b">
        <v>0</v>
      </c>
      <c r="I24" s="91" t="b">
        <v>0</v>
      </c>
      <c r="J24" s="91" t="b">
        <v>0</v>
      </c>
      <c r="K24" s="91" t="b">
        <v>0</v>
      </c>
      <c r="L24" s="91" t="b">
        <v>0</v>
      </c>
    </row>
    <row r="25" spans="1:12" ht="15">
      <c r="A25" s="91" t="s">
        <v>388</v>
      </c>
      <c r="B25" s="91" t="s">
        <v>389</v>
      </c>
      <c r="C25" s="91">
        <v>4</v>
      </c>
      <c r="D25" s="133">
        <v>0</v>
      </c>
      <c r="E25" s="133">
        <v>1.2844307338445196</v>
      </c>
      <c r="F25" s="91" t="s">
        <v>336</v>
      </c>
      <c r="G25" s="91" t="b">
        <v>0</v>
      </c>
      <c r="H25" s="91" t="b">
        <v>0</v>
      </c>
      <c r="I25" s="91" t="b">
        <v>0</v>
      </c>
      <c r="J25" s="91" t="b">
        <v>0</v>
      </c>
      <c r="K25" s="91" t="b">
        <v>0</v>
      </c>
      <c r="L25" s="91" t="b">
        <v>0</v>
      </c>
    </row>
    <row r="26" spans="1:12" ht="15">
      <c r="A26" s="91" t="s">
        <v>389</v>
      </c>
      <c r="B26" s="91" t="s">
        <v>390</v>
      </c>
      <c r="C26" s="91">
        <v>4</v>
      </c>
      <c r="D26" s="133">
        <v>0</v>
      </c>
      <c r="E26" s="133">
        <v>1.2844307338445196</v>
      </c>
      <c r="F26" s="91" t="s">
        <v>336</v>
      </c>
      <c r="G26" s="91" t="b">
        <v>0</v>
      </c>
      <c r="H26" s="91" t="b">
        <v>0</v>
      </c>
      <c r="I26" s="91" t="b">
        <v>0</v>
      </c>
      <c r="J26" s="91" t="b">
        <v>0</v>
      </c>
      <c r="K26" s="91" t="b">
        <v>0</v>
      </c>
      <c r="L26" s="91" t="b">
        <v>0</v>
      </c>
    </row>
    <row r="27" spans="1:12" ht="15">
      <c r="A27" s="91" t="s">
        <v>390</v>
      </c>
      <c r="B27" s="91" t="s">
        <v>439</v>
      </c>
      <c r="C27" s="91">
        <v>4</v>
      </c>
      <c r="D27" s="133">
        <v>0</v>
      </c>
      <c r="E27" s="133">
        <v>1.2844307338445196</v>
      </c>
      <c r="F27" s="91" t="s">
        <v>336</v>
      </c>
      <c r="G27" s="91" t="b">
        <v>0</v>
      </c>
      <c r="H27" s="91" t="b">
        <v>0</v>
      </c>
      <c r="I27" s="91" t="b">
        <v>0</v>
      </c>
      <c r="J27" s="91" t="b">
        <v>0</v>
      </c>
      <c r="K27" s="91" t="b">
        <v>0</v>
      </c>
      <c r="L27" s="91" t="b">
        <v>0</v>
      </c>
    </row>
    <row r="28" spans="1:12" ht="15">
      <c r="A28" s="91" t="s">
        <v>439</v>
      </c>
      <c r="B28" s="91" t="s">
        <v>440</v>
      </c>
      <c r="C28" s="91">
        <v>4</v>
      </c>
      <c r="D28" s="133">
        <v>0</v>
      </c>
      <c r="E28" s="133">
        <v>1.2844307338445196</v>
      </c>
      <c r="F28" s="91" t="s">
        <v>336</v>
      </c>
      <c r="G28" s="91" t="b">
        <v>0</v>
      </c>
      <c r="H28" s="91" t="b">
        <v>0</v>
      </c>
      <c r="I28" s="91" t="b">
        <v>0</v>
      </c>
      <c r="J28" s="91" t="b">
        <v>0</v>
      </c>
      <c r="K28" s="91" t="b">
        <v>0</v>
      </c>
      <c r="L28" s="91" t="b">
        <v>0</v>
      </c>
    </row>
    <row r="29" spans="1:12" ht="15">
      <c r="A29" s="91" t="s">
        <v>440</v>
      </c>
      <c r="B29" s="91" t="s">
        <v>441</v>
      </c>
      <c r="C29" s="91">
        <v>4</v>
      </c>
      <c r="D29" s="133">
        <v>0</v>
      </c>
      <c r="E29" s="133">
        <v>1.2844307338445196</v>
      </c>
      <c r="F29" s="91" t="s">
        <v>336</v>
      </c>
      <c r="G29" s="91" t="b">
        <v>0</v>
      </c>
      <c r="H29" s="91" t="b">
        <v>0</v>
      </c>
      <c r="I29" s="91" t="b">
        <v>0</v>
      </c>
      <c r="J29" s="91" t="b">
        <v>0</v>
      </c>
      <c r="K29" s="91" t="b">
        <v>0</v>
      </c>
      <c r="L29" s="91" t="b">
        <v>0</v>
      </c>
    </row>
    <row r="30" spans="1:12" ht="15">
      <c r="A30" s="91" t="s">
        <v>441</v>
      </c>
      <c r="B30" s="91" t="s">
        <v>442</v>
      </c>
      <c r="C30" s="91">
        <v>4</v>
      </c>
      <c r="D30" s="133">
        <v>0</v>
      </c>
      <c r="E30" s="133">
        <v>1.2844307338445196</v>
      </c>
      <c r="F30" s="91" t="s">
        <v>336</v>
      </c>
      <c r="G30" s="91" t="b">
        <v>0</v>
      </c>
      <c r="H30" s="91" t="b">
        <v>0</v>
      </c>
      <c r="I30" s="91" t="b">
        <v>0</v>
      </c>
      <c r="J30" s="91" t="b">
        <v>0</v>
      </c>
      <c r="K30" s="91" t="b">
        <v>0</v>
      </c>
      <c r="L30" s="91" t="b">
        <v>0</v>
      </c>
    </row>
    <row r="31" spans="1:12" ht="15">
      <c r="A31" s="91" t="s">
        <v>442</v>
      </c>
      <c r="B31" s="91" t="s">
        <v>443</v>
      </c>
      <c r="C31" s="91">
        <v>4</v>
      </c>
      <c r="D31" s="133">
        <v>0</v>
      </c>
      <c r="E31" s="133">
        <v>1.2844307338445196</v>
      </c>
      <c r="F31" s="91" t="s">
        <v>336</v>
      </c>
      <c r="G31" s="91" t="b">
        <v>0</v>
      </c>
      <c r="H31" s="91" t="b">
        <v>0</v>
      </c>
      <c r="I31" s="91" t="b">
        <v>0</v>
      </c>
      <c r="J31" s="91" t="b">
        <v>0</v>
      </c>
      <c r="K31" s="91" t="b">
        <v>0</v>
      </c>
      <c r="L31" s="91" t="b">
        <v>0</v>
      </c>
    </row>
    <row r="32" spans="1:12" ht="15">
      <c r="A32" s="91" t="s">
        <v>443</v>
      </c>
      <c r="B32" s="91" t="s">
        <v>444</v>
      </c>
      <c r="C32" s="91">
        <v>4</v>
      </c>
      <c r="D32" s="133">
        <v>0</v>
      </c>
      <c r="E32" s="133">
        <v>1.2844307338445196</v>
      </c>
      <c r="F32" s="91" t="s">
        <v>336</v>
      </c>
      <c r="G32" s="91" t="b">
        <v>0</v>
      </c>
      <c r="H32" s="91" t="b">
        <v>0</v>
      </c>
      <c r="I32" s="91" t="b">
        <v>0</v>
      </c>
      <c r="J32" s="91" t="b">
        <v>0</v>
      </c>
      <c r="K32" s="91" t="b">
        <v>0</v>
      </c>
      <c r="L32" s="91" t="b">
        <v>0</v>
      </c>
    </row>
    <row r="33" spans="1:12" ht="15">
      <c r="A33" s="91" t="s">
        <v>214</v>
      </c>
      <c r="B33" s="91" t="s">
        <v>380</v>
      </c>
      <c r="C33" s="91">
        <v>3</v>
      </c>
      <c r="D33" s="133">
        <v>0.004627360615122219</v>
      </c>
      <c r="E33" s="133">
        <v>1.4093694704528195</v>
      </c>
      <c r="F33" s="91" t="s">
        <v>336</v>
      </c>
      <c r="G33" s="91" t="b">
        <v>0</v>
      </c>
      <c r="H33" s="91" t="b">
        <v>0</v>
      </c>
      <c r="I33" s="91" t="b">
        <v>0</v>
      </c>
      <c r="J33" s="91" t="b">
        <v>0</v>
      </c>
      <c r="K33" s="91" t="b">
        <v>0</v>
      </c>
      <c r="L33"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335</v>
      </c>
      <c r="BB2" s="13" t="s">
        <v>341</v>
      </c>
      <c r="BC2" s="13" t="s">
        <v>342</v>
      </c>
      <c r="BD2" s="67" t="s">
        <v>460</v>
      </c>
      <c r="BE2" s="67" t="s">
        <v>461</v>
      </c>
      <c r="BF2" s="67" t="s">
        <v>462</v>
      </c>
      <c r="BG2" s="67" t="s">
        <v>463</v>
      </c>
      <c r="BH2" s="67" t="s">
        <v>464</v>
      </c>
      <c r="BI2" s="67" t="s">
        <v>465</v>
      </c>
      <c r="BJ2" s="67" t="s">
        <v>466</v>
      </c>
      <c r="BK2" s="67" t="s">
        <v>467</v>
      </c>
      <c r="BL2" s="67" t="s">
        <v>468</v>
      </c>
    </row>
    <row r="3" spans="1:64" ht="15" customHeight="1">
      <c r="A3" s="84" t="s">
        <v>212</v>
      </c>
      <c r="B3" s="84" t="s">
        <v>212</v>
      </c>
      <c r="C3" s="53"/>
      <c r="D3" s="54"/>
      <c r="E3" s="65"/>
      <c r="F3" s="55"/>
      <c r="G3" s="53"/>
      <c r="H3" s="57"/>
      <c r="I3" s="56"/>
      <c r="J3" s="56"/>
      <c r="K3" s="36" t="s">
        <v>65</v>
      </c>
      <c r="L3" s="62">
        <v>3</v>
      </c>
      <c r="M3" s="62"/>
      <c r="N3" s="63"/>
      <c r="O3" s="85" t="s">
        <v>176</v>
      </c>
      <c r="P3" s="87">
        <v>43424.62515046296</v>
      </c>
      <c r="Q3" s="85" t="s">
        <v>217</v>
      </c>
      <c r="R3" s="85"/>
      <c r="S3" s="85"/>
      <c r="T3" s="85" t="s">
        <v>222</v>
      </c>
      <c r="U3" s="90" t="s">
        <v>224</v>
      </c>
      <c r="V3" s="90" t="s">
        <v>224</v>
      </c>
      <c r="W3" s="87">
        <v>43424.62515046296</v>
      </c>
      <c r="X3" s="90" t="s">
        <v>228</v>
      </c>
      <c r="Y3" s="85"/>
      <c r="Z3" s="85"/>
      <c r="AA3" s="91" t="s">
        <v>233</v>
      </c>
      <c r="AB3" s="85"/>
      <c r="AC3" s="85" t="b">
        <v>0</v>
      </c>
      <c r="AD3" s="85">
        <v>1</v>
      </c>
      <c r="AE3" s="91" t="s">
        <v>238</v>
      </c>
      <c r="AF3" s="85" t="b">
        <v>0</v>
      </c>
      <c r="AG3" s="85" t="s">
        <v>239</v>
      </c>
      <c r="AH3" s="85"/>
      <c r="AI3" s="91" t="s">
        <v>238</v>
      </c>
      <c r="AJ3" s="85" t="b">
        <v>0</v>
      </c>
      <c r="AK3" s="85">
        <v>0</v>
      </c>
      <c r="AL3" s="91" t="s">
        <v>238</v>
      </c>
      <c r="AM3" s="85" t="s">
        <v>241</v>
      </c>
      <c r="AN3" s="85" t="b">
        <v>0</v>
      </c>
      <c r="AO3" s="91" t="s">
        <v>233</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0</v>
      </c>
      <c r="BE3" s="52">
        <v>0</v>
      </c>
      <c r="BF3" s="51">
        <v>0</v>
      </c>
      <c r="BG3" s="52">
        <v>0</v>
      </c>
      <c r="BH3" s="51">
        <v>0</v>
      </c>
      <c r="BI3" s="52">
        <v>0</v>
      </c>
      <c r="BJ3" s="51">
        <v>9</v>
      </c>
      <c r="BK3" s="52">
        <v>100</v>
      </c>
      <c r="BL3" s="51">
        <v>9</v>
      </c>
    </row>
    <row r="4" spans="1:64" ht="15" customHeight="1">
      <c r="A4" s="84" t="s">
        <v>213</v>
      </c>
      <c r="B4" s="84" t="s">
        <v>214</v>
      </c>
      <c r="C4" s="53"/>
      <c r="D4" s="54"/>
      <c r="E4" s="65"/>
      <c r="F4" s="55"/>
      <c r="G4" s="53"/>
      <c r="H4" s="57"/>
      <c r="I4" s="56"/>
      <c r="J4" s="56"/>
      <c r="K4" s="36" t="s">
        <v>65</v>
      </c>
      <c r="L4" s="83">
        <v>4</v>
      </c>
      <c r="M4" s="83"/>
      <c r="N4" s="63"/>
      <c r="O4" s="86" t="s">
        <v>216</v>
      </c>
      <c r="P4" s="88">
        <v>43431.96387731482</v>
      </c>
      <c r="Q4" s="86" t="s">
        <v>218</v>
      </c>
      <c r="R4" s="86"/>
      <c r="S4" s="86"/>
      <c r="T4" s="86"/>
      <c r="U4" s="86"/>
      <c r="V4" s="89" t="s">
        <v>225</v>
      </c>
      <c r="W4" s="88">
        <v>43431.96387731482</v>
      </c>
      <c r="X4" s="89" t="s">
        <v>229</v>
      </c>
      <c r="Y4" s="86"/>
      <c r="Z4" s="86"/>
      <c r="AA4" s="92" t="s">
        <v>234</v>
      </c>
      <c r="AB4" s="86"/>
      <c r="AC4" s="86" t="b">
        <v>0</v>
      </c>
      <c r="AD4" s="86">
        <v>0</v>
      </c>
      <c r="AE4" s="92" t="s">
        <v>238</v>
      </c>
      <c r="AF4" s="86" t="b">
        <v>0</v>
      </c>
      <c r="AG4" s="86" t="s">
        <v>240</v>
      </c>
      <c r="AH4" s="86"/>
      <c r="AI4" s="92" t="s">
        <v>238</v>
      </c>
      <c r="AJ4" s="86" t="b">
        <v>0</v>
      </c>
      <c r="AK4" s="86">
        <v>146</v>
      </c>
      <c r="AL4" s="92" t="s">
        <v>235</v>
      </c>
      <c r="AM4" s="86" t="s">
        <v>242</v>
      </c>
      <c r="AN4" s="86" t="b">
        <v>0</v>
      </c>
      <c r="AO4" s="92" t="s">
        <v>235</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v>0</v>
      </c>
      <c r="BE4" s="52">
        <v>0</v>
      </c>
      <c r="BF4" s="51">
        <v>0</v>
      </c>
      <c r="BG4" s="52">
        <v>0</v>
      </c>
      <c r="BH4" s="51">
        <v>0</v>
      </c>
      <c r="BI4" s="52">
        <v>0</v>
      </c>
      <c r="BJ4" s="51">
        <v>24</v>
      </c>
      <c r="BK4" s="52">
        <v>100</v>
      </c>
      <c r="BL4" s="51">
        <v>24</v>
      </c>
    </row>
    <row r="5" spans="1:64" ht="15">
      <c r="A5" s="84" t="s">
        <v>214</v>
      </c>
      <c r="B5" s="84" t="s">
        <v>214</v>
      </c>
      <c r="C5" s="53"/>
      <c r="D5" s="54"/>
      <c r="E5" s="65"/>
      <c r="F5" s="55"/>
      <c r="G5" s="53"/>
      <c r="H5" s="57"/>
      <c r="I5" s="56"/>
      <c r="J5" s="56"/>
      <c r="K5" s="36" t="s">
        <v>65</v>
      </c>
      <c r="L5" s="83">
        <v>5</v>
      </c>
      <c r="M5" s="83"/>
      <c r="N5" s="63"/>
      <c r="O5" s="86" t="s">
        <v>176</v>
      </c>
      <c r="P5" s="88">
        <v>43066.809282407405</v>
      </c>
      <c r="Q5" s="86" t="s">
        <v>219</v>
      </c>
      <c r="R5" s="89" t="s">
        <v>220</v>
      </c>
      <c r="S5" s="86" t="s">
        <v>221</v>
      </c>
      <c r="T5" s="86" t="s">
        <v>223</v>
      </c>
      <c r="U5" s="86"/>
      <c r="V5" s="89" t="s">
        <v>226</v>
      </c>
      <c r="W5" s="88">
        <v>43066.809282407405</v>
      </c>
      <c r="X5" s="89" t="s">
        <v>230</v>
      </c>
      <c r="Y5" s="86"/>
      <c r="Z5" s="86"/>
      <c r="AA5" s="92" t="s">
        <v>235</v>
      </c>
      <c r="AB5" s="86"/>
      <c r="AC5" s="86" t="b">
        <v>0</v>
      </c>
      <c r="AD5" s="86">
        <v>70</v>
      </c>
      <c r="AE5" s="92" t="s">
        <v>238</v>
      </c>
      <c r="AF5" s="86" t="b">
        <v>0</v>
      </c>
      <c r="AG5" s="86" t="s">
        <v>240</v>
      </c>
      <c r="AH5" s="86"/>
      <c r="AI5" s="92" t="s">
        <v>238</v>
      </c>
      <c r="AJ5" s="86" t="b">
        <v>0</v>
      </c>
      <c r="AK5" s="86">
        <v>146</v>
      </c>
      <c r="AL5" s="92" t="s">
        <v>238</v>
      </c>
      <c r="AM5" s="86" t="s">
        <v>242</v>
      </c>
      <c r="AN5" s="86" t="b">
        <v>0</v>
      </c>
      <c r="AO5" s="92" t="s">
        <v>235</v>
      </c>
      <c r="AP5" s="86" t="s">
        <v>244</v>
      </c>
      <c r="AQ5" s="86">
        <v>0</v>
      </c>
      <c r="AR5" s="86">
        <v>0</v>
      </c>
      <c r="AS5" s="86"/>
      <c r="AT5" s="86"/>
      <c r="AU5" s="86"/>
      <c r="AV5" s="86"/>
      <c r="AW5" s="86"/>
      <c r="AX5" s="86"/>
      <c r="AY5" s="86"/>
      <c r="AZ5" s="86"/>
      <c r="BA5">
        <v>2</v>
      </c>
      <c r="BB5" s="85" t="str">
        <f>REPLACE(INDEX(GroupVertices[Group],MATCH(Edges24[[#This Row],[Vertex 1]],GroupVertices[Vertex],0)),1,1,"")</f>
        <v>1</v>
      </c>
      <c r="BC5" s="85" t="str">
        <f>REPLACE(INDEX(GroupVertices[Group],MATCH(Edges24[[#This Row],[Vertex 2]],GroupVertices[Vertex],0)),1,1,"")</f>
        <v>1</v>
      </c>
      <c r="BD5" s="51">
        <v>0</v>
      </c>
      <c r="BE5" s="52">
        <v>0</v>
      </c>
      <c r="BF5" s="51">
        <v>0</v>
      </c>
      <c r="BG5" s="52">
        <v>0</v>
      </c>
      <c r="BH5" s="51">
        <v>0</v>
      </c>
      <c r="BI5" s="52">
        <v>0</v>
      </c>
      <c r="BJ5" s="51">
        <v>40</v>
      </c>
      <c r="BK5" s="52">
        <v>100</v>
      </c>
      <c r="BL5" s="51">
        <v>40</v>
      </c>
    </row>
    <row r="6" spans="1:64" ht="15">
      <c r="A6" s="84" t="s">
        <v>214</v>
      </c>
      <c r="B6" s="84" t="s">
        <v>214</v>
      </c>
      <c r="C6" s="53"/>
      <c r="D6" s="54"/>
      <c r="E6" s="65"/>
      <c r="F6" s="55"/>
      <c r="G6" s="53"/>
      <c r="H6" s="57"/>
      <c r="I6" s="56"/>
      <c r="J6" s="56"/>
      <c r="K6" s="36" t="s">
        <v>65</v>
      </c>
      <c r="L6" s="83">
        <v>6</v>
      </c>
      <c r="M6" s="83"/>
      <c r="N6" s="63"/>
      <c r="O6" s="86" t="s">
        <v>176</v>
      </c>
      <c r="P6" s="88">
        <v>43431.96179398148</v>
      </c>
      <c r="Q6" s="86" t="s">
        <v>218</v>
      </c>
      <c r="R6" s="86"/>
      <c r="S6" s="86"/>
      <c r="T6" s="86"/>
      <c r="U6" s="86"/>
      <c r="V6" s="89" t="s">
        <v>226</v>
      </c>
      <c r="W6" s="88">
        <v>43431.96179398148</v>
      </c>
      <c r="X6" s="89" t="s">
        <v>231</v>
      </c>
      <c r="Y6" s="86"/>
      <c r="Z6" s="86"/>
      <c r="AA6" s="92" t="s">
        <v>236</v>
      </c>
      <c r="AB6" s="86"/>
      <c r="AC6" s="86" t="b">
        <v>0</v>
      </c>
      <c r="AD6" s="86">
        <v>0</v>
      </c>
      <c r="AE6" s="92" t="s">
        <v>238</v>
      </c>
      <c r="AF6" s="86" t="b">
        <v>0</v>
      </c>
      <c r="AG6" s="86" t="s">
        <v>240</v>
      </c>
      <c r="AH6" s="86"/>
      <c r="AI6" s="92" t="s">
        <v>238</v>
      </c>
      <c r="AJ6" s="86" t="b">
        <v>0</v>
      </c>
      <c r="AK6" s="86">
        <v>146</v>
      </c>
      <c r="AL6" s="92" t="s">
        <v>235</v>
      </c>
      <c r="AM6" s="86" t="s">
        <v>242</v>
      </c>
      <c r="AN6" s="86" t="b">
        <v>0</v>
      </c>
      <c r="AO6" s="92" t="s">
        <v>235</v>
      </c>
      <c r="AP6" s="86" t="s">
        <v>176</v>
      </c>
      <c r="AQ6" s="86">
        <v>0</v>
      </c>
      <c r="AR6" s="86">
        <v>0</v>
      </c>
      <c r="AS6" s="86"/>
      <c r="AT6" s="86"/>
      <c r="AU6" s="86"/>
      <c r="AV6" s="86"/>
      <c r="AW6" s="86"/>
      <c r="AX6" s="86"/>
      <c r="AY6" s="86"/>
      <c r="AZ6" s="86"/>
      <c r="BA6">
        <v>2</v>
      </c>
      <c r="BB6" s="85" t="str">
        <f>REPLACE(INDEX(GroupVertices[Group],MATCH(Edges24[[#This Row],[Vertex 1]],GroupVertices[Vertex],0)),1,1,"")</f>
        <v>1</v>
      </c>
      <c r="BC6" s="85" t="str">
        <f>REPLACE(INDEX(GroupVertices[Group],MATCH(Edges24[[#This Row],[Vertex 2]],GroupVertices[Vertex],0)),1,1,"")</f>
        <v>1</v>
      </c>
      <c r="BD6" s="51">
        <v>0</v>
      </c>
      <c r="BE6" s="52">
        <v>0</v>
      </c>
      <c r="BF6" s="51">
        <v>0</v>
      </c>
      <c r="BG6" s="52">
        <v>0</v>
      </c>
      <c r="BH6" s="51">
        <v>0</v>
      </c>
      <c r="BI6" s="52">
        <v>0</v>
      </c>
      <c r="BJ6" s="51">
        <v>24</v>
      </c>
      <c r="BK6" s="52">
        <v>100</v>
      </c>
      <c r="BL6" s="51">
        <v>24</v>
      </c>
    </row>
    <row r="7" spans="1:64" ht="15">
      <c r="A7" s="84" t="s">
        <v>215</v>
      </c>
      <c r="B7" s="84" t="s">
        <v>214</v>
      </c>
      <c r="C7" s="53"/>
      <c r="D7" s="54"/>
      <c r="E7" s="65"/>
      <c r="F7" s="55"/>
      <c r="G7" s="53"/>
      <c r="H7" s="57"/>
      <c r="I7" s="56"/>
      <c r="J7" s="56"/>
      <c r="K7" s="36" t="s">
        <v>65</v>
      </c>
      <c r="L7" s="83">
        <v>7</v>
      </c>
      <c r="M7" s="83"/>
      <c r="N7" s="63"/>
      <c r="O7" s="86" t="s">
        <v>216</v>
      </c>
      <c r="P7" s="88">
        <v>43431.99863425926</v>
      </c>
      <c r="Q7" s="86" t="s">
        <v>218</v>
      </c>
      <c r="R7" s="86"/>
      <c r="S7" s="86"/>
      <c r="T7" s="86"/>
      <c r="U7" s="86"/>
      <c r="V7" s="89" t="s">
        <v>227</v>
      </c>
      <c r="W7" s="88">
        <v>43431.99863425926</v>
      </c>
      <c r="X7" s="89" t="s">
        <v>232</v>
      </c>
      <c r="Y7" s="86"/>
      <c r="Z7" s="86"/>
      <c r="AA7" s="92" t="s">
        <v>237</v>
      </c>
      <c r="AB7" s="86"/>
      <c r="AC7" s="86" t="b">
        <v>0</v>
      </c>
      <c r="AD7" s="86">
        <v>0</v>
      </c>
      <c r="AE7" s="92" t="s">
        <v>238</v>
      </c>
      <c r="AF7" s="86" t="b">
        <v>0</v>
      </c>
      <c r="AG7" s="86" t="s">
        <v>240</v>
      </c>
      <c r="AH7" s="86"/>
      <c r="AI7" s="92" t="s">
        <v>238</v>
      </c>
      <c r="AJ7" s="86" t="b">
        <v>0</v>
      </c>
      <c r="AK7" s="86">
        <v>146</v>
      </c>
      <c r="AL7" s="92" t="s">
        <v>235</v>
      </c>
      <c r="AM7" s="86" t="s">
        <v>243</v>
      </c>
      <c r="AN7" s="86" t="b">
        <v>0</v>
      </c>
      <c r="AO7" s="92" t="s">
        <v>235</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0</v>
      </c>
      <c r="BE7" s="52">
        <v>0</v>
      </c>
      <c r="BF7" s="51">
        <v>0</v>
      </c>
      <c r="BG7" s="52">
        <v>0</v>
      </c>
      <c r="BH7" s="51">
        <v>0</v>
      </c>
      <c r="BI7" s="52">
        <v>0</v>
      </c>
      <c r="BJ7" s="51">
        <v>24</v>
      </c>
      <c r="BK7" s="52">
        <v>100</v>
      </c>
      <c r="BL7"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R5" r:id="rId1" display="http://froglake.ca/chief-council/frog-lake-history/"/>
    <hyperlink ref="U3" r:id="rId2" display="https://pbs.twimg.com/media/DsdFV2zVAAAjKFp.jpg"/>
    <hyperlink ref="V3" r:id="rId3" display="https://pbs.twimg.com/media/DsdFV2zVAAAjKFp.jpg"/>
    <hyperlink ref="V4" r:id="rId4" display="http://pbs.twimg.com/profile_images/1066024907471900672/xaizZERI_normal.jpg"/>
    <hyperlink ref="V5" r:id="rId5" display="http://pbs.twimg.com/profile_images/1062004759882682369/Mt9sGew9_normal.jpg"/>
    <hyperlink ref="V6" r:id="rId6" display="http://pbs.twimg.com/profile_images/1062004759882682369/Mt9sGew9_normal.jpg"/>
    <hyperlink ref="V7" r:id="rId7" display="http://pbs.twimg.com/profile_images/917177470649909248/yUFBWK9a_normal.jpg"/>
    <hyperlink ref="X3" r:id="rId8" display="https://twitter.com/#!/secwepemcseklep/status/1064896200929734656"/>
    <hyperlink ref="X4" r:id="rId9" display="https://twitter.com/#!/isusask/status/1067555666414497792"/>
    <hyperlink ref="X5" r:id="rId10" display="https://twitter.com/#!/leaharcand/status/935228072562851840"/>
    <hyperlink ref="X6" r:id="rId11" display="https://twitter.com/#!/leaharcand/status/1067554908830806016"/>
    <hyperlink ref="X7" r:id="rId12" display="https://twitter.com/#!/kaypear99/status/1067568261703774208"/>
  </hyperlinks>
  <printOptions/>
  <pageMargins left="0.7" right="0.7" top="0.75" bottom="0.75" header="0.3" footer="0.3"/>
  <pageSetup horizontalDpi="600" verticalDpi="600" orientation="portrait" r:id="rId16"/>
  <legacyDrawing r:id="rId14"/>
  <tableParts>
    <tablePart r:id="rId1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472</v>
      </c>
      <c r="B1" s="13" t="s">
        <v>34</v>
      </c>
    </row>
    <row r="2" spans="1:2" ht="15">
      <c r="A2" s="124" t="s">
        <v>214</v>
      </c>
      <c r="B2" s="85">
        <v>2</v>
      </c>
    </row>
    <row r="3" spans="1:2" ht="15">
      <c r="A3" s="124" t="s">
        <v>215</v>
      </c>
      <c r="B3" s="85">
        <v>0</v>
      </c>
    </row>
    <row r="4" spans="1:2" ht="15">
      <c r="A4" s="124" t="s">
        <v>212</v>
      </c>
      <c r="B4" s="85">
        <v>0</v>
      </c>
    </row>
    <row r="5" spans="1:2" ht="15">
      <c r="A5" s="124" t="s">
        <v>213</v>
      </c>
      <c r="B5"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5" t="s">
        <v>474</v>
      </c>
      <c r="B25" t="s">
        <v>473</v>
      </c>
    </row>
    <row r="26" spans="1:2" ht="15">
      <c r="A26" s="136">
        <v>43066.809282407405</v>
      </c>
      <c r="B26" s="3">
        <v>1</v>
      </c>
    </row>
    <row r="27" spans="1:2" ht="15">
      <c r="A27" s="136">
        <v>43424.62515046296</v>
      </c>
      <c r="B27" s="3">
        <v>1</v>
      </c>
    </row>
    <row r="28" spans="1:2" ht="15">
      <c r="A28" s="136">
        <v>43431.96179398148</v>
      </c>
      <c r="B28" s="3">
        <v>1</v>
      </c>
    </row>
    <row r="29" spans="1:2" ht="15">
      <c r="A29" s="136">
        <v>43431.96387731482</v>
      </c>
      <c r="B29" s="3">
        <v>1</v>
      </c>
    </row>
    <row r="30" spans="1:2" ht="15">
      <c r="A30" s="136">
        <v>43431.99863425926</v>
      </c>
      <c r="B30" s="3">
        <v>1</v>
      </c>
    </row>
    <row r="31" spans="1:2" ht="15">
      <c r="A31" s="136" t="s">
        <v>475</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192</v>
      </c>
      <c r="AT2" s="13" t="s">
        <v>260</v>
      </c>
      <c r="AU2" s="13" t="s">
        <v>261</v>
      </c>
      <c r="AV2" s="13" t="s">
        <v>262</v>
      </c>
      <c r="AW2" s="13" t="s">
        <v>263</v>
      </c>
      <c r="AX2" s="13" t="s">
        <v>264</v>
      </c>
      <c r="AY2" s="13" t="s">
        <v>265</v>
      </c>
      <c r="AZ2" s="13" t="s">
        <v>340</v>
      </c>
      <c r="BA2" s="130" t="s">
        <v>422</v>
      </c>
      <c r="BB2" s="130" t="s">
        <v>423</v>
      </c>
      <c r="BC2" s="130" t="s">
        <v>424</v>
      </c>
      <c r="BD2" s="130" t="s">
        <v>425</v>
      </c>
      <c r="BE2" s="130" t="s">
        <v>426</v>
      </c>
      <c r="BF2" s="130" t="s">
        <v>427</v>
      </c>
      <c r="BG2" s="130" t="s">
        <v>428</v>
      </c>
      <c r="BH2" s="130" t="s">
        <v>431</v>
      </c>
      <c r="BI2" s="130" t="s">
        <v>433</v>
      </c>
      <c r="BJ2" s="130" t="s">
        <v>436</v>
      </c>
      <c r="BK2" s="130" t="s">
        <v>460</v>
      </c>
      <c r="BL2" s="130" t="s">
        <v>461</v>
      </c>
      <c r="BM2" s="130" t="s">
        <v>462</v>
      </c>
      <c r="BN2" s="130" t="s">
        <v>463</v>
      </c>
      <c r="BO2" s="130" t="s">
        <v>464</v>
      </c>
      <c r="BP2" s="130" t="s">
        <v>465</v>
      </c>
      <c r="BQ2" s="130" t="s">
        <v>466</v>
      </c>
      <c r="BR2" s="130" t="s">
        <v>467</v>
      </c>
      <c r="BS2" s="130" t="s">
        <v>469</v>
      </c>
      <c r="BT2" s="3"/>
      <c r="BU2" s="3"/>
    </row>
    <row r="3" spans="1:73" ht="15" customHeight="1">
      <c r="A3" s="50" t="s">
        <v>212</v>
      </c>
      <c r="B3" s="53"/>
      <c r="C3" s="53" t="s">
        <v>64</v>
      </c>
      <c r="D3" s="54">
        <v>162</v>
      </c>
      <c r="E3" s="55"/>
      <c r="F3" s="112" t="s">
        <v>287</v>
      </c>
      <c r="G3" s="53"/>
      <c r="H3" s="57" t="s">
        <v>212</v>
      </c>
      <c r="I3" s="56"/>
      <c r="J3" s="56"/>
      <c r="K3" s="114" t="s">
        <v>293</v>
      </c>
      <c r="L3" s="59">
        <v>1</v>
      </c>
      <c r="M3" s="60">
        <v>8676.8447265625</v>
      </c>
      <c r="N3" s="60">
        <v>4999.5</v>
      </c>
      <c r="O3" s="58"/>
      <c r="P3" s="61"/>
      <c r="Q3" s="61"/>
      <c r="R3" s="51"/>
      <c r="S3" s="51">
        <v>1</v>
      </c>
      <c r="T3" s="51">
        <v>1</v>
      </c>
      <c r="U3" s="52">
        <v>0</v>
      </c>
      <c r="V3" s="52">
        <v>0</v>
      </c>
      <c r="W3" s="52">
        <v>0</v>
      </c>
      <c r="X3" s="52">
        <v>0.999864</v>
      </c>
      <c r="Y3" s="52">
        <v>0</v>
      </c>
      <c r="Z3" s="52" t="s">
        <v>471</v>
      </c>
      <c r="AA3" s="62">
        <v>3</v>
      </c>
      <c r="AB3" s="62"/>
      <c r="AC3" s="63"/>
      <c r="AD3" s="85" t="s">
        <v>266</v>
      </c>
      <c r="AE3" s="85">
        <v>892</v>
      </c>
      <c r="AF3" s="85">
        <v>786</v>
      </c>
      <c r="AG3" s="85">
        <v>8943</v>
      </c>
      <c r="AH3" s="85">
        <v>268</v>
      </c>
      <c r="AI3" s="85"/>
      <c r="AJ3" s="85" t="s">
        <v>270</v>
      </c>
      <c r="AK3" s="85" t="s">
        <v>274</v>
      </c>
      <c r="AL3" s="90" t="s">
        <v>278</v>
      </c>
      <c r="AM3" s="85"/>
      <c r="AN3" s="87">
        <v>39922.85769675926</v>
      </c>
      <c r="AO3" s="90" t="s">
        <v>280</v>
      </c>
      <c r="AP3" s="85" t="b">
        <v>0</v>
      </c>
      <c r="AQ3" s="85" t="b">
        <v>0</v>
      </c>
      <c r="AR3" s="85" t="b">
        <v>1</v>
      </c>
      <c r="AS3" s="85" t="s">
        <v>240</v>
      </c>
      <c r="AT3" s="85">
        <v>16</v>
      </c>
      <c r="AU3" s="90" t="s">
        <v>284</v>
      </c>
      <c r="AV3" s="85" t="b">
        <v>0</v>
      </c>
      <c r="AW3" s="85" t="s">
        <v>288</v>
      </c>
      <c r="AX3" s="90" t="s">
        <v>289</v>
      </c>
      <c r="AY3" s="85" t="s">
        <v>66</v>
      </c>
      <c r="AZ3" s="85" t="str">
        <f>REPLACE(INDEX(GroupVertices[Group],MATCH(Vertices[[#This Row],[Vertex]],GroupVertices[Vertex],0)),1,1,"")</f>
        <v>2</v>
      </c>
      <c r="BA3" s="51"/>
      <c r="BB3" s="51"/>
      <c r="BC3" s="51"/>
      <c r="BD3" s="51"/>
      <c r="BE3" s="51" t="s">
        <v>222</v>
      </c>
      <c r="BF3" s="51" t="s">
        <v>222</v>
      </c>
      <c r="BG3" s="131" t="s">
        <v>429</v>
      </c>
      <c r="BH3" s="131" t="s">
        <v>429</v>
      </c>
      <c r="BI3" s="131" t="s">
        <v>434</v>
      </c>
      <c r="BJ3" s="131" t="s">
        <v>434</v>
      </c>
      <c r="BK3" s="131">
        <v>0</v>
      </c>
      <c r="BL3" s="134">
        <v>0</v>
      </c>
      <c r="BM3" s="131">
        <v>0</v>
      </c>
      <c r="BN3" s="134">
        <v>0</v>
      </c>
      <c r="BO3" s="131">
        <v>0</v>
      </c>
      <c r="BP3" s="134">
        <v>0</v>
      </c>
      <c r="BQ3" s="131">
        <v>9</v>
      </c>
      <c r="BR3" s="134">
        <v>100</v>
      </c>
      <c r="BS3" s="131">
        <v>9</v>
      </c>
      <c r="BT3" s="3"/>
      <c r="BU3" s="3"/>
    </row>
    <row r="4" spans="1:76" ht="15">
      <c r="A4" s="14" t="s">
        <v>213</v>
      </c>
      <c r="B4" s="15"/>
      <c r="C4" s="15" t="s">
        <v>64</v>
      </c>
      <c r="D4" s="93">
        <v>1000</v>
      </c>
      <c r="E4" s="81"/>
      <c r="F4" s="112" t="s">
        <v>225</v>
      </c>
      <c r="G4" s="15"/>
      <c r="H4" s="16" t="s">
        <v>213</v>
      </c>
      <c r="I4" s="66"/>
      <c r="J4" s="66"/>
      <c r="K4" s="114" t="s">
        <v>294</v>
      </c>
      <c r="L4" s="94">
        <v>1</v>
      </c>
      <c r="M4" s="95">
        <v>1984.856689453125</v>
      </c>
      <c r="N4" s="95">
        <v>7322.796875</v>
      </c>
      <c r="O4" s="77"/>
      <c r="P4" s="96"/>
      <c r="Q4" s="96"/>
      <c r="R4" s="97"/>
      <c r="S4" s="51">
        <v>0</v>
      </c>
      <c r="T4" s="51">
        <v>1</v>
      </c>
      <c r="U4" s="52">
        <v>0</v>
      </c>
      <c r="V4" s="52">
        <v>0.333333</v>
      </c>
      <c r="W4" s="52">
        <v>0.25</v>
      </c>
      <c r="X4" s="52">
        <v>0.638216</v>
      </c>
      <c r="Y4" s="52">
        <v>0</v>
      </c>
      <c r="Z4" s="52">
        <v>0</v>
      </c>
      <c r="AA4" s="82">
        <v>4</v>
      </c>
      <c r="AB4" s="82"/>
      <c r="AC4" s="98"/>
      <c r="AD4" s="85" t="s">
        <v>267</v>
      </c>
      <c r="AE4" s="85">
        <v>268</v>
      </c>
      <c r="AF4" s="85">
        <v>2216</v>
      </c>
      <c r="AG4" s="85">
        <v>2842</v>
      </c>
      <c r="AH4" s="85">
        <v>687</v>
      </c>
      <c r="AI4" s="85"/>
      <c r="AJ4" s="85" t="s">
        <v>271</v>
      </c>
      <c r="AK4" s="90" t="s">
        <v>275</v>
      </c>
      <c r="AL4" s="90" t="s">
        <v>279</v>
      </c>
      <c r="AM4" s="85"/>
      <c r="AN4" s="87">
        <v>41636.679618055554</v>
      </c>
      <c r="AO4" s="90" t="s">
        <v>281</v>
      </c>
      <c r="AP4" s="85" t="b">
        <v>0</v>
      </c>
      <c r="AQ4" s="85" t="b">
        <v>0</v>
      </c>
      <c r="AR4" s="85" t="b">
        <v>1</v>
      </c>
      <c r="AS4" s="85" t="s">
        <v>240</v>
      </c>
      <c r="AT4" s="85">
        <v>31</v>
      </c>
      <c r="AU4" s="90" t="s">
        <v>284</v>
      </c>
      <c r="AV4" s="85" t="b">
        <v>0</v>
      </c>
      <c r="AW4" s="85" t="s">
        <v>288</v>
      </c>
      <c r="AX4" s="90" t="s">
        <v>290</v>
      </c>
      <c r="AY4" s="85" t="s">
        <v>66</v>
      </c>
      <c r="AZ4" s="85" t="str">
        <f>REPLACE(INDEX(GroupVertices[Group],MATCH(Vertices[[#This Row],[Vertex]],GroupVertices[Vertex],0)),1,1,"")</f>
        <v>1</v>
      </c>
      <c r="BA4" s="51"/>
      <c r="BB4" s="51"/>
      <c r="BC4" s="51"/>
      <c r="BD4" s="51"/>
      <c r="BE4" s="51"/>
      <c r="BF4" s="51"/>
      <c r="BG4" s="131" t="s">
        <v>430</v>
      </c>
      <c r="BH4" s="131" t="s">
        <v>430</v>
      </c>
      <c r="BI4" s="131" t="s">
        <v>435</v>
      </c>
      <c r="BJ4" s="131" t="s">
        <v>435</v>
      </c>
      <c r="BK4" s="131">
        <v>0</v>
      </c>
      <c r="BL4" s="134">
        <v>0</v>
      </c>
      <c r="BM4" s="131">
        <v>0</v>
      </c>
      <c r="BN4" s="134">
        <v>0</v>
      </c>
      <c r="BO4" s="131">
        <v>0</v>
      </c>
      <c r="BP4" s="134">
        <v>0</v>
      </c>
      <c r="BQ4" s="131">
        <v>24</v>
      </c>
      <c r="BR4" s="134">
        <v>100</v>
      </c>
      <c r="BS4" s="131">
        <v>24</v>
      </c>
      <c r="BT4" s="2"/>
      <c r="BU4" s="3"/>
      <c r="BV4" s="3"/>
      <c r="BW4" s="3"/>
      <c r="BX4" s="3"/>
    </row>
    <row r="5" spans="1:76" ht="15">
      <c r="A5" s="14" t="s">
        <v>214</v>
      </c>
      <c r="B5" s="15"/>
      <c r="C5" s="15" t="s">
        <v>64</v>
      </c>
      <c r="D5" s="93">
        <v>1000</v>
      </c>
      <c r="E5" s="81"/>
      <c r="F5" s="112" t="s">
        <v>226</v>
      </c>
      <c r="G5" s="15"/>
      <c r="H5" s="16" t="s">
        <v>214</v>
      </c>
      <c r="I5" s="66"/>
      <c r="J5" s="66"/>
      <c r="K5" s="114" t="s">
        <v>295</v>
      </c>
      <c r="L5" s="94">
        <v>9999</v>
      </c>
      <c r="M5" s="95">
        <v>1984.856689453125</v>
      </c>
      <c r="N5" s="95">
        <v>2676.202880859375</v>
      </c>
      <c r="O5" s="77"/>
      <c r="P5" s="96"/>
      <c r="Q5" s="96"/>
      <c r="R5" s="97"/>
      <c r="S5" s="51">
        <v>3</v>
      </c>
      <c r="T5" s="51">
        <v>1</v>
      </c>
      <c r="U5" s="52">
        <v>2</v>
      </c>
      <c r="V5" s="52">
        <v>0.5</v>
      </c>
      <c r="W5" s="52">
        <v>0.5</v>
      </c>
      <c r="X5" s="52">
        <v>1.723159</v>
      </c>
      <c r="Y5" s="52">
        <v>0</v>
      </c>
      <c r="Z5" s="52">
        <v>0</v>
      </c>
      <c r="AA5" s="82">
        <v>5</v>
      </c>
      <c r="AB5" s="82"/>
      <c r="AC5" s="98"/>
      <c r="AD5" s="85" t="s">
        <v>268</v>
      </c>
      <c r="AE5" s="85">
        <v>1365</v>
      </c>
      <c r="AF5" s="85">
        <v>1611</v>
      </c>
      <c r="AG5" s="85">
        <v>4153</v>
      </c>
      <c r="AH5" s="85">
        <v>4839</v>
      </c>
      <c r="AI5" s="85"/>
      <c r="AJ5" s="85" t="s">
        <v>272</v>
      </c>
      <c r="AK5" s="85" t="s">
        <v>276</v>
      </c>
      <c r="AL5" s="85"/>
      <c r="AM5" s="85"/>
      <c r="AN5" s="87">
        <v>40763.95415509259</v>
      </c>
      <c r="AO5" s="90" t="s">
        <v>282</v>
      </c>
      <c r="AP5" s="85" t="b">
        <v>0</v>
      </c>
      <c r="AQ5" s="85" t="b">
        <v>0</v>
      </c>
      <c r="AR5" s="85" t="b">
        <v>1</v>
      </c>
      <c r="AS5" s="85" t="s">
        <v>240</v>
      </c>
      <c r="AT5" s="85">
        <v>19</v>
      </c>
      <c r="AU5" s="90" t="s">
        <v>285</v>
      </c>
      <c r="AV5" s="85" t="b">
        <v>0</v>
      </c>
      <c r="AW5" s="85" t="s">
        <v>288</v>
      </c>
      <c r="AX5" s="90" t="s">
        <v>291</v>
      </c>
      <c r="AY5" s="85" t="s">
        <v>66</v>
      </c>
      <c r="AZ5" s="85" t="str">
        <f>REPLACE(INDEX(GroupVertices[Group],MATCH(Vertices[[#This Row],[Vertex]],GroupVertices[Vertex],0)),1,1,"")</f>
        <v>1</v>
      </c>
      <c r="BA5" s="51" t="s">
        <v>220</v>
      </c>
      <c r="BB5" s="51" t="s">
        <v>220</v>
      </c>
      <c r="BC5" s="51" t="s">
        <v>221</v>
      </c>
      <c r="BD5" s="51" t="s">
        <v>221</v>
      </c>
      <c r="BE5" s="51" t="s">
        <v>223</v>
      </c>
      <c r="BF5" s="51" t="s">
        <v>223</v>
      </c>
      <c r="BG5" s="131" t="s">
        <v>393</v>
      </c>
      <c r="BH5" s="131" t="s">
        <v>432</v>
      </c>
      <c r="BI5" s="131" t="s">
        <v>408</v>
      </c>
      <c r="BJ5" s="131" t="s">
        <v>437</v>
      </c>
      <c r="BK5" s="131">
        <v>0</v>
      </c>
      <c r="BL5" s="134">
        <v>0</v>
      </c>
      <c r="BM5" s="131">
        <v>0</v>
      </c>
      <c r="BN5" s="134">
        <v>0</v>
      </c>
      <c r="BO5" s="131">
        <v>0</v>
      </c>
      <c r="BP5" s="134">
        <v>0</v>
      </c>
      <c r="BQ5" s="131">
        <v>64</v>
      </c>
      <c r="BR5" s="134">
        <v>100</v>
      </c>
      <c r="BS5" s="131">
        <v>64</v>
      </c>
      <c r="BT5" s="2"/>
      <c r="BU5" s="3"/>
      <c r="BV5" s="3"/>
      <c r="BW5" s="3"/>
      <c r="BX5" s="3"/>
    </row>
    <row r="6" spans="1:76" ht="15">
      <c r="A6" s="99" t="s">
        <v>215</v>
      </c>
      <c r="B6" s="100"/>
      <c r="C6" s="100" t="s">
        <v>64</v>
      </c>
      <c r="D6" s="101">
        <v>162</v>
      </c>
      <c r="E6" s="102"/>
      <c r="F6" s="113" t="s">
        <v>227</v>
      </c>
      <c r="G6" s="100"/>
      <c r="H6" s="103" t="s">
        <v>215</v>
      </c>
      <c r="I6" s="104"/>
      <c r="J6" s="104"/>
      <c r="K6" s="115" t="s">
        <v>296</v>
      </c>
      <c r="L6" s="105">
        <v>1</v>
      </c>
      <c r="M6" s="106">
        <v>5564.74609375</v>
      </c>
      <c r="N6" s="106">
        <v>7322.796875</v>
      </c>
      <c r="O6" s="107"/>
      <c r="P6" s="108"/>
      <c r="Q6" s="108"/>
      <c r="R6" s="109"/>
      <c r="S6" s="51">
        <v>0</v>
      </c>
      <c r="T6" s="51">
        <v>1</v>
      </c>
      <c r="U6" s="52">
        <v>0</v>
      </c>
      <c r="V6" s="52">
        <v>0.333333</v>
      </c>
      <c r="W6" s="52">
        <v>0.25</v>
      </c>
      <c r="X6" s="52">
        <v>0.638216</v>
      </c>
      <c r="Y6" s="52">
        <v>0</v>
      </c>
      <c r="Z6" s="52">
        <v>0</v>
      </c>
      <c r="AA6" s="110">
        <v>6</v>
      </c>
      <c r="AB6" s="110"/>
      <c r="AC6" s="111"/>
      <c r="AD6" s="85" t="s">
        <v>269</v>
      </c>
      <c r="AE6" s="85">
        <v>615</v>
      </c>
      <c r="AF6" s="85">
        <v>535</v>
      </c>
      <c r="AG6" s="85">
        <v>26906</v>
      </c>
      <c r="AH6" s="85">
        <v>3956</v>
      </c>
      <c r="AI6" s="85"/>
      <c r="AJ6" s="85" t="s">
        <v>273</v>
      </c>
      <c r="AK6" s="85" t="s">
        <v>277</v>
      </c>
      <c r="AL6" s="85"/>
      <c r="AM6" s="85"/>
      <c r="AN6" s="87">
        <v>41581.129479166666</v>
      </c>
      <c r="AO6" s="90" t="s">
        <v>283</v>
      </c>
      <c r="AP6" s="85" t="b">
        <v>0</v>
      </c>
      <c r="AQ6" s="85" t="b">
        <v>0</v>
      </c>
      <c r="AR6" s="85" t="b">
        <v>0</v>
      </c>
      <c r="AS6" s="85" t="s">
        <v>240</v>
      </c>
      <c r="AT6" s="85">
        <v>60</v>
      </c>
      <c r="AU6" s="90" t="s">
        <v>286</v>
      </c>
      <c r="AV6" s="85" t="b">
        <v>0</v>
      </c>
      <c r="AW6" s="85" t="s">
        <v>288</v>
      </c>
      <c r="AX6" s="90" t="s">
        <v>292</v>
      </c>
      <c r="AY6" s="85" t="s">
        <v>66</v>
      </c>
      <c r="AZ6" s="85" t="str">
        <f>REPLACE(INDEX(GroupVertices[Group],MATCH(Vertices[[#This Row],[Vertex]],GroupVertices[Vertex],0)),1,1,"")</f>
        <v>1</v>
      </c>
      <c r="BA6" s="51"/>
      <c r="BB6" s="51"/>
      <c r="BC6" s="51"/>
      <c r="BD6" s="51"/>
      <c r="BE6" s="51"/>
      <c r="BF6" s="51"/>
      <c r="BG6" s="131" t="s">
        <v>430</v>
      </c>
      <c r="BH6" s="131" t="s">
        <v>430</v>
      </c>
      <c r="BI6" s="131" t="s">
        <v>435</v>
      </c>
      <c r="BJ6" s="131" t="s">
        <v>435</v>
      </c>
      <c r="BK6" s="131">
        <v>0</v>
      </c>
      <c r="BL6" s="134">
        <v>0</v>
      </c>
      <c r="BM6" s="131">
        <v>0</v>
      </c>
      <c r="BN6" s="134">
        <v>0</v>
      </c>
      <c r="BO6" s="131">
        <v>0</v>
      </c>
      <c r="BP6" s="134">
        <v>0</v>
      </c>
      <c r="BQ6" s="131">
        <v>24</v>
      </c>
      <c r="BR6" s="134">
        <v>100</v>
      </c>
      <c r="BS6" s="131">
        <v>24</v>
      </c>
      <c r="BT6" s="2"/>
      <c r="BU6" s="3"/>
      <c r="BV6" s="3"/>
      <c r="BW6" s="3"/>
      <c r="BX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K4" r:id="rId1" display="https://www.facebook.com/nativ"/>
    <hyperlink ref="AL3" r:id="rId2" display="https://t.co/dvkGF2Pfjn"/>
    <hyperlink ref="AL4" r:id="rId3" display="http://artsandscience.usask.ca/indigenousstudies/"/>
    <hyperlink ref="AO3" r:id="rId4" display="https://pbs.twimg.com/profile_banners/33305730/1546833400"/>
    <hyperlink ref="AO4" r:id="rId5" display="https://pbs.twimg.com/profile_banners/2266117136/1539233476"/>
    <hyperlink ref="AO5" r:id="rId6" display="https://pbs.twimg.com/profile_banners/351202293/1541944346"/>
    <hyperlink ref="AO6" r:id="rId7" display="https://pbs.twimg.com/profile_banners/2171375750/1507508048"/>
    <hyperlink ref="AU3" r:id="rId8" display="http://abs.twimg.com/images/themes/theme1/bg.png"/>
    <hyperlink ref="AU4" r:id="rId9" display="http://abs.twimg.com/images/themes/theme1/bg.png"/>
    <hyperlink ref="AU5" r:id="rId10" display="http://abs.twimg.com/images/themes/theme5/bg.gif"/>
    <hyperlink ref="AU6" r:id="rId11" display="http://abs.twimg.com/images/themes/theme10/bg.gif"/>
    <hyperlink ref="F3" r:id="rId12" display="http://pbs.twimg.com/profile_images/1067797227328815104/q0-ZjF10_normal.jpg"/>
    <hyperlink ref="F4" r:id="rId13" display="http://pbs.twimg.com/profile_images/1066024907471900672/xaizZERI_normal.jpg"/>
    <hyperlink ref="F5" r:id="rId14" display="http://pbs.twimg.com/profile_images/1062004759882682369/Mt9sGew9_normal.jpg"/>
    <hyperlink ref="F6" r:id="rId15" display="http://pbs.twimg.com/profile_images/917177470649909248/yUFBWK9a_normal.jpg"/>
    <hyperlink ref="AX3" r:id="rId16" display="https://twitter.com/secwepemcseklep"/>
    <hyperlink ref="AX4" r:id="rId17" display="https://twitter.com/isusask"/>
    <hyperlink ref="AX5" r:id="rId18" display="https://twitter.com/leaharcand"/>
    <hyperlink ref="AX6" r:id="rId19" display="https://twitter.com/kaypear99"/>
  </hyperlinks>
  <printOptions/>
  <pageMargins left="0.7" right="0.7" top="0.75" bottom="0.75" header="0.3" footer="0.3"/>
  <pageSetup horizontalDpi="600" verticalDpi="600" orientation="portrait" r:id="rId23"/>
  <legacyDrawing r:id="rId21"/>
  <tableParts>
    <tablePart r:id="rId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357</v>
      </c>
      <c r="Z2" s="13" t="s">
        <v>361</v>
      </c>
      <c r="AA2" s="13" t="s">
        <v>373</v>
      </c>
      <c r="AB2" s="13" t="s">
        <v>392</v>
      </c>
      <c r="AC2" s="13" t="s">
        <v>407</v>
      </c>
      <c r="AD2" s="13" t="s">
        <v>415</v>
      </c>
      <c r="AE2" s="13" t="s">
        <v>416</v>
      </c>
      <c r="AF2" s="13" t="s">
        <v>420</v>
      </c>
      <c r="AG2" s="67" t="s">
        <v>460</v>
      </c>
      <c r="AH2" s="67" t="s">
        <v>461</v>
      </c>
      <c r="AI2" s="67" t="s">
        <v>462</v>
      </c>
      <c r="AJ2" s="67" t="s">
        <v>463</v>
      </c>
      <c r="AK2" s="67" t="s">
        <v>464</v>
      </c>
      <c r="AL2" s="67" t="s">
        <v>465</v>
      </c>
      <c r="AM2" s="67" t="s">
        <v>466</v>
      </c>
      <c r="AN2" s="67" t="s">
        <v>467</v>
      </c>
      <c r="AO2" s="67" t="s">
        <v>470</v>
      </c>
    </row>
    <row r="3" spans="1:41" ht="15">
      <c r="A3" s="125" t="s">
        <v>336</v>
      </c>
      <c r="B3" s="126" t="s">
        <v>338</v>
      </c>
      <c r="C3" s="126" t="s">
        <v>56</v>
      </c>
      <c r="D3" s="117"/>
      <c r="E3" s="116"/>
      <c r="F3" s="118" t="s">
        <v>478</v>
      </c>
      <c r="G3" s="119"/>
      <c r="H3" s="119"/>
      <c r="I3" s="120">
        <v>3</v>
      </c>
      <c r="J3" s="121"/>
      <c r="K3" s="51">
        <v>3</v>
      </c>
      <c r="L3" s="51">
        <v>2</v>
      </c>
      <c r="M3" s="51">
        <v>2</v>
      </c>
      <c r="N3" s="51">
        <v>4</v>
      </c>
      <c r="O3" s="51">
        <v>2</v>
      </c>
      <c r="P3" s="52">
        <v>0</v>
      </c>
      <c r="Q3" s="52">
        <v>0</v>
      </c>
      <c r="R3" s="51">
        <v>1</v>
      </c>
      <c r="S3" s="51">
        <v>0</v>
      </c>
      <c r="T3" s="51">
        <v>3</v>
      </c>
      <c r="U3" s="51">
        <v>4</v>
      </c>
      <c r="V3" s="51">
        <v>2</v>
      </c>
      <c r="W3" s="52">
        <v>0.888889</v>
      </c>
      <c r="X3" s="52">
        <v>0.3333333333333333</v>
      </c>
      <c r="Y3" s="85" t="s">
        <v>220</v>
      </c>
      <c r="Z3" s="85" t="s">
        <v>221</v>
      </c>
      <c r="AA3" s="85" t="s">
        <v>223</v>
      </c>
      <c r="AB3" s="91" t="s">
        <v>393</v>
      </c>
      <c r="AC3" s="91" t="s">
        <v>408</v>
      </c>
      <c r="AD3" s="91"/>
      <c r="AE3" s="91" t="s">
        <v>214</v>
      </c>
      <c r="AF3" s="91" t="s">
        <v>421</v>
      </c>
      <c r="AG3" s="131">
        <v>0</v>
      </c>
      <c r="AH3" s="134">
        <v>0</v>
      </c>
      <c r="AI3" s="131">
        <v>0</v>
      </c>
      <c r="AJ3" s="134">
        <v>0</v>
      </c>
      <c r="AK3" s="131">
        <v>0</v>
      </c>
      <c r="AL3" s="134">
        <v>0</v>
      </c>
      <c r="AM3" s="131">
        <v>112</v>
      </c>
      <c r="AN3" s="134">
        <v>100</v>
      </c>
      <c r="AO3" s="131">
        <v>112</v>
      </c>
    </row>
    <row r="4" spans="1:41" ht="15">
      <c r="A4" s="125" t="s">
        <v>337</v>
      </c>
      <c r="B4" s="126" t="s">
        <v>339</v>
      </c>
      <c r="C4" s="126" t="s">
        <v>56</v>
      </c>
      <c r="D4" s="122"/>
      <c r="E4" s="100"/>
      <c r="F4" s="103" t="s">
        <v>337</v>
      </c>
      <c r="G4" s="107"/>
      <c r="H4" s="107"/>
      <c r="I4" s="123">
        <v>4</v>
      </c>
      <c r="J4" s="110"/>
      <c r="K4" s="51">
        <v>1</v>
      </c>
      <c r="L4" s="51">
        <v>1</v>
      </c>
      <c r="M4" s="51">
        <v>0</v>
      </c>
      <c r="N4" s="51">
        <v>1</v>
      </c>
      <c r="O4" s="51">
        <v>1</v>
      </c>
      <c r="P4" s="52" t="s">
        <v>471</v>
      </c>
      <c r="Q4" s="52" t="s">
        <v>471</v>
      </c>
      <c r="R4" s="51">
        <v>1</v>
      </c>
      <c r="S4" s="51">
        <v>1</v>
      </c>
      <c r="T4" s="51">
        <v>1</v>
      </c>
      <c r="U4" s="51">
        <v>1</v>
      </c>
      <c r="V4" s="51">
        <v>0</v>
      </c>
      <c r="W4" s="52">
        <v>0</v>
      </c>
      <c r="X4" s="52" t="s">
        <v>471</v>
      </c>
      <c r="Y4" s="85"/>
      <c r="Z4" s="85"/>
      <c r="AA4" s="85" t="s">
        <v>222</v>
      </c>
      <c r="AB4" s="91" t="s">
        <v>238</v>
      </c>
      <c r="AC4" s="91" t="s">
        <v>238</v>
      </c>
      <c r="AD4" s="91"/>
      <c r="AE4" s="91"/>
      <c r="AF4" s="91" t="s">
        <v>212</v>
      </c>
      <c r="AG4" s="131">
        <v>0</v>
      </c>
      <c r="AH4" s="134">
        <v>0</v>
      </c>
      <c r="AI4" s="131">
        <v>0</v>
      </c>
      <c r="AJ4" s="134">
        <v>0</v>
      </c>
      <c r="AK4" s="131">
        <v>0</v>
      </c>
      <c r="AL4" s="134">
        <v>0</v>
      </c>
      <c r="AM4" s="131">
        <v>9</v>
      </c>
      <c r="AN4" s="134">
        <v>100</v>
      </c>
      <c r="AO4" s="131">
        <v>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336</v>
      </c>
      <c r="B2" s="91" t="s">
        <v>215</v>
      </c>
      <c r="C2" s="85">
        <f>VLOOKUP(GroupVertices[[#This Row],[Vertex]],Vertices[],MATCH("ID",Vertices[[#Headers],[Vertex]:[Vertex Content Word Count]],0),FALSE)</f>
        <v>6</v>
      </c>
    </row>
    <row r="3" spans="1:3" ht="15">
      <c r="A3" s="85" t="s">
        <v>336</v>
      </c>
      <c r="B3" s="91" t="s">
        <v>214</v>
      </c>
      <c r="C3" s="85">
        <f>VLOOKUP(GroupVertices[[#This Row],[Vertex]],Vertices[],MATCH("ID",Vertices[[#Headers],[Vertex]:[Vertex Content Word Count]],0),FALSE)</f>
        <v>5</v>
      </c>
    </row>
    <row r="4" spans="1:3" ht="15">
      <c r="A4" s="85" t="s">
        <v>336</v>
      </c>
      <c r="B4" s="91" t="s">
        <v>213</v>
      </c>
      <c r="C4" s="85">
        <f>VLOOKUP(GroupVertices[[#This Row],[Vertex]],Vertices[],MATCH("ID",Vertices[[#Headers],[Vertex]:[Vertex Content Word Count]],0),FALSE)</f>
        <v>4</v>
      </c>
    </row>
    <row r="5" spans="1:3" ht="15">
      <c r="A5" s="85" t="s">
        <v>337</v>
      </c>
      <c r="B5" s="91" t="s">
        <v>212</v>
      </c>
      <c r="C5"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346</v>
      </c>
      <c r="B2" s="36" t="s">
        <v>297</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0.638216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0.00909090909090909</v>
      </c>
      <c r="O3" s="42">
        <f>COUNTIF(Vertices[Eigenvector Centrality],"&gt;= "&amp;N3)-COUNTIF(Vertices[Eigenvector Centrality],"&gt;="&amp;N4)</f>
        <v>0</v>
      </c>
      <c r="P3" s="41">
        <f aca="true" t="shared" si="7" ref="P3:P26">P2+($P$57-$P$2)/BinDivisor</f>
        <v>0.6579422363636364</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0.10909090909090909</v>
      </c>
      <c r="G4" s="40">
        <f>COUNTIF(Vertices[In-Degree],"&gt;= "&amp;F4)-COUNTIF(Vertices[In-Degree],"&gt;="&amp;F5)</f>
        <v>0</v>
      </c>
      <c r="H4" s="39">
        <f t="shared" si="3"/>
        <v>1</v>
      </c>
      <c r="I4" s="40">
        <f>COUNTIF(Vertices[Out-Degree],"&gt;= "&amp;H4)-COUNTIF(Vertices[Out-Degree],"&gt;="&amp;H5)</f>
        <v>0</v>
      </c>
      <c r="J4" s="39">
        <f t="shared" si="4"/>
        <v>0.07272727272727272</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0.01818181818181818</v>
      </c>
      <c r="O4" s="40">
        <f>COUNTIF(Vertices[Eigenvector Centrality],"&gt;= "&amp;N4)-COUNTIF(Vertices[Eigenvector Centrality],"&gt;="&amp;N5)</f>
        <v>0</v>
      </c>
      <c r="P4" s="39">
        <f t="shared" si="7"/>
        <v>0.6776684727272727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1</v>
      </c>
      <c r="I5" s="42">
        <f>COUNTIF(Vertices[Out-Degree],"&gt;= "&amp;H5)-COUNTIF(Vertices[Out-Degree],"&gt;="&amp;H6)</f>
        <v>0</v>
      </c>
      <c r="J5" s="41">
        <f t="shared" si="4"/>
        <v>0.10909090909090909</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0.02727272727272727</v>
      </c>
      <c r="O5" s="42">
        <f>COUNTIF(Vertices[Eigenvector Centrality],"&gt;= "&amp;N5)-COUNTIF(Vertices[Eigenvector Centrality],"&gt;="&amp;N6)</f>
        <v>0</v>
      </c>
      <c r="P5" s="41">
        <f t="shared" si="7"/>
        <v>0.6973947090909091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0.21818181818181817</v>
      </c>
      <c r="G6" s="40">
        <f>COUNTIF(Vertices[In-Degree],"&gt;= "&amp;F6)-COUNTIF(Vertices[In-Degree],"&gt;="&amp;F7)</f>
        <v>0</v>
      </c>
      <c r="H6" s="39">
        <f t="shared" si="3"/>
        <v>1</v>
      </c>
      <c r="I6" s="40">
        <f>COUNTIF(Vertices[Out-Degree],"&gt;= "&amp;H6)-COUNTIF(Vertices[Out-Degree],"&gt;="&amp;H7)</f>
        <v>0</v>
      </c>
      <c r="J6" s="39">
        <f t="shared" si="4"/>
        <v>0.14545454545454545</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0.03636363636363636</v>
      </c>
      <c r="O6" s="40">
        <f>COUNTIF(Vertices[Eigenvector Centrality],"&gt;= "&amp;N6)-COUNTIF(Vertices[Eigenvector Centrality],"&gt;="&amp;N7)</f>
        <v>0</v>
      </c>
      <c r="P6" s="39">
        <f t="shared" si="7"/>
        <v>0.7171209454545454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0.2727272727272727</v>
      </c>
      <c r="G7" s="42">
        <f>COUNTIF(Vertices[In-Degree],"&gt;= "&amp;F7)-COUNTIF(Vertices[In-Degree],"&gt;="&amp;F8)</f>
        <v>0</v>
      </c>
      <c r="H7" s="41">
        <f t="shared" si="3"/>
        <v>1</v>
      </c>
      <c r="I7" s="42">
        <f>COUNTIF(Vertices[Out-Degree],"&gt;= "&amp;H7)-COUNTIF(Vertices[Out-Degree],"&gt;="&amp;H8)</f>
        <v>0</v>
      </c>
      <c r="J7" s="41">
        <f t="shared" si="4"/>
        <v>0.18181818181818182</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0.045454545454545456</v>
      </c>
      <c r="O7" s="42">
        <f>COUNTIF(Vertices[Eigenvector Centrality],"&gt;= "&amp;N7)-COUNTIF(Vertices[Eigenvector Centrality],"&gt;="&amp;N8)</f>
        <v>0</v>
      </c>
      <c r="P7" s="41">
        <f t="shared" si="7"/>
        <v>0.7368471818181818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0.32727272727272727</v>
      </c>
      <c r="G8" s="40">
        <f>COUNTIF(Vertices[In-Degree],"&gt;= "&amp;F8)-COUNTIF(Vertices[In-Degree],"&gt;="&amp;F9)</f>
        <v>0</v>
      </c>
      <c r="H8" s="39">
        <f t="shared" si="3"/>
        <v>1</v>
      </c>
      <c r="I8" s="40">
        <f>COUNTIF(Vertices[Out-Degree],"&gt;= "&amp;H8)-COUNTIF(Vertices[Out-Degree],"&gt;="&amp;H9)</f>
        <v>0</v>
      </c>
      <c r="J8" s="39">
        <f t="shared" si="4"/>
        <v>0.2181818181818182</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0.05454545454545455</v>
      </c>
      <c r="O8" s="40">
        <f>COUNTIF(Vertices[Eigenvector Centrality],"&gt;= "&amp;N8)-COUNTIF(Vertices[Eigenvector Centrality],"&gt;="&amp;N9)</f>
        <v>0</v>
      </c>
      <c r="P8" s="39">
        <f t="shared" si="7"/>
        <v>0.7565734181818181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1</v>
      </c>
      <c r="I9" s="42">
        <f>COUNTIF(Vertices[Out-Degree],"&gt;= "&amp;H9)-COUNTIF(Vertices[Out-Degree],"&gt;="&amp;H10)</f>
        <v>0</v>
      </c>
      <c r="J9" s="41">
        <f t="shared" si="4"/>
        <v>0.2545454545454546</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0.06363636363636364</v>
      </c>
      <c r="O9" s="42">
        <f>COUNTIF(Vertices[Eigenvector Centrality],"&gt;= "&amp;N9)-COUNTIF(Vertices[Eigenvector Centrality],"&gt;="&amp;N10)</f>
        <v>0</v>
      </c>
      <c r="P9" s="41">
        <f t="shared" si="7"/>
        <v>0.7762996545454545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347</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1</v>
      </c>
      <c r="I10" s="40">
        <f>COUNTIF(Vertices[Out-Degree],"&gt;= "&amp;H10)-COUNTIF(Vertices[Out-Degree],"&gt;="&amp;H11)</f>
        <v>0</v>
      </c>
      <c r="J10" s="39">
        <f t="shared" si="4"/>
        <v>0.29090909090909095</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0.07272727272727274</v>
      </c>
      <c r="O10" s="40">
        <f>COUNTIF(Vertices[Eigenvector Centrality],"&gt;= "&amp;N10)-COUNTIF(Vertices[Eigenvector Centrality],"&gt;="&amp;N11)</f>
        <v>0</v>
      </c>
      <c r="P10" s="39">
        <f t="shared" si="7"/>
        <v>0.7960258909090908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1</v>
      </c>
      <c r="I11" s="42">
        <f>COUNTIF(Vertices[Out-Degree],"&gt;= "&amp;H11)-COUNTIF(Vertices[Out-Degree],"&gt;="&amp;H12)</f>
        <v>0</v>
      </c>
      <c r="J11" s="41">
        <f t="shared" si="4"/>
        <v>0.3272727272727273</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0.08181818181818183</v>
      </c>
      <c r="O11" s="42">
        <f>COUNTIF(Vertices[Eigenvector Centrality],"&gt;= "&amp;N11)-COUNTIF(Vertices[Eigenvector Centrality],"&gt;="&amp;N12)</f>
        <v>0</v>
      </c>
      <c r="P11" s="41">
        <f t="shared" si="7"/>
        <v>0.8157521272727272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216</v>
      </c>
      <c r="B12" s="36">
        <v>2</v>
      </c>
      <c r="D12" s="34">
        <f t="shared" si="1"/>
        <v>0</v>
      </c>
      <c r="E12" s="3">
        <f>COUNTIF(Vertices[Degree],"&gt;= "&amp;D12)-COUNTIF(Vertices[Degree],"&gt;="&amp;D13)</f>
        <v>0</v>
      </c>
      <c r="F12" s="39">
        <f t="shared" si="2"/>
        <v>0.5454545454545455</v>
      </c>
      <c r="G12" s="40">
        <f>COUNTIF(Vertices[In-Degree],"&gt;= "&amp;F12)-COUNTIF(Vertices[In-Degree],"&gt;="&amp;F13)</f>
        <v>0</v>
      </c>
      <c r="H12" s="39">
        <f t="shared" si="3"/>
        <v>1</v>
      </c>
      <c r="I12" s="40">
        <f>COUNTIF(Vertices[Out-Degree],"&gt;= "&amp;H12)-COUNTIF(Vertices[Out-Degree],"&gt;="&amp;H13)</f>
        <v>0</v>
      </c>
      <c r="J12" s="39">
        <f t="shared" si="4"/>
        <v>0.3636363636363637</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0.09090909090909093</v>
      </c>
      <c r="O12" s="40">
        <f>COUNTIF(Vertices[Eigenvector Centrality],"&gt;= "&amp;N12)-COUNTIF(Vertices[Eigenvector Centrality],"&gt;="&amp;N13)</f>
        <v>0</v>
      </c>
      <c r="P12" s="39">
        <f t="shared" si="7"/>
        <v>0.8354783636363635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0.6000000000000001</v>
      </c>
      <c r="G13" s="42">
        <f>COUNTIF(Vertices[In-Degree],"&gt;= "&amp;F13)-COUNTIF(Vertices[In-Degree],"&gt;="&amp;F14)</f>
        <v>0</v>
      </c>
      <c r="H13" s="41">
        <f t="shared" si="3"/>
        <v>1</v>
      </c>
      <c r="I13" s="42">
        <f>COUNTIF(Vertices[Out-Degree],"&gt;= "&amp;H13)-COUNTIF(Vertices[Out-Degree],"&gt;="&amp;H14)</f>
        <v>0</v>
      </c>
      <c r="J13" s="41">
        <f t="shared" si="4"/>
        <v>0.4000000000000001</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0.10000000000000002</v>
      </c>
      <c r="O13" s="42">
        <f>COUNTIF(Vertices[Eigenvector Centrality],"&gt;= "&amp;N13)-COUNTIF(Vertices[Eigenvector Centrality],"&gt;="&amp;N14)</f>
        <v>0</v>
      </c>
      <c r="P13" s="41">
        <f t="shared" si="7"/>
        <v>0.8552045999999999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0.6545454545454547</v>
      </c>
      <c r="G14" s="40">
        <f>COUNTIF(Vertices[In-Degree],"&gt;= "&amp;F14)-COUNTIF(Vertices[In-Degree],"&gt;="&amp;F15)</f>
        <v>0</v>
      </c>
      <c r="H14" s="39">
        <f t="shared" si="3"/>
        <v>1</v>
      </c>
      <c r="I14" s="40">
        <f>COUNTIF(Vertices[Out-Degree],"&gt;= "&amp;H14)-COUNTIF(Vertices[Out-Degree],"&gt;="&amp;H15)</f>
        <v>0</v>
      </c>
      <c r="J14" s="39">
        <f t="shared" si="4"/>
        <v>0.43636363636363645</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0.10909090909090911</v>
      </c>
      <c r="O14" s="40">
        <f>COUNTIF(Vertices[Eigenvector Centrality],"&gt;= "&amp;N14)-COUNTIF(Vertices[Eigenvector Centrality],"&gt;="&amp;N15)</f>
        <v>0</v>
      </c>
      <c r="P14" s="39">
        <f t="shared" si="7"/>
        <v>0.8749308363636362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0.7090909090909092</v>
      </c>
      <c r="G15" s="42">
        <f>COUNTIF(Vertices[In-Degree],"&gt;= "&amp;F15)-COUNTIF(Vertices[In-Degree],"&gt;="&amp;F16)</f>
        <v>0</v>
      </c>
      <c r="H15" s="41">
        <f t="shared" si="3"/>
        <v>1</v>
      </c>
      <c r="I15" s="42">
        <f>COUNTIF(Vertices[Out-Degree],"&gt;= "&amp;H15)-COUNTIF(Vertices[Out-Degree],"&gt;="&amp;H16)</f>
        <v>0</v>
      </c>
      <c r="J15" s="41">
        <f t="shared" si="4"/>
        <v>0.47272727272727283</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0.11818181818181821</v>
      </c>
      <c r="O15" s="42">
        <f>COUNTIF(Vertices[Eigenvector Centrality],"&gt;= "&amp;N15)-COUNTIF(Vertices[Eigenvector Centrality],"&gt;="&amp;N16)</f>
        <v>0</v>
      </c>
      <c r="P15" s="41">
        <f t="shared" si="7"/>
        <v>0.8946570727272726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0.7636363636363638</v>
      </c>
      <c r="G16" s="40">
        <f>COUNTIF(Vertices[In-Degree],"&gt;= "&amp;F16)-COUNTIF(Vertices[In-Degree],"&gt;="&amp;F17)</f>
        <v>0</v>
      </c>
      <c r="H16" s="39">
        <f t="shared" si="3"/>
        <v>1</v>
      </c>
      <c r="I16" s="40">
        <f>COUNTIF(Vertices[Out-Degree],"&gt;= "&amp;H16)-COUNTIF(Vertices[Out-Degree],"&gt;="&amp;H17)</f>
        <v>0</v>
      </c>
      <c r="J16" s="39">
        <f t="shared" si="4"/>
        <v>0.5090909090909091</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0.1272727272727273</v>
      </c>
      <c r="O16" s="40">
        <f>COUNTIF(Vertices[Eigenvector Centrality],"&gt;= "&amp;N16)-COUNTIF(Vertices[Eigenvector Centrality],"&gt;="&amp;N17)</f>
        <v>0</v>
      </c>
      <c r="P16" s="39">
        <f t="shared" si="7"/>
        <v>0.9143833090909089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1</v>
      </c>
      <c r="I17" s="42">
        <f>COUNTIF(Vertices[Out-Degree],"&gt;= "&amp;H17)-COUNTIF(Vertices[Out-Degree],"&gt;="&amp;H18)</f>
        <v>0</v>
      </c>
      <c r="J17" s="41">
        <f t="shared" si="4"/>
        <v>0.5454545454545455</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0.13636363636363638</v>
      </c>
      <c r="O17" s="42">
        <f>COUNTIF(Vertices[Eigenvector Centrality],"&gt;= "&amp;N17)-COUNTIF(Vertices[Eigenvector Centrality],"&gt;="&amp;N18)</f>
        <v>0</v>
      </c>
      <c r="P17" s="41">
        <f t="shared" si="7"/>
        <v>0.9341095454545453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1</v>
      </c>
      <c r="I18" s="40">
        <f>COUNTIF(Vertices[Out-Degree],"&gt;= "&amp;H18)-COUNTIF(Vertices[Out-Degree],"&gt;="&amp;H19)</f>
        <v>0</v>
      </c>
      <c r="J18" s="39">
        <f t="shared" si="4"/>
        <v>0.5818181818181819</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0.14545454545454548</v>
      </c>
      <c r="O18" s="40">
        <f>COUNTIF(Vertices[Eigenvector Centrality],"&gt;= "&amp;N18)-COUNTIF(Vertices[Eigenvector Centrality],"&gt;="&amp;N19)</f>
        <v>0</v>
      </c>
      <c r="P18" s="39">
        <f t="shared" si="7"/>
        <v>0.9538357818181816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0.9272727272727275</v>
      </c>
      <c r="G19" s="42">
        <f>COUNTIF(Vertices[In-Degree],"&gt;= "&amp;F19)-COUNTIF(Vertices[In-Degree],"&gt;="&amp;F20)</f>
        <v>0</v>
      </c>
      <c r="H19" s="41">
        <f t="shared" si="3"/>
        <v>1</v>
      </c>
      <c r="I19" s="42">
        <f>COUNTIF(Vertices[Out-Degree],"&gt;= "&amp;H19)-COUNTIF(Vertices[Out-Degree],"&gt;="&amp;H20)</f>
        <v>0</v>
      </c>
      <c r="J19" s="41">
        <f t="shared" si="4"/>
        <v>0.6181818181818183</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0.15454545454545457</v>
      </c>
      <c r="O19" s="42">
        <f>COUNTIF(Vertices[Eigenvector Centrality],"&gt;= "&amp;N19)-COUNTIF(Vertices[Eigenvector Centrality],"&gt;="&amp;N20)</f>
        <v>0</v>
      </c>
      <c r="P19" s="41">
        <f t="shared" si="7"/>
        <v>0.973562018181818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0.981818181818182</v>
      </c>
      <c r="G20" s="40">
        <f>COUNTIF(Vertices[In-Degree],"&gt;= "&amp;F20)-COUNTIF(Vertices[In-Degree],"&gt;="&amp;F21)</f>
        <v>1</v>
      </c>
      <c r="H20" s="39">
        <f t="shared" si="3"/>
        <v>1</v>
      </c>
      <c r="I20" s="40">
        <f>COUNTIF(Vertices[Out-Degree],"&gt;= "&amp;H20)-COUNTIF(Vertices[Out-Degree],"&gt;="&amp;H21)</f>
        <v>0</v>
      </c>
      <c r="J20" s="39">
        <f t="shared" si="4"/>
        <v>0.6545454545454547</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0.16363636363636366</v>
      </c>
      <c r="O20" s="40">
        <f>COUNTIF(Vertices[Eigenvector Centrality],"&gt;= "&amp;N20)-COUNTIF(Vertices[Eigenvector Centrality],"&gt;="&amp;N21)</f>
        <v>0</v>
      </c>
      <c r="P20" s="39">
        <f t="shared" si="7"/>
        <v>0.9932882545454543</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1.0363636363636366</v>
      </c>
      <c r="G21" s="42">
        <f>COUNTIF(Vertices[In-Degree],"&gt;= "&amp;F21)-COUNTIF(Vertices[In-Degree],"&gt;="&amp;F22)</f>
        <v>0</v>
      </c>
      <c r="H21" s="41">
        <f t="shared" si="3"/>
        <v>1</v>
      </c>
      <c r="I21" s="42">
        <f>COUNTIF(Vertices[Out-Degree],"&gt;= "&amp;H21)-COUNTIF(Vertices[Out-Degree],"&gt;="&amp;H22)</f>
        <v>0</v>
      </c>
      <c r="J21" s="41">
        <f t="shared" si="4"/>
        <v>0.690909090909091</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0.17272727272727276</v>
      </c>
      <c r="O21" s="42">
        <f>COUNTIF(Vertices[Eigenvector Centrality],"&gt;= "&amp;N21)-COUNTIF(Vertices[Eigenvector Centrality],"&gt;="&amp;N22)</f>
        <v>0</v>
      </c>
      <c r="P21" s="41">
        <f t="shared" si="7"/>
        <v>1.0130144909090908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1.090909090909091</v>
      </c>
      <c r="G22" s="40">
        <f>COUNTIF(Vertices[In-Degree],"&gt;= "&amp;F22)-COUNTIF(Vertices[In-Degree],"&gt;="&amp;F23)</f>
        <v>0</v>
      </c>
      <c r="H22" s="39">
        <f t="shared" si="3"/>
        <v>1</v>
      </c>
      <c r="I22" s="40">
        <f>COUNTIF(Vertices[Out-Degree],"&gt;= "&amp;H22)-COUNTIF(Vertices[Out-Degree],"&gt;="&amp;H23)</f>
        <v>0</v>
      </c>
      <c r="J22" s="39">
        <f t="shared" si="4"/>
        <v>0.7272727272727274</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0.18181818181818185</v>
      </c>
      <c r="O22" s="40">
        <f>COUNTIF(Vertices[Eigenvector Centrality],"&gt;= "&amp;N22)-COUNTIF(Vertices[Eigenvector Centrality],"&gt;="&amp;N23)</f>
        <v>0</v>
      </c>
      <c r="P22" s="39">
        <f t="shared" si="7"/>
        <v>1.0327407272727271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v>
      </c>
      <c r="D23" s="34">
        <f t="shared" si="1"/>
        <v>0</v>
      </c>
      <c r="E23" s="3">
        <f>COUNTIF(Vertices[Degree],"&gt;= "&amp;D23)-COUNTIF(Vertices[Degree],"&gt;="&amp;D24)</f>
        <v>0</v>
      </c>
      <c r="F23" s="41">
        <f t="shared" si="2"/>
        <v>1.1454545454545455</v>
      </c>
      <c r="G23" s="42">
        <f>COUNTIF(Vertices[In-Degree],"&gt;= "&amp;F23)-COUNTIF(Vertices[In-Degree],"&gt;="&amp;F24)</f>
        <v>0</v>
      </c>
      <c r="H23" s="41">
        <f t="shared" si="3"/>
        <v>1</v>
      </c>
      <c r="I23" s="42">
        <f>COUNTIF(Vertices[Out-Degree],"&gt;= "&amp;H23)-COUNTIF(Vertices[Out-Degree],"&gt;="&amp;H24)</f>
        <v>0</v>
      </c>
      <c r="J23" s="41">
        <f t="shared" si="4"/>
        <v>0.7636363636363638</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0.19090909090909094</v>
      </c>
      <c r="O23" s="42">
        <f>COUNTIF(Vertices[Eigenvector Centrality],"&gt;= "&amp;N23)-COUNTIF(Vertices[Eigenvector Centrality],"&gt;="&amp;N24)</f>
        <v>0</v>
      </c>
      <c r="P23" s="41">
        <f t="shared" si="7"/>
        <v>1.0524669636363635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1.2</v>
      </c>
      <c r="G24" s="40">
        <f>COUNTIF(Vertices[In-Degree],"&gt;= "&amp;F24)-COUNTIF(Vertices[In-Degree],"&gt;="&amp;F25)</f>
        <v>0</v>
      </c>
      <c r="H24" s="39">
        <f t="shared" si="3"/>
        <v>1</v>
      </c>
      <c r="I24" s="40">
        <f>COUNTIF(Vertices[Out-Degree],"&gt;= "&amp;H24)-COUNTIF(Vertices[Out-Degree],"&gt;="&amp;H25)</f>
        <v>0</v>
      </c>
      <c r="J24" s="39">
        <f t="shared" si="4"/>
        <v>0.8000000000000002</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0.20000000000000004</v>
      </c>
      <c r="O24" s="40">
        <f>COUNTIF(Vertices[Eigenvector Centrality],"&gt;= "&amp;N24)-COUNTIF(Vertices[Eigenvector Centrality],"&gt;="&amp;N25)</f>
        <v>0</v>
      </c>
      <c r="P24" s="39">
        <f t="shared" si="7"/>
        <v>1.0721931999999998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1</v>
      </c>
      <c r="I25" s="42">
        <f>COUNTIF(Vertices[Out-Degree],"&gt;= "&amp;H25)-COUNTIF(Vertices[Out-Degree],"&gt;="&amp;H26)</f>
        <v>0</v>
      </c>
      <c r="J25" s="41">
        <f t="shared" si="4"/>
        <v>0.8363636363636365</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0.20909090909090913</v>
      </c>
      <c r="O25" s="42">
        <f>COUNTIF(Vertices[Eigenvector Centrality],"&gt;= "&amp;N25)-COUNTIF(Vertices[Eigenvector Centrality],"&gt;="&amp;N26)</f>
        <v>0</v>
      </c>
      <c r="P25" s="41">
        <f t="shared" si="7"/>
        <v>1.0919194363636362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0.8</v>
      </c>
      <c r="D26" s="34">
        <f t="shared" si="1"/>
        <v>0</v>
      </c>
      <c r="E26" s="3">
        <f>COUNTIF(Vertices[Degree],"&gt;= "&amp;D26)-COUNTIF(Vertices[Degree],"&gt;="&amp;D28)</f>
        <v>0</v>
      </c>
      <c r="F26" s="39">
        <f t="shared" si="2"/>
        <v>1.3090909090909089</v>
      </c>
      <c r="G26" s="40">
        <f>COUNTIF(Vertices[In-Degree],"&gt;= "&amp;F26)-COUNTIF(Vertices[In-Degree],"&gt;="&amp;F28)</f>
        <v>0</v>
      </c>
      <c r="H26" s="39">
        <f t="shared" si="3"/>
        <v>1</v>
      </c>
      <c r="I26" s="40">
        <f>COUNTIF(Vertices[Out-Degree],"&gt;= "&amp;H26)-COUNTIF(Vertices[Out-Degree],"&gt;="&amp;H28)</f>
        <v>0</v>
      </c>
      <c r="J26" s="39">
        <f t="shared" si="4"/>
        <v>0.8727272727272729</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0.21818181818181823</v>
      </c>
      <c r="O26" s="40">
        <f>COUNTIF(Vertices[Eigenvector Centrality],"&gt;= "&amp;N26)-COUNTIF(Vertices[Eigenvector Centrality],"&gt;="&amp;N28)</f>
        <v>0</v>
      </c>
      <c r="P26" s="39">
        <f t="shared" si="7"/>
        <v>1.1116456727272725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-1</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158</v>
      </c>
      <c r="B28" s="36">
        <v>0.16666666666666666</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0.22727272727272732</v>
      </c>
      <c r="O28" s="42">
        <f>COUNTIF(Vertices[Eigenvector Centrality],"&gt;= "&amp;N28)-COUNTIF(Vertices[Eigenvector Centrality],"&gt;="&amp;N40)</f>
        <v>0</v>
      </c>
      <c r="P28" s="41">
        <f>P26+($P$57-$P$2)/BinDivisor</f>
        <v>1.131371909090909</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348</v>
      </c>
      <c r="B29" s="36">
        <v>0.34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349</v>
      </c>
      <c r="B31" s="36" t="s">
        <v>350</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0.23636363636363641</v>
      </c>
      <c r="O40" s="40">
        <f>COUNTIF(Vertices[Eigenvector Centrality],"&gt;= "&amp;N40)-COUNTIF(Vertices[Eigenvector Centrality],"&gt;="&amp;N41)</f>
        <v>0</v>
      </c>
      <c r="P40" s="39">
        <f>P28+($P$57-$P$2)/BinDivisor</f>
        <v>1.1510981454545453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0.2454545454545455</v>
      </c>
      <c r="O41" s="42">
        <f>COUNTIF(Vertices[Eigenvector Centrality],"&gt;= "&amp;N41)-COUNTIF(Vertices[Eigenvector Centrality],"&gt;="&amp;N42)</f>
        <v>2</v>
      </c>
      <c r="P41" s="41">
        <f aca="true" t="shared" si="16" ref="P41:P56">P40+($P$57-$P$2)/BinDivisor</f>
        <v>1.1708243818181816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v>
      </c>
      <c r="I42" s="40">
        <f>COUNTIF(Vertices[Out-Degree],"&gt;= "&amp;H42)-COUNTIF(Vertices[Out-Degree],"&gt;="&amp;H43)</f>
        <v>0</v>
      </c>
      <c r="J42" s="39">
        <f t="shared" si="13"/>
        <v>1.0181818181818183</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0.2545454545454546</v>
      </c>
      <c r="O42" s="40">
        <f>COUNTIF(Vertices[Eigenvector Centrality],"&gt;= "&amp;N42)-COUNTIF(Vertices[Eigenvector Centrality],"&gt;="&amp;N43)</f>
        <v>0</v>
      </c>
      <c r="P42" s="39">
        <f t="shared" si="16"/>
        <v>1.190550618181818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v>
      </c>
      <c r="I43" s="42">
        <f>COUNTIF(Vertices[Out-Degree],"&gt;= "&amp;H43)-COUNTIF(Vertices[Out-Degree],"&gt;="&amp;H44)</f>
        <v>0</v>
      </c>
      <c r="J43" s="41">
        <f t="shared" si="13"/>
        <v>1.0545454545454547</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0.26363636363636367</v>
      </c>
      <c r="O43" s="42">
        <f>COUNTIF(Vertices[Eigenvector Centrality],"&gt;= "&amp;N43)-COUNTIF(Vertices[Eigenvector Centrality],"&gt;="&amp;N44)</f>
        <v>0</v>
      </c>
      <c r="P43" s="41">
        <f t="shared" si="16"/>
        <v>1.2102768545454543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v>
      </c>
      <c r="I44" s="40">
        <f>COUNTIF(Vertices[Out-Degree],"&gt;= "&amp;H44)-COUNTIF(Vertices[Out-Degree],"&gt;="&amp;H45)</f>
        <v>0</v>
      </c>
      <c r="J44" s="39">
        <f t="shared" si="13"/>
        <v>1.090909090909091</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0.27272727272727276</v>
      </c>
      <c r="O44" s="40">
        <f>COUNTIF(Vertices[Eigenvector Centrality],"&gt;= "&amp;N44)-COUNTIF(Vertices[Eigenvector Centrality],"&gt;="&amp;N45)</f>
        <v>0</v>
      </c>
      <c r="P44" s="39">
        <f t="shared" si="16"/>
        <v>1.2300030909090907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v>
      </c>
      <c r="I45" s="42">
        <f>COUNTIF(Vertices[Out-Degree],"&gt;= "&amp;H45)-COUNTIF(Vertices[Out-Degree],"&gt;="&amp;H46)</f>
        <v>0</v>
      </c>
      <c r="J45" s="41">
        <f t="shared" si="13"/>
        <v>1.1272727272727274</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0.28181818181818186</v>
      </c>
      <c r="O45" s="42">
        <f>COUNTIF(Vertices[Eigenvector Centrality],"&gt;= "&amp;N45)-COUNTIF(Vertices[Eigenvector Centrality],"&gt;="&amp;N46)</f>
        <v>0</v>
      </c>
      <c r="P45" s="41">
        <f t="shared" si="16"/>
        <v>1.249729327272727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v>
      </c>
      <c r="I46" s="40">
        <f>COUNTIF(Vertices[Out-Degree],"&gt;= "&amp;H46)-COUNTIF(Vertices[Out-Degree],"&gt;="&amp;H47)</f>
        <v>0</v>
      </c>
      <c r="J46" s="39">
        <f t="shared" si="13"/>
        <v>1.1636363636363638</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0.29090909090909095</v>
      </c>
      <c r="O46" s="40">
        <f>COUNTIF(Vertices[Eigenvector Centrality],"&gt;= "&amp;N46)-COUNTIF(Vertices[Eigenvector Centrality],"&gt;="&amp;N47)</f>
        <v>0</v>
      </c>
      <c r="P46" s="39">
        <f t="shared" si="16"/>
        <v>1.2694555636363634</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v>
      </c>
      <c r="I47" s="42">
        <f>COUNTIF(Vertices[Out-Degree],"&gt;= "&amp;H47)-COUNTIF(Vertices[Out-Degree],"&gt;="&amp;H48)</f>
        <v>0</v>
      </c>
      <c r="J47" s="41">
        <f t="shared" si="13"/>
        <v>1.2000000000000002</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0.30000000000000004</v>
      </c>
      <c r="O47" s="42">
        <f>COUNTIF(Vertices[Eigenvector Centrality],"&gt;= "&amp;N47)-COUNTIF(Vertices[Eigenvector Centrality],"&gt;="&amp;N48)</f>
        <v>0</v>
      </c>
      <c r="P47" s="41">
        <f t="shared" si="16"/>
        <v>1.2891817999999997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v>
      </c>
      <c r="I48" s="40">
        <f>COUNTIF(Vertices[Out-Degree],"&gt;= "&amp;H48)-COUNTIF(Vertices[Out-Degree],"&gt;="&amp;H49)</f>
        <v>0</v>
      </c>
      <c r="J48" s="39">
        <f t="shared" si="13"/>
        <v>1.2363636363636366</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0.30909090909090914</v>
      </c>
      <c r="O48" s="40">
        <f>COUNTIF(Vertices[Eigenvector Centrality],"&gt;= "&amp;N48)-COUNTIF(Vertices[Eigenvector Centrality],"&gt;="&amp;N49)</f>
        <v>0</v>
      </c>
      <c r="P48" s="39">
        <f t="shared" si="16"/>
        <v>1.308908036363636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v>
      </c>
      <c r="I49" s="42">
        <f>COUNTIF(Vertices[Out-Degree],"&gt;= "&amp;H49)-COUNTIF(Vertices[Out-Degree],"&gt;="&amp;H50)</f>
        <v>0</v>
      </c>
      <c r="J49" s="41">
        <f t="shared" si="13"/>
        <v>1.272727272727273</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0.31818181818181823</v>
      </c>
      <c r="O49" s="42">
        <f>COUNTIF(Vertices[Eigenvector Centrality],"&gt;= "&amp;N49)-COUNTIF(Vertices[Eigenvector Centrality],"&gt;="&amp;N50)</f>
        <v>0</v>
      </c>
      <c r="P49" s="41">
        <f t="shared" si="16"/>
        <v>1.3286342727272724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1</v>
      </c>
      <c r="I50" s="40">
        <f>COUNTIF(Vertices[Out-Degree],"&gt;= "&amp;H50)-COUNTIF(Vertices[Out-Degree],"&gt;="&amp;H51)</f>
        <v>0</v>
      </c>
      <c r="J50" s="39">
        <f t="shared" si="13"/>
        <v>1.3090909090909093</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0.3272727272727273</v>
      </c>
      <c r="O50" s="40">
        <f>COUNTIF(Vertices[Eigenvector Centrality],"&gt;= "&amp;N50)-COUNTIF(Vertices[Eigenvector Centrality],"&gt;="&amp;N51)</f>
        <v>0</v>
      </c>
      <c r="P50" s="39">
        <f t="shared" si="16"/>
        <v>1.3483605090909088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v>
      </c>
      <c r="I51" s="42">
        <f>COUNTIF(Vertices[Out-Degree],"&gt;= "&amp;H51)-COUNTIF(Vertices[Out-Degree],"&gt;="&amp;H52)</f>
        <v>0</v>
      </c>
      <c r="J51" s="41">
        <f t="shared" si="13"/>
        <v>1.3454545454545457</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0.3363636363636364</v>
      </c>
      <c r="O51" s="42">
        <f>COUNTIF(Vertices[Eigenvector Centrality],"&gt;= "&amp;N51)-COUNTIF(Vertices[Eigenvector Centrality],"&gt;="&amp;N52)</f>
        <v>0</v>
      </c>
      <c r="P51" s="41">
        <f t="shared" si="16"/>
        <v>1.3680867454545451</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v>
      </c>
      <c r="I52" s="40">
        <f>COUNTIF(Vertices[Out-Degree],"&gt;= "&amp;H52)-COUNTIF(Vertices[Out-Degree],"&gt;="&amp;H53)</f>
        <v>0</v>
      </c>
      <c r="J52" s="39">
        <f t="shared" si="13"/>
        <v>1.381818181818182</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0.3454545454545455</v>
      </c>
      <c r="O52" s="40">
        <f>COUNTIF(Vertices[Eigenvector Centrality],"&gt;= "&amp;N52)-COUNTIF(Vertices[Eigenvector Centrality],"&gt;="&amp;N53)</f>
        <v>0</v>
      </c>
      <c r="P52" s="39">
        <f t="shared" si="16"/>
        <v>1.3878129818181815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v>
      </c>
      <c r="I53" s="42">
        <f>COUNTIF(Vertices[Out-Degree],"&gt;= "&amp;H53)-COUNTIF(Vertices[Out-Degree],"&gt;="&amp;H54)</f>
        <v>0</v>
      </c>
      <c r="J53" s="41">
        <f t="shared" si="13"/>
        <v>1.4181818181818184</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0.3545454545454546</v>
      </c>
      <c r="O53" s="42">
        <f>COUNTIF(Vertices[Eigenvector Centrality],"&gt;= "&amp;N53)-COUNTIF(Vertices[Eigenvector Centrality],"&gt;="&amp;N54)</f>
        <v>0</v>
      </c>
      <c r="P53" s="41">
        <f t="shared" si="16"/>
        <v>1.4075392181818178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v>
      </c>
      <c r="I54" s="40">
        <f>COUNTIF(Vertices[Out-Degree],"&gt;= "&amp;H54)-COUNTIF(Vertices[Out-Degree],"&gt;="&amp;H55)</f>
        <v>0</v>
      </c>
      <c r="J54" s="39">
        <f t="shared" si="13"/>
        <v>1.4545454545454548</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0.3636363636363637</v>
      </c>
      <c r="O54" s="40">
        <f>COUNTIF(Vertices[Eigenvector Centrality],"&gt;= "&amp;N54)-COUNTIF(Vertices[Eigenvector Centrality],"&gt;="&amp;N55)</f>
        <v>0</v>
      </c>
      <c r="P54" s="39">
        <f t="shared" si="16"/>
        <v>1.4272654545454542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v>
      </c>
      <c r="I55" s="42">
        <f>COUNTIF(Vertices[Out-Degree],"&gt;= "&amp;H55)-COUNTIF(Vertices[Out-Degree],"&gt;="&amp;H56)</f>
        <v>0</v>
      </c>
      <c r="J55" s="41">
        <f t="shared" si="13"/>
        <v>1.4909090909090912</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0.3727272727272728</v>
      </c>
      <c r="O55" s="42">
        <f>COUNTIF(Vertices[Eigenvector Centrality],"&gt;= "&amp;N55)-COUNTIF(Vertices[Eigenvector Centrality],"&gt;="&amp;N56)</f>
        <v>0</v>
      </c>
      <c r="P55" s="41">
        <f t="shared" si="16"/>
        <v>1.4469916909090905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v>
      </c>
      <c r="I56" s="40">
        <f>COUNTIF(Vertices[Out-Degree],"&gt;= "&amp;H56)-COUNTIF(Vertices[Out-Degree],"&gt;="&amp;H57)</f>
        <v>0</v>
      </c>
      <c r="J56" s="39">
        <f t="shared" si="13"/>
        <v>1.5272727272727276</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0.3818181818181819</v>
      </c>
      <c r="O56" s="40">
        <f>COUNTIF(Vertices[Eigenvector Centrality],"&gt;= "&amp;N56)-COUNTIF(Vertices[Eigenvector Centrality],"&gt;="&amp;N57)</f>
        <v>0</v>
      </c>
      <c r="P56" s="39">
        <f t="shared" si="16"/>
        <v>1.4667179272727269</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4</v>
      </c>
      <c r="J57" s="43">
        <f>MAX(Vertices[Betweenness Centrality])</f>
        <v>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0.5</v>
      </c>
      <c r="O57" s="44">
        <f>COUNTIF(Vertices[Eigenvector Centrality],"&gt;= "&amp;N57)-COUNTIF(Vertices[Eigenvector Centrality],"&gt;="&amp;N58)</f>
        <v>1</v>
      </c>
      <c r="P57" s="43">
        <f>MAX(Vertices[PageRank])</f>
        <v>1.723159</v>
      </c>
      <c r="Q57" s="44">
        <f>COUNTIF(Vertices[PageRank],"&gt;= "&amp;P57)-COUNTIF(Vertices[PageRank],"&gt;="&amp;P58)</f>
        <v>1</v>
      </c>
      <c r="R57" s="43">
        <f>MAX(Vertices[Clustering Coefficient])</f>
        <v>0</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0.5</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0.2916665</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0.5</v>
      </c>
    </row>
    <row r="127" spans="1:2" ht="15">
      <c r="A127" s="35" t="s">
        <v>114</v>
      </c>
      <c r="B127" s="49">
        <f>_xlfn.IFERROR(AVERAGE(Vertices[Eigenvector Centrality]),NoMetricMessage)</f>
        <v>0.25</v>
      </c>
    </row>
    <row r="128" spans="1:2" ht="15">
      <c r="A128" s="35" t="s">
        <v>115</v>
      </c>
      <c r="B128" s="49">
        <f>_xlfn.IFERROR(MEDIAN(Vertices[Eigenvector Centrality]),NoMetricMessage)</f>
        <v>0.25</v>
      </c>
    </row>
    <row r="139" spans="1:2" ht="15">
      <c r="A139" s="35" t="s">
        <v>140</v>
      </c>
      <c r="B139" s="49">
        <f>IF(COUNT(Vertices[PageRank])&gt;0,P2,NoMetricMessage)</f>
        <v>0.638216</v>
      </c>
    </row>
    <row r="140" spans="1:2" ht="15">
      <c r="A140" s="35" t="s">
        <v>141</v>
      </c>
      <c r="B140" s="49">
        <f>IF(COUNT(Vertices[PageRank])&gt;0,P57,NoMetricMessage)</f>
        <v>1.723159</v>
      </c>
    </row>
    <row r="141" spans="1:2" ht="15">
      <c r="A141" s="35" t="s">
        <v>142</v>
      </c>
      <c r="B141" s="49">
        <f>_xlfn.IFERROR(AVERAGE(Vertices[PageRank]),NoMetricMessage)</f>
        <v>0.99986375</v>
      </c>
    </row>
    <row r="142" spans="1:2" ht="15">
      <c r="A142" s="35" t="s">
        <v>143</v>
      </c>
      <c r="B142" s="49">
        <f>_xlfn.IFERROR(MEDIAN(Vertices[PageRank]),NoMetricMessage)</f>
        <v>0.81904</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299</v>
      </c>
      <c r="K7" s="13" t="s">
        <v>300</v>
      </c>
    </row>
    <row r="8" spans="1:11" ht="409.5">
      <c r="A8"/>
      <c r="B8">
        <v>2</v>
      </c>
      <c r="C8">
        <v>2</v>
      </c>
      <c r="D8" t="s">
        <v>61</v>
      </c>
      <c r="E8" t="s">
        <v>61</v>
      </c>
      <c r="H8" t="s">
        <v>73</v>
      </c>
      <c r="J8" t="s">
        <v>301</v>
      </c>
      <c r="K8" s="13" t="s">
        <v>302</v>
      </c>
    </row>
    <row r="9" spans="1:11" ht="409.5">
      <c r="A9"/>
      <c r="B9">
        <v>3</v>
      </c>
      <c r="C9">
        <v>4</v>
      </c>
      <c r="D9" t="s">
        <v>62</v>
      </c>
      <c r="E9" t="s">
        <v>62</v>
      </c>
      <c r="H9" t="s">
        <v>74</v>
      </c>
      <c r="J9" t="s">
        <v>303</v>
      </c>
      <c r="K9" s="13" t="s">
        <v>304</v>
      </c>
    </row>
    <row r="10" spans="1:11" ht="409.5">
      <c r="A10"/>
      <c r="B10">
        <v>4</v>
      </c>
      <c r="D10" t="s">
        <v>63</v>
      </c>
      <c r="E10" t="s">
        <v>63</v>
      </c>
      <c r="H10" t="s">
        <v>75</v>
      </c>
      <c r="J10" t="s">
        <v>305</v>
      </c>
      <c r="K10" s="13" t="s">
        <v>306</v>
      </c>
    </row>
    <row r="11" spans="1:11" ht="15">
      <c r="A11"/>
      <c r="B11">
        <v>5</v>
      </c>
      <c r="D11" t="s">
        <v>46</v>
      </c>
      <c r="E11">
        <v>1</v>
      </c>
      <c r="H11" t="s">
        <v>76</v>
      </c>
      <c r="J11" t="s">
        <v>307</v>
      </c>
      <c r="K11" t="s">
        <v>308</v>
      </c>
    </row>
    <row r="12" spans="1:11" ht="15">
      <c r="A12"/>
      <c r="B12"/>
      <c r="D12" t="s">
        <v>64</v>
      </c>
      <c r="E12">
        <v>2</v>
      </c>
      <c r="H12">
        <v>0</v>
      </c>
      <c r="J12" t="s">
        <v>309</v>
      </c>
      <c r="K12" t="s">
        <v>310</v>
      </c>
    </row>
    <row r="13" spans="1:11" ht="15">
      <c r="A13"/>
      <c r="B13"/>
      <c r="D13">
        <v>1</v>
      </c>
      <c r="E13">
        <v>3</v>
      </c>
      <c r="H13">
        <v>1</v>
      </c>
      <c r="J13" t="s">
        <v>311</v>
      </c>
      <c r="K13" t="s">
        <v>312</v>
      </c>
    </row>
    <row r="14" spans="4:11" ht="15">
      <c r="D14">
        <v>2</v>
      </c>
      <c r="E14">
        <v>4</v>
      </c>
      <c r="H14">
        <v>2</v>
      </c>
      <c r="J14" t="s">
        <v>313</v>
      </c>
      <c r="K14" t="s">
        <v>314</v>
      </c>
    </row>
    <row r="15" spans="4:11" ht="15">
      <c r="D15">
        <v>3</v>
      </c>
      <c r="E15">
        <v>5</v>
      </c>
      <c r="H15">
        <v>3</v>
      </c>
      <c r="J15" t="s">
        <v>315</v>
      </c>
      <c r="K15" t="s">
        <v>316</v>
      </c>
    </row>
    <row r="16" spans="4:11" ht="15">
      <c r="D16">
        <v>4</v>
      </c>
      <c r="E16">
        <v>6</v>
      </c>
      <c r="H16">
        <v>4</v>
      </c>
      <c r="J16" t="s">
        <v>317</v>
      </c>
      <c r="K16" t="s">
        <v>318</v>
      </c>
    </row>
    <row r="17" spans="4:11" ht="15">
      <c r="D17">
        <v>5</v>
      </c>
      <c r="E17">
        <v>7</v>
      </c>
      <c r="H17">
        <v>5</v>
      </c>
      <c r="J17" t="s">
        <v>319</v>
      </c>
      <c r="K17" t="s">
        <v>320</v>
      </c>
    </row>
    <row r="18" spans="4:11" ht="15">
      <c r="D18">
        <v>6</v>
      </c>
      <c r="E18">
        <v>8</v>
      </c>
      <c r="H18">
        <v>6</v>
      </c>
      <c r="J18" t="s">
        <v>321</v>
      </c>
      <c r="K18" t="s">
        <v>322</v>
      </c>
    </row>
    <row r="19" spans="4:11" ht="15">
      <c r="D19">
        <v>7</v>
      </c>
      <c r="E19">
        <v>9</v>
      </c>
      <c r="H19">
        <v>7</v>
      </c>
      <c r="J19" t="s">
        <v>323</v>
      </c>
      <c r="K19" t="s">
        <v>324</v>
      </c>
    </row>
    <row r="20" spans="4:11" ht="15">
      <c r="D20">
        <v>8</v>
      </c>
      <c r="H20">
        <v>8</v>
      </c>
      <c r="J20" t="s">
        <v>325</v>
      </c>
      <c r="K20" t="s">
        <v>326</v>
      </c>
    </row>
    <row r="21" spans="4:11" ht="409.5">
      <c r="D21">
        <v>9</v>
      </c>
      <c r="H21">
        <v>9</v>
      </c>
      <c r="J21" t="s">
        <v>327</v>
      </c>
      <c r="K21" s="13" t="s">
        <v>328</v>
      </c>
    </row>
    <row r="22" spans="4:11" ht="409.5">
      <c r="D22">
        <v>10</v>
      </c>
      <c r="J22" t="s">
        <v>329</v>
      </c>
      <c r="K22" s="13" t="s">
        <v>330</v>
      </c>
    </row>
    <row r="23" spans="4:11" ht="409.5">
      <c r="D23">
        <v>11</v>
      </c>
      <c r="J23" t="s">
        <v>331</v>
      </c>
      <c r="K23" s="13" t="s">
        <v>332</v>
      </c>
    </row>
    <row r="24" spans="10:11" ht="409.5">
      <c r="J24" t="s">
        <v>333</v>
      </c>
      <c r="K24" s="13" t="s">
        <v>481</v>
      </c>
    </row>
    <row r="25" spans="10:11" ht="15">
      <c r="J25" t="s">
        <v>334</v>
      </c>
      <c r="K25" t="b">
        <v>0</v>
      </c>
    </row>
    <row r="26" spans="10:11" ht="15">
      <c r="J26" t="s">
        <v>479</v>
      </c>
      <c r="K26" t="s">
        <v>480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343</v>
      </c>
      <c r="B2" s="128" t="s">
        <v>344</v>
      </c>
      <c r="C2" s="67" t="s">
        <v>345</v>
      </c>
    </row>
    <row r="3" spans="1:3" ht="15">
      <c r="A3" s="127" t="s">
        <v>336</v>
      </c>
      <c r="B3" s="127" t="s">
        <v>336</v>
      </c>
      <c r="C3" s="36">
        <v>4</v>
      </c>
    </row>
    <row r="4" spans="1:3" ht="15">
      <c r="A4" s="127" t="s">
        <v>337</v>
      </c>
      <c r="B4" s="127" t="s">
        <v>337</v>
      </c>
      <c r="C4"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351</v>
      </c>
      <c r="B1" s="13" t="s">
        <v>352</v>
      </c>
      <c r="C1" s="13" t="s">
        <v>353</v>
      </c>
      <c r="D1" s="13" t="s">
        <v>355</v>
      </c>
      <c r="E1" s="85" t="s">
        <v>354</v>
      </c>
      <c r="F1" s="85" t="s">
        <v>356</v>
      </c>
    </row>
    <row r="2" spans="1:6" ht="15">
      <c r="A2" s="90" t="s">
        <v>220</v>
      </c>
      <c r="B2" s="85">
        <v>1</v>
      </c>
      <c r="C2" s="90" t="s">
        <v>220</v>
      </c>
      <c r="D2" s="85">
        <v>1</v>
      </c>
      <c r="E2" s="85"/>
      <c r="F2" s="85"/>
    </row>
    <row r="5" spans="1:6" ht="15" customHeight="1">
      <c r="A5" s="13" t="s">
        <v>358</v>
      </c>
      <c r="B5" s="13" t="s">
        <v>352</v>
      </c>
      <c r="C5" s="13" t="s">
        <v>359</v>
      </c>
      <c r="D5" s="13" t="s">
        <v>355</v>
      </c>
      <c r="E5" s="85" t="s">
        <v>360</v>
      </c>
      <c r="F5" s="85" t="s">
        <v>356</v>
      </c>
    </row>
    <row r="6" spans="1:6" ht="15">
      <c r="A6" s="85" t="s">
        <v>221</v>
      </c>
      <c r="B6" s="85">
        <v>1</v>
      </c>
      <c r="C6" s="85" t="s">
        <v>221</v>
      </c>
      <c r="D6" s="85">
        <v>1</v>
      </c>
      <c r="E6" s="85"/>
      <c r="F6" s="85"/>
    </row>
    <row r="9" spans="1:6" ht="15" customHeight="1">
      <c r="A9" s="13" t="s">
        <v>362</v>
      </c>
      <c r="B9" s="13" t="s">
        <v>352</v>
      </c>
      <c r="C9" s="13" t="s">
        <v>371</v>
      </c>
      <c r="D9" s="13" t="s">
        <v>355</v>
      </c>
      <c r="E9" s="13" t="s">
        <v>372</v>
      </c>
      <c r="F9" s="13" t="s">
        <v>356</v>
      </c>
    </row>
    <row r="10" spans="1:6" ht="15">
      <c r="A10" s="85" t="s">
        <v>223</v>
      </c>
      <c r="B10" s="85">
        <v>2</v>
      </c>
      <c r="C10" s="85" t="s">
        <v>223</v>
      </c>
      <c r="D10" s="85">
        <v>1</v>
      </c>
      <c r="E10" s="85" t="s">
        <v>363</v>
      </c>
      <c r="F10" s="85">
        <v>1</v>
      </c>
    </row>
    <row r="11" spans="1:6" ht="15">
      <c r="A11" s="85" t="s">
        <v>363</v>
      </c>
      <c r="B11" s="85">
        <v>1</v>
      </c>
      <c r="C11" s="85"/>
      <c r="D11" s="85"/>
      <c r="E11" s="85" t="s">
        <v>364</v>
      </c>
      <c r="F11" s="85">
        <v>1</v>
      </c>
    </row>
    <row r="12" spans="1:6" ht="15">
      <c r="A12" s="85" t="s">
        <v>364</v>
      </c>
      <c r="B12" s="85">
        <v>1</v>
      </c>
      <c r="C12" s="85"/>
      <c r="D12" s="85"/>
      <c r="E12" s="85" t="s">
        <v>365</v>
      </c>
      <c r="F12" s="85">
        <v>1</v>
      </c>
    </row>
    <row r="13" spans="1:6" ht="15">
      <c r="A13" s="85" t="s">
        <v>365</v>
      </c>
      <c r="B13" s="85">
        <v>1</v>
      </c>
      <c r="C13" s="85"/>
      <c r="D13" s="85"/>
      <c r="E13" s="85" t="s">
        <v>366</v>
      </c>
      <c r="F13" s="85">
        <v>1</v>
      </c>
    </row>
    <row r="14" spans="1:6" ht="15">
      <c r="A14" s="85" t="s">
        <v>366</v>
      </c>
      <c r="B14" s="85">
        <v>1</v>
      </c>
      <c r="C14" s="85"/>
      <c r="D14" s="85"/>
      <c r="E14" s="85" t="s">
        <v>223</v>
      </c>
      <c r="F14" s="85">
        <v>1</v>
      </c>
    </row>
    <row r="15" spans="1:6" ht="15">
      <c r="A15" s="85" t="s">
        <v>367</v>
      </c>
      <c r="B15" s="85">
        <v>1</v>
      </c>
      <c r="C15" s="85"/>
      <c r="D15" s="85"/>
      <c r="E15" s="85" t="s">
        <v>367</v>
      </c>
      <c r="F15" s="85">
        <v>1</v>
      </c>
    </row>
    <row r="16" spans="1:6" ht="15">
      <c r="A16" s="85" t="s">
        <v>368</v>
      </c>
      <c r="B16" s="85">
        <v>1</v>
      </c>
      <c r="C16" s="85"/>
      <c r="D16" s="85"/>
      <c r="E16" s="85" t="s">
        <v>368</v>
      </c>
      <c r="F16" s="85">
        <v>1</v>
      </c>
    </row>
    <row r="17" spans="1:6" ht="15">
      <c r="A17" s="85" t="s">
        <v>369</v>
      </c>
      <c r="B17" s="85">
        <v>1</v>
      </c>
      <c r="C17" s="85"/>
      <c r="D17" s="85"/>
      <c r="E17" s="85" t="s">
        <v>369</v>
      </c>
      <c r="F17" s="85">
        <v>1</v>
      </c>
    </row>
    <row r="18" spans="1:6" ht="15">
      <c r="A18" s="85" t="s">
        <v>370</v>
      </c>
      <c r="B18" s="85">
        <v>1</v>
      </c>
      <c r="C18" s="85"/>
      <c r="D18" s="85"/>
      <c r="E18" s="85" t="s">
        <v>370</v>
      </c>
      <c r="F18" s="85">
        <v>1</v>
      </c>
    </row>
    <row r="21" spans="1:6" ht="15" customHeight="1">
      <c r="A21" s="13" t="s">
        <v>374</v>
      </c>
      <c r="B21" s="13" t="s">
        <v>352</v>
      </c>
      <c r="C21" s="13" t="s">
        <v>385</v>
      </c>
      <c r="D21" s="13" t="s">
        <v>355</v>
      </c>
      <c r="E21" s="85" t="s">
        <v>391</v>
      </c>
      <c r="F21" s="85" t="s">
        <v>356</v>
      </c>
    </row>
    <row r="22" spans="1:6" ht="15">
      <c r="A22" s="91" t="s">
        <v>375</v>
      </c>
      <c r="B22" s="91">
        <v>0</v>
      </c>
      <c r="C22" s="91" t="s">
        <v>380</v>
      </c>
      <c r="D22" s="91">
        <v>4</v>
      </c>
      <c r="E22" s="91"/>
      <c r="F22" s="91"/>
    </row>
    <row r="23" spans="1:6" ht="15">
      <c r="A23" s="91" t="s">
        <v>376</v>
      </c>
      <c r="B23" s="91">
        <v>0</v>
      </c>
      <c r="C23" s="91" t="s">
        <v>381</v>
      </c>
      <c r="D23" s="91">
        <v>4</v>
      </c>
      <c r="E23" s="91"/>
      <c r="F23" s="91"/>
    </row>
    <row r="24" spans="1:6" ht="15">
      <c r="A24" s="91" t="s">
        <v>377</v>
      </c>
      <c r="B24" s="91">
        <v>0</v>
      </c>
      <c r="C24" s="91" t="s">
        <v>382</v>
      </c>
      <c r="D24" s="91">
        <v>4</v>
      </c>
      <c r="E24" s="91"/>
      <c r="F24" s="91"/>
    </row>
    <row r="25" spans="1:6" ht="15">
      <c r="A25" s="91" t="s">
        <v>378</v>
      </c>
      <c r="B25" s="91">
        <v>121</v>
      </c>
      <c r="C25" s="91" t="s">
        <v>383</v>
      </c>
      <c r="D25" s="91">
        <v>4</v>
      </c>
      <c r="E25" s="91"/>
      <c r="F25" s="91"/>
    </row>
    <row r="26" spans="1:6" ht="15">
      <c r="A26" s="91" t="s">
        <v>379</v>
      </c>
      <c r="B26" s="91">
        <v>121</v>
      </c>
      <c r="C26" s="91" t="s">
        <v>384</v>
      </c>
      <c r="D26" s="91">
        <v>4</v>
      </c>
      <c r="E26" s="91"/>
      <c r="F26" s="91"/>
    </row>
    <row r="27" spans="1:6" ht="15">
      <c r="A27" s="91" t="s">
        <v>380</v>
      </c>
      <c r="B27" s="91">
        <v>4</v>
      </c>
      <c r="C27" s="91" t="s">
        <v>386</v>
      </c>
      <c r="D27" s="91">
        <v>4</v>
      </c>
      <c r="E27" s="91"/>
      <c r="F27" s="91"/>
    </row>
    <row r="28" spans="1:6" ht="15">
      <c r="A28" s="91" t="s">
        <v>381</v>
      </c>
      <c r="B28" s="91">
        <v>4</v>
      </c>
      <c r="C28" s="91" t="s">
        <v>387</v>
      </c>
      <c r="D28" s="91">
        <v>4</v>
      </c>
      <c r="E28" s="91"/>
      <c r="F28" s="91"/>
    </row>
    <row r="29" spans="1:6" ht="15">
      <c r="A29" s="91" t="s">
        <v>382</v>
      </c>
      <c r="B29" s="91">
        <v>4</v>
      </c>
      <c r="C29" s="91" t="s">
        <v>388</v>
      </c>
      <c r="D29" s="91">
        <v>4</v>
      </c>
      <c r="E29" s="91"/>
      <c r="F29" s="91"/>
    </row>
    <row r="30" spans="1:6" ht="15">
      <c r="A30" s="91" t="s">
        <v>383</v>
      </c>
      <c r="B30" s="91">
        <v>4</v>
      </c>
      <c r="C30" s="91" t="s">
        <v>389</v>
      </c>
      <c r="D30" s="91">
        <v>4</v>
      </c>
      <c r="E30" s="91"/>
      <c r="F30" s="91"/>
    </row>
    <row r="31" spans="1:6" ht="15">
      <c r="A31" s="91" t="s">
        <v>384</v>
      </c>
      <c r="B31" s="91">
        <v>4</v>
      </c>
      <c r="C31" s="91" t="s">
        <v>390</v>
      </c>
      <c r="D31" s="91">
        <v>4</v>
      </c>
      <c r="E31" s="91"/>
      <c r="F31" s="91"/>
    </row>
    <row r="34" spans="1:6" ht="15" customHeight="1">
      <c r="A34" s="13" t="s">
        <v>394</v>
      </c>
      <c r="B34" s="13" t="s">
        <v>352</v>
      </c>
      <c r="C34" s="13" t="s">
        <v>405</v>
      </c>
      <c r="D34" s="13" t="s">
        <v>355</v>
      </c>
      <c r="E34" s="85" t="s">
        <v>406</v>
      </c>
      <c r="F34" s="85" t="s">
        <v>356</v>
      </c>
    </row>
    <row r="35" spans="1:6" ht="15">
      <c r="A35" s="91" t="s">
        <v>395</v>
      </c>
      <c r="B35" s="91">
        <v>4</v>
      </c>
      <c r="C35" s="91" t="s">
        <v>395</v>
      </c>
      <c r="D35" s="91">
        <v>4</v>
      </c>
      <c r="E35" s="91"/>
      <c r="F35" s="91"/>
    </row>
    <row r="36" spans="1:6" ht="15">
      <c r="A36" s="91" t="s">
        <v>396</v>
      </c>
      <c r="B36" s="91">
        <v>4</v>
      </c>
      <c r="C36" s="91" t="s">
        <v>396</v>
      </c>
      <c r="D36" s="91">
        <v>4</v>
      </c>
      <c r="E36" s="91"/>
      <c r="F36" s="91"/>
    </row>
    <row r="37" spans="1:6" ht="15">
      <c r="A37" s="91" t="s">
        <v>397</v>
      </c>
      <c r="B37" s="91">
        <v>4</v>
      </c>
      <c r="C37" s="91" t="s">
        <v>397</v>
      </c>
      <c r="D37" s="91">
        <v>4</v>
      </c>
      <c r="E37" s="91"/>
      <c r="F37" s="91"/>
    </row>
    <row r="38" spans="1:6" ht="15">
      <c r="A38" s="91" t="s">
        <v>398</v>
      </c>
      <c r="B38" s="91">
        <v>4</v>
      </c>
      <c r="C38" s="91" t="s">
        <v>398</v>
      </c>
      <c r="D38" s="91">
        <v>4</v>
      </c>
      <c r="E38" s="91"/>
      <c r="F38" s="91"/>
    </row>
    <row r="39" spans="1:6" ht="15">
      <c r="A39" s="91" t="s">
        <v>399</v>
      </c>
      <c r="B39" s="91">
        <v>4</v>
      </c>
      <c r="C39" s="91" t="s">
        <v>399</v>
      </c>
      <c r="D39" s="91">
        <v>4</v>
      </c>
      <c r="E39" s="91"/>
      <c r="F39" s="91"/>
    </row>
    <row r="40" spans="1:6" ht="15">
      <c r="A40" s="91" t="s">
        <v>400</v>
      </c>
      <c r="B40" s="91">
        <v>4</v>
      </c>
      <c r="C40" s="91" t="s">
        <v>400</v>
      </c>
      <c r="D40" s="91">
        <v>4</v>
      </c>
      <c r="E40" s="91"/>
      <c r="F40" s="91"/>
    </row>
    <row r="41" spans="1:6" ht="15">
      <c r="A41" s="91" t="s">
        <v>401</v>
      </c>
      <c r="B41" s="91">
        <v>4</v>
      </c>
      <c r="C41" s="91" t="s">
        <v>401</v>
      </c>
      <c r="D41" s="91">
        <v>4</v>
      </c>
      <c r="E41" s="91"/>
      <c r="F41" s="91"/>
    </row>
    <row r="42" spans="1:6" ht="15">
      <c r="A42" s="91" t="s">
        <v>402</v>
      </c>
      <c r="B42" s="91">
        <v>4</v>
      </c>
      <c r="C42" s="91" t="s">
        <v>402</v>
      </c>
      <c r="D42" s="91">
        <v>4</v>
      </c>
      <c r="E42" s="91"/>
      <c r="F42" s="91"/>
    </row>
    <row r="43" spans="1:6" ht="15">
      <c r="A43" s="91" t="s">
        <v>403</v>
      </c>
      <c r="B43" s="91">
        <v>4</v>
      </c>
      <c r="C43" s="91" t="s">
        <v>403</v>
      </c>
      <c r="D43" s="91">
        <v>4</v>
      </c>
      <c r="E43" s="91"/>
      <c r="F43" s="91"/>
    </row>
    <row r="44" spans="1:6" ht="15">
      <c r="A44" s="91" t="s">
        <v>404</v>
      </c>
      <c r="B44" s="91">
        <v>4</v>
      </c>
      <c r="C44" s="91" t="s">
        <v>404</v>
      </c>
      <c r="D44" s="91">
        <v>4</v>
      </c>
      <c r="E44" s="91"/>
      <c r="F44" s="91"/>
    </row>
    <row r="47" spans="1:6" ht="15" customHeight="1">
      <c r="A47" s="85" t="s">
        <v>409</v>
      </c>
      <c r="B47" s="85" t="s">
        <v>352</v>
      </c>
      <c r="C47" s="85" t="s">
        <v>411</v>
      </c>
      <c r="D47" s="85" t="s">
        <v>355</v>
      </c>
      <c r="E47" s="85" t="s">
        <v>412</v>
      </c>
      <c r="F47" s="85" t="s">
        <v>356</v>
      </c>
    </row>
    <row r="48" spans="1:6" ht="15">
      <c r="A48" s="85"/>
      <c r="B48" s="85"/>
      <c r="C48" s="85"/>
      <c r="D48" s="85"/>
      <c r="E48" s="85"/>
      <c r="F48" s="85"/>
    </row>
    <row r="50" spans="1:6" ht="15" customHeight="1">
      <c r="A50" s="13" t="s">
        <v>410</v>
      </c>
      <c r="B50" s="13" t="s">
        <v>352</v>
      </c>
      <c r="C50" s="13" t="s">
        <v>413</v>
      </c>
      <c r="D50" s="13" t="s">
        <v>355</v>
      </c>
      <c r="E50" s="85" t="s">
        <v>414</v>
      </c>
      <c r="F50" s="85" t="s">
        <v>356</v>
      </c>
    </row>
    <row r="51" spans="1:6" ht="15">
      <c r="A51" s="85" t="s">
        <v>214</v>
      </c>
      <c r="B51" s="85">
        <v>3</v>
      </c>
      <c r="C51" s="85" t="s">
        <v>214</v>
      </c>
      <c r="D51" s="85">
        <v>3</v>
      </c>
      <c r="E51" s="85"/>
      <c r="F51" s="85"/>
    </row>
    <row r="54" spans="1:6" ht="15" customHeight="1">
      <c r="A54" s="13" t="s">
        <v>417</v>
      </c>
      <c r="B54" s="13" t="s">
        <v>352</v>
      </c>
      <c r="C54" s="13" t="s">
        <v>418</v>
      </c>
      <c r="D54" s="13" t="s">
        <v>355</v>
      </c>
      <c r="E54" s="13" t="s">
        <v>419</v>
      </c>
      <c r="F54" s="13" t="s">
        <v>356</v>
      </c>
    </row>
    <row r="55" spans="1:6" ht="15">
      <c r="A55" s="124" t="s">
        <v>215</v>
      </c>
      <c r="B55" s="85">
        <v>26906</v>
      </c>
      <c r="C55" s="124" t="s">
        <v>215</v>
      </c>
      <c r="D55" s="85">
        <v>26906</v>
      </c>
      <c r="E55" s="124" t="s">
        <v>212</v>
      </c>
      <c r="F55" s="85">
        <v>8943</v>
      </c>
    </row>
    <row r="56" spans="1:6" ht="15">
      <c r="A56" s="124" t="s">
        <v>212</v>
      </c>
      <c r="B56" s="85">
        <v>8943</v>
      </c>
      <c r="C56" s="124" t="s">
        <v>214</v>
      </c>
      <c r="D56" s="85">
        <v>4153</v>
      </c>
      <c r="E56" s="124"/>
      <c r="F56" s="85"/>
    </row>
    <row r="57" spans="1:6" ht="15">
      <c r="A57" s="124" t="s">
        <v>214</v>
      </c>
      <c r="B57" s="85">
        <v>4153</v>
      </c>
      <c r="C57" s="124" t="s">
        <v>213</v>
      </c>
      <c r="D57" s="85">
        <v>2842</v>
      </c>
      <c r="E57" s="124"/>
      <c r="F57" s="85"/>
    </row>
    <row r="58" spans="1:6" ht="15">
      <c r="A58" s="124" t="s">
        <v>213</v>
      </c>
      <c r="B58" s="85">
        <v>2842</v>
      </c>
      <c r="C58" s="124"/>
      <c r="D58" s="85"/>
      <c r="E58" s="124"/>
      <c r="F58" s="85"/>
    </row>
  </sheetData>
  <hyperlinks>
    <hyperlink ref="A2" r:id="rId1" display="http://froglake.ca/chief-council/frog-lake-history/"/>
    <hyperlink ref="C2" r:id="rId2" display="http://froglake.ca/chief-council/frog-lake-history/"/>
  </hyperlinks>
  <printOptions/>
  <pageMargins left="0.7" right="0.7" top="0.75" bottom="0.75" header="0.3" footer="0.3"/>
  <pageSetup orientation="portrait" paperSize="9"/>
  <tableParts>
    <tablePart r:id="rId9"/>
    <tablePart r:id="rId4"/>
    <tablePart r:id="rId6"/>
    <tablePart r:id="rId10"/>
    <tablePart r:id="rId8"/>
    <tablePart r:id="rId7"/>
    <tablePart r:id="rId3"/>
    <tablePart r:id="rId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2019-01-16T20:09:06Z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