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<sst xmlns="http://schemas.openxmlformats.org/spreadsheetml/2006/main" count="1417" uniqueCount="541">
  <si>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</si>
  <si>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</si>
  <si>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</si>
  <si>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</si>
  <si>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</si>
  <si>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</si>
  <si>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</si>
  <si>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</si>
  <si>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</si>
  <si>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</si>
  <si>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</si>
  <si>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</si>
  <si>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</si>
  <si>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</si>
  <si>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</si>
  <si>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</si>
  <si>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</si>
  <si>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</si>
  <si>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</si>
  <si>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</si>
  <si>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</si>
  <si>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</si>
  <si>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</si>
  <si>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</si>
  <si>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</si>
  <si>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</si>
  <si>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</si>
  <si>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</si>
  <si>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</si>
  <si>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</si>
  <si>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</si>
  <si>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</si>
  <si>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</si>
  <si>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</si>
  <si>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</si>
  <si>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</si>
  <si>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</si>
  <si>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</si>
  <si>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</si>
  <si>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</si>
  <si>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</si>
  <si>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</si>
  <si>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</si>
  <si>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</si>
  <si>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</si>
  <si>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</si>
  <si>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</si>
  <si>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</si>
  <si>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</si>
  <si>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</si>
  <si>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</si>
  <si>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</si>
  <si>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</si>
  <si>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</si>
  <si>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</si>
  <si>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</si>
  <si>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</si>
  <si>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</si>
  <si>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</si>
  <si>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</si>
  <si>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</si>
  <si>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</si>
  <si>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</si>
  <si>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</si>
  <si>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</si>
  <si>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</si>
  <si>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</si>
  <si>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</si>
  <si>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</si>
  <si>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</si>
  <si>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</si>
  <si>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</si>
  <si>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</si>
  <si>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</si>
  <si>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</si>
  <si>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</si>
  <si>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</si>
  <si>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</si>
  <si>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</si>
  <si>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</si>
  <si>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</si>
  <si>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</si>
  <si>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</si>
  <si>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</si>
  <si>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</si>
  <si>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</si>
  <si>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</si>
  <si>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</si>
  <si>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</si>
  <si>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</si>
  <si>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</si>
  <si>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</si>
  <si>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</si>
  <si>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</si>
  <si>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</si>
  <si>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</si>
  <si>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</si>
  <si>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</si>
  <si>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</si>
  <si>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</si>
  <si>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</si>
  <si>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</si>
  <si>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</si>
  <si>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</si>
  <si>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</si>
  <si>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</si>
  <si>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</si>
  <si>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</si>
  <si>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</si>
  <si>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</si>
  <si>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</si>
  <si>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</si>
  <si>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</si>
  <si>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</si>
  <si>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</si>
  <si>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</si>
  <si>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</si>
  <si>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</si>
  <si>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</si>
  <si>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</si>
  <si>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</si>
  <si>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</si>
  <si>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</si>
  <si>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</si>
  <si>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</si>
  <si>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</si>
  <si>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</si>
  <si>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</si>
  <si>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</si>
  <si>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</si>
  <si>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</si>
  <si>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</si>
  <si>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</si>
  <si>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</si>
  <si>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</si>
  <si>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</si>
  <si>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</si>
  <si>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</si>
  <si>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</si>
  <si>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</si>
  <si>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</si>
  <si>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</si>
  <si>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</si>
  <si>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</si>
  <si>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</si>
  <si>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</si>
  <si>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</si>
  <si>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</si>
  <si>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</si>
  <si>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</si>
  <si>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</si>
  <si>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</si>
  <si>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</si>
  <si>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</si>
  <si>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</si>
  <si>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</si>
  <si>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</si>
  <si>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</si>
  <si>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</si>
  <si>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</si>
  <si>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</si>
  <si>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</si>
  <si>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</si>
  <si>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</si>
  <si>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</si>
  <si>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</si>
  <si>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</si>
  <si>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</si>
  <si>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</si>
  <si>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</si>
  <si>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</si>
  <si>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</si>
  <si>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</si>
  <si>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</si>
  <si>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</si>
  <si>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</si>
  <si>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</si>
  <si>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</si>
  <si>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</si>
  <si>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</si>
  <si>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</si>
  <si>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</si>
  <si>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</si>
  <si>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</si>
  <si>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</si>
  <si>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</si>
  <si>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</si>
  <si>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</si>
  <si>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</si>
  <si>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</si>
  <si>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</si>
  <si>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</si>
  <si>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</si>
  <si>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</si>
  <si>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</si>
  <si>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</si>
  <si>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</si>
  <si>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</si>
  <si>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</si>
  <si>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</si>
  <si>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</si>
  <si>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</si>
  <si>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</si>
  <si>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</si>
  <si>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</si>
  <si>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</si>
  <si>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</si>
  <si>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</si>
  <si>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</si>
  <si>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</si>
  <si>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</si>
  <si>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</si>
  <si>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palwshaa</t>
  </si>
  <si>
    <t>dclgbtbiz</t>
  </si>
  <si>
    <t>joelajackson</t>
  </si>
  <si>
    <t>thomassanchez</t>
  </si>
  <si>
    <t>afshop</t>
  </si>
  <si>
    <t>votem</t>
  </si>
  <si>
    <t>dannymartinusa</t>
  </si>
  <si>
    <t>reaaaaaaaaly</t>
  </si>
  <si>
    <t>my_claimmate</t>
  </si>
  <si>
    <t>socialdriver</t>
  </si>
  <si>
    <t>Mentions</t>
  </si>
  <si>
    <t>Replies to</t>
  </si>
  <si>
    <t>"We invite you to submit your website on trendystartups https://t.co/SYOsUyEI92 &amp;amp; subscribe our YouTube Channel https://t.co/fPJ56loor2 
@My_ClaimMate @reaaaaaaaaly @SocialDriver @DannyMartinUSA @votem"</t>
  </si>
  <si>
    <t>_xD83C__xDF89_ ICYMI: We're incredibly proud to share that CAGLCC member @SocialDriver was featured in @washingtonianmag's "Do You Work for One of Washington’s Most Charitable Companies?"! Join us in congratulating our friends at Social Driver _xD83D__xDC4F__xD83C__xDFFC__xD83D__xDC4F__xD83C__xDFFC__xD83D__xDC4F__xD83C__xDFFC_ Read more: https://t.co/nPYdbyVCed</t>
  </si>
  <si>
    <t>.@SocialDriver your website is currently down. ERR_SSL_PROTOCOL_ERROR - Tested with Google Chrome and Safari on three separate Apple devices.</t>
  </si>
  <si>
    <t>@joelajackson @SocialDriver Thanks! We were rolling out some new settings and you caught us in the middle of the rollout. Back up today.</t>
  </si>
  <si>
    <t>NEW POLL: "Nearly 15% of people use social media to find a new job.... creative fields can identify candidates on visual platforms like Instagram, while traditional businesses are more likely to discover candidates on LinkedIn" #dcjobs 
Start here? https://t.co/LVbUqYFBKU</t>
  </si>
  <si>
    <t>RT @thomassanchez: NEW POLL: "Nearly 15% of people use social media to find a new job.... creative fields can identify candidates on visual…</t>
  </si>
  <si>
    <t>https://trendystartups.com/ https://www.youtube.com/channel/UC_1f5VL4nC03UsegwHaNcNA</t>
  </si>
  <si>
    <t>https://www.washingtonian.com/2018/12/07/do-you-work-for-one-of-washingtons-most-charitable-companies/</t>
  </si>
  <si>
    <t>https://www.socialdriver.com/careers</t>
  </si>
  <si>
    <t>trendystartups.com youtube.com</t>
  </si>
  <si>
    <t>washingtonian.com</t>
  </si>
  <si>
    <t>socialdriver.com</t>
  </si>
  <si>
    <t>dcjobs</t>
  </si>
  <si>
    <t>http://pbs.twimg.com/profile_images/1049695906495438848/Tiv3oraw_normal.jpg</t>
  </si>
  <si>
    <t>http://pbs.twimg.com/profile_images/1008769430904455168/Bvin-n79_normal.jpg</t>
  </si>
  <si>
    <t>http://pbs.twimg.com/profile_images/1067138438317584384/Z7oHv7u9_normal.jpg</t>
  </si>
  <si>
    <t>http://pbs.twimg.com/profile_images/875762634804543488/GV6Ac82q_normal.jpg</t>
  </si>
  <si>
    <t>http://pbs.twimg.com/profile_images/909123964626198534/ToTMmmx3_normal.jpg</t>
  </si>
  <si>
    <t>https://twitter.com/#!/palwshaa/status/1080403834873229313</t>
  </si>
  <si>
    <t>https://twitter.com/#!/dclgbtbiz/status/1083444870172291072</t>
  </si>
  <si>
    <t>https://twitter.com/#!/joelajackson/status/1083117625285246976</t>
  </si>
  <si>
    <t>https://twitter.com/#!/thomassanchez/status/1083417715145089024</t>
  </si>
  <si>
    <t>https://twitter.com/#!/thomassanchez/status/1085301871953219584</t>
  </si>
  <si>
    <t>https://twitter.com/#!/afshop/status/1085303005728059392</t>
  </si>
  <si>
    <t>1080403834873229313</t>
  </si>
  <si>
    <t>1083444870172291072</t>
  </si>
  <si>
    <t>1083117625285246976</t>
  </si>
  <si>
    <t>1083417715145089024</t>
  </si>
  <si>
    <t>1085301871953219584</t>
  </si>
  <si>
    <t>1085303005728059392</t>
  </si>
  <si>
    <t/>
  </si>
  <si>
    <t>85833379</t>
  </si>
  <si>
    <t>en</t>
  </si>
  <si>
    <t>Mobile Web (M2)</t>
  </si>
  <si>
    <t>SocialReport.com</t>
  </si>
  <si>
    <t>Twitter Web Client</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</si>
  <si>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</si>
  <si>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</si>
  <si>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</si>
  <si>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</si>
  <si>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</si>
  <si>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</si>
  <si>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</si>
  <si>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</si>
  <si>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</si>
  <si>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</si>
  <si>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</si>
  <si>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</si>
  <si>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</si>
  <si>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</si>
  <si>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</si>
  <si>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</si>
  <si>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</si>
  <si>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</si>
  <si>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</si>
  <si>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</si>
  <si>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</si>
  <si>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</si>
  <si>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</si>
  <si>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Manjoobb</t>
  </si>
  <si>
    <t>Votem</t>
  </si>
  <si>
    <t>Daniel Martin</t>
  </si>
  <si>
    <t>Bruh</t>
  </si>
  <si>
    <t>ClaimMate</t>
  </si>
  <si>
    <t>Social Driver</t>
  </si>
  <si>
    <t>The Chamber / CAGLCC</t>
  </si>
  <si>
    <t>Joel Jackson</t>
  </si>
  <si>
    <t>Thomas Sanchez</t>
  </si>
  <si>
    <t>Anthony Shop</t>
  </si>
  <si>
    <t>Discover startups and blogging</t>
  </si>
  <si>
    <t>Votem® is a #blockchain-based #mobilevoting platform enabling citizens around the world to easily vote online with unprecedented security and verifiability.</t>
  </si>
  <si>
    <t>Founder and CEO 
OrangeCone | 38 North LLC</t>
  </si>
  <si>
    <t>Building the technology that will disrupt the insurance claims industry.  Launching the World's first Insurance Claims BlockChain 2019</t>
  </si>
  <si>
    <t>Experience digital with us. Social Driver is a digital agency based in DC with additional teams in Bellingham, WA and Kansas City, MO. ⚡️ #BeADriver</t>
  </si>
  <si>
    <t>_xD83D__xDCBC_ We are committed to advocating, promoting, &amp; facilitating the success of #LGBT businesses, professionals &amp; allies in the Metro DC region _xD83C__xDFF3_️‍_xD83C__xDF08_</t>
  </si>
  <si>
    <t>CEO of @SocialDriver, Board of @trevorproject &amp; @nwmostate Foundation. DC Commissioner.</t>
  </si>
  <si>
    <t>@SocialDriver CSO + Co-Founder. #BBQ lovin' #KansasCity native in #DC. Fan of @learnserve. Lover of #food &amp; #travel w/ @thomassanchez.</t>
  </si>
  <si>
    <t>world</t>
  </si>
  <si>
    <t>Cleveland, OH</t>
  </si>
  <si>
    <t>Washington, DC</t>
  </si>
  <si>
    <t>Washington DC Metro Area</t>
  </si>
  <si>
    <t>Kansas City, MO</t>
  </si>
  <si>
    <t>https://t.co/1gDaoHoJsR</t>
  </si>
  <si>
    <t>https://votem.com</t>
  </si>
  <si>
    <t>https://t.co/O5Y34K2196</t>
  </si>
  <si>
    <t>https://t.co/rO671IVecy</t>
  </si>
  <si>
    <t>http://t.co/nPXT7f5S2b</t>
  </si>
  <si>
    <t>https://t.co/IO2ES7AHub</t>
  </si>
  <si>
    <t>https://t.co/60e62jzMCT</t>
  </si>
  <si>
    <t>Eastern Time (US &amp; Canada)</t>
  </si>
  <si>
    <t>https://pbs.twimg.com/profile_banners/2491082108/1539101952</t>
  </si>
  <si>
    <t>https://pbs.twimg.com/profile_banners/3129507754/1435286534</t>
  </si>
  <si>
    <t>https://pbs.twimg.com/profile_banners/3890756956/1459433471</t>
  </si>
  <si>
    <t>https://pbs.twimg.com/profile_banners/309849736/1531919350</t>
  </si>
  <si>
    <t>https://pbs.twimg.com/profile_banners/520929150/1409540588</t>
  </si>
  <si>
    <t>https://pbs.twimg.com/profile_banners/15420307/1539914743</t>
  </si>
  <si>
    <t>https://pbs.twimg.com/profile_banners/15475837/1505589447</t>
  </si>
  <si>
    <t>http://abs.twimg.com/images/themes/theme1/bg.png</t>
  </si>
  <si>
    <t>http://abs.twimg.com/images/themes/theme14/bg.gif</t>
  </si>
  <si>
    <t>http://abs.twimg.com/images/themes/theme9/bg.gif</t>
  </si>
  <si>
    <t>http://abs.twimg.com/images/themes/theme16/bg.gif</t>
  </si>
  <si>
    <t>http://pbs.twimg.com/profile_images/956203491755741184/Un1uO1Rw_normal.jpg</t>
  </si>
  <si>
    <t>http://pbs.twimg.com/profile_images/623531296279543809/528iQNuI_normal.png</t>
  </si>
  <si>
    <t>http://abs.twimg.com/sticky/default_profile_images/default_profile_normal.png</t>
  </si>
  <si>
    <t>http://pbs.twimg.com/profile_images/715541961130704897/_RajM8aX_normal.jpg</t>
  </si>
  <si>
    <t>http://pbs.twimg.com/profile_images/1017878937119096834/vHRmSOoX_normal.jpg</t>
  </si>
  <si>
    <t>Open Twitter Page for This Person</t>
  </si>
  <si>
    <t>https://twitter.com/palwshaa</t>
  </si>
  <si>
    <t>https://twitter.com/votem</t>
  </si>
  <si>
    <t>https://twitter.com/dannymartinusa</t>
  </si>
  <si>
    <t>https://twitter.com/reaaaaaaaaly</t>
  </si>
  <si>
    <t>https://twitter.com/my_claimmate</t>
  </si>
  <si>
    <t>https://twitter.com/socialdriver</t>
  </si>
  <si>
    <t>https://twitter.com/dclgbtbiz</t>
  </si>
  <si>
    <t>https://twitter.com/joelajackson</t>
  </si>
  <si>
    <t>https://twitter.com/thomassanchez</t>
  </si>
  <si>
    <t>https://twitter.com/afshop</t>
  </si>
  <si>
    <t>palwshaa
"We invite you to submit your website
on trendystartups https://t.co/SYOsUyEI92
&amp;amp; subscribe our YouTube Channel
https://t.co/fPJ56loor2 @My_ClaimMate
@reaaaaaaaaly @SocialDriver @DannyMartinUSA
@votem"</t>
  </si>
  <si>
    <t xml:space="preserve">votem
</t>
  </si>
  <si>
    <t xml:space="preserve">dannymartinusa
</t>
  </si>
  <si>
    <t xml:space="preserve">reaaaaaaaaly
</t>
  </si>
  <si>
    <t xml:space="preserve">my_claimmate
</t>
  </si>
  <si>
    <t xml:space="preserve">socialdriver
</t>
  </si>
  <si>
    <t>dclgbtbiz
_xD83C__xDF89_ ICYMI: We're incredibly proud
to share that CAGLCC member @SocialDriver
was featured in @washingtonianmag's
"Do You Work for One of Washington’s
Most Charitable Companies?"! Join
us in congratulating our friends
at Social Driver _xD83D__xDC4F__xD83C__xDFFC__xD83D__xDC4F__xD83C__xDFFC__xD83D__xDC4F__xD83C__xDFFC_ Read
more: https://t.co/nPYdbyVCed</t>
  </si>
  <si>
    <t>joelajackson
.@SocialDriver your website is
currently down. ERR_SSL_PROTOCOL_ERROR
- Tested with Google Chrome and
Safari on three separate Apple
devices.</t>
  </si>
  <si>
    <t>thomassanchez
NEW POLL: "Nearly 15% of people
use social media to find a new
job.... creative fields can identify
candidates on visual platforms
like Instagram, while traditional
businesses are more likely to discover
candidates on LinkedIn" #dcjobs
Start here? https://t.co/LVbUqYFBKU</t>
  </si>
  <si>
    <t>afshop
RT @thomassanchez: NEW POLL: "Nearly
15% of people use social media
to find a new job.... creative
fields can identify candidates
on visual…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</si>
  <si>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</si>
  <si>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</si>
  <si>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</si>
  <si>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</si>
  <si>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</si>
  <si>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</si>
  <si>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</si>
  <si>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&lt;value&gt;emilyrasowsky@socialdriver.com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</si>
  <si>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</si>
  <si>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</si>
  <si>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</si>
  <si>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</si>
  <si>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</si>
  <si>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</si>
  <si>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</si>
  <si>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</si>
  <si>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</si>
  <si>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</si>
  <si>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</si>
  <si>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</si>
  <si>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</si>
  <si>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</si>
  <si>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</si>
  <si>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</si>
  <si>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</si>
  <si>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</si>
  <si>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</si>
  <si>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</si>
  <si>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</si>
  <si>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</si>
  <si>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</si>
  <si>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</si>
  <si>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</si>
  <si>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</si>
  <si>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</si>
  <si>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</si>
  <si>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</si>
  <si>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</si>
  <si>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</si>
  <si>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</si>
  <si>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</si>
  <si>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</si>
  <si>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</si>
  <si>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</si>
  <si>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</si>
  <si>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</si>
  <si>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</si>
  <si>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</si>
  <si>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</si>
  <si>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</si>
  <si>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</si>
  <si>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</si>
  <si>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</si>
  <si>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1.0.1.408</t>
  </si>
  <si>
    <t>Top URLs in Tweet in Entire Graph</t>
  </si>
  <si>
    <t>https://trendystartups.com/</t>
  </si>
  <si>
    <t>https://www.youtube.com/channel/UC_1f5VL4nC03UsegwHaNcNA</t>
  </si>
  <si>
    <t>Entire Graph Count</t>
  </si>
  <si>
    <t>Top URLs in Tweet in G1</t>
  </si>
  <si>
    <t>Top URLs in Tweet in G2</t>
  </si>
  <si>
    <t>G1 Count</t>
  </si>
  <si>
    <t>G2 Count</t>
  </si>
  <si>
    <t>Top URLs in Tweet</t>
  </si>
  <si>
    <t>https://www.socialdriver.com/careers https://www.washingtonian.com/2018/12/07/do-you-work-for-one-of-washingtons-most-charitable-companies/</t>
  </si>
  <si>
    <t>Top Domains in Tweet in Entire Graph</t>
  </si>
  <si>
    <t>trendystartups.com</t>
  </si>
  <si>
    <t>youtube.com</t>
  </si>
  <si>
    <t>Top Domains in Tweet in G1</t>
  </si>
  <si>
    <t>Top Domains in Tweet in G2</t>
  </si>
  <si>
    <t>Top Domains in Tweet</t>
  </si>
  <si>
    <t>socialdriver.com washingtonian.com</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</si>
  <si>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</si>
  <si>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</si>
  <si>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</si>
  <si>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</si>
  <si>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</si>
  <si>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</si>
  <si>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</si>
  <si>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</si>
  <si>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</si>
  <si>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</si>
  <si>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new</t>
  </si>
  <si>
    <t>social</t>
  </si>
  <si>
    <t>candidates</t>
  </si>
  <si>
    <t>poll</t>
  </si>
  <si>
    <t>Top Words in Tweet in G1</t>
  </si>
  <si>
    <t>nearly</t>
  </si>
  <si>
    <t>15</t>
  </si>
  <si>
    <t>people</t>
  </si>
  <si>
    <t>use</t>
  </si>
  <si>
    <t>media</t>
  </si>
  <si>
    <t>Top Words in Tweet in G2</t>
  </si>
  <si>
    <t>Top Words in Tweet</t>
  </si>
  <si>
    <t>new social candidates socialdriver poll nearly 15 people use media</t>
  </si>
  <si>
    <t>Top Word Pairs in Tweet in Entire Graph</t>
  </si>
  <si>
    <t>new,poll</t>
  </si>
  <si>
    <t>poll,nearly</t>
  </si>
  <si>
    <t>nearly,15</t>
  </si>
  <si>
    <t>15,people</t>
  </si>
  <si>
    <t>people,use</t>
  </si>
  <si>
    <t>use,social</t>
  </si>
  <si>
    <t>social,media</t>
  </si>
  <si>
    <t>media,find</t>
  </si>
  <si>
    <t>find,new</t>
  </si>
  <si>
    <t>new,job</t>
  </si>
  <si>
    <t>Top Word Pairs in Tweet in G1</t>
  </si>
  <si>
    <t>Top Word Pairs in Tweet in G2</t>
  </si>
  <si>
    <t>Top Word Pairs in Tweet</t>
  </si>
  <si>
    <t>new,poll  poll,nearly  nearly,15  15,people  people,use  use,social  social,media  media,find  find,new  new,job</t>
  </si>
  <si>
    <t>Top Replied-To in Entire Graph</t>
  </si>
  <si>
    <t>Top Mentioned in Entire Graph</t>
  </si>
  <si>
    <t>washingtonianmag</t>
  </si>
  <si>
    <t>Top Replied-To in G1</t>
  </si>
  <si>
    <t>Top Replied-To in G2</t>
  </si>
  <si>
    <t>Top Mentioned in G1</t>
  </si>
  <si>
    <t>Top Mentioned in G2</t>
  </si>
  <si>
    <t>Top Replied-To in Tweet</t>
  </si>
  <si>
    <t>Top Mentioned in Tweet</t>
  </si>
  <si>
    <t>socialdriver thomassanchez washingtonianmag</t>
  </si>
  <si>
    <t>my_claimmate reaaaaaaaaly socialdriver dannymartinusa votem</t>
  </si>
  <si>
    <t>Top Tweeters in Entire Graph</t>
  </si>
  <si>
    <t>Top Tweeters in G1</t>
  </si>
  <si>
    <t>Top Tweeters in G2</t>
  </si>
  <si>
    <t>Top Tweeters</t>
  </si>
  <si>
    <t>thomassanchez afshop socialdriver dclgbtbiz joelajackson</t>
  </si>
  <si>
    <t>palwshaa votem my_claimmate dannymartinusa reaaaaaaaaly</t>
  </si>
  <si>
    <t>Top URLs in Tweet by Count</t>
  </si>
  <si>
    <t>Top URLs in Tweet by Salience</t>
  </si>
  <si>
    <t>Top Domains in Tweet by Count</t>
  </si>
  <si>
    <t>Top Domains in Tweet by Salience</t>
  </si>
  <si>
    <t>Top Hashtags in Tweet by Count</t>
  </si>
  <si>
    <t>Top Hashtags in Tweet by Salience</t>
  </si>
  <si>
    <t>Top Words in Tweet by Count</t>
  </si>
  <si>
    <t>invite submit website trendystartups subscribe youtube channel my_claimmate reaaaaaaaaly dannymartinusa</t>
  </si>
  <si>
    <t>icymi incredibly proud share caglcc member featured washingtonianmag's work one</t>
  </si>
  <si>
    <t>website currently down err_ssl_protocol_error tested google chrome safari three separate</t>
  </si>
  <si>
    <t>new candidates poll nearly 15 people use social media find</t>
  </si>
  <si>
    <t>new thomassanchez poll nearly 15 people use social media find</t>
  </si>
  <si>
    <t>Top Words in Tweet by Salience</t>
  </si>
  <si>
    <t>candidates poll nearly 15 people use social media find job</t>
  </si>
  <si>
    <t>Top Word Pairs in Tweet by Count</t>
  </si>
  <si>
    <t>invite,submit  submit,website  website,trendystartups  trendystartups,subscribe  subscribe,youtube  youtube,channel  channel,my_claimmate  my_claimmate,reaaaaaaaaly  reaaaaaaaaly,socialdriver  socialdriver,dannymartinusa</t>
  </si>
  <si>
    <t>icymi,incredibly  incredibly,proud  proud,share  share,caglcc  caglcc,member  member,socialdriver  socialdriver,featured  featured,washingtonianmag's  washingtonianmag's,work  work,one</t>
  </si>
  <si>
    <t>socialdriver,website  website,currently  currently,down  down,err_ssl_protocol_error  err_ssl_protocol_error,tested  tested,google  google,chrome  chrome,safari  safari,three  three,separate</t>
  </si>
  <si>
    <t>thomassanchez,new  new,poll  poll,nearly  nearly,15  15,people  people,use  use,social  social,media  media,find  find,new</t>
  </si>
  <si>
    <t>Top Word Pairs in Tweet by Salience</t>
  </si>
  <si>
    <t>Word</t>
  </si>
  <si>
    <t>find</t>
  </si>
  <si>
    <t>job</t>
  </si>
  <si>
    <t>creative</t>
  </si>
  <si>
    <t>fields</t>
  </si>
  <si>
    <t>identify</t>
  </si>
  <si>
    <t>visual</t>
  </si>
  <si>
    <t>more</t>
  </si>
  <si>
    <t>website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</si>
  <si>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</si>
  <si>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</si>
  <si>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</si>
  <si>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</si>
  <si>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</si>
  <si>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</si>
  <si>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</si>
  <si>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</si>
  <si>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</si>
  <si>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</si>
  <si>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</si>
  <si>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</si>
  <si>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</si>
  <si>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</si>
  <si>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</si>
  <si>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</si>
  <si>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</si>
  <si>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</si>
  <si>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</si>
  <si>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</si>
  <si>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</si>
  <si>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</si>
  <si>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</si>
  <si>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</si>
  <si>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</si>
  <si>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</si>
  <si>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</si>
  <si>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</si>
  <si>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</si>
  <si>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</si>
  <si>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</si>
  <si>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new social candidates socialdriver poll nearly 15 people use media</t>
  </si>
  <si>
    <t>Autofill Workbook Results</t>
  </si>
  <si>
    <t>Edge Weight▓1▓1▓0▓True▓Gray▓Red▓▓Edge Weight▓1▓1▓0▓3▓10▓False▓Edge Weight▓1▓1▓0▓35▓12▓False▓▓0▓0▓0▓True▓Black▓Black▓▓Followers▓3▓3912▓0▓162▓1000▓False▓▓0▓0▓0▓0▓0▓False▓▓0▓0▓0▓0▓0▓False▓▓0▓0▓0▓0▓0▓False</t>
  </si>
  <si>
    <t>GraphSource░GraphServerTwitterSearch▓GraphTerm░Socialdriver▓ImportDescription░The graph represents a network of 10 Twitter users whose tweets in the requested range contained "Socialdriver", or who were replied to or mentioned in those tweets.  The network was obtained from the NodeXL Graph Server on Wednesday, 16 January 2019 at 18:34 UTC.
The requested start date was Wednesday, 16 January 2019 at 01:01 UTC and the maximum number of days (going backward) was 14.
The maximum number of tweets collected was 5,000.
The tweets in the network were tweeted over the 13-day, 12-hour, 27-minute period from Wednesday, 02 January 2019 at 10:02 UTC to Tuesday, 15 January 2019 at 22:29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</si>
</sst>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290122"/>
        <c:axId val="8284507"/>
      </c:barChart>
      <c:catAx>
        <c:axId val="23290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84507"/>
        <c:crosses val="autoZero"/>
        <c:auto val="1"/>
        <c:lblOffset val="100"/>
        <c:noMultiLvlLbl val="0"/>
      </c:catAx>
      <c:valAx>
        <c:axId val="828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0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Socialdriver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1/2/2019 10:02</c:v>
                </c:pt>
                <c:pt idx="1">
                  <c:v>1/9/2019 21:45</c:v>
                </c:pt>
                <c:pt idx="2">
                  <c:v>1/10/2019 17:38</c:v>
                </c:pt>
                <c:pt idx="3">
                  <c:v>1/10/2019 19:26</c:v>
                </c:pt>
                <c:pt idx="4">
                  <c:v>1/15/2019 22:25</c:v>
                </c:pt>
                <c:pt idx="5">
                  <c:v>1/15/2019 22:29</c:v>
                </c:pt>
              </c:strCache>
            </c:strRef>
          </c:cat>
          <c:val>
            <c:numRef>
              <c:f>'Time Series'!$B$26:$B$32</c:f>
              <c:numCache>
                <c:formatCode>General</c:formatCode>
                <c:ptCount val="6"/>
                <c:pt idx="0">
                  <c:v>5</c:v>
                </c:pt>
                <c:pt idx="1">
                  <c:v>1</c:v>
                </c:pt>
                <c:pt idx="2">
                  <c:v>2</c:v>
                </c:pt>
                <c:pt idx="3">
                  <c:v>1</c:v>
                </c:pt>
                <c:pt idx="4">
                  <c:v>1</c:v>
                </c:pt>
                <c:pt idx="5">
                  <c:v>1</c:v>
                </c:pt>
              </c:numCache>
            </c:numRef>
          </c:val>
        </c:ser>
        <c:axId val="21769732"/>
        <c:axId val="61709861"/>
      </c:barChart>
      <c:catAx>
        <c:axId val="21769732"/>
        <c:scaling>
          <c:orientation val="minMax"/>
        </c:scaling>
        <c:axPos val="b"/>
        <c:delete val="0"/>
        <c:numFmt formatCode="General" sourceLinked="1"/>
        <c:majorTickMark val="out"/>
        <c:minorTickMark val="none"/>
        <c:tickLblPos val="nextTo"/>
        <c:crossAx val="61709861"/>
        <c:crosses val="autoZero"/>
        <c:auto val="1"/>
        <c:lblOffset val="100"/>
        <c:noMultiLvlLbl val="0"/>
      </c:catAx>
      <c:valAx>
        <c:axId val="61709861"/>
        <c:scaling>
          <c:orientation val="minMax"/>
        </c:scaling>
        <c:axPos val="l"/>
        <c:majorGridlines/>
        <c:delete val="0"/>
        <c:numFmt formatCode="General" sourceLinked="1"/>
        <c:majorTickMark val="out"/>
        <c:minorTickMark val="none"/>
        <c:tickLblPos val="nextTo"/>
        <c:crossAx val="217697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451700"/>
        <c:axId val="67065301"/>
      </c:barChart>
      <c:catAx>
        <c:axId val="74517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65301"/>
        <c:crosses val="autoZero"/>
        <c:auto val="1"/>
        <c:lblOffset val="100"/>
        <c:noMultiLvlLbl val="0"/>
      </c:catAx>
      <c:valAx>
        <c:axId val="67065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5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716798"/>
        <c:axId val="63580271"/>
      </c:barChart>
      <c:catAx>
        <c:axId val="66716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80271"/>
        <c:crosses val="autoZero"/>
        <c:auto val="1"/>
        <c:lblOffset val="100"/>
        <c:noMultiLvlLbl val="0"/>
      </c:catAx>
      <c:valAx>
        <c:axId val="6358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16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351528"/>
        <c:axId val="49728297"/>
      </c:barChart>
      <c:catAx>
        <c:axId val="35351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728297"/>
        <c:crosses val="autoZero"/>
        <c:auto val="1"/>
        <c:lblOffset val="100"/>
        <c:noMultiLvlLbl val="0"/>
      </c:catAx>
      <c:valAx>
        <c:axId val="49728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1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901490"/>
        <c:axId val="1460227"/>
      </c:barChart>
      <c:catAx>
        <c:axId val="449014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0227"/>
        <c:crosses val="autoZero"/>
        <c:auto val="1"/>
        <c:lblOffset val="100"/>
        <c:noMultiLvlLbl val="0"/>
      </c:catAx>
      <c:valAx>
        <c:axId val="1460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01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142044"/>
        <c:axId val="51169533"/>
      </c:barChart>
      <c:catAx>
        <c:axId val="13142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169533"/>
        <c:crosses val="autoZero"/>
        <c:auto val="1"/>
        <c:lblOffset val="100"/>
        <c:noMultiLvlLbl val="0"/>
      </c:catAx>
      <c:valAx>
        <c:axId val="51169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2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872614"/>
        <c:axId val="51091479"/>
      </c:barChart>
      <c:catAx>
        <c:axId val="578726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91479"/>
        <c:crosses val="autoZero"/>
        <c:auto val="1"/>
        <c:lblOffset val="100"/>
        <c:noMultiLvlLbl val="0"/>
      </c:catAx>
      <c:valAx>
        <c:axId val="51091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2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170128"/>
        <c:axId val="44769105"/>
      </c:barChart>
      <c:catAx>
        <c:axId val="57170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69105"/>
        <c:crosses val="autoZero"/>
        <c:auto val="1"/>
        <c:lblOffset val="100"/>
        <c:noMultiLvlLbl val="0"/>
      </c:catAx>
      <c:valAx>
        <c:axId val="4476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70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8762"/>
        <c:axId val="2418859"/>
      </c:barChart>
      <c:catAx>
        <c:axId val="268762"/>
        <c:scaling>
          <c:orientation val="minMax"/>
        </c:scaling>
        <c:axPos val="b"/>
        <c:delete val="1"/>
        <c:majorTickMark val="out"/>
        <c:minorTickMark val="none"/>
        <c:tickLblPos val="none"/>
        <c:crossAx val="2418859"/>
        <c:crosses val="autoZero"/>
        <c:auto val="1"/>
        <c:lblOffset val="100"/>
        <c:noMultiLvlLbl val="0"/>
      </c:catAx>
      <c:valAx>
        <c:axId val="2418859"/>
        <c:scaling>
          <c:orientation val="minMax"/>
        </c:scaling>
        <c:axPos val="l"/>
        <c:delete val="1"/>
        <c:majorTickMark val="out"/>
        <c:minorTickMark val="none"/>
        <c:tickLblPos val="none"/>
        <c:crossAx val="268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Smith" refreshedVersion="5">
  <cacheSource type="worksheet">
    <worksheetSource ref="A2:BL1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dcjob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1-02T10:02:01.000"/>
        <d v="2019-01-10T19:26:01.000"/>
        <d v="2019-01-09T21:45:39.000"/>
        <d v="2019-01-10T17:38:06.000"/>
        <d v="2019-01-15T22:25:04.000"/>
        <d v="2019-01-15T22:29:3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palwshaa"/>
    <s v="votem"/>
    <m/>
    <m/>
    <m/>
    <m/>
    <m/>
    <m/>
    <m/>
    <m/>
    <s v="No"/>
    <n v="3"/>
    <m/>
    <m/>
    <x v="0"/>
    <d v="2019-01-02T10:02:01.000"/>
    <s v="&quot;We invite you to submit your website on trendystartups https://t.co/SYOsUyEI92 &amp;amp; subscribe our YouTube Channel https://t.co/fPJ56loor2 _x000a_@My_ClaimMate @reaaaaaaaaly @SocialDriver @DannyMartinUSA @votem&quot;"/>
    <s v="https://trendystartups.com/ https://www.youtube.com/channel/UC_1f5VL4nC03UsegwHaNcNA"/>
    <s v="trendystartups.com youtube.com"/>
    <x v="0"/>
    <m/>
    <s v="http://pbs.twimg.com/profile_images/1049695906495438848/Tiv3oraw_normal.jpg"/>
    <x v="0"/>
    <s v="https://twitter.com/#!/palwshaa/status/1080403834873229313"/>
    <m/>
    <m/>
    <s v="1080403834873229313"/>
    <m/>
    <b v="0"/>
    <n v="0"/>
    <s v=""/>
    <b v="0"/>
    <s v="en"/>
    <m/>
    <s v=""/>
    <b v="0"/>
    <n v="0"/>
    <s v=""/>
    <s v="Mobile Web (M2)"/>
    <b v="0"/>
    <s v="1080403834873229313"/>
    <s v="Tweet"/>
    <n v="0"/>
    <n v="0"/>
    <m/>
    <m/>
    <m/>
    <m/>
    <m/>
    <m/>
    <m/>
    <m/>
    <n v="1"/>
    <s v="2"/>
    <s v="2"/>
    <m/>
    <m/>
    <m/>
    <m/>
    <m/>
    <m/>
    <m/>
    <m/>
    <m/>
  </r>
  <r>
    <s v="palwshaa"/>
    <s v="dannymartinusa"/>
    <m/>
    <m/>
    <m/>
    <m/>
    <m/>
    <m/>
    <m/>
    <m/>
    <s v="No"/>
    <n v="4"/>
    <m/>
    <m/>
    <x v="0"/>
    <d v="2019-01-02T10:02:01.000"/>
    <s v="&quot;We invite you to submit your website on trendystartups https://t.co/SYOsUyEI92 &amp;amp; subscribe our YouTube Channel https://t.co/fPJ56loor2 _x000a_@My_ClaimMate @reaaaaaaaaly @SocialDriver @DannyMartinUSA @votem&quot;"/>
    <s v="https://trendystartups.com/ https://www.youtube.com/channel/UC_1f5VL4nC03UsegwHaNcNA"/>
    <s v="trendystartups.com youtube.com"/>
    <x v="0"/>
    <m/>
    <s v="http://pbs.twimg.com/profile_images/1049695906495438848/Tiv3oraw_normal.jpg"/>
    <x v="0"/>
    <s v="https://twitter.com/#!/palwshaa/status/1080403834873229313"/>
    <m/>
    <m/>
    <s v="1080403834873229313"/>
    <m/>
    <b v="0"/>
    <n v="0"/>
    <s v=""/>
    <b v="0"/>
    <s v="en"/>
    <m/>
    <s v=""/>
    <b v="0"/>
    <n v="0"/>
    <s v=""/>
    <s v="Mobile Web (M2)"/>
    <b v="0"/>
    <s v="1080403834873229313"/>
    <s v="Tweet"/>
    <n v="0"/>
    <n v="0"/>
    <m/>
    <m/>
    <m/>
    <m/>
    <m/>
    <m/>
    <m/>
    <m/>
    <n v="1"/>
    <s v="2"/>
    <s v="2"/>
    <m/>
    <m/>
    <m/>
    <m/>
    <m/>
    <m/>
    <m/>
    <m/>
    <m/>
  </r>
  <r>
    <s v="palwshaa"/>
    <s v="reaaaaaaaaly"/>
    <m/>
    <m/>
    <m/>
    <m/>
    <m/>
    <m/>
    <m/>
    <m/>
    <s v="No"/>
    <n v="5"/>
    <m/>
    <m/>
    <x v="0"/>
    <d v="2019-01-02T10:02:01.000"/>
    <s v="&quot;We invite you to submit your website on trendystartups https://t.co/SYOsUyEI92 &amp;amp; subscribe our YouTube Channel https://t.co/fPJ56loor2 _x000a_@My_ClaimMate @reaaaaaaaaly @SocialDriver @DannyMartinUSA @votem&quot;"/>
    <s v="https://trendystartups.com/ https://www.youtube.com/channel/UC_1f5VL4nC03UsegwHaNcNA"/>
    <s v="trendystartups.com youtube.com"/>
    <x v="0"/>
    <m/>
    <s v="http://pbs.twimg.com/profile_images/1049695906495438848/Tiv3oraw_normal.jpg"/>
    <x v="0"/>
    <s v="https://twitter.com/#!/palwshaa/status/1080403834873229313"/>
    <m/>
    <m/>
    <s v="1080403834873229313"/>
    <m/>
    <b v="0"/>
    <n v="0"/>
    <s v=""/>
    <b v="0"/>
    <s v="en"/>
    <m/>
    <s v=""/>
    <b v="0"/>
    <n v="0"/>
    <s v=""/>
    <s v="Mobile Web (M2)"/>
    <b v="0"/>
    <s v="1080403834873229313"/>
    <s v="Tweet"/>
    <n v="0"/>
    <n v="0"/>
    <m/>
    <m/>
    <m/>
    <m/>
    <m/>
    <m/>
    <m/>
    <m/>
    <n v="1"/>
    <s v="2"/>
    <s v="2"/>
    <m/>
    <m/>
    <m/>
    <m/>
    <m/>
    <m/>
    <m/>
    <m/>
    <m/>
  </r>
  <r>
    <s v="palwshaa"/>
    <s v="my_claimmate"/>
    <m/>
    <m/>
    <m/>
    <m/>
    <m/>
    <m/>
    <m/>
    <m/>
    <s v="No"/>
    <n v="6"/>
    <m/>
    <m/>
    <x v="0"/>
    <d v="2019-01-02T10:02:01.000"/>
    <s v="&quot;We invite you to submit your website on trendystartups https://t.co/SYOsUyEI92 &amp;amp; subscribe our YouTube Channel https://t.co/fPJ56loor2 _x000a_@My_ClaimMate @reaaaaaaaaly @SocialDriver @DannyMartinUSA @votem&quot;"/>
    <s v="https://trendystartups.com/ https://www.youtube.com/channel/UC_1f5VL4nC03UsegwHaNcNA"/>
    <s v="trendystartups.com youtube.com"/>
    <x v="0"/>
    <m/>
    <s v="http://pbs.twimg.com/profile_images/1049695906495438848/Tiv3oraw_normal.jpg"/>
    <x v="0"/>
    <s v="https://twitter.com/#!/palwshaa/status/1080403834873229313"/>
    <m/>
    <m/>
    <s v="1080403834873229313"/>
    <m/>
    <b v="0"/>
    <n v="0"/>
    <s v=""/>
    <b v="0"/>
    <s v="en"/>
    <m/>
    <s v=""/>
    <b v="0"/>
    <n v="0"/>
    <s v=""/>
    <s v="Mobile Web (M2)"/>
    <b v="0"/>
    <s v="1080403834873229313"/>
    <s v="Tweet"/>
    <n v="0"/>
    <n v="0"/>
    <m/>
    <m/>
    <m/>
    <m/>
    <m/>
    <m/>
    <m/>
    <m/>
    <n v="1"/>
    <s v="2"/>
    <s v="2"/>
    <m/>
    <m/>
    <m/>
    <m/>
    <m/>
    <m/>
    <m/>
    <m/>
    <m/>
  </r>
  <r>
    <s v="palwshaa"/>
    <s v="socialdriver"/>
    <m/>
    <m/>
    <m/>
    <m/>
    <m/>
    <m/>
    <m/>
    <m/>
    <s v="No"/>
    <n v="7"/>
    <m/>
    <m/>
    <x v="0"/>
    <d v="2019-01-02T10:02:01.000"/>
    <s v="&quot;We invite you to submit your website on trendystartups https://t.co/SYOsUyEI92 &amp;amp; subscribe our YouTube Channel https://t.co/fPJ56loor2 _x000a_@My_ClaimMate @reaaaaaaaaly @SocialDriver @DannyMartinUSA @votem&quot;"/>
    <s v="https://trendystartups.com/ https://www.youtube.com/channel/UC_1f5VL4nC03UsegwHaNcNA"/>
    <s v="trendystartups.com youtube.com"/>
    <x v="0"/>
    <m/>
    <s v="http://pbs.twimg.com/profile_images/1049695906495438848/Tiv3oraw_normal.jpg"/>
    <x v="0"/>
    <s v="https://twitter.com/#!/palwshaa/status/1080403834873229313"/>
    <m/>
    <m/>
    <s v="1080403834873229313"/>
    <m/>
    <b v="0"/>
    <n v="0"/>
    <s v=""/>
    <b v="0"/>
    <s v="en"/>
    <m/>
    <s v=""/>
    <b v="0"/>
    <n v="0"/>
    <s v=""/>
    <s v="Mobile Web (M2)"/>
    <b v="0"/>
    <s v="1080403834873229313"/>
    <s v="Tweet"/>
    <n v="0"/>
    <n v="0"/>
    <m/>
    <m/>
    <m/>
    <m/>
    <m/>
    <m/>
    <m/>
    <m/>
    <n v="1"/>
    <s v="2"/>
    <s v="1"/>
    <n v="0"/>
    <n v="0"/>
    <n v="0"/>
    <n v="0"/>
    <n v="0"/>
    <n v="0"/>
    <n v="19"/>
    <n v="100"/>
    <n v="19"/>
  </r>
  <r>
    <s v="dclgbtbiz"/>
    <s v="socialdriver"/>
    <m/>
    <m/>
    <m/>
    <m/>
    <m/>
    <m/>
    <m/>
    <m/>
    <s v="No"/>
    <n v="8"/>
    <m/>
    <m/>
    <x v="0"/>
    <d v="2019-01-10T19:26:01.000"/>
    <s v="🎉 ICYMI: We're incredibly proud to share that CAGLCC member @SocialDriver was featured in @washingtonianmag's &quot;Do You Work for One of Washington’s Most Charitable Companies?&quot;! Join us in congratulating our friends at Social Driver 👏🏼👏🏼👏🏼 Read more: https://t.co/nPYdbyVCed"/>
    <s v="https://www.washingtonian.com/2018/12/07/do-you-work-for-one-of-washingtons-most-charitable-companies/"/>
    <s v="washingtonian.com"/>
    <x v="0"/>
    <m/>
    <s v="http://pbs.twimg.com/profile_images/1008769430904455168/Bvin-n79_normal.jpg"/>
    <x v="1"/>
    <s v="https://twitter.com/#!/dclgbtbiz/status/1083444870172291072"/>
    <m/>
    <m/>
    <s v="1083444870172291072"/>
    <m/>
    <b v="0"/>
    <n v="0"/>
    <s v=""/>
    <b v="0"/>
    <s v="en"/>
    <m/>
    <s v=""/>
    <b v="0"/>
    <n v="0"/>
    <s v=""/>
    <s v="SocialReport.com"/>
    <b v="0"/>
    <s v="1083444870172291072"/>
    <s v="Tweet"/>
    <n v="0"/>
    <n v="0"/>
    <m/>
    <m/>
    <m/>
    <m/>
    <m/>
    <m/>
    <m/>
    <m/>
    <n v="1"/>
    <s v="1"/>
    <s v="1"/>
    <n v="4"/>
    <n v="11.11111111111111"/>
    <n v="0"/>
    <n v="0"/>
    <n v="0"/>
    <n v="0"/>
    <n v="32"/>
    <n v="88.88888888888889"/>
    <n v="36"/>
  </r>
  <r>
    <s v="joelajackson"/>
    <s v="socialdriver"/>
    <m/>
    <m/>
    <m/>
    <m/>
    <m/>
    <m/>
    <m/>
    <m/>
    <s v="No"/>
    <n v="9"/>
    <m/>
    <m/>
    <x v="0"/>
    <d v="2019-01-09T21:45:39.000"/>
    <s v=".@SocialDriver your website is currently down. ERR_SSL_PROTOCOL_ERROR - Tested with Google Chrome and Safari on three separate Apple devices."/>
    <m/>
    <m/>
    <x v="0"/>
    <m/>
    <s v="http://pbs.twimg.com/profile_images/1067138438317584384/Z7oHv7u9_normal.jpg"/>
    <x v="2"/>
    <s v="https://twitter.com/#!/joelajackson/status/1083117625285246976"/>
    <m/>
    <m/>
    <s v="1083117625285246976"/>
    <m/>
    <b v="0"/>
    <n v="0"/>
    <s v=""/>
    <b v="0"/>
    <s v="en"/>
    <m/>
    <s v=""/>
    <b v="0"/>
    <n v="0"/>
    <s v=""/>
    <s v="Twitter Web Client"/>
    <b v="0"/>
    <s v="1083117625285246976"/>
    <s v="Tweet"/>
    <n v="0"/>
    <n v="0"/>
    <m/>
    <m/>
    <m/>
    <m/>
    <m/>
    <m/>
    <m/>
    <m/>
    <n v="1"/>
    <s v="1"/>
    <s v="1"/>
    <n v="0"/>
    <n v="0"/>
    <n v="0"/>
    <n v="0"/>
    <n v="0"/>
    <n v="0"/>
    <n v="18"/>
    <n v="100"/>
    <n v="18"/>
  </r>
  <r>
    <s v="thomassanchez"/>
    <s v="socialdriver"/>
    <m/>
    <m/>
    <m/>
    <m/>
    <m/>
    <m/>
    <m/>
    <m/>
    <s v="No"/>
    <n v="10"/>
    <m/>
    <m/>
    <x v="0"/>
    <d v="2019-01-10T17:38:06.000"/>
    <s v="@joelajackson @SocialDriver Thanks! We were rolling out some new settings and you caught us in the middle of the rollout. Back up today."/>
    <m/>
    <m/>
    <x v="0"/>
    <m/>
    <s v="http://pbs.twimg.com/profile_images/875762634804543488/GV6Ac82q_normal.jpg"/>
    <x v="3"/>
    <s v="https://twitter.com/#!/thomassanchez/status/1083417715145089024"/>
    <m/>
    <m/>
    <s v="1083417715145089024"/>
    <s v="1083117625285246976"/>
    <b v="0"/>
    <n v="2"/>
    <s v="85833379"/>
    <b v="0"/>
    <s v="en"/>
    <m/>
    <s v=""/>
    <b v="0"/>
    <n v="0"/>
    <s v=""/>
    <s v="Twitter for Android"/>
    <b v="0"/>
    <s v="1083117625285246976"/>
    <s v="Tweet"/>
    <n v="0"/>
    <n v="0"/>
    <m/>
    <m/>
    <m/>
    <m/>
    <m/>
    <m/>
    <m/>
    <m/>
    <n v="1"/>
    <s v="1"/>
    <s v="1"/>
    <m/>
    <m/>
    <m/>
    <m/>
    <m/>
    <m/>
    <m/>
    <m/>
    <m/>
  </r>
  <r>
    <s v="thomassanchez"/>
    <s v="joelajackson"/>
    <m/>
    <m/>
    <m/>
    <m/>
    <m/>
    <m/>
    <m/>
    <m/>
    <s v="No"/>
    <n v="11"/>
    <m/>
    <m/>
    <x v="1"/>
    <d v="2019-01-10T17:38:06.000"/>
    <s v="@joelajackson @SocialDriver Thanks! We were rolling out some new settings and you caught us in the middle of the rollout. Back up today."/>
    <m/>
    <m/>
    <x v="0"/>
    <m/>
    <s v="http://pbs.twimg.com/profile_images/875762634804543488/GV6Ac82q_normal.jpg"/>
    <x v="3"/>
    <s v="https://twitter.com/#!/thomassanchez/status/1083417715145089024"/>
    <m/>
    <m/>
    <s v="1083417715145089024"/>
    <s v="1083117625285246976"/>
    <b v="0"/>
    <n v="2"/>
    <s v="85833379"/>
    <b v="0"/>
    <s v="en"/>
    <m/>
    <s v=""/>
    <b v="0"/>
    <n v="0"/>
    <s v=""/>
    <s v="Twitter for Android"/>
    <b v="0"/>
    <s v="1083117625285246976"/>
    <s v="Tweet"/>
    <n v="0"/>
    <n v="0"/>
    <m/>
    <m/>
    <m/>
    <m/>
    <m/>
    <m/>
    <m/>
    <m/>
    <n v="1"/>
    <s v="1"/>
    <s v="1"/>
    <n v="0"/>
    <n v="0"/>
    <n v="0"/>
    <n v="0"/>
    <n v="0"/>
    <n v="0"/>
    <n v="23"/>
    <n v="100"/>
    <n v="23"/>
  </r>
  <r>
    <s v="thomassanchez"/>
    <s v="thomassanchez"/>
    <m/>
    <m/>
    <m/>
    <m/>
    <m/>
    <m/>
    <m/>
    <m/>
    <s v="No"/>
    <n v="12"/>
    <m/>
    <m/>
    <x v="2"/>
    <d v="2019-01-15T22:25:04.000"/>
    <s v="NEW POLL: &quot;Nearly 15% of people use social media to find a new job.... creative fields can identify candidates on visual platforms like Instagram, while traditional businesses are more likely to discover candidates on LinkedIn&quot; #dcjobs _x000a_Start here? https://t.co/LVbUqYFBKU"/>
    <s v="https://www.socialdriver.com/careers"/>
    <s v="socialdriver.com"/>
    <x v="1"/>
    <m/>
    <s v="http://pbs.twimg.com/profile_images/875762634804543488/GV6Ac82q_normal.jpg"/>
    <x v="4"/>
    <s v="https://twitter.com/#!/thomassanchez/status/1085301871953219584"/>
    <m/>
    <m/>
    <s v="1085301871953219584"/>
    <m/>
    <b v="0"/>
    <n v="1"/>
    <s v=""/>
    <b v="0"/>
    <s v="en"/>
    <m/>
    <s v=""/>
    <b v="0"/>
    <n v="1"/>
    <s v=""/>
    <s v="Twitter Web Client"/>
    <b v="0"/>
    <s v="1085301871953219584"/>
    <s v="Tweet"/>
    <n v="0"/>
    <n v="0"/>
    <m/>
    <m/>
    <m/>
    <m/>
    <m/>
    <m/>
    <m/>
    <m/>
    <n v="1"/>
    <s v="1"/>
    <s v="1"/>
    <n v="2"/>
    <n v="5.2631578947368425"/>
    <n v="0"/>
    <n v="0"/>
    <n v="0"/>
    <n v="0"/>
    <n v="36"/>
    <n v="94.73684210526316"/>
    <n v="38"/>
  </r>
  <r>
    <s v="afshop"/>
    <s v="thomassanchez"/>
    <m/>
    <m/>
    <m/>
    <m/>
    <m/>
    <m/>
    <m/>
    <m/>
    <s v="No"/>
    <n v="13"/>
    <m/>
    <m/>
    <x v="0"/>
    <d v="2019-01-15T22:29:35.000"/>
    <s v="RT @thomassanchez: NEW POLL: &quot;Nearly 15% of people use social media to find a new job.... creative fields can identify candidates on visual…"/>
    <m/>
    <m/>
    <x v="0"/>
    <m/>
    <s v="http://pbs.twimg.com/profile_images/909123964626198534/ToTMmmx3_normal.jpg"/>
    <x v="5"/>
    <s v="https://twitter.com/#!/afshop/status/1085303005728059392"/>
    <m/>
    <m/>
    <s v="1085303005728059392"/>
    <m/>
    <b v="0"/>
    <n v="0"/>
    <s v=""/>
    <b v="0"/>
    <s v="en"/>
    <m/>
    <s v=""/>
    <b v="0"/>
    <n v="1"/>
    <s v="1085301871953219584"/>
    <s v="Twitter for iPhone"/>
    <b v="0"/>
    <s v="1085301871953219584"/>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2"/>
        <item x="3"/>
        <item x="1"/>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 totalsRowShown="0" headerRowDxfId="364" dataDxfId="363">
  <autoFilter ref="A2:BL13"/>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34" dataDxfId="233">
  <autoFilter ref="A2:C5"/>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5" totalsRowShown="0" headerRowDxfId="227" dataDxfId="226">
  <autoFilter ref="A1:F5"/>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8:F12" totalsRowShown="0" headerRowDxfId="219" dataDxfId="218">
  <autoFilter ref="A8:F12"/>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5:F16" totalsRowShown="0" headerRowDxfId="211" dataDxfId="210">
  <autoFilter ref="A15:F16"/>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9:F29" totalsRowShown="0" headerRowDxfId="202" dataDxfId="201">
  <autoFilter ref="A19:F29"/>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2:F42" totalsRowShown="0" headerRowDxfId="193" dataDxfId="192">
  <autoFilter ref="A32:F42"/>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5:F46" totalsRowShown="0" headerRowDxfId="184" dataDxfId="183">
  <autoFilter ref="A45:F46"/>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9:F56" totalsRowShown="0" headerRowDxfId="181" dataDxfId="180">
  <autoFilter ref="A49:F56"/>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9:F69" totalsRowShown="0" headerRowDxfId="166" dataDxfId="165">
  <autoFilter ref="A59:F69"/>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11" dataDxfId="310">
  <autoFilter ref="A2:BS12"/>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 totalsRowShown="0" headerRowDxfId="147" dataDxfId="146">
  <autoFilter ref="A1:G4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 totalsRowShown="0" headerRowDxfId="138" dataDxfId="137">
  <autoFilter ref="A1:L3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3" totalsRowShown="0" headerRowDxfId="64" dataDxfId="63">
  <autoFilter ref="A2:BL1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65" dataDxfId="264">
  <autoFilter ref="A1:C11"/>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ashingtonian.com/2018/12/07/do-you-work-for-one-of-washingtons-most-charitable-companies/" TargetMode="External" /><Relationship Id="rId2" Type="http://schemas.openxmlformats.org/officeDocument/2006/relationships/hyperlink" Target="https://www.socialdriver.com/careers" TargetMode="External" /><Relationship Id="rId3" Type="http://schemas.openxmlformats.org/officeDocument/2006/relationships/hyperlink" Target="http://pbs.twimg.com/profile_images/1049695906495438848/Tiv3oraw_normal.jpg" TargetMode="External" /><Relationship Id="rId4" Type="http://schemas.openxmlformats.org/officeDocument/2006/relationships/hyperlink" Target="http://pbs.twimg.com/profile_images/1049695906495438848/Tiv3oraw_normal.jpg" TargetMode="External" /><Relationship Id="rId5" Type="http://schemas.openxmlformats.org/officeDocument/2006/relationships/hyperlink" Target="http://pbs.twimg.com/profile_images/1049695906495438848/Tiv3oraw_normal.jpg" TargetMode="External" /><Relationship Id="rId6" Type="http://schemas.openxmlformats.org/officeDocument/2006/relationships/hyperlink" Target="http://pbs.twimg.com/profile_images/1049695906495438848/Tiv3oraw_normal.jpg" TargetMode="External" /><Relationship Id="rId7" Type="http://schemas.openxmlformats.org/officeDocument/2006/relationships/hyperlink" Target="http://pbs.twimg.com/profile_images/1049695906495438848/Tiv3oraw_normal.jpg" TargetMode="External" /><Relationship Id="rId8" Type="http://schemas.openxmlformats.org/officeDocument/2006/relationships/hyperlink" Target="http://pbs.twimg.com/profile_images/1008769430904455168/Bvin-n79_normal.jpg" TargetMode="External" /><Relationship Id="rId9" Type="http://schemas.openxmlformats.org/officeDocument/2006/relationships/hyperlink" Target="http://pbs.twimg.com/profile_images/1067138438317584384/Z7oHv7u9_normal.jpg" TargetMode="External" /><Relationship Id="rId10" Type="http://schemas.openxmlformats.org/officeDocument/2006/relationships/hyperlink" Target="http://pbs.twimg.com/profile_images/875762634804543488/GV6Ac82q_normal.jpg" TargetMode="External" /><Relationship Id="rId11" Type="http://schemas.openxmlformats.org/officeDocument/2006/relationships/hyperlink" Target="http://pbs.twimg.com/profile_images/875762634804543488/GV6Ac82q_normal.jpg" TargetMode="External" /><Relationship Id="rId12" Type="http://schemas.openxmlformats.org/officeDocument/2006/relationships/hyperlink" Target="http://pbs.twimg.com/profile_images/875762634804543488/GV6Ac82q_normal.jpg" TargetMode="External" /><Relationship Id="rId13" Type="http://schemas.openxmlformats.org/officeDocument/2006/relationships/hyperlink" Target="http://pbs.twimg.com/profile_images/909123964626198534/ToTMmmx3_normal.jpg" TargetMode="External" /><Relationship Id="rId14" Type="http://schemas.openxmlformats.org/officeDocument/2006/relationships/hyperlink" Target="https://twitter.com/#!/palwshaa/status/1080403834873229313" TargetMode="External" /><Relationship Id="rId15" Type="http://schemas.openxmlformats.org/officeDocument/2006/relationships/hyperlink" Target="https://twitter.com/#!/palwshaa/status/1080403834873229313" TargetMode="External" /><Relationship Id="rId16" Type="http://schemas.openxmlformats.org/officeDocument/2006/relationships/hyperlink" Target="https://twitter.com/#!/palwshaa/status/1080403834873229313" TargetMode="External" /><Relationship Id="rId17" Type="http://schemas.openxmlformats.org/officeDocument/2006/relationships/hyperlink" Target="https://twitter.com/#!/palwshaa/status/1080403834873229313" TargetMode="External" /><Relationship Id="rId18" Type="http://schemas.openxmlformats.org/officeDocument/2006/relationships/hyperlink" Target="https://twitter.com/#!/palwshaa/status/1080403834873229313" TargetMode="External" /><Relationship Id="rId19" Type="http://schemas.openxmlformats.org/officeDocument/2006/relationships/hyperlink" Target="https://twitter.com/#!/dclgbtbiz/status/1083444870172291072" TargetMode="External" /><Relationship Id="rId20" Type="http://schemas.openxmlformats.org/officeDocument/2006/relationships/hyperlink" Target="https://twitter.com/#!/joelajackson/status/1083117625285246976" TargetMode="External" /><Relationship Id="rId21" Type="http://schemas.openxmlformats.org/officeDocument/2006/relationships/hyperlink" Target="https://twitter.com/#!/thomassanchez/status/1083417715145089024" TargetMode="External" /><Relationship Id="rId22" Type="http://schemas.openxmlformats.org/officeDocument/2006/relationships/hyperlink" Target="https://twitter.com/#!/thomassanchez/status/1083417715145089024" TargetMode="External" /><Relationship Id="rId23" Type="http://schemas.openxmlformats.org/officeDocument/2006/relationships/hyperlink" Target="https://twitter.com/#!/thomassanchez/status/1085301871953219584" TargetMode="External" /><Relationship Id="rId24" Type="http://schemas.openxmlformats.org/officeDocument/2006/relationships/hyperlink" Target="https://twitter.com/#!/afshop/status/1085303005728059392"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ashingtonian.com/2018/12/07/do-you-work-for-one-of-washingtons-most-charitable-companies/" TargetMode="External" /><Relationship Id="rId2" Type="http://schemas.openxmlformats.org/officeDocument/2006/relationships/hyperlink" Target="https://www.socialdriver.com/careers" TargetMode="External" /><Relationship Id="rId3" Type="http://schemas.openxmlformats.org/officeDocument/2006/relationships/hyperlink" Target="http://pbs.twimg.com/profile_images/1049695906495438848/Tiv3oraw_normal.jpg" TargetMode="External" /><Relationship Id="rId4" Type="http://schemas.openxmlformats.org/officeDocument/2006/relationships/hyperlink" Target="http://pbs.twimg.com/profile_images/1049695906495438848/Tiv3oraw_normal.jpg" TargetMode="External" /><Relationship Id="rId5" Type="http://schemas.openxmlformats.org/officeDocument/2006/relationships/hyperlink" Target="http://pbs.twimg.com/profile_images/1049695906495438848/Tiv3oraw_normal.jpg" TargetMode="External" /><Relationship Id="rId6" Type="http://schemas.openxmlformats.org/officeDocument/2006/relationships/hyperlink" Target="http://pbs.twimg.com/profile_images/1049695906495438848/Tiv3oraw_normal.jpg" TargetMode="External" /><Relationship Id="rId7" Type="http://schemas.openxmlformats.org/officeDocument/2006/relationships/hyperlink" Target="http://pbs.twimg.com/profile_images/1049695906495438848/Tiv3oraw_normal.jpg" TargetMode="External" /><Relationship Id="rId8" Type="http://schemas.openxmlformats.org/officeDocument/2006/relationships/hyperlink" Target="http://pbs.twimg.com/profile_images/1008769430904455168/Bvin-n79_normal.jpg" TargetMode="External" /><Relationship Id="rId9" Type="http://schemas.openxmlformats.org/officeDocument/2006/relationships/hyperlink" Target="http://pbs.twimg.com/profile_images/1067138438317584384/Z7oHv7u9_normal.jpg" TargetMode="External" /><Relationship Id="rId10" Type="http://schemas.openxmlformats.org/officeDocument/2006/relationships/hyperlink" Target="http://pbs.twimg.com/profile_images/875762634804543488/GV6Ac82q_normal.jpg" TargetMode="External" /><Relationship Id="rId11" Type="http://schemas.openxmlformats.org/officeDocument/2006/relationships/hyperlink" Target="http://pbs.twimg.com/profile_images/875762634804543488/GV6Ac82q_normal.jpg" TargetMode="External" /><Relationship Id="rId12" Type="http://schemas.openxmlformats.org/officeDocument/2006/relationships/hyperlink" Target="http://pbs.twimg.com/profile_images/875762634804543488/GV6Ac82q_normal.jpg" TargetMode="External" /><Relationship Id="rId13" Type="http://schemas.openxmlformats.org/officeDocument/2006/relationships/hyperlink" Target="http://pbs.twimg.com/profile_images/909123964626198534/ToTMmmx3_normal.jpg" TargetMode="External" /><Relationship Id="rId14" Type="http://schemas.openxmlformats.org/officeDocument/2006/relationships/hyperlink" Target="https://twitter.com/#!/palwshaa/status/1080403834873229313" TargetMode="External" /><Relationship Id="rId15" Type="http://schemas.openxmlformats.org/officeDocument/2006/relationships/hyperlink" Target="https://twitter.com/#!/palwshaa/status/1080403834873229313" TargetMode="External" /><Relationship Id="rId16" Type="http://schemas.openxmlformats.org/officeDocument/2006/relationships/hyperlink" Target="https://twitter.com/#!/palwshaa/status/1080403834873229313" TargetMode="External" /><Relationship Id="rId17" Type="http://schemas.openxmlformats.org/officeDocument/2006/relationships/hyperlink" Target="https://twitter.com/#!/palwshaa/status/1080403834873229313" TargetMode="External" /><Relationship Id="rId18" Type="http://schemas.openxmlformats.org/officeDocument/2006/relationships/hyperlink" Target="https://twitter.com/#!/palwshaa/status/1080403834873229313" TargetMode="External" /><Relationship Id="rId19" Type="http://schemas.openxmlformats.org/officeDocument/2006/relationships/hyperlink" Target="https://twitter.com/#!/dclgbtbiz/status/1083444870172291072" TargetMode="External" /><Relationship Id="rId20" Type="http://schemas.openxmlformats.org/officeDocument/2006/relationships/hyperlink" Target="https://twitter.com/#!/joelajackson/status/1083117625285246976" TargetMode="External" /><Relationship Id="rId21" Type="http://schemas.openxmlformats.org/officeDocument/2006/relationships/hyperlink" Target="https://twitter.com/#!/thomassanchez/status/1083417715145089024" TargetMode="External" /><Relationship Id="rId22" Type="http://schemas.openxmlformats.org/officeDocument/2006/relationships/hyperlink" Target="https://twitter.com/#!/thomassanchez/status/1083417715145089024" TargetMode="External" /><Relationship Id="rId23" Type="http://schemas.openxmlformats.org/officeDocument/2006/relationships/hyperlink" Target="https://twitter.com/#!/thomassanchez/status/1085301871953219584" TargetMode="External" /><Relationship Id="rId24" Type="http://schemas.openxmlformats.org/officeDocument/2006/relationships/hyperlink" Target="https://twitter.com/#!/afshop/status/1085303005728059392" TargetMode="External" /><Relationship Id="rId25" Type="http://schemas.openxmlformats.org/officeDocument/2006/relationships/comments" Target="../comments12.xml" /><Relationship Id="rId26" Type="http://schemas.openxmlformats.org/officeDocument/2006/relationships/vmlDrawing" Target="../drawings/vmlDrawing6.vml" /><Relationship Id="rId27" Type="http://schemas.openxmlformats.org/officeDocument/2006/relationships/table" Target="../tables/table22.xml" /><Relationship Id="rId2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1gDaoHoJsR" TargetMode="External" /><Relationship Id="rId2" Type="http://schemas.openxmlformats.org/officeDocument/2006/relationships/hyperlink" Target="https://votem.com/" TargetMode="External" /><Relationship Id="rId3" Type="http://schemas.openxmlformats.org/officeDocument/2006/relationships/hyperlink" Target="https://t.co/O5Y34K2196" TargetMode="External" /><Relationship Id="rId4" Type="http://schemas.openxmlformats.org/officeDocument/2006/relationships/hyperlink" Target="https://t.co/rO671IVecy" TargetMode="External" /><Relationship Id="rId5" Type="http://schemas.openxmlformats.org/officeDocument/2006/relationships/hyperlink" Target="http://t.co/nPXT7f5S2b" TargetMode="External" /><Relationship Id="rId6" Type="http://schemas.openxmlformats.org/officeDocument/2006/relationships/hyperlink" Target="https://t.co/IO2ES7AHub" TargetMode="External" /><Relationship Id="rId7" Type="http://schemas.openxmlformats.org/officeDocument/2006/relationships/hyperlink" Target="https://t.co/60e62jzMCT" TargetMode="External" /><Relationship Id="rId8" Type="http://schemas.openxmlformats.org/officeDocument/2006/relationships/hyperlink" Target="https://pbs.twimg.com/profile_banners/2491082108/1539101952" TargetMode="External" /><Relationship Id="rId9" Type="http://schemas.openxmlformats.org/officeDocument/2006/relationships/hyperlink" Target="https://pbs.twimg.com/profile_banners/3129507754/1435286534" TargetMode="External" /><Relationship Id="rId10" Type="http://schemas.openxmlformats.org/officeDocument/2006/relationships/hyperlink" Target="https://pbs.twimg.com/profile_banners/3890756956/1459433471" TargetMode="External" /><Relationship Id="rId11" Type="http://schemas.openxmlformats.org/officeDocument/2006/relationships/hyperlink" Target="https://pbs.twimg.com/profile_banners/309849736/1531919350" TargetMode="External" /><Relationship Id="rId12" Type="http://schemas.openxmlformats.org/officeDocument/2006/relationships/hyperlink" Target="https://pbs.twimg.com/profile_banners/520929150/1409540588" TargetMode="External" /><Relationship Id="rId13" Type="http://schemas.openxmlformats.org/officeDocument/2006/relationships/hyperlink" Target="https://pbs.twimg.com/profile_banners/15420307/1539914743" TargetMode="External" /><Relationship Id="rId14" Type="http://schemas.openxmlformats.org/officeDocument/2006/relationships/hyperlink" Target="https://pbs.twimg.com/profile_banners/15475837/1505589447"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4/bg.gif" TargetMode="External" /><Relationship Id="rId21" Type="http://schemas.openxmlformats.org/officeDocument/2006/relationships/hyperlink" Target="http://abs.twimg.com/images/themes/theme9/bg.gif"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6/bg.gif" TargetMode="External" /><Relationship Id="rId25" Type="http://schemas.openxmlformats.org/officeDocument/2006/relationships/hyperlink" Target="http://pbs.twimg.com/profile_images/1049695906495438848/Tiv3oraw_normal.jpg" TargetMode="External" /><Relationship Id="rId26" Type="http://schemas.openxmlformats.org/officeDocument/2006/relationships/hyperlink" Target="http://pbs.twimg.com/profile_images/956203491755741184/Un1uO1Rw_normal.jpg" TargetMode="External" /><Relationship Id="rId27" Type="http://schemas.openxmlformats.org/officeDocument/2006/relationships/hyperlink" Target="http://pbs.twimg.com/profile_images/623531296279543809/528iQNuI_normal.png" TargetMode="External" /><Relationship Id="rId28" Type="http://schemas.openxmlformats.org/officeDocument/2006/relationships/hyperlink" Target="http://abs.twimg.com/sticky/default_profile_images/default_profile_normal.png" TargetMode="External" /><Relationship Id="rId29" Type="http://schemas.openxmlformats.org/officeDocument/2006/relationships/hyperlink" Target="http://pbs.twimg.com/profile_images/715541961130704897/_RajM8aX_normal.jpg" TargetMode="External" /><Relationship Id="rId30" Type="http://schemas.openxmlformats.org/officeDocument/2006/relationships/hyperlink" Target="http://pbs.twimg.com/profile_images/1017878937119096834/vHRmSOoX_normal.jpg" TargetMode="External" /><Relationship Id="rId31" Type="http://schemas.openxmlformats.org/officeDocument/2006/relationships/hyperlink" Target="http://pbs.twimg.com/profile_images/1008769430904455168/Bvin-n79_normal.jpg" TargetMode="External" /><Relationship Id="rId32" Type="http://schemas.openxmlformats.org/officeDocument/2006/relationships/hyperlink" Target="http://pbs.twimg.com/profile_images/1067138438317584384/Z7oHv7u9_normal.jpg" TargetMode="External" /><Relationship Id="rId33" Type="http://schemas.openxmlformats.org/officeDocument/2006/relationships/hyperlink" Target="http://pbs.twimg.com/profile_images/875762634804543488/GV6Ac82q_normal.jpg" TargetMode="External" /><Relationship Id="rId34" Type="http://schemas.openxmlformats.org/officeDocument/2006/relationships/hyperlink" Target="http://pbs.twimg.com/profile_images/909123964626198534/ToTMmmx3_normal.jpg" TargetMode="External" /><Relationship Id="rId35" Type="http://schemas.openxmlformats.org/officeDocument/2006/relationships/hyperlink" Target="https://twitter.com/palwshaa" TargetMode="External" /><Relationship Id="rId36" Type="http://schemas.openxmlformats.org/officeDocument/2006/relationships/hyperlink" Target="https://twitter.com/votem" TargetMode="External" /><Relationship Id="rId37" Type="http://schemas.openxmlformats.org/officeDocument/2006/relationships/hyperlink" Target="https://twitter.com/dannymartinusa" TargetMode="External" /><Relationship Id="rId38" Type="http://schemas.openxmlformats.org/officeDocument/2006/relationships/hyperlink" Target="https://twitter.com/reaaaaaaaaly" TargetMode="External" /><Relationship Id="rId39" Type="http://schemas.openxmlformats.org/officeDocument/2006/relationships/hyperlink" Target="https://twitter.com/my_claimmate" TargetMode="External" /><Relationship Id="rId40" Type="http://schemas.openxmlformats.org/officeDocument/2006/relationships/hyperlink" Target="https://twitter.com/socialdriver" TargetMode="External" /><Relationship Id="rId41" Type="http://schemas.openxmlformats.org/officeDocument/2006/relationships/hyperlink" Target="https://twitter.com/dclgbtbiz" TargetMode="External" /><Relationship Id="rId42" Type="http://schemas.openxmlformats.org/officeDocument/2006/relationships/hyperlink" Target="https://twitter.com/joelajackson" TargetMode="External" /><Relationship Id="rId43" Type="http://schemas.openxmlformats.org/officeDocument/2006/relationships/hyperlink" Target="https://twitter.com/thomassanchez" TargetMode="External" /><Relationship Id="rId44" Type="http://schemas.openxmlformats.org/officeDocument/2006/relationships/hyperlink" Target="https://twitter.com/afshop" TargetMode="External" /><Relationship Id="rId45" Type="http://schemas.openxmlformats.org/officeDocument/2006/relationships/comments" Target="../comments2.xml" /><Relationship Id="rId46" Type="http://schemas.openxmlformats.org/officeDocument/2006/relationships/vmlDrawing" Target="../drawings/vmlDrawing2.vml" /><Relationship Id="rId47" Type="http://schemas.openxmlformats.org/officeDocument/2006/relationships/table" Target="../tables/table2.xml" /><Relationship Id="rId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ialdriver.com/careers" TargetMode="External" /><Relationship Id="rId2" Type="http://schemas.openxmlformats.org/officeDocument/2006/relationships/hyperlink" Target="https://www.washingtonian.com/2018/12/07/do-you-work-for-one-of-washingtons-most-charitable-companies/" TargetMode="External" /><Relationship Id="rId3" Type="http://schemas.openxmlformats.org/officeDocument/2006/relationships/hyperlink" Target="https://trendystartups.com/" TargetMode="External" /><Relationship Id="rId4" Type="http://schemas.openxmlformats.org/officeDocument/2006/relationships/hyperlink" Target="https://www.youtube.com/channel/UC_1f5VL4nC03UsegwHaNcNA" TargetMode="External" /><Relationship Id="rId5" Type="http://schemas.openxmlformats.org/officeDocument/2006/relationships/hyperlink" Target="https://www.socialdriver.com/careers" TargetMode="External" /><Relationship Id="rId6" Type="http://schemas.openxmlformats.org/officeDocument/2006/relationships/hyperlink" Target="https://www.washingtonian.com/2018/12/07/do-you-work-for-one-of-washingtons-most-charitable-companies/" TargetMode="External" /><Relationship Id="rId7" Type="http://schemas.openxmlformats.org/officeDocument/2006/relationships/hyperlink" Target="https://trendystartups.com/" TargetMode="External" /><Relationship Id="rId8" Type="http://schemas.openxmlformats.org/officeDocument/2006/relationships/hyperlink" Target="https://www.youtube.com/channel/UC_1f5VL4nC03UsegwHaNcNA"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389</v>
      </c>
      <c r="BB2" s="13" t="s">
        <v>395</v>
      </c>
      <c r="BC2" s="13" t="s">
        <v>396</v>
      </c>
      <c r="BD2" s="67" t="s">
        <v>521</v>
      </c>
      <c r="BE2" s="67" t="s">
        <v>522</v>
      </c>
      <c r="BF2" s="67" t="s">
        <v>523</v>
      </c>
      <c r="BG2" s="67" t="s">
        <v>524</v>
      </c>
      <c r="BH2" s="67" t="s">
        <v>525</v>
      </c>
      <c r="BI2" s="67" t="s">
        <v>526</v>
      </c>
      <c r="BJ2" s="67" t="s">
        <v>527</v>
      </c>
      <c r="BK2" s="67" t="s">
        <v>528</v>
      </c>
      <c r="BL2" s="67" t="s">
        <v>529</v>
      </c>
    </row>
    <row r="3" spans="1:64" ht="15" customHeight="1">
      <c r="A3" s="84" t="s">
        <v>212</v>
      </c>
      <c r="B3" s="84" t="s">
        <v>217</v>
      </c>
      <c r="C3" s="53" t="s">
        <v>536</v>
      </c>
      <c r="D3" s="54">
        <v>3</v>
      </c>
      <c r="E3" s="65" t="s">
        <v>132</v>
      </c>
      <c r="F3" s="55">
        <v>35</v>
      </c>
      <c r="G3" s="53"/>
      <c r="H3" s="57"/>
      <c r="I3" s="56"/>
      <c r="J3" s="56"/>
      <c r="K3" s="36" t="s">
        <v>65</v>
      </c>
      <c r="L3" s="62">
        <v>3</v>
      </c>
      <c r="M3" s="62"/>
      <c r="N3" s="63"/>
      <c r="O3" s="85" t="s">
        <v>222</v>
      </c>
      <c r="P3" s="87">
        <v>43467.41806712963</v>
      </c>
      <c r="Q3" s="85" t="s">
        <v>224</v>
      </c>
      <c r="R3" s="85" t="s">
        <v>230</v>
      </c>
      <c r="S3" s="85" t="s">
        <v>233</v>
      </c>
      <c r="T3" s="85"/>
      <c r="U3" s="85"/>
      <c r="V3" s="90" t="s">
        <v>237</v>
      </c>
      <c r="W3" s="87">
        <v>43467.41806712963</v>
      </c>
      <c r="X3" s="90" t="s">
        <v>242</v>
      </c>
      <c r="Y3" s="85"/>
      <c r="Z3" s="85"/>
      <c r="AA3" s="91" t="s">
        <v>248</v>
      </c>
      <c r="AB3" s="85"/>
      <c r="AC3" s="85" t="b">
        <v>0</v>
      </c>
      <c r="AD3" s="85">
        <v>0</v>
      </c>
      <c r="AE3" s="91" t="s">
        <v>254</v>
      </c>
      <c r="AF3" s="85" t="b">
        <v>0</v>
      </c>
      <c r="AG3" s="85" t="s">
        <v>256</v>
      </c>
      <c r="AH3" s="85"/>
      <c r="AI3" s="91" t="s">
        <v>254</v>
      </c>
      <c r="AJ3" s="85" t="b">
        <v>0</v>
      </c>
      <c r="AK3" s="85">
        <v>0</v>
      </c>
      <c r="AL3" s="91" t="s">
        <v>254</v>
      </c>
      <c r="AM3" s="85" t="s">
        <v>257</v>
      </c>
      <c r="AN3" s="85" t="b">
        <v>0</v>
      </c>
      <c r="AO3" s="91" t="s">
        <v>248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218</v>
      </c>
      <c r="C4" s="53" t="s">
        <v>536</v>
      </c>
      <c r="D4" s="54">
        <v>3</v>
      </c>
      <c r="E4" s="65" t="s">
        <v>132</v>
      </c>
      <c r="F4" s="55">
        <v>35</v>
      </c>
      <c r="G4" s="53"/>
      <c r="H4" s="57"/>
      <c r="I4" s="56"/>
      <c r="J4" s="56"/>
      <c r="K4" s="36" t="s">
        <v>65</v>
      </c>
      <c r="L4" s="83">
        <v>4</v>
      </c>
      <c r="M4" s="83"/>
      <c r="N4" s="63"/>
      <c r="O4" s="86" t="s">
        <v>222</v>
      </c>
      <c r="P4" s="88">
        <v>43467.41806712963</v>
      </c>
      <c r="Q4" s="86" t="s">
        <v>224</v>
      </c>
      <c r="R4" s="86" t="s">
        <v>230</v>
      </c>
      <c r="S4" s="86" t="s">
        <v>233</v>
      </c>
      <c r="T4" s="86"/>
      <c r="U4" s="86"/>
      <c r="V4" s="89" t="s">
        <v>237</v>
      </c>
      <c r="W4" s="88">
        <v>43467.41806712963</v>
      </c>
      <c r="X4" s="89" t="s">
        <v>242</v>
      </c>
      <c r="Y4" s="86"/>
      <c r="Z4" s="86"/>
      <c r="AA4" s="92" t="s">
        <v>248</v>
      </c>
      <c r="AB4" s="86"/>
      <c r="AC4" s="86" t="b">
        <v>0</v>
      </c>
      <c r="AD4" s="86">
        <v>0</v>
      </c>
      <c r="AE4" s="92" t="s">
        <v>254</v>
      </c>
      <c r="AF4" s="86" t="b">
        <v>0</v>
      </c>
      <c r="AG4" s="86" t="s">
        <v>256</v>
      </c>
      <c r="AH4" s="86"/>
      <c r="AI4" s="92" t="s">
        <v>254</v>
      </c>
      <c r="AJ4" s="86" t="b">
        <v>0</v>
      </c>
      <c r="AK4" s="86">
        <v>0</v>
      </c>
      <c r="AL4" s="92" t="s">
        <v>254</v>
      </c>
      <c r="AM4" s="86" t="s">
        <v>257</v>
      </c>
      <c r="AN4" s="86" t="b">
        <v>0</v>
      </c>
      <c r="AO4" s="92" t="s">
        <v>248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212</v>
      </c>
      <c r="B5" s="84" t="s">
        <v>219</v>
      </c>
      <c r="C5" s="53" t="s">
        <v>536</v>
      </c>
      <c r="D5" s="54">
        <v>3</v>
      </c>
      <c r="E5" s="65" t="s">
        <v>132</v>
      </c>
      <c r="F5" s="55">
        <v>35</v>
      </c>
      <c r="G5" s="53"/>
      <c r="H5" s="57"/>
      <c r="I5" s="56"/>
      <c r="J5" s="56"/>
      <c r="K5" s="36" t="s">
        <v>65</v>
      </c>
      <c r="L5" s="83">
        <v>5</v>
      </c>
      <c r="M5" s="83"/>
      <c r="N5" s="63"/>
      <c r="O5" s="86" t="s">
        <v>222</v>
      </c>
      <c r="P5" s="88">
        <v>43467.41806712963</v>
      </c>
      <c r="Q5" s="86" t="s">
        <v>224</v>
      </c>
      <c r="R5" s="86" t="s">
        <v>230</v>
      </c>
      <c r="S5" s="86" t="s">
        <v>233</v>
      </c>
      <c r="T5" s="86"/>
      <c r="U5" s="86"/>
      <c r="V5" s="89" t="s">
        <v>237</v>
      </c>
      <c r="W5" s="88">
        <v>43467.41806712963</v>
      </c>
      <c r="X5" s="89" t="s">
        <v>242</v>
      </c>
      <c r="Y5" s="86"/>
      <c r="Z5" s="86"/>
      <c r="AA5" s="92" t="s">
        <v>248</v>
      </c>
      <c r="AB5" s="86"/>
      <c r="AC5" s="86" t="b">
        <v>0</v>
      </c>
      <c r="AD5" s="86">
        <v>0</v>
      </c>
      <c r="AE5" s="92" t="s">
        <v>254</v>
      </c>
      <c r="AF5" s="86" t="b">
        <v>0</v>
      </c>
      <c r="AG5" s="86" t="s">
        <v>256</v>
      </c>
      <c r="AH5" s="86"/>
      <c r="AI5" s="92" t="s">
        <v>254</v>
      </c>
      <c r="AJ5" s="86" t="b">
        <v>0</v>
      </c>
      <c r="AK5" s="86">
        <v>0</v>
      </c>
      <c r="AL5" s="92" t="s">
        <v>254</v>
      </c>
      <c r="AM5" s="86" t="s">
        <v>257</v>
      </c>
      <c r="AN5" s="86" t="b">
        <v>0</v>
      </c>
      <c r="AO5" s="92" t="s">
        <v>248</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212</v>
      </c>
      <c r="B6" s="84" t="s">
        <v>220</v>
      </c>
      <c r="C6" s="53" t="s">
        <v>536</v>
      </c>
      <c r="D6" s="54">
        <v>3</v>
      </c>
      <c r="E6" s="65" t="s">
        <v>132</v>
      </c>
      <c r="F6" s="55">
        <v>35</v>
      </c>
      <c r="G6" s="53"/>
      <c r="H6" s="57"/>
      <c r="I6" s="56"/>
      <c r="J6" s="56"/>
      <c r="K6" s="36" t="s">
        <v>65</v>
      </c>
      <c r="L6" s="83">
        <v>6</v>
      </c>
      <c r="M6" s="83"/>
      <c r="N6" s="63"/>
      <c r="O6" s="86" t="s">
        <v>222</v>
      </c>
      <c r="P6" s="88">
        <v>43467.41806712963</v>
      </c>
      <c r="Q6" s="86" t="s">
        <v>224</v>
      </c>
      <c r="R6" s="86" t="s">
        <v>230</v>
      </c>
      <c r="S6" s="86" t="s">
        <v>233</v>
      </c>
      <c r="T6" s="86"/>
      <c r="U6" s="86"/>
      <c r="V6" s="89" t="s">
        <v>237</v>
      </c>
      <c r="W6" s="88">
        <v>43467.41806712963</v>
      </c>
      <c r="X6" s="89" t="s">
        <v>242</v>
      </c>
      <c r="Y6" s="86"/>
      <c r="Z6" s="86"/>
      <c r="AA6" s="92" t="s">
        <v>248</v>
      </c>
      <c r="AB6" s="86"/>
      <c r="AC6" s="86" t="b">
        <v>0</v>
      </c>
      <c r="AD6" s="86">
        <v>0</v>
      </c>
      <c r="AE6" s="92" t="s">
        <v>254</v>
      </c>
      <c r="AF6" s="86" t="b">
        <v>0</v>
      </c>
      <c r="AG6" s="86" t="s">
        <v>256</v>
      </c>
      <c r="AH6" s="86"/>
      <c r="AI6" s="92" t="s">
        <v>254</v>
      </c>
      <c r="AJ6" s="86" t="b">
        <v>0</v>
      </c>
      <c r="AK6" s="86">
        <v>0</v>
      </c>
      <c r="AL6" s="92" t="s">
        <v>254</v>
      </c>
      <c r="AM6" s="86" t="s">
        <v>257</v>
      </c>
      <c r="AN6" s="86" t="b">
        <v>0</v>
      </c>
      <c r="AO6" s="92" t="s">
        <v>248</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212</v>
      </c>
      <c r="B7" s="84" t="s">
        <v>221</v>
      </c>
      <c r="C7" s="53" t="s">
        <v>536</v>
      </c>
      <c r="D7" s="54">
        <v>3</v>
      </c>
      <c r="E7" s="65" t="s">
        <v>132</v>
      </c>
      <c r="F7" s="55">
        <v>35</v>
      </c>
      <c r="G7" s="53"/>
      <c r="H7" s="57"/>
      <c r="I7" s="56"/>
      <c r="J7" s="56"/>
      <c r="K7" s="36" t="s">
        <v>65</v>
      </c>
      <c r="L7" s="83">
        <v>7</v>
      </c>
      <c r="M7" s="83"/>
      <c r="N7" s="63"/>
      <c r="O7" s="86" t="s">
        <v>222</v>
      </c>
      <c r="P7" s="88">
        <v>43467.41806712963</v>
      </c>
      <c r="Q7" s="86" t="s">
        <v>224</v>
      </c>
      <c r="R7" s="86" t="s">
        <v>230</v>
      </c>
      <c r="S7" s="86" t="s">
        <v>233</v>
      </c>
      <c r="T7" s="86"/>
      <c r="U7" s="86"/>
      <c r="V7" s="89" t="s">
        <v>237</v>
      </c>
      <c r="W7" s="88">
        <v>43467.41806712963</v>
      </c>
      <c r="X7" s="89" t="s">
        <v>242</v>
      </c>
      <c r="Y7" s="86"/>
      <c r="Z7" s="86"/>
      <c r="AA7" s="92" t="s">
        <v>248</v>
      </c>
      <c r="AB7" s="86"/>
      <c r="AC7" s="86" t="b">
        <v>0</v>
      </c>
      <c r="AD7" s="86">
        <v>0</v>
      </c>
      <c r="AE7" s="92" t="s">
        <v>254</v>
      </c>
      <c r="AF7" s="86" t="b">
        <v>0</v>
      </c>
      <c r="AG7" s="86" t="s">
        <v>256</v>
      </c>
      <c r="AH7" s="86"/>
      <c r="AI7" s="92" t="s">
        <v>254</v>
      </c>
      <c r="AJ7" s="86" t="b">
        <v>0</v>
      </c>
      <c r="AK7" s="86">
        <v>0</v>
      </c>
      <c r="AL7" s="92" t="s">
        <v>254</v>
      </c>
      <c r="AM7" s="86" t="s">
        <v>257</v>
      </c>
      <c r="AN7" s="86" t="b">
        <v>0</v>
      </c>
      <c r="AO7" s="92" t="s">
        <v>248</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1</v>
      </c>
      <c r="BD7" s="51">
        <v>0</v>
      </c>
      <c r="BE7" s="52">
        <v>0</v>
      </c>
      <c r="BF7" s="51">
        <v>0</v>
      </c>
      <c r="BG7" s="52">
        <v>0</v>
      </c>
      <c r="BH7" s="51">
        <v>0</v>
      </c>
      <c r="BI7" s="52">
        <v>0</v>
      </c>
      <c r="BJ7" s="51">
        <v>19</v>
      </c>
      <c r="BK7" s="52">
        <v>100</v>
      </c>
      <c r="BL7" s="51">
        <v>19</v>
      </c>
    </row>
    <row r="8" spans="1:64" ht="45">
      <c r="A8" s="84" t="s">
        <v>213</v>
      </c>
      <c r="B8" s="84" t="s">
        <v>221</v>
      </c>
      <c r="C8" s="53" t="s">
        <v>536</v>
      </c>
      <c r="D8" s="54">
        <v>3</v>
      </c>
      <c r="E8" s="65" t="s">
        <v>132</v>
      </c>
      <c r="F8" s="55">
        <v>35</v>
      </c>
      <c r="G8" s="53"/>
      <c r="H8" s="57"/>
      <c r="I8" s="56"/>
      <c r="J8" s="56"/>
      <c r="K8" s="36" t="s">
        <v>65</v>
      </c>
      <c r="L8" s="83">
        <v>8</v>
      </c>
      <c r="M8" s="83"/>
      <c r="N8" s="63"/>
      <c r="O8" s="86" t="s">
        <v>222</v>
      </c>
      <c r="P8" s="88">
        <v>43475.8097337963</v>
      </c>
      <c r="Q8" s="86" t="s">
        <v>225</v>
      </c>
      <c r="R8" s="89" t="s">
        <v>231</v>
      </c>
      <c r="S8" s="86" t="s">
        <v>234</v>
      </c>
      <c r="T8" s="86"/>
      <c r="U8" s="86"/>
      <c r="V8" s="89" t="s">
        <v>238</v>
      </c>
      <c r="W8" s="88">
        <v>43475.8097337963</v>
      </c>
      <c r="X8" s="89" t="s">
        <v>243</v>
      </c>
      <c r="Y8" s="86"/>
      <c r="Z8" s="86"/>
      <c r="AA8" s="92" t="s">
        <v>249</v>
      </c>
      <c r="AB8" s="86"/>
      <c r="AC8" s="86" t="b">
        <v>0</v>
      </c>
      <c r="AD8" s="86">
        <v>0</v>
      </c>
      <c r="AE8" s="92" t="s">
        <v>254</v>
      </c>
      <c r="AF8" s="86" t="b">
        <v>0</v>
      </c>
      <c r="AG8" s="86" t="s">
        <v>256</v>
      </c>
      <c r="AH8" s="86"/>
      <c r="AI8" s="92" t="s">
        <v>254</v>
      </c>
      <c r="AJ8" s="86" t="b">
        <v>0</v>
      </c>
      <c r="AK8" s="86">
        <v>0</v>
      </c>
      <c r="AL8" s="92" t="s">
        <v>254</v>
      </c>
      <c r="AM8" s="86" t="s">
        <v>258</v>
      </c>
      <c r="AN8" s="86" t="b">
        <v>0</v>
      </c>
      <c r="AO8" s="92" t="s">
        <v>249</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4</v>
      </c>
      <c r="BE8" s="52">
        <v>11.11111111111111</v>
      </c>
      <c r="BF8" s="51">
        <v>0</v>
      </c>
      <c r="BG8" s="52">
        <v>0</v>
      </c>
      <c r="BH8" s="51">
        <v>0</v>
      </c>
      <c r="BI8" s="52">
        <v>0</v>
      </c>
      <c r="BJ8" s="51">
        <v>32</v>
      </c>
      <c r="BK8" s="52">
        <v>88.88888888888889</v>
      </c>
      <c r="BL8" s="51">
        <v>36</v>
      </c>
    </row>
    <row r="9" spans="1:64" ht="45">
      <c r="A9" s="84" t="s">
        <v>214</v>
      </c>
      <c r="B9" s="84" t="s">
        <v>221</v>
      </c>
      <c r="C9" s="53" t="s">
        <v>536</v>
      </c>
      <c r="D9" s="54">
        <v>3</v>
      </c>
      <c r="E9" s="65" t="s">
        <v>132</v>
      </c>
      <c r="F9" s="55">
        <v>35</v>
      </c>
      <c r="G9" s="53"/>
      <c r="H9" s="57"/>
      <c r="I9" s="56"/>
      <c r="J9" s="56"/>
      <c r="K9" s="36" t="s">
        <v>65</v>
      </c>
      <c r="L9" s="83">
        <v>9</v>
      </c>
      <c r="M9" s="83"/>
      <c r="N9" s="63"/>
      <c r="O9" s="86" t="s">
        <v>222</v>
      </c>
      <c r="P9" s="88">
        <v>43474.906701388885</v>
      </c>
      <c r="Q9" s="86" t="s">
        <v>226</v>
      </c>
      <c r="R9" s="86"/>
      <c r="S9" s="86"/>
      <c r="T9" s="86"/>
      <c r="U9" s="86"/>
      <c r="V9" s="89" t="s">
        <v>239</v>
      </c>
      <c r="W9" s="88">
        <v>43474.906701388885</v>
      </c>
      <c r="X9" s="89" t="s">
        <v>244</v>
      </c>
      <c r="Y9" s="86"/>
      <c r="Z9" s="86"/>
      <c r="AA9" s="92" t="s">
        <v>250</v>
      </c>
      <c r="AB9" s="86"/>
      <c r="AC9" s="86" t="b">
        <v>0</v>
      </c>
      <c r="AD9" s="86">
        <v>0</v>
      </c>
      <c r="AE9" s="92" t="s">
        <v>254</v>
      </c>
      <c r="AF9" s="86" t="b">
        <v>0</v>
      </c>
      <c r="AG9" s="86" t="s">
        <v>256</v>
      </c>
      <c r="AH9" s="86"/>
      <c r="AI9" s="92" t="s">
        <v>254</v>
      </c>
      <c r="AJ9" s="86" t="b">
        <v>0</v>
      </c>
      <c r="AK9" s="86">
        <v>0</v>
      </c>
      <c r="AL9" s="92" t="s">
        <v>254</v>
      </c>
      <c r="AM9" s="86" t="s">
        <v>259</v>
      </c>
      <c r="AN9" s="86" t="b">
        <v>0</v>
      </c>
      <c r="AO9" s="92" t="s">
        <v>250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18</v>
      </c>
      <c r="BK9" s="52">
        <v>100</v>
      </c>
      <c r="BL9" s="51">
        <v>18</v>
      </c>
    </row>
    <row r="10" spans="1:64" ht="45">
      <c r="A10" s="84" t="s">
        <v>215</v>
      </c>
      <c r="B10" s="84" t="s">
        <v>221</v>
      </c>
      <c r="C10" s="53" t="s">
        <v>536</v>
      </c>
      <c r="D10" s="54">
        <v>3</v>
      </c>
      <c r="E10" s="65" t="s">
        <v>132</v>
      </c>
      <c r="F10" s="55">
        <v>35</v>
      </c>
      <c r="G10" s="53"/>
      <c r="H10" s="57"/>
      <c r="I10" s="56"/>
      <c r="J10" s="56"/>
      <c r="K10" s="36" t="s">
        <v>65</v>
      </c>
      <c r="L10" s="83">
        <v>10</v>
      </c>
      <c r="M10" s="83"/>
      <c r="N10" s="63"/>
      <c r="O10" s="86" t="s">
        <v>222</v>
      </c>
      <c r="P10" s="88">
        <v>43475.73479166667</v>
      </c>
      <c r="Q10" s="86" t="s">
        <v>227</v>
      </c>
      <c r="R10" s="86"/>
      <c r="S10" s="86"/>
      <c r="T10" s="86"/>
      <c r="U10" s="86"/>
      <c r="V10" s="89" t="s">
        <v>240</v>
      </c>
      <c r="W10" s="88">
        <v>43475.73479166667</v>
      </c>
      <c r="X10" s="89" t="s">
        <v>245</v>
      </c>
      <c r="Y10" s="86"/>
      <c r="Z10" s="86"/>
      <c r="AA10" s="92" t="s">
        <v>251</v>
      </c>
      <c r="AB10" s="92" t="s">
        <v>250</v>
      </c>
      <c r="AC10" s="86" t="b">
        <v>0</v>
      </c>
      <c r="AD10" s="86">
        <v>2</v>
      </c>
      <c r="AE10" s="92" t="s">
        <v>255</v>
      </c>
      <c r="AF10" s="86" t="b">
        <v>0</v>
      </c>
      <c r="AG10" s="86" t="s">
        <v>256</v>
      </c>
      <c r="AH10" s="86"/>
      <c r="AI10" s="92" t="s">
        <v>254</v>
      </c>
      <c r="AJ10" s="86" t="b">
        <v>0</v>
      </c>
      <c r="AK10" s="86">
        <v>0</v>
      </c>
      <c r="AL10" s="92" t="s">
        <v>254</v>
      </c>
      <c r="AM10" s="86" t="s">
        <v>260</v>
      </c>
      <c r="AN10" s="86" t="b">
        <v>0</v>
      </c>
      <c r="AO10" s="92" t="s">
        <v>250</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214</v>
      </c>
      <c r="C11" s="53" t="s">
        <v>536</v>
      </c>
      <c r="D11" s="54">
        <v>3</v>
      </c>
      <c r="E11" s="65" t="s">
        <v>132</v>
      </c>
      <c r="F11" s="55">
        <v>35</v>
      </c>
      <c r="G11" s="53"/>
      <c r="H11" s="57"/>
      <c r="I11" s="56"/>
      <c r="J11" s="56"/>
      <c r="K11" s="36" t="s">
        <v>65</v>
      </c>
      <c r="L11" s="83">
        <v>11</v>
      </c>
      <c r="M11" s="83"/>
      <c r="N11" s="63"/>
      <c r="O11" s="86" t="s">
        <v>223</v>
      </c>
      <c r="P11" s="88">
        <v>43475.73479166667</v>
      </c>
      <c r="Q11" s="86" t="s">
        <v>227</v>
      </c>
      <c r="R11" s="86"/>
      <c r="S11" s="86"/>
      <c r="T11" s="86"/>
      <c r="U11" s="86"/>
      <c r="V11" s="89" t="s">
        <v>240</v>
      </c>
      <c r="W11" s="88">
        <v>43475.73479166667</v>
      </c>
      <c r="X11" s="89" t="s">
        <v>245</v>
      </c>
      <c r="Y11" s="86"/>
      <c r="Z11" s="86"/>
      <c r="AA11" s="92" t="s">
        <v>251</v>
      </c>
      <c r="AB11" s="92" t="s">
        <v>250</v>
      </c>
      <c r="AC11" s="86" t="b">
        <v>0</v>
      </c>
      <c r="AD11" s="86">
        <v>2</v>
      </c>
      <c r="AE11" s="92" t="s">
        <v>255</v>
      </c>
      <c r="AF11" s="86" t="b">
        <v>0</v>
      </c>
      <c r="AG11" s="86" t="s">
        <v>256</v>
      </c>
      <c r="AH11" s="86"/>
      <c r="AI11" s="92" t="s">
        <v>254</v>
      </c>
      <c r="AJ11" s="86" t="b">
        <v>0</v>
      </c>
      <c r="AK11" s="86">
        <v>0</v>
      </c>
      <c r="AL11" s="92" t="s">
        <v>254</v>
      </c>
      <c r="AM11" s="86" t="s">
        <v>260</v>
      </c>
      <c r="AN11" s="86" t="b">
        <v>0</v>
      </c>
      <c r="AO11" s="92" t="s">
        <v>250</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23</v>
      </c>
      <c r="BK11" s="52">
        <v>100</v>
      </c>
      <c r="BL11" s="51">
        <v>23</v>
      </c>
    </row>
    <row r="12" spans="1:64" ht="45">
      <c r="A12" s="84" t="s">
        <v>215</v>
      </c>
      <c r="B12" s="84" t="s">
        <v>215</v>
      </c>
      <c r="C12" s="53" t="s">
        <v>536</v>
      </c>
      <c r="D12" s="54">
        <v>3</v>
      </c>
      <c r="E12" s="65" t="s">
        <v>132</v>
      </c>
      <c r="F12" s="55">
        <v>35</v>
      </c>
      <c r="G12" s="53"/>
      <c r="H12" s="57"/>
      <c r="I12" s="56"/>
      <c r="J12" s="56"/>
      <c r="K12" s="36" t="s">
        <v>65</v>
      </c>
      <c r="L12" s="83">
        <v>12</v>
      </c>
      <c r="M12" s="83"/>
      <c r="N12" s="63"/>
      <c r="O12" s="86" t="s">
        <v>176</v>
      </c>
      <c r="P12" s="88">
        <v>43480.93407407407</v>
      </c>
      <c r="Q12" s="86" t="s">
        <v>228</v>
      </c>
      <c r="R12" s="89" t="s">
        <v>232</v>
      </c>
      <c r="S12" s="86" t="s">
        <v>235</v>
      </c>
      <c r="T12" s="86" t="s">
        <v>236</v>
      </c>
      <c r="U12" s="86"/>
      <c r="V12" s="89" t="s">
        <v>240</v>
      </c>
      <c r="W12" s="88">
        <v>43480.93407407407</v>
      </c>
      <c r="X12" s="89" t="s">
        <v>246</v>
      </c>
      <c r="Y12" s="86"/>
      <c r="Z12" s="86"/>
      <c r="AA12" s="92" t="s">
        <v>252</v>
      </c>
      <c r="AB12" s="86"/>
      <c r="AC12" s="86" t="b">
        <v>0</v>
      </c>
      <c r="AD12" s="86">
        <v>1</v>
      </c>
      <c r="AE12" s="92" t="s">
        <v>254</v>
      </c>
      <c r="AF12" s="86" t="b">
        <v>0</v>
      </c>
      <c r="AG12" s="86" t="s">
        <v>256</v>
      </c>
      <c r="AH12" s="86"/>
      <c r="AI12" s="92" t="s">
        <v>254</v>
      </c>
      <c r="AJ12" s="86" t="b">
        <v>0</v>
      </c>
      <c r="AK12" s="86">
        <v>1</v>
      </c>
      <c r="AL12" s="92" t="s">
        <v>254</v>
      </c>
      <c r="AM12" s="86" t="s">
        <v>259</v>
      </c>
      <c r="AN12" s="86" t="b">
        <v>0</v>
      </c>
      <c r="AO12" s="92" t="s">
        <v>252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2</v>
      </c>
      <c r="BE12" s="52">
        <v>5.2631578947368425</v>
      </c>
      <c r="BF12" s="51">
        <v>0</v>
      </c>
      <c r="BG12" s="52">
        <v>0</v>
      </c>
      <c r="BH12" s="51">
        <v>0</v>
      </c>
      <c r="BI12" s="52">
        <v>0</v>
      </c>
      <c r="BJ12" s="51">
        <v>36</v>
      </c>
      <c r="BK12" s="52">
        <v>94.73684210526316</v>
      </c>
      <c r="BL12" s="51">
        <v>38</v>
      </c>
    </row>
    <row r="13" spans="1:64" ht="45">
      <c r="A13" s="84" t="s">
        <v>216</v>
      </c>
      <c r="B13" s="84" t="s">
        <v>215</v>
      </c>
      <c r="C13" s="53" t="s">
        <v>536</v>
      </c>
      <c r="D13" s="54">
        <v>3</v>
      </c>
      <c r="E13" s="65" t="s">
        <v>132</v>
      </c>
      <c r="F13" s="55">
        <v>35</v>
      </c>
      <c r="G13" s="53"/>
      <c r="H13" s="57"/>
      <c r="I13" s="56"/>
      <c r="J13" s="56"/>
      <c r="K13" s="36" t="s">
        <v>65</v>
      </c>
      <c r="L13" s="83">
        <v>13</v>
      </c>
      <c r="M13" s="83"/>
      <c r="N13" s="63"/>
      <c r="O13" s="86" t="s">
        <v>222</v>
      </c>
      <c r="P13" s="88">
        <v>43480.937210648146</v>
      </c>
      <c r="Q13" s="86" t="s">
        <v>229</v>
      </c>
      <c r="R13" s="86"/>
      <c r="S13" s="86"/>
      <c r="T13" s="86"/>
      <c r="U13" s="86"/>
      <c r="V13" s="89" t="s">
        <v>241</v>
      </c>
      <c r="W13" s="88">
        <v>43480.937210648146</v>
      </c>
      <c r="X13" s="89" t="s">
        <v>247</v>
      </c>
      <c r="Y13" s="86"/>
      <c r="Z13" s="86"/>
      <c r="AA13" s="92" t="s">
        <v>253</v>
      </c>
      <c r="AB13" s="86"/>
      <c r="AC13" s="86" t="b">
        <v>0</v>
      </c>
      <c r="AD13" s="86">
        <v>0</v>
      </c>
      <c r="AE13" s="92" t="s">
        <v>254</v>
      </c>
      <c r="AF13" s="86" t="b">
        <v>0</v>
      </c>
      <c r="AG13" s="86" t="s">
        <v>256</v>
      </c>
      <c r="AH13" s="86"/>
      <c r="AI13" s="92" t="s">
        <v>254</v>
      </c>
      <c r="AJ13" s="86" t="b">
        <v>0</v>
      </c>
      <c r="AK13" s="86">
        <v>1</v>
      </c>
      <c r="AL13" s="92" t="s">
        <v>252</v>
      </c>
      <c r="AM13" s="86" t="s">
        <v>261</v>
      </c>
      <c r="AN13" s="86" t="b">
        <v>0</v>
      </c>
      <c r="AO13" s="92" t="s">
        <v>252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4.3478260869565215</v>
      </c>
      <c r="BF13" s="51">
        <v>0</v>
      </c>
      <c r="BG13" s="52">
        <v>0</v>
      </c>
      <c r="BH13" s="51">
        <v>0</v>
      </c>
      <c r="BI13" s="52">
        <v>0</v>
      </c>
      <c r="BJ13" s="51">
        <v>22</v>
      </c>
      <c r="BK13" s="52">
        <v>95.65217391304348</v>
      </c>
      <c r="BL13"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8" r:id="rId1" display="https://www.washingtonian.com/2018/12/07/do-you-work-for-one-of-washingtons-most-charitable-companies/"/>
    <hyperlink ref="R12" r:id="rId2" display="https://www.socialdriver.com/careers"/>
    <hyperlink ref="V3" r:id="rId3" display="http://pbs.twimg.com/profile_images/1049695906495438848/Tiv3oraw_normal.jpg"/>
    <hyperlink ref="V4" r:id="rId4" display="http://pbs.twimg.com/profile_images/1049695906495438848/Tiv3oraw_normal.jpg"/>
    <hyperlink ref="V5" r:id="rId5" display="http://pbs.twimg.com/profile_images/1049695906495438848/Tiv3oraw_normal.jpg"/>
    <hyperlink ref="V6" r:id="rId6" display="http://pbs.twimg.com/profile_images/1049695906495438848/Tiv3oraw_normal.jpg"/>
    <hyperlink ref="V7" r:id="rId7" display="http://pbs.twimg.com/profile_images/1049695906495438848/Tiv3oraw_normal.jpg"/>
    <hyperlink ref="V8" r:id="rId8" display="http://pbs.twimg.com/profile_images/1008769430904455168/Bvin-n79_normal.jpg"/>
    <hyperlink ref="V9" r:id="rId9" display="http://pbs.twimg.com/profile_images/1067138438317584384/Z7oHv7u9_normal.jpg"/>
    <hyperlink ref="V10" r:id="rId10" display="http://pbs.twimg.com/profile_images/875762634804543488/GV6Ac82q_normal.jpg"/>
    <hyperlink ref="V11" r:id="rId11" display="http://pbs.twimg.com/profile_images/875762634804543488/GV6Ac82q_normal.jpg"/>
    <hyperlink ref="V12" r:id="rId12" display="http://pbs.twimg.com/profile_images/875762634804543488/GV6Ac82q_normal.jpg"/>
    <hyperlink ref="V13" r:id="rId13" display="http://pbs.twimg.com/profile_images/909123964626198534/ToTMmmx3_normal.jpg"/>
    <hyperlink ref="X3" r:id="rId14" display="https://twitter.com/#!/palwshaa/status/1080403834873229313"/>
    <hyperlink ref="X4" r:id="rId15" display="https://twitter.com/#!/palwshaa/status/1080403834873229313"/>
    <hyperlink ref="X5" r:id="rId16" display="https://twitter.com/#!/palwshaa/status/1080403834873229313"/>
    <hyperlink ref="X6" r:id="rId17" display="https://twitter.com/#!/palwshaa/status/1080403834873229313"/>
    <hyperlink ref="X7" r:id="rId18" display="https://twitter.com/#!/palwshaa/status/1080403834873229313"/>
    <hyperlink ref="X8" r:id="rId19" display="https://twitter.com/#!/dclgbtbiz/status/1083444870172291072"/>
    <hyperlink ref="X9" r:id="rId20" display="https://twitter.com/#!/joelajackson/status/1083117625285246976"/>
    <hyperlink ref="X10" r:id="rId21" display="https://twitter.com/#!/thomassanchez/status/1083417715145089024"/>
    <hyperlink ref="X11" r:id="rId22" display="https://twitter.com/#!/thomassanchez/status/1083417715145089024"/>
    <hyperlink ref="X12" r:id="rId23" display="https://twitter.com/#!/thomassanchez/status/1085301871953219584"/>
    <hyperlink ref="X13" r:id="rId24" display="https://twitter.com/#!/afshop/status/1085303005728059392"/>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497</v>
      </c>
      <c r="B1" s="13" t="s">
        <v>506</v>
      </c>
      <c r="C1" s="13" t="s">
        <v>507</v>
      </c>
      <c r="D1" s="13" t="s">
        <v>144</v>
      </c>
      <c r="E1" s="13" t="s">
        <v>509</v>
      </c>
      <c r="F1" s="13" t="s">
        <v>510</v>
      </c>
      <c r="G1" s="13" t="s">
        <v>511</v>
      </c>
    </row>
    <row r="2" spans="1:7" ht="15">
      <c r="A2" s="85" t="s">
        <v>427</v>
      </c>
      <c r="B2" s="85">
        <v>7</v>
      </c>
      <c r="C2" s="132">
        <v>0.044585987261146494</v>
      </c>
      <c r="D2" s="85" t="s">
        <v>508</v>
      </c>
      <c r="E2" s="85"/>
      <c r="F2" s="85"/>
      <c r="G2" s="85"/>
    </row>
    <row r="3" spans="1:7" ht="15">
      <c r="A3" s="85" t="s">
        <v>428</v>
      </c>
      <c r="B3" s="85">
        <v>0</v>
      </c>
      <c r="C3" s="132">
        <v>0</v>
      </c>
      <c r="D3" s="85" t="s">
        <v>508</v>
      </c>
      <c r="E3" s="85"/>
      <c r="F3" s="85"/>
      <c r="G3" s="85"/>
    </row>
    <row r="4" spans="1:7" ht="15">
      <c r="A4" s="85" t="s">
        <v>429</v>
      </c>
      <c r="B4" s="85">
        <v>0</v>
      </c>
      <c r="C4" s="132">
        <v>0</v>
      </c>
      <c r="D4" s="85" t="s">
        <v>508</v>
      </c>
      <c r="E4" s="85"/>
      <c r="F4" s="85"/>
      <c r="G4" s="85"/>
    </row>
    <row r="5" spans="1:7" ht="15">
      <c r="A5" s="85" t="s">
        <v>430</v>
      </c>
      <c r="B5" s="85">
        <v>150</v>
      </c>
      <c r="C5" s="132">
        <v>0.9554140127388535</v>
      </c>
      <c r="D5" s="85" t="s">
        <v>508</v>
      </c>
      <c r="E5" s="85"/>
      <c r="F5" s="85"/>
      <c r="G5" s="85"/>
    </row>
    <row r="6" spans="1:7" ht="15">
      <c r="A6" s="85" t="s">
        <v>431</v>
      </c>
      <c r="B6" s="85">
        <v>157</v>
      </c>
      <c r="C6" s="132">
        <v>1</v>
      </c>
      <c r="D6" s="85" t="s">
        <v>508</v>
      </c>
      <c r="E6" s="85"/>
      <c r="F6" s="85"/>
      <c r="G6" s="85"/>
    </row>
    <row r="7" spans="1:7" ht="15">
      <c r="A7" s="91" t="s">
        <v>432</v>
      </c>
      <c r="B7" s="91">
        <v>5</v>
      </c>
      <c r="C7" s="133">
        <v>0.014472595945383712</v>
      </c>
      <c r="D7" s="91" t="s">
        <v>508</v>
      </c>
      <c r="E7" s="91" t="b">
        <v>0</v>
      </c>
      <c r="F7" s="91" t="b">
        <v>0</v>
      </c>
      <c r="G7" s="91" t="b">
        <v>0</v>
      </c>
    </row>
    <row r="8" spans="1:7" ht="15">
      <c r="A8" s="91" t="s">
        <v>221</v>
      </c>
      <c r="B8" s="91">
        <v>4</v>
      </c>
      <c r="C8" s="133">
        <v>0.006772740732910817</v>
      </c>
      <c r="D8" s="91" t="s">
        <v>508</v>
      </c>
      <c r="E8" s="91" t="b">
        <v>0</v>
      </c>
      <c r="F8" s="91" t="b">
        <v>0</v>
      </c>
      <c r="G8" s="91" t="b">
        <v>0</v>
      </c>
    </row>
    <row r="9" spans="1:7" ht="15">
      <c r="A9" s="91" t="s">
        <v>433</v>
      </c>
      <c r="B9" s="91">
        <v>3</v>
      </c>
      <c r="C9" s="133">
        <v>0.008683557567230228</v>
      </c>
      <c r="D9" s="91" t="s">
        <v>508</v>
      </c>
      <c r="E9" s="91" t="b">
        <v>0</v>
      </c>
      <c r="F9" s="91" t="b">
        <v>0</v>
      </c>
      <c r="G9" s="91" t="b">
        <v>0</v>
      </c>
    </row>
    <row r="10" spans="1:7" ht="15">
      <c r="A10" s="91" t="s">
        <v>434</v>
      </c>
      <c r="B10" s="91">
        <v>3</v>
      </c>
      <c r="C10" s="133">
        <v>0.01376311311691334</v>
      </c>
      <c r="D10" s="91" t="s">
        <v>508</v>
      </c>
      <c r="E10" s="91" t="b">
        <v>0</v>
      </c>
      <c r="F10" s="91" t="b">
        <v>0</v>
      </c>
      <c r="G10" s="91" t="b">
        <v>0</v>
      </c>
    </row>
    <row r="11" spans="1:7" ht="15">
      <c r="A11" s="91" t="s">
        <v>435</v>
      </c>
      <c r="B11" s="91">
        <v>2</v>
      </c>
      <c r="C11" s="133">
        <v>0.009175408744608893</v>
      </c>
      <c r="D11" s="91" t="s">
        <v>508</v>
      </c>
      <c r="E11" s="91" t="b">
        <v>0</v>
      </c>
      <c r="F11" s="91" t="b">
        <v>0</v>
      </c>
      <c r="G11" s="91" t="b">
        <v>0</v>
      </c>
    </row>
    <row r="12" spans="1:7" ht="15">
      <c r="A12" s="91" t="s">
        <v>437</v>
      </c>
      <c r="B12" s="91">
        <v>2</v>
      </c>
      <c r="C12" s="133">
        <v>0.009175408744608893</v>
      </c>
      <c r="D12" s="91" t="s">
        <v>508</v>
      </c>
      <c r="E12" s="91" t="b">
        <v>0</v>
      </c>
      <c r="F12" s="91" t="b">
        <v>0</v>
      </c>
      <c r="G12" s="91" t="b">
        <v>0</v>
      </c>
    </row>
    <row r="13" spans="1:7" ht="15">
      <c r="A13" s="91" t="s">
        <v>438</v>
      </c>
      <c r="B13" s="91">
        <v>2</v>
      </c>
      <c r="C13" s="133">
        <v>0.009175408744608893</v>
      </c>
      <c r="D13" s="91" t="s">
        <v>508</v>
      </c>
      <c r="E13" s="91" t="b">
        <v>0</v>
      </c>
      <c r="F13" s="91" t="b">
        <v>0</v>
      </c>
      <c r="G13" s="91" t="b">
        <v>0</v>
      </c>
    </row>
    <row r="14" spans="1:7" ht="15">
      <c r="A14" s="91" t="s">
        <v>439</v>
      </c>
      <c r="B14" s="91">
        <v>2</v>
      </c>
      <c r="C14" s="133">
        <v>0.009175408744608893</v>
      </c>
      <c r="D14" s="91" t="s">
        <v>508</v>
      </c>
      <c r="E14" s="91" t="b">
        <v>0</v>
      </c>
      <c r="F14" s="91" t="b">
        <v>0</v>
      </c>
      <c r="G14" s="91" t="b">
        <v>0</v>
      </c>
    </row>
    <row r="15" spans="1:7" ht="15">
      <c r="A15" s="91" t="s">
        <v>440</v>
      </c>
      <c r="B15" s="91">
        <v>2</v>
      </c>
      <c r="C15" s="133">
        <v>0.009175408744608893</v>
      </c>
      <c r="D15" s="91" t="s">
        <v>508</v>
      </c>
      <c r="E15" s="91" t="b">
        <v>0</v>
      </c>
      <c r="F15" s="91" t="b">
        <v>0</v>
      </c>
      <c r="G15" s="91" t="b">
        <v>0</v>
      </c>
    </row>
    <row r="16" spans="1:7" ht="15">
      <c r="A16" s="91" t="s">
        <v>441</v>
      </c>
      <c r="B16" s="91">
        <v>2</v>
      </c>
      <c r="C16" s="133">
        <v>0.009175408744608893</v>
      </c>
      <c r="D16" s="91" t="s">
        <v>508</v>
      </c>
      <c r="E16" s="91" t="b">
        <v>0</v>
      </c>
      <c r="F16" s="91" t="b">
        <v>0</v>
      </c>
      <c r="G16" s="91" t="b">
        <v>0</v>
      </c>
    </row>
    <row r="17" spans="1:7" ht="15">
      <c r="A17" s="91" t="s">
        <v>498</v>
      </c>
      <c r="B17" s="91">
        <v>2</v>
      </c>
      <c r="C17" s="133">
        <v>0.009175408744608893</v>
      </c>
      <c r="D17" s="91" t="s">
        <v>508</v>
      </c>
      <c r="E17" s="91" t="b">
        <v>0</v>
      </c>
      <c r="F17" s="91" t="b">
        <v>0</v>
      </c>
      <c r="G17" s="91" t="b">
        <v>0</v>
      </c>
    </row>
    <row r="18" spans="1:7" ht="15">
      <c r="A18" s="91" t="s">
        <v>499</v>
      </c>
      <c r="B18" s="91">
        <v>2</v>
      </c>
      <c r="C18" s="133">
        <v>0.009175408744608893</v>
      </c>
      <c r="D18" s="91" t="s">
        <v>508</v>
      </c>
      <c r="E18" s="91" t="b">
        <v>0</v>
      </c>
      <c r="F18" s="91" t="b">
        <v>0</v>
      </c>
      <c r="G18" s="91" t="b">
        <v>0</v>
      </c>
    </row>
    <row r="19" spans="1:7" ht="15">
      <c r="A19" s="91" t="s">
        <v>500</v>
      </c>
      <c r="B19" s="91">
        <v>2</v>
      </c>
      <c r="C19" s="133">
        <v>0.009175408744608893</v>
      </c>
      <c r="D19" s="91" t="s">
        <v>508</v>
      </c>
      <c r="E19" s="91" t="b">
        <v>1</v>
      </c>
      <c r="F19" s="91" t="b">
        <v>0</v>
      </c>
      <c r="G19" s="91" t="b">
        <v>0</v>
      </c>
    </row>
    <row r="20" spans="1:7" ht="15">
      <c r="A20" s="91" t="s">
        <v>501</v>
      </c>
      <c r="B20" s="91">
        <v>2</v>
      </c>
      <c r="C20" s="133">
        <v>0.009175408744608893</v>
      </c>
      <c r="D20" s="91" t="s">
        <v>508</v>
      </c>
      <c r="E20" s="91" t="b">
        <v>0</v>
      </c>
      <c r="F20" s="91" t="b">
        <v>0</v>
      </c>
      <c r="G20" s="91" t="b">
        <v>0</v>
      </c>
    </row>
    <row r="21" spans="1:7" ht="15">
      <c r="A21" s="91" t="s">
        <v>502</v>
      </c>
      <c r="B21" s="91">
        <v>2</v>
      </c>
      <c r="C21" s="133">
        <v>0.009175408744608893</v>
      </c>
      <c r="D21" s="91" t="s">
        <v>508</v>
      </c>
      <c r="E21" s="91" t="b">
        <v>0</v>
      </c>
      <c r="F21" s="91" t="b">
        <v>0</v>
      </c>
      <c r="G21" s="91" t="b">
        <v>0</v>
      </c>
    </row>
    <row r="22" spans="1:7" ht="15">
      <c r="A22" s="91" t="s">
        <v>503</v>
      </c>
      <c r="B22" s="91">
        <v>2</v>
      </c>
      <c r="C22" s="133">
        <v>0.009175408744608893</v>
      </c>
      <c r="D22" s="91" t="s">
        <v>508</v>
      </c>
      <c r="E22" s="91" t="b">
        <v>0</v>
      </c>
      <c r="F22" s="91" t="b">
        <v>0</v>
      </c>
      <c r="G22" s="91" t="b">
        <v>0</v>
      </c>
    </row>
    <row r="23" spans="1:7" ht="15">
      <c r="A23" s="91" t="s">
        <v>504</v>
      </c>
      <c r="B23" s="91">
        <v>2</v>
      </c>
      <c r="C23" s="133">
        <v>0.009175408744608893</v>
      </c>
      <c r="D23" s="91" t="s">
        <v>508</v>
      </c>
      <c r="E23" s="91" t="b">
        <v>0</v>
      </c>
      <c r="F23" s="91" t="b">
        <v>0</v>
      </c>
      <c r="G23" s="91" t="b">
        <v>0</v>
      </c>
    </row>
    <row r="24" spans="1:7" ht="15">
      <c r="A24" s="91" t="s">
        <v>505</v>
      </c>
      <c r="B24" s="91">
        <v>2</v>
      </c>
      <c r="C24" s="133">
        <v>0.009175408744608893</v>
      </c>
      <c r="D24" s="91" t="s">
        <v>508</v>
      </c>
      <c r="E24" s="91" t="b">
        <v>0</v>
      </c>
      <c r="F24" s="91" t="b">
        <v>0</v>
      </c>
      <c r="G24" s="91" t="b">
        <v>0</v>
      </c>
    </row>
    <row r="25" spans="1:7" ht="15">
      <c r="A25" s="91" t="s">
        <v>432</v>
      </c>
      <c r="B25" s="91">
        <v>5</v>
      </c>
      <c r="C25" s="133">
        <v>0.0120569972617585</v>
      </c>
      <c r="D25" s="91" t="s">
        <v>390</v>
      </c>
      <c r="E25" s="91" t="b">
        <v>0</v>
      </c>
      <c r="F25" s="91" t="b">
        <v>0</v>
      </c>
      <c r="G25" s="91" t="b">
        <v>0</v>
      </c>
    </row>
    <row r="26" spans="1:7" ht="15">
      <c r="A26" s="91" t="s">
        <v>433</v>
      </c>
      <c r="B26" s="91">
        <v>3</v>
      </c>
      <c r="C26" s="133">
        <v>0.0072341983570551</v>
      </c>
      <c r="D26" s="91" t="s">
        <v>390</v>
      </c>
      <c r="E26" s="91" t="b">
        <v>0</v>
      </c>
      <c r="F26" s="91" t="b">
        <v>0</v>
      </c>
      <c r="G26" s="91" t="b">
        <v>0</v>
      </c>
    </row>
    <row r="27" spans="1:7" ht="15">
      <c r="A27" s="91" t="s">
        <v>434</v>
      </c>
      <c r="B27" s="91">
        <v>3</v>
      </c>
      <c r="C27" s="133">
        <v>0.012976304630609921</v>
      </c>
      <c r="D27" s="91" t="s">
        <v>390</v>
      </c>
      <c r="E27" s="91" t="b">
        <v>0</v>
      </c>
      <c r="F27" s="91" t="b">
        <v>0</v>
      </c>
      <c r="G27" s="91" t="b">
        <v>0</v>
      </c>
    </row>
    <row r="28" spans="1:7" ht="15">
      <c r="A28" s="91" t="s">
        <v>221</v>
      </c>
      <c r="B28" s="91">
        <v>3</v>
      </c>
      <c r="C28" s="133">
        <v>0.0072341983570551</v>
      </c>
      <c r="D28" s="91" t="s">
        <v>390</v>
      </c>
      <c r="E28" s="91" t="b">
        <v>0</v>
      </c>
      <c r="F28" s="91" t="b">
        <v>0</v>
      </c>
      <c r="G28" s="91" t="b">
        <v>0</v>
      </c>
    </row>
    <row r="29" spans="1:7" ht="15">
      <c r="A29" s="91" t="s">
        <v>435</v>
      </c>
      <c r="B29" s="91">
        <v>2</v>
      </c>
      <c r="C29" s="133">
        <v>0.008650869753739947</v>
      </c>
      <c r="D29" s="91" t="s">
        <v>390</v>
      </c>
      <c r="E29" s="91" t="b">
        <v>0</v>
      </c>
      <c r="F29" s="91" t="b">
        <v>0</v>
      </c>
      <c r="G29" s="91" t="b">
        <v>0</v>
      </c>
    </row>
    <row r="30" spans="1:7" ht="15">
      <c r="A30" s="91" t="s">
        <v>437</v>
      </c>
      <c r="B30" s="91">
        <v>2</v>
      </c>
      <c r="C30" s="133">
        <v>0.008650869753739947</v>
      </c>
      <c r="D30" s="91" t="s">
        <v>390</v>
      </c>
      <c r="E30" s="91" t="b">
        <v>0</v>
      </c>
      <c r="F30" s="91" t="b">
        <v>0</v>
      </c>
      <c r="G30" s="91" t="b">
        <v>0</v>
      </c>
    </row>
    <row r="31" spans="1:7" ht="15">
      <c r="A31" s="91" t="s">
        <v>438</v>
      </c>
      <c r="B31" s="91">
        <v>2</v>
      </c>
      <c r="C31" s="133">
        <v>0.008650869753739947</v>
      </c>
      <c r="D31" s="91" t="s">
        <v>390</v>
      </c>
      <c r="E31" s="91" t="b">
        <v>0</v>
      </c>
      <c r="F31" s="91" t="b">
        <v>0</v>
      </c>
      <c r="G31" s="91" t="b">
        <v>0</v>
      </c>
    </row>
    <row r="32" spans="1:7" ht="15">
      <c r="A32" s="91" t="s">
        <v>439</v>
      </c>
      <c r="B32" s="91">
        <v>2</v>
      </c>
      <c r="C32" s="133">
        <v>0.008650869753739947</v>
      </c>
      <c r="D32" s="91" t="s">
        <v>390</v>
      </c>
      <c r="E32" s="91" t="b">
        <v>0</v>
      </c>
      <c r="F32" s="91" t="b">
        <v>0</v>
      </c>
      <c r="G32" s="91" t="b">
        <v>0</v>
      </c>
    </row>
    <row r="33" spans="1:7" ht="15">
      <c r="A33" s="91" t="s">
        <v>440</v>
      </c>
      <c r="B33" s="91">
        <v>2</v>
      </c>
      <c r="C33" s="133">
        <v>0.008650869753739947</v>
      </c>
      <c r="D33" s="91" t="s">
        <v>390</v>
      </c>
      <c r="E33" s="91" t="b">
        <v>0</v>
      </c>
      <c r="F33" s="91" t="b">
        <v>0</v>
      </c>
      <c r="G33" s="91" t="b">
        <v>0</v>
      </c>
    </row>
    <row r="34" spans="1:7" ht="15">
      <c r="A34" s="91" t="s">
        <v>441</v>
      </c>
      <c r="B34" s="91">
        <v>2</v>
      </c>
      <c r="C34" s="133">
        <v>0.008650869753739947</v>
      </c>
      <c r="D34" s="91" t="s">
        <v>390</v>
      </c>
      <c r="E34" s="91" t="b">
        <v>0</v>
      </c>
      <c r="F34" s="91" t="b">
        <v>0</v>
      </c>
      <c r="G34" s="91" t="b">
        <v>0</v>
      </c>
    </row>
    <row r="35" spans="1:7" ht="15">
      <c r="A35" s="91" t="s">
        <v>498</v>
      </c>
      <c r="B35" s="91">
        <v>2</v>
      </c>
      <c r="C35" s="133">
        <v>0.008650869753739947</v>
      </c>
      <c r="D35" s="91" t="s">
        <v>390</v>
      </c>
      <c r="E35" s="91" t="b">
        <v>0</v>
      </c>
      <c r="F35" s="91" t="b">
        <v>0</v>
      </c>
      <c r="G35" s="91" t="b">
        <v>0</v>
      </c>
    </row>
    <row r="36" spans="1:7" ht="15">
      <c r="A36" s="91" t="s">
        <v>499</v>
      </c>
      <c r="B36" s="91">
        <v>2</v>
      </c>
      <c r="C36" s="133">
        <v>0.008650869753739947</v>
      </c>
      <c r="D36" s="91" t="s">
        <v>390</v>
      </c>
      <c r="E36" s="91" t="b">
        <v>0</v>
      </c>
      <c r="F36" s="91" t="b">
        <v>0</v>
      </c>
      <c r="G36" s="91" t="b">
        <v>0</v>
      </c>
    </row>
    <row r="37" spans="1:7" ht="15">
      <c r="A37" s="91" t="s">
        <v>500</v>
      </c>
      <c r="B37" s="91">
        <v>2</v>
      </c>
      <c r="C37" s="133">
        <v>0.008650869753739947</v>
      </c>
      <c r="D37" s="91" t="s">
        <v>390</v>
      </c>
      <c r="E37" s="91" t="b">
        <v>1</v>
      </c>
      <c r="F37" s="91" t="b">
        <v>0</v>
      </c>
      <c r="G37" s="91" t="b">
        <v>0</v>
      </c>
    </row>
    <row r="38" spans="1:7" ht="15">
      <c r="A38" s="91" t="s">
        <v>501</v>
      </c>
      <c r="B38" s="91">
        <v>2</v>
      </c>
      <c r="C38" s="133">
        <v>0.008650869753739947</v>
      </c>
      <c r="D38" s="91" t="s">
        <v>390</v>
      </c>
      <c r="E38" s="91" t="b">
        <v>0</v>
      </c>
      <c r="F38" s="91" t="b">
        <v>0</v>
      </c>
      <c r="G38" s="91" t="b">
        <v>0</v>
      </c>
    </row>
    <row r="39" spans="1:7" ht="15">
      <c r="A39" s="91" t="s">
        <v>502</v>
      </c>
      <c r="B39" s="91">
        <v>2</v>
      </c>
      <c r="C39" s="133">
        <v>0.008650869753739947</v>
      </c>
      <c r="D39" s="91" t="s">
        <v>390</v>
      </c>
      <c r="E39" s="91" t="b">
        <v>0</v>
      </c>
      <c r="F39" s="91" t="b">
        <v>0</v>
      </c>
      <c r="G39" s="91" t="b">
        <v>0</v>
      </c>
    </row>
    <row r="40" spans="1:7" ht="15">
      <c r="A40" s="91" t="s">
        <v>503</v>
      </c>
      <c r="B40" s="91">
        <v>2</v>
      </c>
      <c r="C40" s="133">
        <v>0.008650869753739947</v>
      </c>
      <c r="D40" s="91" t="s">
        <v>390</v>
      </c>
      <c r="E40" s="91" t="b">
        <v>0</v>
      </c>
      <c r="F40" s="91" t="b">
        <v>0</v>
      </c>
      <c r="G40" s="91" t="b">
        <v>0</v>
      </c>
    </row>
    <row r="41" spans="1:7" ht="15">
      <c r="A41" s="91" t="s">
        <v>504</v>
      </c>
      <c r="B41" s="91">
        <v>2</v>
      </c>
      <c r="C41" s="133">
        <v>0.008650869753739947</v>
      </c>
      <c r="D41" s="91" t="s">
        <v>390</v>
      </c>
      <c r="E41" s="91" t="b">
        <v>0</v>
      </c>
      <c r="F41" s="91" t="b">
        <v>0</v>
      </c>
      <c r="G4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512</v>
      </c>
      <c r="B1" s="13" t="s">
        <v>513</v>
      </c>
      <c r="C1" s="13" t="s">
        <v>506</v>
      </c>
      <c r="D1" s="13" t="s">
        <v>507</v>
      </c>
      <c r="E1" s="13" t="s">
        <v>514</v>
      </c>
      <c r="F1" s="13" t="s">
        <v>144</v>
      </c>
      <c r="G1" s="13" t="s">
        <v>515</v>
      </c>
      <c r="H1" s="13" t="s">
        <v>516</v>
      </c>
      <c r="I1" s="13" t="s">
        <v>517</v>
      </c>
      <c r="J1" s="13" t="s">
        <v>518</v>
      </c>
      <c r="K1" s="13" t="s">
        <v>519</v>
      </c>
      <c r="L1" s="13" t="s">
        <v>520</v>
      </c>
    </row>
    <row r="2" spans="1:12" ht="15">
      <c r="A2" s="91" t="s">
        <v>432</v>
      </c>
      <c r="B2" s="91" t="s">
        <v>435</v>
      </c>
      <c r="C2" s="91">
        <v>2</v>
      </c>
      <c r="D2" s="133">
        <v>0.009175408744608893</v>
      </c>
      <c r="E2" s="133">
        <v>1.292256071356476</v>
      </c>
      <c r="F2" s="91" t="s">
        <v>508</v>
      </c>
      <c r="G2" s="91" t="b">
        <v>0</v>
      </c>
      <c r="H2" s="91" t="b">
        <v>0</v>
      </c>
      <c r="I2" s="91" t="b">
        <v>0</v>
      </c>
      <c r="J2" s="91" t="b">
        <v>0</v>
      </c>
      <c r="K2" s="91" t="b">
        <v>0</v>
      </c>
      <c r="L2" s="91" t="b">
        <v>0</v>
      </c>
    </row>
    <row r="3" spans="1:12" ht="15">
      <c r="A3" s="91" t="s">
        <v>435</v>
      </c>
      <c r="B3" s="91" t="s">
        <v>437</v>
      </c>
      <c r="C3" s="91">
        <v>2</v>
      </c>
      <c r="D3" s="133">
        <v>0.009175408744608893</v>
      </c>
      <c r="E3" s="133">
        <v>1.6901960800285136</v>
      </c>
      <c r="F3" s="91" t="s">
        <v>508</v>
      </c>
      <c r="G3" s="91" t="b">
        <v>0</v>
      </c>
      <c r="H3" s="91" t="b">
        <v>0</v>
      </c>
      <c r="I3" s="91" t="b">
        <v>0</v>
      </c>
      <c r="J3" s="91" t="b">
        <v>0</v>
      </c>
      <c r="K3" s="91" t="b">
        <v>0</v>
      </c>
      <c r="L3" s="91" t="b">
        <v>0</v>
      </c>
    </row>
    <row r="4" spans="1:12" ht="15">
      <c r="A4" s="91" t="s">
        <v>437</v>
      </c>
      <c r="B4" s="91" t="s">
        <v>438</v>
      </c>
      <c r="C4" s="91">
        <v>2</v>
      </c>
      <c r="D4" s="133">
        <v>0.009175408744608893</v>
      </c>
      <c r="E4" s="133">
        <v>1.6901960800285136</v>
      </c>
      <c r="F4" s="91" t="s">
        <v>508</v>
      </c>
      <c r="G4" s="91" t="b">
        <v>0</v>
      </c>
      <c r="H4" s="91" t="b">
        <v>0</v>
      </c>
      <c r="I4" s="91" t="b">
        <v>0</v>
      </c>
      <c r="J4" s="91" t="b">
        <v>0</v>
      </c>
      <c r="K4" s="91" t="b">
        <v>0</v>
      </c>
      <c r="L4" s="91" t="b">
        <v>0</v>
      </c>
    </row>
    <row r="5" spans="1:12" ht="15">
      <c r="A5" s="91" t="s">
        <v>438</v>
      </c>
      <c r="B5" s="91" t="s">
        <v>439</v>
      </c>
      <c r="C5" s="91">
        <v>2</v>
      </c>
      <c r="D5" s="133">
        <v>0.009175408744608893</v>
      </c>
      <c r="E5" s="133">
        <v>1.6901960800285136</v>
      </c>
      <c r="F5" s="91" t="s">
        <v>508</v>
      </c>
      <c r="G5" s="91" t="b">
        <v>0</v>
      </c>
      <c r="H5" s="91" t="b">
        <v>0</v>
      </c>
      <c r="I5" s="91" t="b">
        <v>0</v>
      </c>
      <c r="J5" s="91" t="b">
        <v>0</v>
      </c>
      <c r="K5" s="91" t="b">
        <v>0</v>
      </c>
      <c r="L5" s="91" t="b">
        <v>0</v>
      </c>
    </row>
    <row r="6" spans="1:12" ht="15">
      <c r="A6" s="91" t="s">
        <v>439</v>
      </c>
      <c r="B6" s="91" t="s">
        <v>440</v>
      </c>
      <c r="C6" s="91">
        <v>2</v>
      </c>
      <c r="D6" s="133">
        <v>0.009175408744608893</v>
      </c>
      <c r="E6" s="133">
        <v>1.6901960800285136</v>
      </c>
      <c r="F6" s="91" t="s">
        <v>508</v>
      </c>
      <c r="G6" s="91" t="b">
        <v>0</v>
      </c>
      <c r="H6" s="91" t="b">
        <v>0</v>
      </c>
      <c r="I6" s="91" t="b">
        <v>0</v>
      </c>
      <c r="J6" s="91" t="b">
        <v>0</v>
      </c>
      <c r="K6" s="91" t="b">
        <v>0</v>
      </c>
      <c r="L6" s="91" t="b">
        <v>0</v>
      </c>
    </row>
    <row r="7" spans="1:12" ht="15">
      <c r="A7" s="91" t="s">
        <v>440</v>
      </c>
      <c r="B7" s="91" t="s">
        <v>433</v>
      </c>
      <c r="C7" s="91">
        <v>2</v>
      </c>
      <c r="D7" s="133">
        <v>0.009175408744608893</v>
      </c>
      <c r="E7" s="133">
        <v>1.5141048209728323</v>
      </c>
      <c r="F7" s="91" t="s">
        <v>508</v>
      </c>
      <c r="G7" s="91" t="b">
        <v>0</v>
      </c>
      <c r="H7" s="91" t="b">
        <v>0</v>
      </c>
      <c r="I7" s="91" t="b">
        <v>0</v>
      </c>
      <c r="J7" s="91" t="b">
        <v>0</v>
      </c>
      <c r="K7" s="91" t="b">
        <v>0</v>
      </c>
      <c r="L7" s="91" t="b">
        <v>0</v>
      </c>
    </row>
    <row r="8" spans="1:12" ht="15">
      <c r="A8" s="91" t="s">
        <v>433</v>
      </c>
      <c r="B8" s="91" t="s">
        <v>441</v>
      </c>
      <c r="C8" s="91">
        <v>2</v>
      </c>
      <c r="D8" s="133">
        <v>0.009175408744608893</v>
      </c>
      <c r="E8" s="133">
        <v>1.5141048209728323</v>
      </c>
      <c r="F8" s="91" t="s">
        <v>508</v>
      </c>
      <c r="G8" s="91" t="b">
        <v>0</v>
      </c>
      <c r="H8" s="91" t="b">
        <v>0</v>
      </c>
      <c r="I8" s="91" t="b">
        <v>0</v>
      </c>
      <c r="J8" s="91" t="b">
        <v>0</v>
      </c>
      <c r="K8" s="91" t="b">
        <v>0</v>
      </c>
      <c r="L8" s="91" t="b">
        <v>0</v>
      </c>
    </row>
    <row r="9" spans="1:12" ht="15">
      <c r="A9" s="91" t="s">
        <v>441</v>
      </c>
      <c r="B9" s="91" t="s">
        <v>498</v>
      </c>
      <c r="C9" s="91">
        <v>2</v>
      </c>
      <c r="D9" s="133">
        <v>0.009175408744608893</v>
      </c>
      <c r="E9" s="133">
        <v>1.6901960800285136</v>
      </c>
      <c r="F9" s="91" t="s">
        <v>508</v>
      </c>
      <c r="G9" s="91" t="b">
        <v>0</v>
      </c>
      <c r="H9" s="91" t="b">
        <v>0</v>
      </c>
      <c r="I9" s="91" t="b">
        <v>0</v>
      </c>
      <c r="J9" s="91" t="b">
        <v>0</v>
      </c>
      <c r="K9" s="91" t="b">
        <v>0</v>
      </c>
      <c r="L9" s="91" t="b">
        <v>0</v>
      </c>
    </row>
    <row r="10" spans="1:12" ht="15">
      <c r="A10" s="91" t="s">
        <v>498</v>
      </c>
      <c r="B10" s="91" t="s">
        <v>432</v>
      </c>
      <c r="C10" s="91">
        <v>2</v>
      </c>
      <c r="D10" s="133">
        <v>0.009175408744608893</v>
      </c>
      <c r="E10" s="133">
        <v>1.3891660843645326</v>
      </c>
      <c r="F10" s="91" t="s">
        <v>508</v>
      </c>
      <c r="G10" s="91" t="b">
        <v>0</v>
      </c>
      <c r="H10" s="91" t="b">
        <v>0</v>
      </c>
      <c r="I10" s="91" t="b">
        <v>0</v>
      </c>
      <c r="J10" s="91" t="b">
        <v>0</v>
      </c>
      <c r="K10" s="91" t="b">
        <v>0</v>
      </c>
      <c r="L10" s="91" t="b">
        <v>0</v>
      </c>
    </row>
    <row r="11" spans="1:12" ht="15">
      <c r="A11" s="91" t="s">
        <v>432</v>
      </c>
      <c r="B11" s="91" t="s">
        <v>499</v>
      </c>
      <c r="C11" s="91">
        <v>2</v>
      </c>
      <c r="D11" s="133">
        <v>0.009175408744608893</v>
      </c>
      <c r="E11" s="133">
        <v>1.292256071356476</v>
      </c>
      <c r="F11" s="91" t="s">
        <v>508</v>
      </c>
      <c r="G11" s="91" t="b">
        <v>0</v>
      </c>
      <c r="H11" s="91" t="b">
        <v>0</v>
      </c>
      <c r="I11" s="91" t="b">
        <v>0</v>
      </c>
      <c r="J11" s="91" t="b">
        <v>0</v>
      </c>
      <c r="K11" s="91" t="b">
        <v>0</v>
      </c>
      <c r="L11" s="91" t="b">
        <v>0</v>
      </c>
    </row>
    <row r="12" spans="1:12" ht="15">
      <c r="A12" s="91" t="s">
        <v>499</v>
      </c>
      <c r="B12" s="91" t="s">
        <v>500</v>
      </c>
      <c r="C12" s="91">
        <v>2</v>
      </c>
      <c r="D12" s="133">
        <v>0.009175408744608893</v>
      </c>
      <c r="E12" s="133">
        <v>1.6901960800285136</v>
      </c>
      <c r="F12" s="91" t="s">
        <v>508</v>
      </c>
      <c r="G12" s="91" t="b">
        <v>0</v>
      </c>
      <c r="H12" s="91" t="b">
        <v>0</v>
      </c>
      <c r="I12" s="91" t="b">
        <v>0</v>
      </c>
      <c r="J12" s="91" t="b">
        <v>1</v>
      </c>
      <c r="K12" s="91" t="b">
        <v>0</v>
      </c>
      <c r="L12" s="91" t="b">
        <v>0</v>
      </c>
    </row>
    <row r="13" spans="1:12" ht="15">
      <c r="A13" s="91" t="s">
        <v>500</v>
      </c>
      <c r="B13" s="91" t="s">
        <v>501</v>
      </c>
      <c r="C13" s="91">
        <v>2</v>
      </c>
      <c r="D13" s="133">
        <v>0.009175408744608893</v>
      </c>
      <c r="E13" s="133">
        <v>1.6901960800285136</v>
      </c>
      <c r="F13" s="91" t="s">
        <v>508</v>
      </c>
      <c r="G13" s="91" t="b">
        <v>1</v>
      </c>
      <c r="H13" s="91" t="b">
        <v>0</v>
      </c>
      <c r="I13" s="91" t="b">
        <v>0</v>
      </c>
      <c r="J13" s="91" t="b">
        <v>0</v>
      </c>
      <c r="K13" s="91" t="b">
        <v>0</v>
      </c>
      <c r="L13" s="91" t="b">
        <v>0</v>
      </c>
    </row>
    <row r="14" spans="1:12" ht="15">
      <c r="A14" s="91" t="s">
        <v>501</v>
      </c>
      <c r="B14" s="91" t="s">
        <v>502</v>
      </c>
      <c r="C14" s="91">
        <v>2</v>
      </c>
      <c r="D14" s="133">
        <v>0.009175408744608893</v>
      </c>
      <c r="E14" s="133">
        <v>1.6901960800285136</v>
      </c>
      <c r="F14" s="91" t="s">
        <v>508</v>
      </c>
      <c r="G14" s="91" t="b">
        <v>0</v>
      </c>
      <c r="H14" s="91" t="b">
        <v>0</v>
      </c>
      <c r="I14" s="91" t="b">
        <v>0</v>
      </c>
      <c r="J14" s="91" t="b">
        <v>0</v>
      </c>
      <c r="K14" s="91" t="b">
        <v>0</v>
      </c>
      <c r="L14" s="91" t="b">
        <v>0</v>
      </c>
    </row>
    <row r="15" spans="1:12" ht="15">
      <c r="A15" s="91" t="s">
        <v>502</v>
      </c>
      <c r="B15" s="91" t="s">
        <v>434</v>
      </c>
      <c r="C15" s="91">
        <v>2</v>
      </c>
      <c r="D15" s="133">
        <v>0.009175408744608893</v>
      </c>
      <c r="E15" s="133">
        <v>1.5141048209728323</v>
      </c>
      <c r="F15" s="91" t="s">
        <v>508</v>
      </c>
      <c r="G15" s="91" t="b">
        <v>0</v>
      </c>
      <c r="H15" s="91" t="b">
        <v>0</v>
      </c>
      <c r="I15" s="91" t="b">
        <v>0</v>
      </c>
      <c r="J15" s="91" t="b">
        <v>0</v>
      </c>
      <c r="K15" s="91" t="b">
        <v>0</v>
      </c>
      <c r="L15" s="91" t="b">
        <v>0</v>
      </c>
    </row>
    <row r="16" spans="1:12" ht="15">
      <c r="A16" s="91" t="s">
        <v>434</v>
      </c>
      <c r="B16" s="91" t="s">
        <v>503</v>
      </c>
      <c r="C16" s="91">
        <v>2</v>
      </c>
      <c r="D16" s="133">
        <v>0.009175408744608893</v>
      </c>
      <c r="E16" s="133">
        <v>1.5141048209728323</v>
      </c>
      <c r="F16" s="91" t="s">
        <v>508</v>
      </c>
      <c r="G16" s="91" t="b">
        <v>0</v>
      </c>
      <c r="H16" s="91" t="b">
        <v>0</v>
      </c>
      <c r="I16" s="91" t="b">
        <v>0</v>
      </c>
      <c r="J16" s="91" t="b">
        <v>0</v>
      </c>
      <c r="K16" s="91" t="b">
        <v>0</v>
      </c>
      <c r="L16" s="91" t="b">
        <v>0</v>
      </c>
    </row>
    <row r="17" spans="1:12" ht="15">
      <c r="A17" s="91" t="s">
        <v>432</v>
      </c>
      <c r="B17" s="91" t="s">
        <v>435</v>
      </c>
      <c r="C17" s="91">
        <v>2</v>
      </c>
      <c r="D17" s="133">
        <v>0.008650869753739947</v>
      </c>
      <c r="E17" s="133">
        <v>1.2405492482825997</v>
      </c>
      <c r="F17" s="91" t="s">
        <v>390</v>
      </c>
      <c r="G17" s="91" t="b">
        <v>0</v>
      </c>
      <c r="H17" s="91" t="b">
        <v>0</v>
      </c>
      <c r="I17" s="91" t="b">
        <v>0</v>
      </c>
      <c r="J17" s="91" t="b">
        <v>0</v>
      </c>
      <c r="K17" s="91" t="b">
        <v>0</v>
      </c>
      <c r="L17" s="91" t="b">
        <v>0</v>
      </c>
    </row>
    <row r="18" spans="1:12" ht="15">
      <c r="A18" s="91" t="s">
        <v>435</v>
      </c>
      <c r="B18" s="91" t="s">
        <v>437</v>
      </c>
      <c r="C18" s="91">
        <v>2</v>
      </c>
      <c r="D18" s="133">
        <v>0.008650869753739947</v>
      </c>
      <c r="E18" s="133">
        <v>1.6384892569546374</v>
      </c>
      <c r="F18" s="91" t="s">
        <v>390</v>
      </c>
      <c r="G18" s="91" t="b">
        <v>0</v>
      </c>
      <c r="H18" s="91" t="b">
        <v>0</v>
      </c>
      <c r="I18" s="91" t="b">
        <v>0</v>
      </c>
      <c r="J18" s="91" t="b">
        <v>0</v>
      </c>
      <c r="K18" s="91" t="b">
        <v>0</v>
      </c>
      <c r="L18" s="91" t="b">
        <v>0</v>
      </c>
    </row>
    <row r="19" spans="1:12" ht="15">
      <c r="A19" s="91" t="s">
        <v>437</v>
      </c>
      <c r="B19" s="91" t="s">
        <v>438</v>
      </c>
      <c r="C19" s="91">
        <v>2</v>
      </c>
      <c r="D19" s="133">
        <v>0.008650869753739947</v>
      </c>
      <c r="E19" s="133">
        <v>1.6384892569546374</v>
      </c>
      <c r="F19" s="91" t="s">
        <v>390</v>
      </c>
      <c r="G19" s="91" t="b">
        <v>0</v>
      </c>
      <c r="H19" s="91" t="b">
        <v>0</v>
      </c>
      <c r="I19" s="91" t="b">
        <v>0</v>
      </c>
      <c r="J19" s="91" t="b">
        <v>0</v>
      </c>
      <c r="K19" s="91" t="b">
        <v>0</v>
      </c>
      <c r="L19" s="91" t="b">
        <v>0</v>
      </c>
    </row>
    <row r="20" spans="1:12" ht="15">
      <c r="A20" s="91" t="s">
        <v>438</v>
      </c>
      <c r="B20" s="91" t="s">
        <v>439</v>
      </c>
      <c r="C20" s="91">
        <v>2</v>
      </c>
      <c r="D20" s="133">
        <v>0.008650869753739947</v>
      </c>
      <c r="E20" s="133">
        <v>1.6384892569546374</v>
      </c>
      <c r="F20" s="91" t="s">
        <v>390</v>
      </c>
      <c r="G20" s="91" t="b">
        <v>0</v>
      </c>
      <c r="H20" s="91" t="b">
        <v>0</v>
      </c>
      <c r="I20" s="91" t="b">
        <v>0</v>
      </c>
      <c r="J20" s="91" t="b">
        <v>0</v>
      </c>
      <c r="K20" s="91" t="b">
        <v>0</v>
      </c>
      <c r="L20" s="91" t="b">
        <v>0</v>
      </c>
    </row>
    <row r="21" spans="1:12" ht="15">
      <c r="A21" s="91" t="s">
        <v>439</v>
      </c>
      <c r="B21" s="91" t="s">
        <v>440</v>
      </c>
      <c r="C21" s="91">
        <v>2</v>
      </c>
      <c r="D21" s="133">
        <v>0.008650869753739947</v>
      </c>
      <c r="E21" s="133">
        <v>1.6384892569546374</v>
      </c>
      <c r="F21" s="91" t="s">
        <v>390</v>
      </c>
      <c r="G21" s="91" t="b">
        <v>0</v>
      </c>
      <c r="H21" s="91" t="b">
        <v>0</v>
      </c>
      <c r="I21" s="91" t="b">
        <v>0</v>
      </c>
      <c r="J21" s="91" t="b">
        <v>0</v>
      </c>
      <c r="K21" s="91" t="b">
        <v>0</v>
      </c>
      <c r="L21" s="91" t="b">
        <v>0</v>
      </c>
    </row>
    <row r="22" spans="1:12" ht="15">
      <c r="A22" s="91" t="s">
        <v>440</v>
      </c>
      <c r="B22" s="91" t="s">
        <v>433</v>
      </c>
      <c r="C22" s="91">
        <v>2</v>
      </c>
      <c r="D22" s="133">
        <v>0.008650869753739947</v>
      </c>
      <c r="E22" s="133">
        <v>1.462397997898956</v>
      </c>
      <c r="F22" s="91" t="s">
        <v>390</v>
      </c>
      <c r="G22" s="91" t="b">
        <v>0</v>
      </c>
      <c r="H22" s="91" t="b">
        <v>0</v>
      </c>
      <c r="I22" s="91" t="b">
        <v>0</v>
      </c>
      <c r="J22" s="91" t="b">
        <v>0</v>
      </c>
      <c r="K22" s="91" t="b">
        <v>0</v>
      </c>
      <c r="L22" s="91" t="b">
        <v>0</v>
      </c>
    </row>
    <row r="23" spans="1:12" ht="15">
      <c r="A23" s="91" t="s">
        <v>433</v>
      </c>
      <c r="B23" s="91" t="s">
        <v>441</v>
      </c>
      <c r="C23" s="91">
        <v>2</v>
      </c>
      <c r="D23" s="133">
        <v>0.008650869753739947</v>
      </c>
      <c r="E23" s="133">
        <v>1.462397997898956</v>
      </c>
      <c r="F23" s="91" t="s">
        <v>390</v>
      </c>
      <c r="G23" s="91" t="b">
        <v>0</v>
      </c>
      <c r="H23" s="91" t="b">
        <v>0</v>
      </c>
      <c r="I23" s="91" t="b">
        <v>0</v>
      </c>
      <c r="J23" s="91" t="b">
        <v>0</v>
      </c>
      <c r="K23" s="91" t="b">
        <v>0</v>
      </c>
      <c r="L23" s="91" t="b">
        <v>0</v>
      </c>
    </row>
    <row r="24" spans="1:12" ht="15">
      <c r="A24" s="91" t="s">
        <v>441</v>
      </c>
      <c r="B24" s="91" t="s">
        <v>498</v>
      </c>
      <c r="C24" s="91">
        <v>2</v>
      </c>
      <c r="D24" s="133">
        <v>0.008650869753739947</v>
      </c>
      <c r="E24" s="133">
        <v>1.6384892569546374</v>
      </c>
      <c r="F24" s="91" t="s">
        <v>390</v>
      </c>
      <c r="G24" s="91" t="b">
        <v>0</v>
      </c>
      <c r="H24" s="91" t="b">
        <v>0</v>
      </c>
      <c r="I24" s="91" t="b">
        <v>0</v>
      </c>
      <c r="J24" s="91" t="b">
        <v>0</v>
      </c>
      <c r="K24" s="91" t="b">
        <v>0</v>
      </c>
      <c r="L24" s="91" t="b">
        <v>0</v>
      </c>
    </row>
    <row r="25" spans="1:12" ht="15">
      <c r="A25" s="91" t="s">
        <v>498</v>
      </c>
      <c r="B25" s="91" t="s">
        <v>432</v>
      </c>
      <c r="C25" s="91">
        <v>2</v>
      </c>
      <c r="D25" s="133">
        <v>0.008650869753739947</v>
      </c>
      <c r="E25" s="133">
        <v>1.3374592612906562</v>
      </c>
      <c r="F25" s="91" t="s">
        <v>390</v>
      </c>
      <c r="G25" s="91" t="b">
        <v>0</v>
      </c>
      <c r="H25" s="91" t="b">
        <v>0</v>
      </c>
      <c r="I25" s="91" t="b">
        <v>0</v>
      </c>
      <c r="J25" s="91" t="b">
        <v>0</v>
      </c>
      <c r="K25" s="91" t="b">
        <v>0</v>
      </c>
      <c r="L25" s="91" t="b">
        <v>0</v>
      </c>
    </row>
    <row r="26" spans="1:12" ht="15">
      <c r="A26" s="91" t="s">
        <v>432</v>
      </c>
      <c r="B26" s="91" t="s">
        <v>499</v>
      </c>
      <c r="C26" s="91">
        <v>2</v>
      </c>
      <c r="D26" s="133">
        <v>0.008650869753739947</v>
      </c>
      <c r="E26" s="133">
        <v>1.2405492482825997</v>
      </c>
      <c r="F26" s="91" t="s">
        <v>390</v>
      </c>
      <c r="G26" s="91" t="b">
        <v>0</v>
      </c>
      <c r="H26" s="91" t="b">
        <v>0</v>
      </c>
      <c r="I26" s="91" t="b">
        <v>0</v>
      </c>
      <c r="J26" s="91" t="b">
        <v>0</v>
      </c>
      <c r="K26" s="91" t="b">
        <v>0</v>
      </c>
      <c r="L26" s="91" t="b">
        <v>0</v>
      </c>
    </row>
    <row r="27" spans="1:12" ht="15">
      <c r="A27" s="91" t="s">
        <v>499</v>
      </c>
      <c r="B27" s="91" t="s">
        <v>500</v>
      </c>
      <c r="C27" s="91">
        <v>2</v>
      </c>
      <c r="D27" s="133">
        <v>0.008650869753739947</v>
      </c>
      <c r="E27" s="133">
        <v>1.6384892569546374</v>
      </c>
      <c r="F27" s="91" t="s">
        <v>390</v>
      </c>
      <c r="G27" s="91" t="b">
        <v>0</v>
      </c>
      <c r="H27" s="91" t="b">
        <v>0</v>
      </c>
      <c r="I27" s="91" t="b">
        <v>0</v>
      </c>
      <c r="J27" s="91" t="b">
        <v>1</v>
      </c>
      <c r="K27" s="91" t="b">
        <v>0</v>
      </c>
      <c r="L27" s="91" t="b">
        <v>0</v>
      </c>
    </row>
    <row r="28" spans="1:12" ht="15">
      <c r="A28" s="91" t="s">
        <v>500</v>
      </c>
      <c r="B28" s="91" t="s">
        <v>501</v>
      </c>
      <c r="C28" s="91">
        <v>2</v>
      </c>
      <c r="D28" s="133">
        <v>0.008650869753739947</v>
      </c>
      <c r="E28" s="133">
        <v>1.6384892569546374</v>
      </c>
      <c r="F28" s="91" t="s">
        <v>390</v>
      </c>
      <c r="G28" s="91" t="b">
        <v>1</v>
      </c>
      <c r="H28" s="91" t="b">
        <v>0</v>
      </c>
      <c r="I28" s="91" t="b">
        <v>0</v>
      </c>
      <c r="J28" s="91" t="b">
        <v>0</v>
      </c>
      <c r="K28" s="91" t="b">
        <v>0</v>
      </c>
      <c r="L28" s="91" t="b">
        <v>0</v>
      </c>
    </row>
    <row r="29" spans="1:12" ht="15">
      <c r="A29" s="91" t="s">
        <v>501</v>
      </c>
      <c r="B29" s="91" t="s">
        <v>502</v>
      </c>
      <c r="C29" s="91">
        <v>2</v>
      </c>
      <c r="D29" s="133">
        <v>0.008650869753739947</v>
      </c>
      <c r="E29" s="133">
        <v>1.6384892569546374</v>
      </c>
      <c r="F29" s="91" t="s">
        <v>390</v>
      </c>
      <c r="G29" s="91" t="b">
        <v>0</v>
      </c>
      <c r="H29" s="91" t="b">
        <v>0</v>
      </c>
      <c r="I29" s="91" t="b">
        <v>0</v>
      </c>
      <c r="J29" s="91" t="b">
        <v>0</v>
      </c>
      <c r="K29" s="91" t="b">
        <v>0</v>
      </c>
      <c r="L29" s="91" t="b">
        <v>0</v>
      </c>
    </row>
    <row r="30" spans="1:12" ht="15">
      <c r="A30" s="91" t="s">
        <v>502</v>
      </c>
      <c r="B30" s="91" t="s">
        <v>434</v>
      </c>
      <c r="C30" s="91">
        <v>2</v>
      </c>
      <c r="D30" s="133">
        <v>0.008650869753739947</v>
      </c>
      <c r="E30" s="133">
        <v>1.462397997898956</v>
      </c>
      <c r="F30" s="91" t="s">
        <v>390</v>
      </c>
      <c r="G30" s="91" t="b">
        <v>0</v>
      </c>
      <c r="H30" s="91" t="b">
        <v>0</v>
      </c>
      <c r="I30" s="91" t="b">
        <v>0</v>
      </c>
      <c r="J30" s="91" t="b">
        <v>0</v>
      </c>
      <c r="K30" s="91" t="b">
        <v>0</v>
      </c>
      <c r="L30" s="91" t="b">
        <v>0</v>
      </c>
    </row>
    <row r="31" spans="1:12" ht="15">
      <c r="A31" s="91" t="s">
        <v>434</v>
      </c>
      <c r="B31" s="91" t="s">
        <v>503</v>
      </c>
      <c r="C31" s="91">
        <v>2</v>
      </c>
      <c r="D31" s="133">
        <v>0.008650869753739947</v>
      </c>
      <c r="E31" s="133">
        <v>1.462397997898956</v>
      </c>
      <c r="F31" s="91" t="s">
        <v>390</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389</v>
      </c>
      <c r="BB2" s="13" t="s">
        <v>395</v>
      </c>
      <c r="BC2" s="13" t="s">
        <v>396</v>
      </c>
      <c r="BD2" s="67" t="s">
        <v>521</v>
      </c>
      <c r="BE2" s="67" t="s">
        <v>522</v>
      </c>
      <c r="BF2" s="67" t="s">
        <v>523</v>
      </c>
      <c r="BG2" s="67" t="s">
        <v>524</v>
      </c>
      <c r="BH2" s="67" t="s">
        <v>525</v>
      </c>
      <c r="BI2" s="67" t="s">
        <v>526</v>
      </c>
      <c r="BJ2" s="67" t="s">
        <v>527</v>
      </c>
      <c r="BK2" s="67" t="s">
        <v>528</v>
      </c>
      <c r="BL2" s="67" t="s">
        <v>529</v>
      </c>
    </row>
    <row r="3" spans="1:64" ht="15" customHeight="1">
      <c r="A3" s="84" t="s">
        <v>212</v>
      </c>
      <c r="B3" s="84" t="s">
        <v>217</v>
      </c>
      <c r="C3" s="53"/>
      <c r="D3" s="54"/>
      <c r="E3" s="65"/>
      <c r="F3" s="55"/>
      <c r="G3" s="53"/>
      <c r="H3" s="57"/>
      <c r="I3" s="56"/>
      <c r="J3" s="56"/>
      <c r="K3" s="36" t="s">
        <v>65</v>
      </c>
      <c r="L3" s="62">
        <v>3</v>
      </c>
      <c r="M3" s="62"/>
      <c r="N3" s="63"/>
      <c r="O3" s="85" t="s">
        <v>222</v>
      </c>
      <c r="P3" s="87">
        <v>43467.41806712963</v>
      </c>
      <c r="Q3" s="85" t="s">
        <v>224</v>
      </c>
      <c r="R3" s="85" t="s">
        <v>230</v>
      </c>
      <c r="S3" s="85" t="s">
        <v>233</v>
      </c>
      <c r="T3" s="85"/>
      <c r="U3" s="85"/>
      <c r="V3" s="90" t="s">
        <v>237</v>
      </c>
      <c r="W3" s="87">
        <v>43467.41806712963</v>
      </c>
      <c r="X3" s="90" t="s">
        <v>242</v>
      </c>
      <c r="Y3" s="85"/>
      <c r="Z3" s="85"/>
      <c r="AA3" s="91" t="s">
        <v>248</v>
      </c>
      <c r="AB3" s="85"/>
      <c r="AC3" s="85" t="b">
        <v>0</v>
      </c>
      <c r="AD3" s="85">
        <v>0</v>
      </c>
      <c r="AE3" s="91" t="s">
        <v>254</v>
      </c>
      <c r="AF3" s="85" t="b">
        <v>0</v>
      </c>
      <c r="AG3" s="85" t="s">
        <v>256</v>
      </c>
      <c r="AH3" s="85"/>
      <c r="AI3" s="91" t="s">
        <v>254</v>
      </c>
      <c r="AJ3" s="85" t="b">
        <v>0</v>
      </c>
      <c r="AK3" s="85">
        <v>0</v>
      </c>
      <c r="AL3" s="91" t="s">
        <v>254</v>
      </c>
      <c r="AM3" s="85" t="s">
        <v>257</v>
      </c>
      <c r="AN3" s="85" t="b">
        <v>0</v>
      </c>
      <c r="AO3" s="91" t="s">
        <v>248</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212</v>
      </c>
      <c r="B4" s="84" t="s">
        <v>218</v>
      </c>
      <c r="C4" s="53"/>
      <c r="D4" s="54"/>
      <c r="E4" s="65"/>
      <c r="F4" s="55"/>
      <c r="G4" s="53"/>
      <c r="H4" s="57"/>
      <c r="I4" s="56"/>
      <c r="J4" s="56"/>
      <c r="K4" s="36" t="s">
        <v>65</v>
      </c>
      <c r="L4" s="83">
        <v>4</v>
      </c>
      <c r="M4" s="83"/>
      <c r="N4" s="63"/>
      <c r="O4" s="86" t="s">
        <v>222</v>
      </c>
      <c r="P4" s="88">
        <v>43467.41806712963</v>
      </c>
      <c r="Q4" s="86" t="s">
        <v>224</v>
      </c>
      <c r="R4" s="86" t="s">
        <v>230</v>
      </c>
      <c r="S4" s="86" t="s">
        <v>233</v>
      </c>
      <c r="T4" s="86"/>
      <c r="U4" s="86"/>
      <c r="V4" s="89" t="s">
        <v>237</v>
      </c>
      <c r="W4" s="88">
        <v>43467.41806712963</v>
      </c>
      <c r="X4" s="89" t="s">
        <v>242</v>
      </c>
      <c r="Y4" s="86"/>
      <c r="Z4" s="86"/>
      <c r="AA4" s="92" t="s">
        <v>248</v>
      </c>
      <c r="AB4" s="86"/>
      <c r="AC4" s="86" t="b">
        <v>0</v>
      </c>
      <c r="AD4" s="86">
        <v>0</v>
      </c>
      <c r="AE4" s="92" t="s">
        <v>254</v>
      </c>
      <c r="AF4" s="86" t="b">
        <v>0</v>
      </c>
      <c r="AG4" s="86" t="s">
        <v>256</v>
      </c>
      <c r="AH4" s="86"/>
      <c r="AI4" s="92" t="s">
        <v>254</v>
      </c>
      <c r="AJ4" s="86" t="b">
        <v>0</v>
      </c>
      <c r="AK4" s="86">
        <v>0</v>
      </c>
      <c r="AL4" s="92" t="s">
        <v>254</v>
      </c>
      <c r="AM4" s="86" t="s">
        <v>257</v>
      </c>
      <c r="AN4" s="86" t="b">
        <v>0</v>
      </c>
      <c r="AO4" s="92" t="s">
        <v>248</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212</v>
      </c>
      <c r="B5" s="84" t="s">
        <v>219</v>
      </c>
      <c r="C5" s="53"/>
      <c r="D5" s="54"/>
      <c r="E5" s="65"/>
      <c r="F5" s="55"/>
      <c r="G5" s="53"/>
      <c r="H5" s="57"/>
      <c r="I5" s="56"/>
      <c r="J5" s="56"/>
      <c r="K5" s="36" t="s">
        <v>65</v>
      </c>
      <c r="L5" s="83">
        <v>5</v>
      </c>
      <c r="M5" s="83"/>
      <c r="N5" s="63"/>
      <c r="O5" s="86" t="s">
        <v>222</v>
      </c>
      <c r="P5" s="88">
        <v>43467.41806712963</v>
      </c>
      <c r="Q5" s="86" t="s">
        <v>224</v>
      </c>
      <c r="R5" s="86" t="s">
        <v>230</v>
      </c>
      <c r="S5" s="86" t="s">
        <v>233</v>
      </c>
      <c r="T5" s="86"/>
      <c r="U5" s="86"/>
      <c r="V5" s="89" t="s">
        <v>237</v>
      </c>
      <c r="W5" s="88">
        <v>43467.41806712963</v>
      </c>
      <c r="X5" s="89" t="s">
        <v>242</v>
      </c>
      <c r="Y5" s="86"/>
      <c r="Z5" s="86"/>
      <c r="AA5" s="92" t="s">
        <v>248</v>
      </c>
      <c r="AB5" s="86"/>
      <c r="AC5" s="86" t="b">
        <v>0</v>
      </c>
      <c r="AD5" s="86">
        <v>0</v>
      </c>
      <c r="AE5" s="92" t="s">
        <v>254</v>
      </c>
      <c r="AF5" s="86" t="b">
        <v>0</v>
      </c>
      <c r="AG5" s="86" t="s">
        <v>256</v>
      </c>
      <c r="AH5" s="86"/>
      <c r="AI5" s="92" t="s">
        <v>254</v>
      </c>
      <c r="AJ5" s="86" t="b">
        <v>0</v>
      </c>
      <c r="AK5" s="86">
        <v>0</v>
      </c>
      <c r="AL5" s="92" t="s">
        <v>254</v>
      </c>
      <c r="AM5" s="86" t="s">
        <v>257</v>
      </c>
      <c r="AN5" s="86" t="b">
        <v>0</v>
      </c>
      <c r="AO5" s="92" t="s">
        <v>248</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c r="BE5" s="52"/>
      <c r="BF5" s="51"/>
      <c r="BG5" s="52"/>
      <c r="BH5" s="51"/>
      <c r="BI5" s="52"/>
      <c r="BJ5" s="51"/>
      <c r="BK5" s="52"/>
      <c r="BL5" s="51"/>
    </row>
    <row r="6" spans="1:64" ht="15">
      <c r="A6" s="84" t="s">
        <v>212</v>
      </c>
      <c r="B6" s="84" t="s">
        <v>220</v>
      </c>
      <c r="C6" s="53"/>
      <c r="D6" s="54"/>
      <c r="E6" s="65"/>
      <c r="F6" s="55"/>
      <c r="G6" s="53"/>
      <c r="H6" s="57"/>
      <c r="I6" s="56"/>
      <c r="J6" s="56"/>
      <c r="K6" s="36" t="s">
        <v>65</v>
      </c>
      <c r="L6" s="83">
        <v>6</v>
      </c>
      <c r="M6" s="83"/>
      <c r="N6" s="63"/>
      <c r="O6" s="86" t="s">
        <v>222</v>
      </c>
      <c r="P6" s="88">
        <v>43467.41806712963</v>
      </c>
      <c r="Q6" s="86" t="s">
        <v>224</v>
      </c>
      <c r="R6" s="86" t="s">
        <v>230</v>
      </c>
      <c r="S6" s="86" t="s">
        <v>233</v>
      </c>
      <c r="T6" s="86"/>
      <c r="U6" s="86"/>
      <c r="V6" s="89" t="s">
        <v>237</v>
      </c>
      <c r="W6" s="88">
        <v>43467.41806712963</v>
      </c>
      <c r="X6" s="89" t="s">
        <v>242</v>
      </c>
      <c r="Y6" s="86"/>
      <c r="Z6" s="86"/>
      <c r="AA6" s="92" t="s">
        <v>248</v>
      </c>
      <c r="AB6" s="86"/>
      <c r="AC6" s="86" t="b">
        <v>0</v>
      </c>
      <c r="AD6" s="86">
        <v>0</v>
      </c>
      <c r="AE6" s="92" t="s">
        <v>254</v>
      </c>
      <c r="AF6" s="86" t="b">
        <v>0</v>
      </c>
      <c r="AG6" s="86" t="s">
        <v>256</v>
      </c>
      <c r="AH6" s="86"/>
      <c r="AI6" s="92" t="s">
        <v>254</v>
      </c>
      <c r="AJ6" s="86" t="b">
        <v>0</v>
      </c>
      <c r="AK6" s="86">
        <v>0</v>
      </c>
      <c r="AL6" s="92" t="s">
        <v>254</v>
      </c>
      <c r="AM6" s="86" t="s">
        <v>257</v>
      </c>
      <c r="AN6" s="86" t="b">
        <v>0</v>
      </c>
      <c r="AO6" s="92" t="s">
        <v>248</v>
      </c>
      <c r="AP6" s="86" t="s">
        <v>176</v>
      </c>
      <c r="AQ6" s="86">
        <v>0</v>
      </c>
      <c r="AR6" s="86">
        <v>0</v>
      </c>
      <c r="AS6" s="86"/>
      <c r="AT6" s="86"/>
      <c r="AU6" s="86"/>
      <c r="AV6" s="86"/>
      <c r="AW6" s="86"/>
      <c r="AX6" s="86"/>
      <c r="AY6" s="86"/>
      <c r="AZ6" s="86"/>
      <c r="BA6">
        <v>1</v>
      </c>
      <c r="BB6" s="85" t="str">
        <f>REPLACE(INDEX(GroupVertices[Group],MATCH(Edges24[[#This Row],[Vertex 1]],GroupVertices[Vertex],0)),1,1,"")</f>
        <v>2</v>
      </c>
      <c r="BC6" s="85" t="str">
        <f>REPLACE(INDEX(GroupVertices[Group],MATCH(Edges24[[#This Row],[Vertex 2]],GroupVertices[Vertex],0)),1,1,"")</f>
        <v>2</v>
      </c>
      <c r="BD6" s="51"/>
      <c r="BE6" s="52"/>
      <c r="BF6" s="51"/>
      <c r="BG6" s="52"/>
      <c r="BH6" s="51"/>
      <c r="BI6" s="52"/>
      <c r="BJ6" s="51"/>
      <c r="BK6" s="52"/>
      <c r="BL6" s="51"/>
    </row>
    <row r="7" spans="1:64" ht="15">
      <c r="A7" s="84" t="s">
        <v>212</v>
      </c>
      <c r="B7" s="84" t="s">
        <v>221</v>
      </c>
      <c r="C7" s="53"/>
      <c r="D7" s="54"/>
      <c r="E7" s="65"/>
      <c r="F7" s="55"/>
      <c r="G7" s="53"/>
      <c r="H7" s="57"/>
      <c r="I7" s="56"/>
      <c r="J7" s="56"/>
      <c r="K7" s="36" t="s">
        <v>65</v>
      </c>
      <c r="L7" s="83">
        <v>7</v>
      </c>
      <c r="M7" s="83"/>
      <c r="N7" s="63"/>
      <c r="O7" s="86" t="s">
        <v>222</v>
      </c>
      <c r="P7" s="88">
        <v>43467.41806712963</v>
      </c>
      <c r="Q7" s="86" t="s">
        <v>224</v>
      </c>
      <c r="R7" s="86" t="s">
        <v>230</v>
      </c>
      <c r="S7" s="86" t="s">
        <v>233</v>
      </c>
      <c r="T7" s="86"/>
      <c r="U7" s="86"/>
      <c r="V7" s="89" t="s">
        <v>237</v>
      </c>
      <c r="W7" s="88">
        <v>43467.41806712963</v>
      </c>
      <c r="X7" s="89" t="s">
        <v>242</v>
      </c>
      <c r="Y7" s="86"/>
      <c r="Z7" s="86"/>
      <c r="AA7" s="92" t="s">
        <v>248</v>
      </c>
      <c r="AB7" s="86"/>
      <c r="AC7" s="86" t="b">
        <v>0</v>
      </c>
      <c r="AD7" s="86">
        <v>0</v>
      </c>
      <c r="AE7" s="92" t="s">
        <v>254</v>
      </c>
      <c r="AF7" s="86" t="b">
        <v>0</v>
      </c>
      <c r="AG7" s="86" t="s">
        <v>256</v>
      </c>
      <c r="AH7" s="86"/>
      <c r="AI7" s="92" t="s">
        <v>254</v>
      </c>
      <c r="AJ7" s="86" t="b">
        <v>0</v>
      </c>
      <c r="AK7" s="86">
        <v>0</v>
      </c>
      <c r="AL7" s="92" t="s">
        <v>254</v>
      </c>
      <c r="AM7" s="86" t="s">
        <v>257</v>
      </c>
      <c r="AN7" s="86" t="b">
        <v>0</v>
      </c>
      <c r="AO7" s="92" t="s">
        <v>248</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1</v>
      </c>
      <c r="BD7" s="51">
        <v>0</v>
      </c>
      <c r="BE7" s="52">
        <v>0</v>
      </c>
      <c r="BF7" s="51">
        <v>0</v>
      </c>
      <c r="BG7" s="52">
        <v>0</v>
      </c>
      <c r="BH7" s="51">
        <v>0</v>
      </c>
      <c r="BI7" s="52">
        <v>0</v>
      </c>
      <c r="BJ7" s="51">
        <v>19</v>
      </c>
      <c r="BK7" s="52">
        <v>100</v>
      </c>
      <c r="BL7" s="51">
        <v>19</v>
      </c>
    </row>
    <row r="8" spans="1:64" ht="15">
      <c r="A8" s="84" t="s">
        <v>213</v>
      </c>
      <c r="B8" s="84" t="s">
        <v>221</v>
      </c>
      <c r="C8" s="53"/>
      <c r="D8" s="54"/>
      <c r="E8" s="65"/>
      <c r="F8" s="55"/>
      <c r="G8" s="53"/>
      <c r="H8" s="57"/>
      <c r="I8" s="56"/>
      <c r="J8" s="56"/>
      <c r="K8" s="36" t="s">
        <v>65</v>
      </c>
      <c r="L8" s="83">
        <v>8</v>
      </c>
      <c r="M8" s="83"/>
      <c r="N8" s="63"/>
      <c r="O8" s="86" t="s">
        <v>222</v>
      </c>
      <c r="P8" s="88">
        <v>43475.8097337963</v>
      </c>
      <c r="Q8" s="86" t="s">
        <v>225</v>
      </c>
      <c r="R8" s="89" t="s">
        <v>231</v>
      </c>
      <c r="S8" s="86" t="s">
        <v>234</v>
      </c>
      <c r="T8" s="86"/>
      <c r="U8" s="86"/>
      <c r="V8" s="89" t="s">
        <v>238</v>
      </c>
      <c r="W8" s="88">
        <v>43475.8097337963</v>
      </c>
      <c r="X8" s="89" t="s">
        <v>243</v>
      </c>
      <c r="Y8" s="86"/>
      <c r="Z8" s="86"/>
      <c r="AA8" s="92" t="s">
        <v>249</v>
      </c>
      <c r="AB8" s="86"/>
      <c r="AC8" s="86" t="b">
        <v>0</v>
      </c>
      <c r="AD8" s="86">
        <v>0</v>
      </c>
      <c r="AE8" s="92" t="s">
        <v>254</v>
      </c>
      <c r="AF8" s="86" t="b">
        <v>0</v>
      </c>
      <c r="AG8" s="86" t="s">
        <v>256</v>
      </c>
      <c r="AH8" s="86"/>
      <c r="AI8" s="92" t="s">
        <v>254</v>
      </c>
      <c r="AJ8" s="86" t="b">
        <v>0</v>
      </c>
      <c r="AK8" s="86">
        <v>0</v>
      </c>
      <c r="AL8" s="92" t="s">
        <v>254</v>
      </c>
      <c r="AM8" s="86" t="s">
        <v>258</v>
      </c>
      <c r="AN8" s="86" t="b">
        <v>0</v>
      </c>
      <c r="AO8" s="92" t="s">
        <v>249</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4</v>
      </c>
      <c r="BE8" s="52">
        <v>11.11111111111111</v>
      </c>
      <c r="BF8" s="51">
        <v>0</v>
      </c>
      <c r="BG8" s="52">
        <v>0</v>
      </c>
      <c r="BH8" s="51">
        <v>0</v>
      </c>
      <c r="BI8" s="52">
        <v>0</v>
      </c>
      <c r="BJ8" s="51">
        <v>32</v>
      </c>
      <c r="BK8" s="52">
        <v>88.88888888888889</v>
      </c>
      <c r="BL8" s="51">
        <v>36</v>
      </c>
    </row>
    <row r="9" spans="1:64" ht="15">
      <c r="A9" s="84" t="s">
        <v>214</v>
      </c>
      <c r="B9" s="84" t="s">
        <v>221</v>
      </c>
      <c r="C9" s="53"/>
      <c r="D9" s="54"/>
      <c r="E9" s="65"/>
      <c r="F9" s="55"/>
      <c r="G9" s="53"/>
      <c r="H9" s="57"/>
      <c r="I9" s="56"/>
      <c r="J9" s="56"/>
      <c r="K9" s="36" t="s">
        <v>65</v>
      </c>
      <c r="L9" s="83">
        <v>9</v>
      </c>
      <c r="M9" s="83"/>
      <c r="N9" s="63"/>
      <c r="O9" s="86" t="s">
        <v>222</v>
      </c>
      <c r="P9" s="88">
        <v>43474.906701388885</v>
      </c>
      <c r="Q9" s="86" t="s">
        <v>226</v>
      </c>
      <c r="R9" s="86"/>
      <c r="S9" s="86"/>
      <c r="T9" s="86"/>
      <c r="U9" s="86"/>
      <c r="V9" s="89" t="s">
        <v>239</v>
      </c>
      <c r="W9" s="88">
        <v>43474.906701388885</v>
      </c>
      <c r="X9" s="89" t="s">
        <v>244</v>
      </c>
      <c r="Y9" s="86"/>
      <c r="Z9" s="86"/>
      <c r="AA9" s="92" t="s">
        <v>250</v>
      </c>
      <c r="AB9" s="86"/>
      <c r="AC9" s="86" t="b">
        <v>0</v>
      </c>
      <c r="AD9" s="86">
        <v>0</v>
      </c>
      <c r="AE9" s="92" t="s">
        <v>254</v>
      </c>
      <c r="AF9" s="86" t="b">
        <v>0</v>
      </c>
      <c r="AG9" s="86" t="s">
        <v>256</v>
      </c>
      <c r="AH9" s="86"/>
      <c r="AI9" s="92" t="s">
        <v>254</v>
      </c>
      <c r="AJ9" s="86" t="b">
        <v>0</v>
      </c>
      <c r="AK9" s="86">
        <v>0</v>
      </c>
      <c r="AL9" s="92" t="s">
        <v>254</v>
      </c>
      <c r="AM9" s="86" t="s">
        <v>259</v>
      </c>
      <c r="AN9" s="86" t="b">
        <v>0</v>
      </c>
      <c r="AO9" s="92" t="s">
        <v>250</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18</v>
      </c>
      <c r="BK9" s="52">
        <v>100</v>
      </c>
      <c r="BL9" s="51">
        <v>18</v>
      </c>
    </row>
    <row r="10" spans="1:64" ht="15">
      <c r="A10" s="84" t="s">
        <v>215</v>
      </c>
      <c r="B10" s="84" t="s">
        <v>221</v>
      </c>
      <c r="C10" s="53"/>
      <c r="D10" s="54"/>
      <c r="E10" s="65"/>
      <c r="F10" s="55"/>
      <c r="G10" s="53"/>
      <c r="H10" s="57"/>
      <c r="I10" s="56"/>
      <c r="J10" s="56"/>
      <c r="K10" s="36" t="s">
        <v>65</v>
      </c>
      <c r="L10" s="83">
        <v>10</v>
      </c>
      <c r="M10" s="83"/>
      <c r="N10" s="63"/>
      <c r="O10" s="86" t="s">
        <v>222</v>
      </c>
      <c r="P10" s="88">
        <v>43475.73479166667</v>
      </c>
      <c r="Q10" s="86" t="s">
        <v>227</v>
      </c>
      <c r="R10" s="86"/>
      <c r="S10" s="86"/>
      <c r="T10" s="86"/>
      <c r="U10" s="86"/>
      <c r="V10" s="89" t="s">
        <v>240</v>
      </c>
      <c r="W10" s="88">
        <v>43475.73479166667</v>
      </c>
      <c r="X10" s="89" t="s">
        <v>245</v>
      </c>
      <c r="Y10" s="86"/>
      <c r="Z10" s="86"/>
      <c r="AA10" s="92" t="s">
        <v>251</v>
      </c>
      <c r="AB10" s="92" t="s">
        <v>250</v>
      </c>
      <c r="AC10" s="86" t="b">
        <v>0</v>
      </c>
      <c r="AD10" s="86">
        <v>2</v>
      </c>
      <c r="AE10" s="92" t="s">
        <v>255</v>
      </c>
      <c r="AF10" s="86" t="b">
        <v>0</v>
      </c>
      <c r="AG10" s="86" t="s">
        <v>256</v>
      </c>
      <c r="AH10" s="86"/>
      <c r="AI10" s="92" t="s">
        <v>254</v>
      </c>
      <c r="AJ10" s="86" t="b">
        <v>0</v>
      </c>
      <c r="AK10" s="86">
        <v>0</v>
      </c>
      <c r="AL10" s="92" t="s">
        <v>254</v>
      </c>
      <c r="AM10" s="86" t="s">
        <v>260</v>
      </c>
      <c r="AN10" s="86" t="b">
        <v>0</v>
      </c>
      <c r="AO10" s="92" t="s">
        <v>250</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215</v>
      </c>
      <c r="B11" s="84" t="s">
        <v>214</v>
      </c>
      <c r="C11" s="53"/>
      <c r="D11" s="54"/>
      <c r="E11" s="65"/>
      <c r="F11" s="55"/>
      <c r="G11" s="53"/>
      <c r="H11" s="57"/>
      <c r="I11" s="56"/>
      <c r="J11" s="56"/>
      <c r="K11" s="36" t="s">
        <v>65</v>
      </c>
      <c r="L11" s="83">
        <v>11</v>
      </c>
      <c r="M11" s="83"/>
      <c r="N11" s="63"/>
      <c r="O11" s="86" t="s">
        <v>223</v>
      </c>
      <c r="P11" s="88">
        <v>43475.73479166667</v>
      </c>
      <c r="Q11" s="86" t="s">
        <v>227</v>
      </c>
      <c r="R11" s="86"/>
      <c r="S11" s="86"/>
      <c r="T11" s="86"/>
      <c r="U11" s="86"/>
      <c r="V11" s="89" t="s">
        <v>240</v>
      </c>
      <c r="W11" s="88">
        <v>43475.73479166667</v>
      </c>
      <c r="X11" s="89" t="s">
        <v>245</v>
      </c>
      <c r="Y11" s="86"/>
      <c r="Z11" s="86"/>
      <c r="AA11" s="92" t="s">
        <v>251</v>
      </c>
      <c r="AB11" s="92" t="s">
        <v>250</v>
      </c>
      <c r="AC11" s="86" t="b">
        <v>0</v>
      </c>
      <c r="AD11" s="86">
        <v>2</v>
      </c>
      <c r="AE11" s="92" t="s">
        <v>255</v>
      </c>
      <c r="AF11" s="86" t="b">
        <v>0</v>
      </c>
      <c r="AG11" s="86" t="s">
        <v>256</v>
      </c>
      <c r="AH11" s="86"/>
      <c r="AI11" s="92" t="s">
        <v>254</v>
      </c>
      <c r="AJ11" s="86" t="b">
        <v>0</v>
      </c>
      <c r="AK11" s="86">
        <v>0</v>
      </c>
      <c r="AL11" s="92" t="s">
        <v>254</v>
      </c>
      <c r="AM11" s="86" t="s">
        <v>260</v>
      </c>
      <c r="AN11" s="86" t="b">
        <v>0</v>
      </c>
      <c r="AO11" s="92" t="s">
        <v>250</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23</v>
      </c>
      <c r="BK11" s="52">
        <v>100</v>
      </c>
      <c r="BL11" s="51">
        <v>23</v>
      </c>
    </row>
    <row r="12" spans="1:64" ht="15">
      <c r="A12" s="84" t="s">
        <v>215</v>
      </c>
      <c r="B12" s="84" t="s">
        <v>215</v>
      </c>
      <c r="C12" s="53"/>
      <c r="D12" s="54"/>
      <c r="E12" s="65"/>
      <c r="F12" s="55"/>
      <c r="G12" s="53"/>
      <c r="H12" s="57"/>
      <c r="I12" s="56"/>
      <c r="J12" s="56"/>
      <c r="K12" s="36" t="s">
        <v>65</v>
      </c>
      <c r="L12" s="83">
        <v>12</v>
      </c>
      <c r="M12" s="83"/>
      <c r="N12" s="63"/>
      <c r="O12" s="86" t="s">
        <v>176</v>
      </c>
      <c r="P12" s="88">
        <v>43480.93407407407</v>
      </c>
      <c r="Q12" s="86" t="s">
        <v>228</v>
      </c>
      <c r="R12" s="89" t="s">
        <v>232</v>
      </c>
      <c r="S12" s="86" t="s">
        <v>235</v>
      </c>
      <c r="T12" s="86" t="s">
        <v>236</v>
      </c>
      <c r="U12" s="86"/>
      <c r="V12" s="89" t="s">
        <v>240</v>
      </c>
      <c r="W12" s="88">
        <v>43480.93407407407</v>
      </c>
      <c r="X12" s="89" t="s">
        <v>246</v>
      </c>
      <c r="Y12" s="86"/>
      <c r="Z12" s="86"/>
      <c r="AA12" s="92" t="s">
        <v>252</v>
      </c>
      <c r="AB12" s="86"/>
      <c r="AC12" s="86" t="b">
        <v>0</v>
      </c>
      <c r="AD12" s="86">
        <v>1</v>
      </c>
      <c r="AE12" s="92" t="s">
        <v>254</v>
      </c>
      <c r="AF12" s="86" t="b">
        <v>0</v>
      </c>
      <c r="AG12" s="86" t="s">
        <v>256</v>
      </c>
      <c r="AH12" s="86"/>
      <c r="AI12" s="92" t="s">
        <v>254</v>
      </c>
      <c r="AJ12" s="86" t="b">
        <v>0</v>
      </c>
      <c r="AK12" s="86">
        <v>1</v>
      </c>
      <c r="AL12" s="92" t="s">
        <v>254</v>
      </c>
      <c r="AM12" s="86" t="s">
        <v>259</v>
      </c>
      <c r="AN12" s="86" t="b">
        <v>0</v>
      </c>
      <c r="AO12" s="92" t="s">
        <v>252</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2</v>
      </c>
      <c r="BE12" s="52">
        <v>5.2631578947368425</v>
      </c>
      <c r="BF12" s="51">
        <v>0</v>
      </c>
      <c r="BG12" s="52">
        <v>0</v>
      </c>
      <c r="BH12" s="51">
        <v>0</v>
      </c>
      <c r="BI12" s="52">
        <v>0</v>
      </c>
      <c r="BJ12" s="51">
        <v>36</v>
      </c>
      <c r="BK12" s="52">
        <v>94.73684210526316</v>
      </c>
      <c r="BL12" s="51">
        <v>38</v>
      </c>
    </row>
    <row r="13" spans="1:64" ht="15">
      <c r="A13" s="84" t="s">
        <v>216</v>
      </c>
      <c r="B13" s="84" t="s">
        <v>215</v>
      </c>
      <c r="C13" s="53"/>
      <c r="D13" s="54"/>
      <c r="E13" s="65"/>
      <c r="F13" s="55"/>
      <c r="G13" s="53"/>
      <c r="H13" s="57"/>
      <c r="I13" s="56"/>
      <c r="J13" s="56"/>
      <c r="K13" s="36" t="s">
        <v>65</v>
      </c>
      <c r="L13" s="83">
        <v>13</v>
      </c>
      <c r="M13" s="83"/>
      <c r="N13" s="63"/>
      <c r="O13" s="86" t="s">
        <v>222</v>
      </c>
      <c r="P13" s="88">
        <v>43480.937210648146</v>
      </c>
      <c r="Q13" s="86" t="s">
        <v>229</v>
      </c>
      <c r="R13" s="86"/>
      <c r="S13" s="86"/>
      <c r="T13" s="86"/>
      <c r="U13" s="86"/>
      <c r="V13" s="89" t="s">
        <v>241</v>
      </c>
      <c r="W13" s="88">
        <v>43480.937210648146</v>
      </c>
      <c r="X13" s="89" t="s">
        <v>247</v>
      </c>
      <c r="Y13" s="86"/>
      <c r="Z13" s="86"/>
      <c r="AA13" s="92" t="s">
        <v>253</v>
      </c>
      <c r="AB13" s="86"/>
      <c r="AC13" s="86" t="b">
        <v>0</v>
      </c>
      <c r="AD13" s="86">
        <v>0</v>
      </c>
      <c r="AE13" s="92" t="s">
        <v>254</v>
      </c>
      <c r="AF13" s="86" t="b">
        <v>0</v>
      </c>
      <c r="AG13" s="86" t="s">
        <v>256</v>
      </c>
      <c r="AH13" s="86"/>
      <c r="AI13" s="92" t="s">
        <v>254</v>
      </c>
      <c r="AJ13" s="86" t="b">
        <v>0</v>
      </c>
      <c r="AK13" s="86">
        <v>1</v>
      </c>
      <c r="AL13" s="92" t="s">
        <v>252</v>
      </c>
      <c r="AM13" s="86" t="s">
        <v>261</v>
      </c>
      <c r="AN13" s="86" t="b">
        <v>0</v>
      </c>
      <c r="AO13" s="92" t="s">
        <v>252</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1</v>
      </c>
      <c r="BE13" s="52">
        <v>4.3478260869565215</v>
      </c>
      <c r="BF13" s="51">
        <v>0</v>
      </c>
      <c r="BG13" s="52">
        <v>0</v>
      </c>
      <c r="BH13" s="51">
        <v>0</v>
      </c>
      <c r="BI13" s="52">
        <v>0</v>
      </c>
      <c r="BJ13" s="51">
        <v>22</v>
      </c>
      <c r="BK13" s="52">
        <v>95.65217391304348</v>
      </c>
      <c r="BL13"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8" r:id="rId1" display="https://www.washingtonian.com/2018/12/07/do-you-work-for-one-of-washingtons-most-charitable-companies/"/>
    <hyperlink ref="R12" r:id="rId2" display="https://www.socialdriver.com/careers"/>
    <hyperlink ref="V3" r:id="rId3" display="http://pbs.twimg.com/profile_images/1049695906495438848/Tiv3oraw_normal.jpg"/>
    <hyperlink ref="V4" r:id="rId4" display="http://pbs.twimg.com/profile_images/1049695906495438848/Tiv3oraw_normal.jpg"/>
    <hyperlink ref="V5" r:id="rId5" display="http://pbs.twimg.com/profile_images/1049695906495438848/Tiv3oraw_normal.jpg"/>
    <hyperlink ref="V6" r:id="rId6" display="http://pbs.twimg.com/profile_images/1049695906495438848/Tiv3oraw_normal.jpg"/>
    <hyperlink ref="V7" r:id="rId7" display="http://pbs.twimg.com/profile_images/1049695906495438848/Tiv3oraw_normal.jpg"/>
    <hyperlink ref="V8" r:id="rId8" display="http://pbs.twimg.com/profile_images/1008769430904455168/Bvin-n79_normal.jpg"/>
    <hyperlink ref="V9" r:id="rId9" display="http://pbs.twimg.com/profile_images/1067138438317584384/Z7oHv7u9_normal.jpg"/>
    <hyperlink ref="V10" r:id="rId10" display="http://pbs.twimg.com/profile_images/875762634804543488/GV6Ac82q_normal.jpg"/>
    <hyperlink ref="V11" r:id="rId11" display="http://pbs.twimg.com/profile_images/875762634804543488/GV6Ac82q_normal.jpg"/>
    <hyperlink ref="V12" r:id="rId12" display="http://pbs.twimg.com/profile_images/875762634804543488/GV6Ac82q_normal.jpg"/>
    <hyperlink ref="V13" r:id="rId13" display="http://pbs.twimg.com/profile_images/909123964626198534/ToTMmmx3_normal.jpg"/>
    <hyperlink ref="X3" r:id="rId14" display="https://twitter.com/#!/palwshaa/status/1080403834873229313"/>
    <hyperlink ref="X4" r:id="rId15" display="https://twitter.com/#!/palwshaa/status/1080403834873229313"/>
    <hyperlink ref="X5" r:id="rId16" display="https://twitter.com/#!/palwshaa/status/1080403834873229313"/>
    <hyperlink ref="X6" r:id="rId17" display="https://twitter.com/#!/palwshaa/status/1080403834873229313"/>
    <hyperlink ref="X7" r:id="rId18" display="https://twitter.com/#!/palwshaa/status/1080403834873229313"/>
    <hyperlink ref="X8" r:id="rId19" display="https://twitter.com/#!/dclgbtbiz/status/1083444870172291072"/>
    <hyperlink ref="X9" r:id="rId20" display="https://twitter.com/#!/joelajackson/status/1083117625285246976"/>
    <hyperlink ref="X10" r:id="rId21" display="https://twitter.com/#!/thomassanchez/status/1083417715145089024"/>
    <hyperlink ref="X11" r:id="rId22" display="https://twitter.com/#!/thomassanchez/status/1083417715145089024"/>
    <hyperlink ref="X12" r:id="rId23" display="https://twitter.com/#!/thomassanchez/status/1085301871953219584"/>
    <hyperlink ref="X13" r:id="rId24" display="https://twitter.com/#!/afshop/status/1085303005728059392"/>
  </hyperlinks>
  <printOptions/>
  <pageMargins left="0.7" right="0.7" top="0.75" bottom="0.75" header="0.3" footer="0.3"/>
  <pageSetup horizontalDpi="600" verticalDpi="600" orientation="portrait" r:id="rId28"/>
  <legacyDrawing r:id="rId26"/>
  <tableParts>
    <tablePart r:id="rId2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532</v>
      </c>
      <c r="B1" s="13" t="s">
        <v>34</v>
      </c>
    </row>
    <row r="2" spans="1:2" ht="15">
      <c r="A2" s="124" t="s">
        <v>212</v>
      </c>
      <c r="B2" s="85">
        <v>52</v>
      </c>
    </row>
    <row r="3" spans="1:2" ht="15">
      <c r="A3" s="124" t="s">
        <v>221</v>
      </c>
      <c r="B3" s="85">
        <v>46</v>
      </c>
    </row>
    <row r="4" spans="1:2" ht="15">
      <c r="A4" s="124" t="s">
        <v>215</v>
      </c>
      <c r="B4" s="85">
        <v>16</v>
      </c>
    </row>
    <row r="5" spans="1:2" ht="15">
      <c r="A5" s="124" t="s">
        <v>216</v>
      </c>
      <c r="B5" s="85">
        <v>0</v>
      </c>
    </row>
    <row r="6" spans="1:2" ht="15">
      <c r="A6" s="124" t="s">
        <v>213</v>
      </c>
      <c r="B6" s="85">
        <v>0</v>
      </c>
    </row>
    <row r="7" spans="1:2" ht="15">
      <c r="A7" s="124" t="s">
        <v>214</v>
      </c>
      <c r="B7" s="85">
        <v>0</v>
      </c>
    </row>
    <row r="8" spans="1:2" ht="15">
      <c r="A8" s="124" t="s">
        <v>218</v>
      </c>
      <c r="B8" s="85">
        <v>0</v>
      </c>
    </row>
    <row r="9" spans="1:2" ht="15">
      <c r="A9" s="124" t="s">
        <v>217</v>
      </c>
      <c r="B9" s="85">
        <v>0</v>
      </c>
    </row>
    <row r="10" spans="1:2" ht="15">
      <c r="A10" s="124" t="s">
        <v>220</v>
      </c>
      <c r="B10" s="85">
        <v>0</v>
      </c>
    </row>
    <row r="11" spans="1:2" ht="15">
      <c r="A11" s="124" t="s">
        <v>219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534</v>
      </c>
      <c r="B25" t="s">
        <v>533</v>
      </c>
    </row>
    <row r="26" spans="1:2" ht="15">
      <c r="A26" s="136">
        <v>43467.41806712963</v>
      </c>
      <c r="B26" s="3">
        <v>5</v>
      </c>
    </row>
    <row r="27" spans="1:2" ht="15">
      <c r="A27" s="136">
        <v>43474.906701388885</v>
      </c>
      <c r="B27" s="3">
        <v>1</v>
      </c>
    </row>
    <row r="28" spans="1:2" ht="15">
      <c r="A28" s="136">
        <v>43475.73479166667</v>
      </c>
      <c r="B28" s="3">
        <v>2</v>
      </c>
    </row>
    <row r="29" spans="1:2" ht="15">
      <c r="A29" s="136">
        <v>43475.8097337963</v>
      </c>
      <c r="B29" s="3">
        <v>1</v>
      </c>
    </row>
    <row r="30" spans="1:2" ht="15">
      <c r="A30" s="136">
        <v>43480.93407407407</v>
      </c>
      <c r="B30" s="3">
        <v>1</v>
      </c>
    </row>
    <row r="31" spans="1:2" ht="15">
      <c r="A31" s="136">
        <v>43480.937210648146</v>
      </c>
      <c r="B31" s="3">
        <v>1</v>
      </c>
    </row>
    <row r="32" spans="1:2" ht="15">
      <c r="A32" s="136" t="s">
        <v>535</v>
      </c>
      <c r="B32"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192</v>
      </c>
      <c r="AT2" s="13" t="s">
        <v>277</v>
      </c>
      <c r="AU2" s="13" t="s">
        <v>278</v>
      </c>
      <c r="AV2" s="13" t="s">
        <v>279</v>
      </c>
      <c r="AW2" s="13" t="s">
        <v>280</v>
      </c>
      <c r="AX2" s="13" t="s">
        <v>281</v>
      </c>
      <c r="AY2" s="13" t="s">
        <v>282</v>
      </c>
      <c r="AZ2" s="13" t="s">
        <v>394</v>
      </c>
      <c r="BA2" s="130" t="s">
        <v>477</v>
      </c>
      <c r="BB2" s="130" t="s">
        <v>478</v>
      </c>
      <c r="BC2" s="130" t="s">
        <v>479</v>
      </c>
      <c r="BD2" s="130" t="s">
        <v>480</v>
      </c>
      <c r="BE2" s="130" t="s">
        <v>481</v>
      </c>
      <c r="BF2" s="130" t="s">
        <v>482</v>
      </c>
      <c r="BG2" s="130" t="s">
        <v>483</v>
      </c>
      <c r="BH2" s="130" t="s">
        <v>489</v>
      </c>
      <c r="BI2" s="130" t="s">
        <v>491</v>
      </c>
      <c r="BJ2" s="130" t="s">
        <v>496</v>
      </c>
      <c r="BK2" s="130" t="s">
        <v>521</v>
      </c>
      <c r="BL2" s="130" t="s">
        <v>522</v>
      </c>
      <c r="BM2" s="130" t="s">
        <v>523</v>
      </c>
      <c r="BN2" s="130" t="s">
        <v>524</v>
      </c>
      <c r="BO2" s="130" t="s">
        <v>525</v>
      </c>
      <c r="BP2" s="130" t="s">
        <v>526</v>
      </c>
      <c r="BQ2" s="130" t="s">
        <v>527</v>
      </c>
      <c r="BR2" s="130" t="s">
        <v>528</v>
      </c>
      <c r="BS2" s="130" t="s">
        <v>530</v>
      </c>
      <c r="BT2" s="3"/>
      <c r="BU2" s="3"/>
    </row>
    <row r="3" spans="1:73" ht="15" customHeight="1">
      <c r="A3" s="50" t="s">
        <v>212</v>
      </c>
      <c r="B3" s="53"/>
      <c r="C3" s="53" t="s">
        <v>64</v>
      </c>
      <c r="D3" s="54">
        <v>305.6326426195958</v>
      </c>
      <c r="E3" s="55"/>
      <c r="F3" s="112" t="s">
        <v>237</v>
      </c>
      <c r="G3" s="53"/>
      <c r="H3" s="57" t="s">
        <v>212</v>
      </c>
      <c r="I3" s="56"/>
      <c r="J3" s="56"/>
      <c r="K3" s="114" t="s">
        <v>341</v>
      </c>
      <c r="L3" s="59">
        <v>9999</v>
      </c>
      <c r="M3" s="60">
        <v>4905.29248046875</v>
      </c>
      <c r="N3" s="60">
        <v>5192.10302734375</v>
      </c>
      <c r="O3" s="58"/>
      <c r="P3" s="61"/>
      <c r="Q3" s="61"/>
      <c r="R3" s="51"/>
      <c r="S3" s="51">
        <v>0</v>
      </c>
      <c r="T3" s="51">
        <v>5</v>
      </c>
      <c r="U3" s="52">
        <v>52</v>
      </c>
      <c r="V3" s="52">
        <v>0.071429</v>
      </c>
      <c r="W3" s="52">
        <v>0.128366</v>
      </c>
      <c r="X3" s="52">
        <v>2.436174</v>
      </c>
      <c r="Y3" s="52">
        <v>0</v>
      </c>
      <c r="Z3" s="52">
        <v>0</v>
      </c>
      <c r="AA3" s="62">
        <v>3</v>
      </c>
      <c r="AB3" s="62"/>
      <c r="AC3" s="63"/>
      <c r="AD3" s="85" t="s">
        <v>283</v>
      </c>
      <c r="AE3" s="85">
        <v>598</v>
      </c>
      <c r="AF3" s="85">
        <v>673</v>
      </c>
      <c r="AG3" s="85">
        <v>40611</v>
      </c>
      <c r="AH3" s="85">
        <v>179</v>
      </c>
      <c r="AI3" s="85"/>
      <c r="AJ3" s="85" t="s">
        <v>293</v>
      </c>
      <c r="AK3" s="85" t="s">
        <v>301</v>
      </c>
      <c r="AL3" s="90" t="s">
        <v>306</v>
      </c>
      <c r="AM3" s="85"/>
      <c r="AN3" s="87">
        <v>41771.334641203706</v>
      </c>
      <c r="AO3" s="90" t="s">
        <v>314</v>
      </c>
      <c r="AP3" s="85" t="b">
        <v>1</v>
      </c>
      <c r="AQ3" s="85" t="b">
        <v>0</v>
      </c>
      <c r="AR3" s="85" t="b">
        <v>0</v>
      </c>
      <c r="AS3" s="85" t="s">
        <v>256</v>
      </c>
      <c r="AT3" s="85">
        <v>7</v>
      </c>
      <c r="AU3" s="90" t="s">
        <v>321</v>
      </c>
      <c r="AV3" s="85" t="b">
        <v>0</v>
      </c>
      <c r="AW3" s="85" t="s">
        <v>330</v>
      </c>
      <c r="AX3" s="90" t="s">
        <v>331</v>
      </c>
      <c r="AY3" s="85" t="s">
        <v>66</v>
      </c>
      <c r="AZ3" s="85" t="str">
        <f>REPLACE(INDEX(GroupVertices[Group],MATCH(Vertices[[#This Row],[Vertex]],GroupVertices[Vertex],0)),1,1,"")</f>
        <v>2</v>
      </c>
      <c r="BA3" s="51" t="s">
        <v>230</v>
      </c>
      <c r="BB3" s="51" t="s">
        <v>230</v>
      </c>
      <c r="BC3" s="51" t="s">
        <v>233</v>
      </c>
      <c r="BD3" s="51" t="s">
        <v>233</v>
      </c>
      <c r="BE3" s="51"/>
      <c r="BF3" s="51"/>
      <c r="BG3" s="131" t="s">
        <v>484</v>
      </c>
      <c r="BH3" s="131" t="s">
        <v>484</v>
      </c>
      <c r="BI3" s="131" t="s">
        <v>492</v>
      </c>
      <c r="BJ3" s="131" t="s">
        <v>492</v>
      </c>
      <c r="BK3" s="131">
        <v>0</v>
      </c>
      <c r="BL3" s="134">
        <v>0</v>
      </c>
      <c r="BM3" s="131">
        <v>0</v>
      </c>
      <c r="BN3" s="134">
        <v>0</v>
      </c>
      <c r="BO3" s="131">
        <v>0</v>
      </c>
      <c r="BP3" s="134">
        <v>0</v>
      </c>
      <c r="BQ3" s="131">
        <v>19</v>
      </c>
      <c r="BR3" s="134">
        <v>100</v>
      </c>
      <c r="BS3" s="131">
        <v>19</v>
      </c>
      <c r="BT3" s="3"/>
      <c r="BU3" s="3"/>
    </row>
    <row r="4" spans="1:76" ht="15">
      <c r="A4" s="14" t="s">
        <v>217</v>
      </c>
      <c r="B4" s="15"/>
      <c r="C4" s="15" t="s">
        <v>64</v>
      </c>
      <c r="D4" s="93">
        <v>689.367613200307</v>
      </c>
      <c r="E4" s="81"/>
      <c r="F4" s="112" t="s">
        <v>325</v>
      </c>
      <c r="G4" s="15"/>
      <c r="H4" s="16" t="s">
        <v>217</v>
      </c>
      <c r="I4" s="66"/>
      <c r="J4" s="66"/>
      <c r="K4" s="114" t="s">
        <v>342</v>
      </c>
      <c r="L4" s="94">
        <v>1</v>
      </c>
      <c r="M4" s="95">
        <v>1808.333984375</v>
      </c>
      <c r="N4" s="95">
        <v>7308.9599609375</v>
      </c>
      <c r="O4" s="77"/>
      <c r="P4" s="96"/>
      <c r="Q4" s="96"/>
      <c r="R4" s="97"/>
      <c r="S4" s="51">
        <v>1</v>
      </c>
      <c r="T4" s="51">
        <v>0</v>
      </c>
      <c r="U4" s="52">
        <v>0</v>
      </c>
      <c r="V4" s="52">
        <v>0.045455</v>
      </c>
      <c r="W4" s="52">
        <v>0.044506</v>
      </c>
      <c r="X4" s="52">
        <v>0.564146</v>
      </c>
      <c r="Y4" s="52">
        <v>0</v>
      </c>
      <c r="Z4" s="52">
        <v>0</v>
      </c>
      <c r="AA4" s="82">
        <v>4</v>
      </c>
      <c r="AB4" s="82"/>
      <c r="AC4" s="98"/>
      <c r="AD4" s="85" t="s">
        <v>284</v>
      </c>
      <c r="AE4" s="85">
        <v>1406</v>
      </c>
      <c r="AF4" s="85">
        <v>2463</v>
      </c>
      <c r="AG4" s="85">
        <v>809</v>
      </c>
      <c r="AH4" s="85">
        <v>892</v>
      </c>
      <c r="AI4" s="85"/>
      <c r="AJ4" s="85" t="s">
        <v>294</v>
      </c>
      <c r="AK4" s="85" t="s">
        <v>302</v>
      </c>
      <c r="AL4" s="90" t="s">
        <v>307</v>
      </c>
      <c r="AM4" s="85"/>
      <c r="AN4" s="87">
        <v>42093.72372685185</v>
      </c>
      <c r="AO4" s="90" t="s">
        <v>315</v>
      </c>
      <c r="AP4" s="85" t="b">
        <v>0</v>
      </c>
      <c r="AQ4" s="85" t="b">
        <v>0</v>
      </c>
      <c r="AR4" s="85" t="b">
        <v>0</v>
      </c>
      <c r="AS4" s="85" t="s">
        <v>256</v>
      </c>
      <c r="AT4" s="85">
        <v>54</v>
      </c>
      <c r="AU4" s="90" t="s">
        <v>321</v>
      </c>
      <c r="AV4" s="85" t="b">
        <v>0</v>
      </c>
      <c r="AW4" s="85" t="s">
        <v>330</v>
      </c>
      <c r="AX4" s="90" t="s">
        <v>332</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218</v>
      </c>
      <c r="B5" s="15"/>
      <c r="C5" s="15" t="s">
        <v>64</v>
      </c>
      <c r="D5" s="93">
        <v>184.50959324635457</v>
      </c>
      <c r="E5" s="81"/>
      <c r="F5" s="112" t="s">
        <v>326</v>
      </c>
      <c r="G5" s="15"/>
      <c r="H5" s="16" t="s">
        <v>218</v>
      </c>
      <c r="I5" s="66"/>
      <c r="J5" s="66"/>
      <c r="K5" s="114" t="s">
        <v>343</v>
      </c>
      <c r="L5" s="94">
        <v>1</v>
      </c>
      <c r="M5" s="95">
        <v>2448.480712890625</v>
      </c>
      <c r="N5" s="95">
        <v>570.5311889648438</v>
      </c>
      <c r="O5" s="77"/>
      <c r="P5" s="96"/>
      <c r="Q5" s="96"/>
      <c r="R5" s="97"/>
      <c r="S5" s="51">
        <v>1</v>
      </c>
      <c r="T5" s="51">
        <v>0</v>
      </c>
      <c r="U5" s="52">
        <v>0</v>
      </c>
      <c r="V5" s="52">
        <v>0.045455</v>
      </c>
      <c r="W5" s="52">
        <v>0.044506</v>
      </c>
      <c r="X5" s="52">
        <v>0.564146</v>
      </c>
      <c r="Y5" s="52">
        <v>0</v>
      </c>
      <c r="Z5" s="52">
        <v>0</v>
      </c>
      <c r="AA5" s="82">
        <v>5</v>
      </c>
      <c r="AB5" s="82"/>
      <c r="AC5" s="98"/>
      <c r="AD5" s="85" t="s">
        <v>285</v>
      </c>
      <c r="AE5" s="85">
        <v>458</v>
      </c>
      <c r="AF5" s="85">
        <v>108</v>
      </c>
      <c r="AG5" s="85">
        <v>64</v>
      </c>
      <c r="AH5" s="85">
        <v>5</v>
      </c>
      <c r="AI5" s="85">
        <v>-14400</v>
      </c>
      <c r="AJ5" s="85" t="s">
        <v>295</v>
      </c>
      <c r="AK5" s="85"/>
      <c r="AL5" s="90" t="s">
        <v>308</v>
      </c>
      <c r="AM5" s="85" t="s">
        <v>313</v>
      </c>
      <c r="AN5" s="87">
        <v>41753.124293981484</v>
      </c>
      <c r="AO5" s="85"/>
      <c r="AP5" s="85" t="b">
        <v>1</v>
      </c>
      <c r="AQ5" s="85" t="b">
        <v>0</v>
      </c>
      <c r="AR5" s="85" t="b">
        <v>1</v>
      </c>
      <c r="AS5" s="85" t="s">
        <v>256</v>
      </c>
      <c r="AT5" s="85">
        <v>5</v>
      </c>
      <c r="AU5" s="90" t="s">
        <v>321</v>
      </c>
      <c r="AV5" s="85" t="b">
        <v>0</v>
      </c>
      <c r="AW5" s="85" t="s">
        <v>330</v>
      </c>
      <c r="AX5" s="90" t="s">
        <v>333</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219</v>
      </c>
      <c r="B6" s="15"/>
      <c r="C6" s="15" t="s">
        <v>64</v>
      </c>
      <c r="D6" s="93">
        <v>162</v>
      </c>
      <c r="E6" s="81"/>
      <c r="F6" s="112" t="s">
        <v>327</v>
      </c>
      <c r="G6" s="15"/>
      <c r="H6" s="16" t="s">
        <v>219</v>
      </c>
      <c r="I6" s="66"/>
      <c r="J6" s="66"/>
      <c r="K6" s="114" t="s">
        <v>344</v>
      </c>
      <c r="L6" s="94">
        <v>1</v>
      </c>
      <c r="M6" s="95">
        <v>302.1140441894531</v>
      </c>
      <c r="N6" s="95">
        <v>9451.99609375</v>
      </c>
      <c r="O6" s="77"/>
      <c r="P6" s="96"/>
      <c r="Q6" s="96"/>
      <c r="R6" s="97"/>
      <c r="S6" s="51">
        <v>1</v>
      </c>
      <c r="T6" s="51">
        <v>0</v>
      </c>
      <c r="U6" s="52">
        <v>0</v>
      </c>
      <c r="V6" s="52">
        <v>0.045455</v>
      </c>
      <c r="W6" s="52">
        <v>0.044506</v>
      </c>
      <c r="X6" s="52">
        <v>0.564146</v>
      </c>
      <c r="Y6" s="52">
        <v>0</v>
      </c>
      <c r="Z6" s="52">
        <v>0</v>
      </c>
      <c r="AA6" s="82">
        <v>6</v>
      </c>
      <c r="AB6" s="82"/>
      <c r="AC6" s="98"/>
      <c r="AD6" s="85" t="s">
        <v>286</v>
      </c>
      <c r="AE6" s="85">
        <v>38</v>
      </c>
      <c r="AF6" s="85">
        <v>3</v>
      </c>
      <c r="AG6" s="85">
        <v>0</v>
      </c>
      <c r="AH6" s="85">
        <v>5</v>
      </c>
      <c r="AI6" s="85"/>
      <c r="AJ6" s="85"/>
      <c r="AK6" s="85"/>
      <c r="AL6" s="85"/>
      <c r="AM6" s="85"/>
      <c r="AN6" s="87">
        <v>42296.767175925925</v>
      </c>
      <c r="AO6" s="85"/>
      <c r="AP6" s="85" t="b">
        <v>1</v>
      </c>
      <c r="AQ6" s="85" t="b">
        <v>1</v>
      </c>
      <c r="AR6" s="85" t="b">
        <v>0</v>
      </c>
      <c r="AS6" s="85" t="s">
        <v>256</v>
      </c>
      <c r="AT6" s="85">
        <v>0</v>
      </c>
      <c r="AU6" s="90" t="s">
        <v>321</v>
      </c>
      <c r="AV6" s="85" t="b">
        <v>0</v>
      </c>
      <c r="AW6" s="85" t="s">
        <v>330</v>
      </c>
      <c r="AX6" s="90" t="s">
        <v>334</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220</v>
      </c>
      <c r="B7" s="15"/>
      <c r="C7" s="15" t="s">
        <v>64</v>
      </c>
      <c r="D7" s="93">
        <v>429.11383985674087</v>
      </c>
      <c r="E7" s="81"/>
      <c r="F7" s="112" t="s">
        <v>328</v>
      </c>
      <c r="G7" s="15"/>
      <c r="H7" s="16" t="s">
        <v>220</v>
      </c>
      <c r="I7" s="66"/>
      <c r="J7" s="66"/>
      <c r="K7" s="114" t="s">
        <v>345</v>
      </c>
      <c r="L7" s="94">
        <v>1</v>
      </c>
      <c r="M7" s="95">
        <v>2901.54052734375</v>
      </c>
      <c r="N7" s="95">
        <v>2801.362060546875</v>
      </c>
      <c r="O7" s="77"/>
      <c r="P7" s="96"/>
      <c r="Q7" s="96"/>
      <c r="R7" s="97"/>
      <c r="S7" s="51">
        <v>1</v>
      </c>
      <c r="T7" s="51">
        <v>0</v>
      </c>
      <c r="U7" s="52">
        <v>0</v>
      </c>
      <c r="V7" s="52">
        <v>0.045455</v>
      </c>
      <c r="W7" s="52">
        <v>0.044506</v>
      </c>
      <c r="X7" s="52">
        <v>0.564146</v>
      </c>
      <c r="Y7" s="52">
        <v>0</v>
      </c>
      <c r="Z7" s="52">
        <v>0</v>
      </c>
      <c r="AA7" s="82">
        <v>7</v>
      </c>
      <c r="AB7" s="82"/>
      <c r="AC7" s="98"/>
      <c r="AD7" s="85" t="s">
        <v>287</v>
      </c>
      <c r="AE7" s="85">
        <v>2092</v>
      </c>
      <c r="AF7" s="85">
        <v>1249</v>
      </c>
      <c r="AG7" s="85">
        <v>753</v>
      </c>
      <c r="AH7" s="85">
        <v>385</v>
      </c>
      <c r="AI7" s="85"/>
      <c r="AJ7" s="85" t="s">
        <v>296</v>
      </c>
      <c r="AK7" s="85"/>
      <c r="AL7" s="85"/>
      <c r="AM7" s="85"/>
      <c r="AN7" s="87">
        <v>42284.59861111111</v>
      </c>
      <c r="AO7" s="90" t="s">
        <v>316</v>
      </c>
      <c r="AP7" s="85" t="b">
        <v>1</v>
      </c>
      <c r="AQ7" s="85" t="b">
        <v>0</v>
      </c>
      <c r="AR7" s="85" t="b">
        <v>0</v>
      </c>
      <c r="AS7" s="85" t="s">
        <v>256</v>
      </c>
      <c r="AT7" s="85">
        <v>43</v>
      </c>
      <c r="AU7" s="90" t="s">
        <v>321</v>
      </c>
      <c r="AV7" s="85" t="b">
        <v>0</v>
      </c>
      <c r="AW7" s="85" t="s">
        <v>330</v>
      </c>
      <c r="AX7" s="90" t="s">
        <v>335</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221</v>
      </c>
      <c r="B8" s="15"/>
      <c r="C8" s="15" t="s">
        <v>64</v>
      </c>
      <c r="D8" s="93">
        <v>1000</v>
      </c>
      <c r="E8" s="81"/>
      <c r="F8" s="112" t="s">
        <v>329</v>
      </c>
      <c r="G8" s="15"/>
      <c r="H8" s="16" t="s">
        <v>221</v>
      </c>
      <c r="I8" s="66"/>
      <c r="J8" s="66"/>
      <c r="K8" s="114" t="s">
        <v>346</v>
      </c>
      <c r="L8" s="94">
        <v>8845.384615384615</v>
      </c>
      <c r="M8" s="95">
        <v>9001.84375</v>
      </c>
      <c r="N8" s="95">
        <v>4530.10107421875</v>
      </c>
      <c r="O8" s="77"/>
      <c r="P8" s="96"/>
      <c r="Q8" s="96"/>
      <c r="R8" s="97"/>
      <c r="S8" s="51">
        <v>4</v>
      </c>
      <c r="T8" s="51">
        <v>0</v>
      </c>
      <c r="U8" s="52">
        <v>46</v>
      </c>
      <c r="V8" s="52">
        <v>0.071429</v>
      </c>
      <c r="W8" s="52">
        <v>0.192215</v>
      </c>
      <c r="X8" s="52">
        <v>1.73222</v>
      </c>
      <c r="Y8" s="52">
        <v>0.08333333333333333</v>
      </c>
      <c r="Z8" s="52">
        <v>0</v>
      </c>
      <c r="AA8" s="82">
        <v>8</v>
      </c>
      <c r="AB8" s="82"/>
      <c r="AC8" s="98"/>
      <c r="AD8" s="85" t="s">
        <v>288</v>
      </c>
      <c r="AE8" s="85">
        <v>3042</v>
      </c>
      <c r="AF8" s="85">
        <v>3912</v>
      </c>
      <c r="AG8" s="85">
        <v>5387</v>
      </c>
      <c r="AH8" s="85">
        <v>3191</v>
      </c>
      <c r="AI8" s="85"/>
      <c r="AJ8" s="85" t="s">
        <v>297</v>
      </c>
      <c r="AK8" s="85" t="s">
        <v>303</v>
      </c>
      <c r="AL8" s="90" t="s">
        <v>309</v>
      </c>
      <c r="AM8" s="85"/>
      <c r="AN8" s="87">
        <v>40696.81831018518</v>
      </c>
      <c r="AO8" s="90" t="s">
        <v>317</v>
      </c>
      <c r="AP8" s="85" t="b">
        <v>0</v>
      </c>
      <c r="AQ8" s="85" t="b">
        <v>0</v>
      </c>
      <c r="AR8" s="85" t="b">
        <v>1</v>
      </c>
      <c r="AS8" s="85" t="s">
        <v>256</v>
      </c>
      <c r="AT8" s="85">
        <v>399</v>
      </c>
      <c r="AU8" s="90" t="s">
        <v>322</v>
      </c>
      <c r="AV8" s="85" t="b">
        <v>0</v>
      </c>
      <c r="AW8" s="85" t="s">
        <v>330</v>
      </c>
      <c r="AX8" s="90" t="s">
        <v>336</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213</v>
      </c>
      <c r="B9" s="15"/>
      <c r="C9" s="15" t="s">
        <v>64</v>
      </c>
      <c r="D9" s="93">
        <v>519.7953440777692</v>
      </c>
      <c r="E9" s="81"/>
      <c r="F9" s="112" t="s">
        <v>238</v>
      </c>
      <c r="G9" s="15"/>
      <c r="H9" s="16" t="s">
        <v>213</v>
      </c>
      <c r="I9" s="66"/>
      <c r="J9" s="66"/>
      <c r="K9" s="114" t="s">
        <v>347</v>
      </c>
      <c r="L9" s="94">
        <v>1</v>
      </c>
      <c r="M9" s="95">
        <v>9534.458984375</v>
      </c>
      <c r="N9" s="95">
        <v>841.0923461914062</v>
      </c>
      <c r="O9" s="77"/>
      <c r="P9" s="96"/>
      <c r="Q9" s="96"/>
      <c r="R9" s="97"/>
      <c r="S9" s="51">
        <v>0</v>
      </c>
      <c r="T9" s="51">
        <v>1</v>
      </c>
      <c r="U9" s="52">
        <v>0</v>
      </c>
      <c r="V9" s="52">
        <v>0.045455</v>
      </c>
      <c r="W9" s="52">
        <v>0.066643</v>
      </c>
      <c r="X9" s="52">
        <v>0.518093</v>
      </c>
      <c r="Y9" s="52">
        <v>0</v>
      </c>
      <c r="Z9" s="52">
        <v>0</v>
      </c>
      <c r="AA9" s="82">
        <v>9</v>
      </c>
      <c r="AB9" s="82"/>
      <c r="AC9" s="98"/>
      <c r="AD9" s="85" t="s">
        <v>289</v>
      </c>
      <c r="AE9" s="85">
        <v>2454</v>
      </c>
      <c r="AF9" s="85">
        <v>1672</v>
      </c>
      <c r="AG9" s="85">
        <v>2510</v>
      </c>
      <c r="AH9" s="85">
        <v>1412</v>
      </c>
      <c r="AI9" s="85"/>
      <c r="AJ9" s="85" t="s">
        <v>298</v>
      </c>
      <c r="AK9" s="85" t="s">
        <v>304</v>
      </c>
      <c r="AL9" s="90" t="s">
        <v>310</v>
      </c>
      <c r="AM9" s="85"/>
      <c r="AN9" s="87">
        <v>40979.1009375</v>
      </c>
      <c r="AO9" s="90" t="s">
        <v>318</v>
      </c>
      <c r="AP9" s="85" t="b">
        <v>0</v>
      </c>
      <c r="AQ9" s="85" t="b">
        <v>0</v>
      </c>
      <c r="AR9" s="85" t="b">
        <v>1</v>
      </c>
      <c r="AS9" s="85" t="s">
        <v>256</v>
      </c>
      <c r="AT9" s="85">
        <v>61</v>
      </c>
      <c r="AU9" s="90" t="s">
        <v>323</v>
      </c>
      <c r="AV9" s="85" t="b">
        <v>0</v>
      </c>
      <c r="AW9" s="85" t="s">
        <v>330</v>
      </c>
      <c r="AX9" s="90" t="s">
        <v>337</v>
      </c>
      <c r="AY9" s="85" t="s">
        <v>66</v>
      </c>
      <c r="AZ9" s="85" t="str">
        <f>REPLACE(INDEX(GroupVertices[Group],MATCH(Vertices[[#This Row],[Vertex]],GroupVertices[Vertex],0)),1,1,"")</f>
        <v>1</v>
      </c>
      <c r="BA9" s="51" t="s">
        <v>231</v>
      </c>
      <c r="BB9" s="51" t="s">
        <v>231</v>
      </c>
      <c r="BC9" s="51" t="s">
        <v>234</v>
      </c>
      <c r="BD9" s="51" t="s">
        <v>234</v>
      </c>
      <c r="BE9" s="51"/>
      <c r="BF9" s="51"/>
      <c r="BG9" s="131" t="s">
        <v>485</v>
      </c>
      <c r="BH9" s="131" t="s">
        <v>485</v>
      </c>
      <c r="BI9" s="131" t="s">
        <v>493</v>
      </c>
      <c r="BJ9" s="131" t="s">
        <v>493</v>
      </c>
      <c r="BK9" s="131">
        <v>4</v>
      </c>
      <c r="BL9" s="134">
        <v>11.11111111111111</v>
      </c>
      <c r="BM9" s="131">
        <v>0</v>
      </c>
      <c r="BN9" s="134">
        <v>0</v>
      </c>
      <c r="BO9" s="131">
        <v>0</v>
      </c>
      <c r="BP9" s="134">
        <v>0</v>
      </c>
      <c r="BQ9" s="131">
        <v>32</v>
      </c>
      <c r="BR9" s="134">
        <v>88.88888888888889</v>
      </c>
      <c r="BS9" s="131">
        <v>36</v>
      </c>
      <c r="BT9" s="2"/>
      <c r="BU9" s="3"/>
      <c r="BV9" s="3"/>
      <c r="BW9" s="3"/>
      <c r="BX9" s="3"/>
    </row>
    <row r="10" spans="1:76" ht="15">
      <c r="A10" s="14" t="s">
        <v>214</v>
      </c>
      <c r="B10" s="15"/>
      <c r="C10" s="15" t="s">
        <v>64</v>
      </c>
      <c r="D10" s="93">
        <v>184.08083908928114</v>
      </c>
      <c r="E10" s="81"/>
      <c r="F10" s="112" t="s">
        <v>239</v>
      </c>
      <c r="G10" s="15"/>
      <c r="H10" s="16" t="s">
        <v>214</v>
      </c>
      <c r="I10" s="66"/>
      <c r="J10" s="66"/>
      <c r="K10" s="114" t="s">
        <v>348</v>
      </c>
      <c r="L10" s="94">
        <v>1</v>
      </c>
      <c r="M10" s="95">
        <v>9683.892578125</v>
      </c>
      <c r="N10" s="95">
        <v>8637.93359375</v>
      </c>
      <c r="O10" s="77"/>
      <c r="P10" s="96"/>
      <c r="Q10" s="96"/>
      <c r="R10" s="97"/>
      <c r="S10" s="51">
        <v>1</v>
      </c>
      <c r="T10" s="51">
        <v>1</v>
      </c>
      <c r="U10" s="52">
        <v>0</v>
      </c>
      <c r="V10" s="52">
        <v>0.05</v>
      </c>
      <c r="W10" s="52">
        <v>0.14201</v>
      </c>
      <c r="X10" s="52">
        <v>0.874242</v>
      </c>
      <c r="Y10" s="52">
        <v>0.5</v>
      </c>
      <c r="Z10" s="52">
        <v>0</v>
      </c>
      <c r="AA10" s="82">
        <v>10</v>
      </c>
      <c r="AB10" s="82"/>
      <c r="AC10" s="98"/>
      <c r="AD10" s="85" t="s">
        <v>290</v>
      </c>
      <c r="AE10" s="85">
        <v>25</v>
      </c>
      <c r="AF10" s="85">
        <v>106</v>
      </c>
      <c r="AG10" s="85">
        <v>733</v>
      </c>
      <c r="AH10" s="85">
        <v>1123</v>
      </c>
      <c r="AI10" s="85"/>
      <c r="AJ10" s="85"/>
      <c r="AK10" s="85" t="s">
        <v>305</v>
      </c>
      <c r="AL10" s="85"/>
      <c r="AM10" s="85"/>
      <c r="AN10" s="87">
        <v>40114.61837962963</v>
      </c>
      <c r="AO10" s="85"/>
      <c r="AP10" s="85" t="b">
        <v>0</v>
      </c>
      <c r="AQ10" s="85" t="b">
        <v>0</v>
      </c>
      <c r="AR10" s="85" t="b">
        <v>0</v>
      </c>
      <c r="AS10" s="85" t="s">
        <v>256</v>
      </c>
      <c r="AT10" s="85">
        <v>3</v>
      </c>
      <c r="AU10" s="90" t="s">
        <v>321</v>
      </c>
      <c r="AV10" s="85" t="b">
        <v>0</v>
      </c>
      <c r="AW10" s="85" t="s">
        <v>330</v>
      </c>
      <c r="AX10" s="90" t="s">
        <v>338</v>
      </c>
      <c r="AY10" s="85" t="s">
        <v>66</v>
      </c>
      <c r="AZ10" s="85" t="str">
        <f>REPLACE(INDEX(GroupVertices[Group],MATCH(Vertices[[#This Row],[Vertex]],GroupVertices[Vertex],0)),1,1,"")</f>
        <v>1</v>
      </c>
      <c r="BA10" s="51"/>
      <c r="BB10" s="51"/>
      <c r="BC10" s="51"/>
      <c r="BD10" s="51"/>
      <c r="BE10" s="51"/>
      <c r="BF10" s="51"/>
      <c r="BG10" s="131" t="s">
        <v>486</v>
      </c>
      <c r="BH10" s="131" t="s">
        <v>486</v>
      </c>
      <c r="BI10" s="131" t="s">
        <v>494</v>
      </c>
      <c r="BJ10" s="131" t="s">
        <v>494</v>
      </c>
      <c r="BK10" s="131">
        <v>0</v>
      </c>
      <c r="BL10" s="134">
        <v>0</v>
      </c>
      <c r="BM10" s="131">
        <v>0</v>
      </c>
      <c r="BN10" s="134">
        <v>0</v>
      </c>
      <c r="BO10" s="131">
        <v>0</v>
      </c>
      <c r="BP10" s="134">
        <v>0</v>
      </c>
      <c r="BQ10" s="131">
        <v>18</v>
      </c>
      <c r="BR10" s="134">
        <v>100</v>
      </c>
      <c r="BS10" s="131">
        <v>18</v>
      </c>
      <c r="BT10" s="2"/>
      <c r="BU10" s="3"/>
      <c r="BV10" s="3"/>
      <c r="BW10" s="3"/>
      <c r="BX10" s="3"/>
    </row>
    <row r="11" spans="1:76" ht="15">
      <c r="A11" s="14" t="s">
        <v>215</v>
      </c>
      <c r="B11" s="15"/>
      <c r="C11" s="15" t="s">
        <v>64</v>
      </c>
      <c r="D11" s="93">
        <v>1000</v>
      </c>
      <c r="E11" s="81"/>
      <c r="F11" s="112" t="s">
        <v>240</v>
      </c>
      <c r="G11" s="15"/>
      <c r="H11" s="16" t="s">
        <v>215</v>
      </c>
      <c r="I11" s="66"/>
      <c r="J11" s="66"/>
      <c r="K11" s="114" t="s">
        <v>349</v>
      </c>
      <c r="L11" s="94">
        <v>3077.3076923076924</v>
      </c>
      <c r="M11" s="95">
        <v>7366.591796875</v>
      </c>
      <c r="N11" s="95">
        <v>7760.76953125</v>
      </c>
      <c r="O11" s="77"/>
      <c r="P11" s="96"/>
      <c r="Q11" s="96"/>
      <c r="R11" s="97"/>
      <c r="S11" s="51">
        <v>2</v>
      </c>
      <c r="T11" s="51">
        <v>3</v>
      </c>
      <c r="U11" s="52">
        <v>16</v>
      </c>
      <c r="V11" s="52">
        <v>0.052632</v>
      </c>
      <c r="W11" s="52">
        <v>0.217377</v>
      </c>
      <c r="X11" s="52">
        <v>1.676015</v>
      </c>
      <c r="Y11" s="52">
        <v>0.16666666666666666</v>
      </c>
      <c r="Z11" s="52">
        <v>0</v>
      </c>
      <c r="AA11" s="82">
        <v>11</v>
      </c>
      <c r="AB11" s="82"/>
      <c r="AC11" s="98"/>
      <c r="AD11" s="85" t="s">
        <v>291</v>
      </c>
      <c r="AE11" s="85">
        <v>272</v>
      </c>
      <c r="AF11" s="85">
        <v>7455</v>
      </c>
      <c r="AG11" s="85">
        <v>9903</v>
      </c>
      <c r="AH11" s="85">
        <v>5233</v>
      </c>
      <c r="AI11" s="85"/>
      <c r="AJ11" s="85" t="s">
        <v>299</v>
      </c>
      <c r="AK11" s="85" t="s">
        <v>303</v>
      </c>
      <c r="AL11" s="90" t="s">
        <v>311</v>
      </c>
      <c r="AM11" s="85"/>
      <c r="AN11" s="87">
        <v>39643.000393518516</v>
      </c>
      <c r="AO11" s="90" t="s">
        <v>319</v>
      </c>
      <c r="AP11" s="85" t="b">
        <v>0</v>
      </c>
      <c r="AQ11" s="85" t="b">
        <v>0</v>
      </c>
      <c r="AR11" s="85" t="b">
        <v>1</v>
      </c>
      <c r="AS11" s="85" t="s">
        <v>256</v>
      </c>
      <c r="AT11" s="85">
        <v>345</v>
      </c>
      <c r="AU11" s="90" t="s">
        <v>321</v>
      </c>
      <c r="AV11" s="85" t="b">
        <v>0</v>
      </c>
      <c r="AW11" s="85" t="s">
        <v>330</v>
      </c>
      <c r="AX11" s="90" t="s">
        <v>339</v>
      </c>
      <c r="AY11" s="85" t="s">
        <v>66</v>
      </c>
      <c r="AZ11" s="85" t="str">
        <f>REPLACE(INDEX(GroupVertices[Group],MATCH(Vertices[[#This Row],[Vertex]],GroupVertices[Vertex],0)),1,1,"")</f>
        <v>1</v>
      </c>
      <c r="BA11" s="51" t="s">
        <v>232</v>
      </c>
      <c r="BB11" s="51" t="s">
        <v>232</v>
      </c>
      <c r="BC11" s="51" t="s">
        <v>235</v>
      </c>
      <c r="BD11" s="51" t="s">
        <v>235</v>
      </c>
      <c r="BE11" s="51" t="s">
        <v>236</v>
      </c>
      <c r="BF11" s="51" t="s">
        <v>236</v>
      </c>
      <c r="BG11" s="131" t="s">
        <v>487</v>
      </c>
      <c r="BH11" s="131" t="s">
        <v>490</v>
      </c>
      <c r="BI11" s="131" t="s">
        <v>459</v>
      </c>
      <c r="BJ11" s="131" t="s">
        <v>459</v>
      </c>
      <c r="BK11" s="131">
        <v>2</v>
      </c>
      <c r="BL11" s="134">
        <v>3.278688524590164</v>
      </c>
      <c r="BM11" s="131">
        <v>0</v>
      </c>
      <c r="BN11" s="134">
        <v>0</v>
      </c>
      <c r="BO11" s="131">
        <v>0</v>
      </c>
      <c r="BP11" s="134">
        <v>0</v>
      </c>
      <c r="BQ11" s="131">
        <v>59</v>
      </c>
      <c r="BR11" s="134">
        <v>96.72131147540983</v>
      </c>
      <c r="BS11" s="131">
        <v>61</v>
      </c>
      <c r="BT11" s="2"/>
      <c r="BU11" s="3"/>
      <c r="BV11" s="3"/>
      <c r="BW11" s="3"/>
      <c r="BX11" s="3"/>
    </row>
    <row r="12" spans="1:76" ht="15">
      <c r="A12" s="99" t="s">
        <v>216</v>
      </c>
      <c r="B12" s="100"/>
      <c r="C12" s="100" t="s">
        <v>64</v>
      </c>
      <c r="D12" s="101">
        <v>1000</v>
      </c>
      <c r="E12" s="102"/>
      <c r="F12" s="113" t="s">
        <v>241</v>
      </c>
      <c r="G12" s="100"/>
      <c r="H12" s="103" t="s">
        <v>216</v>
      </c>
      <c r="I12" s="104"/>
      <c r="J12" s="104"/>
      <c r="K12" s="115" t="s">
        <v>350</v>
      </c>
      <c r="L12" s="105">
        <v>1</v>
      </c>
      <c r="M12" s="106">
        <v>5100.20458984375</v>
      </c>
      <c r="N12" s="106">
        <v>8893.228515625</v>
      </c>
      <c r="O12" s="107"/>
      <c r="P12" s="108"/>
      <c r="Q12" s="108"/>
      <c r="R12" s="109"/>
      <c r="S12" s="51">
        <v>0</v>
      </c>
      <c r="T12" s="51">
        <v>1</v>
      </c>
      <c r="U12" s="52">
        <v>0</v>
      </c>
      <c r="V12" s="52">
        <v>0.037037</v>
      </c>
      <c r="W12" s="52">
        <v>0.075367</v>
      </c>
      <c r="X12" s="52">
        <v>0.506149</v>
      </c>
      <c r="Y12" s="52">
        <v>0</v>
      </c>
      <c r="Z12" s="52">
        <v>0</v>
      </c>
      <c r="AA12" s="110">
        <v>12</v>
      </c>
      <c r="AB12" s="110"/>
      <c r="AC12" s="111"/>
      <c r="AD12" s="85" t="s">
        <v>292</v>
      </c>
      <c r="AE12" s="85">
        <v>10411</v>
      </c>
      <c r="AF12" s="85">
        <v>11461</v>
      </c>
      <c r="AG12" s="85">
        <v>6461</v>
      </c>
      <c r="AH12" s="85">
        <v>3899</v>
      </c>
      <c r="AI12" s="85"/>
      <c r="AJ12" s="85" t="s">
        <v>300</v>
      </c>
      <c r="AK12" s="85" t="s">
        <v>303</v>
      </c>
      <c r="AL12" s="90" t="s">
        <v>312</v>
      </c>
      <c r="AM12" s="85"/>
      <c r="AN12" s="87">
        <v>39646.99636574074</v>
      </c>
      <c r="AO12" s="90" t="s">
        <v>320</v>
      </c>
      <c r="AP12" s="85" t="b">
        <v>0</v>
      </c>
      <c r="AQ12" s="85" t="b">
        <v>0</v>
      </c>
      <c r="AR12" s="85" t="b">
        <v>1</v>
      </c>
      <c r="AS12" s="85" t="s">
        <v>256</v>
      </c>
      <c r="AT12" s="85">
        <v>313</v>
      </c>
      <c r="AU12" s="90" t="s">
        <v>324</v>
      </c>
      <c r="AV12" s="85" t="b">
        <v>0</v>
      </c>
      <c r="AW12" s="85" t="s">
        <v>330</v>
      </c>
      <c r="AX12" s="90" t="s">
        <v>340</v>
      </c>
      <c r="AY12" s="85" t="s">
        <v>66</v>
      </c>
      <c r="AZ12" s="85" t="str">
        <f>REPLACE(INDEX(GroupVertices[Group],MATCH(Vertices[[#This Row],[Vertex]],GroupVertices[Vertex],0)),1,1,"")</f>
        <v>1</v>
      </c>
      <c r="BA12" s="51"/>
      <c r="BB12" s="51"/>
      <c r="BC12" s="51"/>
      <c r="BD12" s="51"/>
      <c r="BE12" s="51"/>
      <c r="BF12" s="51"/>
      <c r="BG12" s="131" t="s">
        <v>488</v>
      </c>
      <c r="BH12" s="131" t="s">
        <v>488</v>
      </c>
      <c r="BI12" s="131" t="s">
        <v>495</v>
      </c>
      <c r="BJ12" s="131" t="s">
        <v>495</v>
      </c>
      <c r="BK12" s="131">
        <v>1</v>
      </c>
      <c r="BL12" s="134">
        <v>4.3478260869565215</v>
      </c>
      <c r="BM12" s="131">
        <v>0</v>
      </c>
      <c r="BN12" s="134">
        <v>0</v>
      </c>
      <c r="BO12" s="131">
        <v>0</v>
      </c>
      <c r="BP12" s="134">
        <v>0</v>
      </c>
      <c r="BQ12" s="131">
        <v>22</v>
      </c>
      <c r="BR12" s="134">
        <v>95.65217391304348</v>
      </c>
      <c r="BS12" s="131">
        <v>23</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3" r:id="rId1" display="https://t.co/1gDaoHoJsR"/>
    <hyperlink ref="AL4" r:id="rId2" display="https://votem.com/"/>
    <hyperlink ref="AL5" r:id="rId3" display="https://t.co/O5Y34K2196"/>
    <hyperlink ref="AL8" r:id="rId4" display="https://t.co/rO671IVecy"/>
    <hyperlink ref="AL9" r:id="rId5" display="http://t.co/nPXT7f5S2b"/>
    <hyperlink ref="AL11" r:id="rId6" display="https://t.co/IO2ES7AHub"/>
    <hyperlink ref="AL12" r:id="rId7" display="https://t.co/60e62jzMCT"/>
    <hyperlink ref="AO3" r:id="rId8" display="https://pbs.twimg.com/profile_banners/2491082108/1539101952"/>
    <hyperlink ref="AO4" r:id="rId9" display="https://pbs.twimg.com/profile_banners/3129507754/1435286534"/>
    <hyperlink ref="AO7" r:id="rId10" display="https://pbs.twimg.com/profile_banners/3890756956/1459433471"/>
    <hyperlink ref="AO8" r:id="rId11" display="https://pbs.twimg.com/profile_banners/309849736/1531919350"/>
    <hyperlink ref="AO9" r:id="rId12" display="https://pbs.twimg.com/profile_banners/520929150/1409540588"/>
    <hyperlink ref="AO11" r:id="rId13" display="https://pbs.twimg.com/profile_banners/15420307/1539914743"/>
    <hyperlink ref="AO12" r:id="rId14" display="https://pbs.twimg.com/profile_banners/15475837/1505589447"/>
    <hyperlink ref="AU3" r:id="rId15" display="http://abs.twimg.com/images/themes/theme1/bg.png"/>
    <hyperlink ref="AU4" r:id="rId16" display="http://abs.twimg.com/images/themes/theme1/bg.png"/>
    <hyperlink ref="AU5" r:id="rId17" display="http://abs.twimg.com/images/themes/theme1/bg.png"/>
    <hyperlink ref="AU6" r:id="rId18" display="http://abs.twimg.com/images/themes/theme1/bg.png"/>
    <hyperlink ref="AU7" r:id="rId19" display="http://abs.twimg.com/images/themes/theme1/bg.png"/>
    <hyperlink ref="AU8" r:id="rId20" display="http://abs.twimg.com/images/themes/theme14/bg.gif"/>
    <hyperlink ref="AU9" r:id="rId21" display="http://abs.twimg.com/images/themes/theme9/bg.gif"/>
    <hyperlink ref="AU10" r:id="rId22" display="http://abs.twimg.com/images/themes/theme1/bg.png"/>
    <hyperlink ref="AU11" r:id="rId23" display="http://abs.twimg.com/images/themes/theme1/bg.png"/>
    <hyperlink ref="AU12" r:id="rId24" display="http://abs.twimg.com/images/themes/theme16/bg.gif"/>
    <hyperlink ref="F3" r:id="rId25" display="http://pbs.twimg.com/profile_images/1049695906495438848/Tiv3oraw_normal.jpg"/>
    <hyperlink ref="F4" r:id="rId26" display="http://pbs.twimg.com/profile_images/956203491755741184/Un1uO1Rw_normal.jpg"/>
    <hyperlink ref="F5" r:id="rId27" display="http://pbs.twimg.com/profile_images/623531296279543809/528iQNuI_normal.png"/>
    <hyperlink ref="F6" r:id="rId28" display="http://abs.twimg.com/sticky/default_profile_images/default_profile_normal.png"/>
    <hyperlink ref="F7" r:id="rId29" display="http://pbs.twimg.com/profile_images/715541961130704897/_RajM8aX_normal.jpg"/>
    <hyperlink ref="F8" r:id="rId30" display="http://pbs.twimg.com/profile_images/1017878937119096834/vHRmSOoX_normal.jpg"/>
    <hyperlink ref="F9" r:id="rId31" display="http://pbs.twimg.com/profile_images/1008769430904455168/Bvin-n79_normal.jpg"/>
    <hyperlink ref="F10" r:id="rId32" display="http://pbs.twimg.com/profile_images/1067138438317584384/Z7oHv7u9_normal.jpg"/>
    <hyperlink ref="F11" r:id="rId33" display="http://pbs.twimg.com/profile_images/875762634804543488/GV6Ac82q_normal.jpg"/>
    <hyperlink ref="F12" r:id="rId34" display="http://pbs.twimg.com/profile_images/909123964626198534/ToTMmmx3_normal.jpg"/>
    <hyperlink ref="AX3" r:id="rId35" display="https://twitter.com/palwshaa"/>
    <hyperlink ref="AX4" r:id="rId36" display="https://twitter.com/votem"/>
    <hyperlink ref="AX5" r:id="rId37" display="https://twitter.com/dannymartinusa"/>
    <hyperlink ref="AX6" r:id="rId38" display="https://twitter.com/reaaaaaaaaly"/>
    <hyperlink ref="AX7" r:id="rId39" display="https://twitter.com/my_claimmate"/>
    <hyperlink ref="AX8" r:id="rId40" display="https://twitter.com/socialdriver"/>
    <hyperlink ref="AX9" r:id="rId41" display="https://twitter.com/dclgbtbiz"/>
    <hyperlink ref="AX10" r:id="rId42" display="https://twitter.com/joelajackson"/>
    <hyperlink ref="AX11" r:id="rId43" display="https://twitter.com/thomassanchez"/>
    <hyperlink ref="AX12" r:id="rId44" display="https://twitter.com/afshop"/>
  </hyperlinks>
  <printOptions/>
  <pageMargins left="0.7" right="0.7" top="0.75" bottom="0.75" header="0.3" footer="0.3"/>
  <pageSetup horizontalDpi="600" verticalDpi="600" orientation="portrait" r:id="rId48"/>
  <legacyDrawing r:id="rId46"/>
  <tableParts>
    <tablePart r:id="rId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413</v>
      </c>
      <c r="Z2" s="13" t="s">
        <v>420</v>
      </c>
      <c r="AA2" s="13" t="s">
        <v>425</v>
      </c>
      <c r="AB2" s="13" t="s">
        <v>443</v>
      </c>
      <c r="AC2" s="13" t="s">
        <v>458</v>
      </c>
      <c r="AD2" s="13" t="s">
        <v>467</v>
      </c>
      <c r="AE2" s="13" t="s">
        <v>468</v>
      </c>
      <c r="AF2" s="13" t="s">
        <v>474</v>
      </c>
      <c r="AG2" s="67" t="s">
        <v>521</v>
      </c>
      <c r="AH2" s="67" t="s">
        <v>522</v>
      </c>
      <c r="AI2" s="67" t="s">
        <v>523</v>
      </c>
      <c r="AJ2" s="67" t="s">
        <v>524</v>
      </c>
      <c r="AK2" s="67" t="s">
        <v>525</v>
      </c>
      <c r="AL2" s="67" t="s">
        <v>526</v>
      </c>
      <c r="AM2" s="67" t="s">
        <v>527</v>
      </c>
      <c r="AN2" s="67" t="s">
        <v>528</v>
      </c>
      <c r="AO2" s="67" t="s">
        <v>531</v>
      </c>
    </row>
    <row r="3" spans="1:41" ht="15">
      <c r="A3" s="125" t="s">
        <v>390</v>
      </c>
      <c r="B3" s="126" t="s">
        <v>392</v>
      </c>
      <c r="C3" s="126" t="s">
        <v>56</v>
      </c>
      <c r="D3" s="117"/>
      <c r="E3" s="116"/>
      <c r="F3" s="118" t="s">
        <v>537</v>
      </c>
      <c r="G3" s="119"/>
      <c r="H3" s="119"/>
      <c r="I3" s="120">
        <v>3</v>
      </c>
      <c r="J3" s="121"/>
      <c r="K3" s="51">
        <v>5</v>
      </c>
      <c r="L3" s="51">
        <v>6</v>
      </c>
      <c r="M3" s="51">
        <v>0</v>
      </c>
      <c r="N3" s="51">
        <v>6</v>
      </c>
      <c r="O3" s="51">
        <v>1</v>
      </c>
      <c r="P3" s="52">
        <v>0</v>
      </c>
      <c r="Q3" s="52">
        <v>0</v>
      </c>
      <c r="R3" s="51">
        <v>1</v>
      </c>
      <c r="S3" s="51">
        <v>0</v>
      </c>
      <c r="T3" s="51">
        <v>5</v>
      </c>
      <c r="U3" s="51">
        <v>6</v>
      </c>
      <c r="V3" s="51">
        <v>3</v>
      </c>
      <c r="W3" s="52">
        <v>1.28</v>
      </c>
      <c r="X3" s="52">
        <v>0.25</v>
      </c>
      <c r="Y3" s="85" t="s">
        <v>414</v>
      </c>
      <c r="Z3" s="85" t="s">
        <v>421</v>
      </c>
      <c r="AA3" s="85" t="s">
        <v>236</v>
      </c>
      <c r="AB3" s="91" t="s">
        <v>444</v>
      </c>
      <c r="AC3" s="91" t="s">
        <v>459</v>
      </c>
      <c r="AD3" s="91" t="s">
        <v>214</v>
      </c>
      <c r="AE3" s="91" t="s">
        <v>469</v>
      </c>
      <c r="AF3" s="91" t="s">
        <v>475</v>
      </c>
      <c r="AG3" s="131">
        <v>7</v>
      </c>
      <c r="AH3" s="134">
        <v>5.072463768115942</v>
      </c>
      <c r="AI3" s="131">
        <v>0</v>
      </c>
      <c r="AJ3" s="134">
        <v>0</v>
      </c>
      <c r="AK3" s="131">
        <v>0</v>
      </c>
      <c r="AL3" s="134">
        <v>0</v>
      </c>
      <c r="AM3" s="131">
        <v>131</v>
      </c>
      <c r="AN3" s="134">
        <v>94.92753623188406</v>
      </c>
      <c r="AO3" s="131">
        <v>138</v>
      </c>
    </row>
    <row r="4" spans="1:41" ht="15">
      <c r="A4" s="125" t="s">
        <v>391</v>
      </c>
      <c r="B4" s="126" t="s">
        <v>393</v>
      </c>
      <c r="C4" s="126" t="s">
        <v>56</v>
      </c>
      <c r="D4" s="122"/>
      <c r="E4" s="100"/>
      <c r="F4" s="103" t="s">
        <v>391</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t="s">
        <v>230</v>
      </c>
      <c r="Z4" s="85" t="s">
        <v>233</v>
      </c>
      <c r="AA4" s="85"/>
      <c r="AB4" s="91" t="s">
        <v>254</v>
      </c>
      <c r="AC4" s="91" t="s">
        <v>254</v>
      </c>
      <c r="AD4" s="91"/>
      <c r="AE4" s="91" t="s">
        <v>470</v>
      </c>
      <c r="AF4" s="91" t="s">
        <v>476</v>
      </c>
      <c r="AG4" s="131">
        <v>0</v>
      </c>
      <c r="AH4" s="134">
        <v>0</v>
      </c>
      <c r="AI4" s="131">
        <v>0</v>
      </c>
      <c r="AJ4" s="134">
        <v>0</v>
      </c>
      <c r="AK4" s="131">
        <v>0</v>
      </c>
      <c r="AL4" s="134">
        <v>0</v>
      </c>
      <c r="AM4" s="131">
        <v>19</v>
      </c>
      <c r="AN4" s="134">
        <v>100</v>
      </c>
      <c r="AO4" s="131">
        <v>19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390</v>
      </c>
      <c r="B2" s="91" t="s">
        <v>216</v>
      </c>
      <c r="C2" s="85">
        <f>VLOOKUP(GroupVertices[[#This Row],[Vertex]],Vertices[],MATCH("ID",Vertices[[#Headers],[Vertex]:[Vertex Content Word Count]],0),FALSE)</f>
        <v>12</v>
      </c>
    </row>
    <row r="3" spans="1:3" ht="15">
      <c r="A3" s="85" t="s">
        <v>390</v>
      </c>
      <c r="B3" s="91" t="s">
        <v>215</v>
      </c>
      <c r="C3" s="85">
        <f>VLOOKUP(GroupVertices[[#This Row],[Vertex]],Vertices[],MATCH("ID",Vertices[[#Headers],[Vertex]:[Vertex Content Word Count]],0),FALSE)</f>
        <v>11</v>
      </c>
    </row>
    <row r="4" spans="1:3" ht="15">
      <c r="A4" s="85" t="s">
        <v>390</v>
      </c>
      <c r="B4" s="91" t="s">
        <v>214</v>
      </c>
      <c r="C4" s="85">
        <f>VLOOKUP(GroupVertices[[#This Row],[Vertex]],Vertices[],MATCH("ID",Vertices[[#Headers],[Vertex]:[Vertex Content Word Count]],0),FALSE)</f>
        <v>10</v>
      </c>
    </row>
    <row r="5" spans="1:3" ht="15">
      <c r="A5" s="85" t="s">
        <v>390</v>
      </c>
      <c r="B5" s="91" t="s">
        <v>221</v>
      </c>
      <c r="C5" s="85">
        <f>VLOOKUP(GroupVertices[[#This Row],[Vertex]],Vertices[],MATCH("ID",Vertices[[#Headers],[Vertex]:[Vertex Content Word Count]],0),FALSE)</f>
        <v>8</v>
      </c>
    </row>
    <row r="6" spans="1:3" ht="15">
      <c r="A6" s="85" t="s">
        <v>390</v>
      </c>
      <c r="B6" s="91" t="s">
        <v>213</v>
      </c>
      <c r="C6" s="85">
        <f>VLOOKUP(GroupVertices[[#This Row],[Vertex]],Vertices[],MATCH("ID",Vertices[[#Headers],[Vertex]:[Vertex Content Word Count]],0),FALSE)</f>
        <v>9</v>
      </c>
    </row>
    <row r="7" spans="1:3" ht="15">
      <c r="A7" s="85" t="s">
        <v>391</v>
      </c>
      <c r="B7" s="91" t="s">
        <v>212</v>
      </c>
      <c r="C7" s="85">
        <f>VLOOKUP(GroupVertices[[#This Row],[Vertex]],Vertices[],MATCH("ID",Vertices[[#Headers],[Vertex]:[Vertex Content Word Count]],0),FALSE)</f>
        <v>3</v>
      </c>
    </row>
    <row r="8" spans="1:3" ht="15">
      <c r="A8" s="85" t="s">
        <v>391</v>
      </c>
      <c r="B8" s="91" t="s">
        <v>220</v>
      </c>
      <c r="C8" s="85">
        <f>VLOOKUP(GroupVertices[[#This Row],[Vertex]],Vertices[],MATCH("ID",Vertices[[#Headers],[Vertex]:[Vertex Content Word Count]],0),FALSE)</f>
        <v>7</v>
      </c>
    </row>
    <row r="9" spans="1:3" ht="15">
      <c r="A9" s="85" t="s">
        <v>391</v>
      </c>
      <c r="B9" s="91" t="s">
        <v>219</v>
      </c>
      <c r="C9" s="85">
        <f>VLOOKUP(GroupVertices[[#This Row],[Vertex]],Vertices[],MATCH("ID",Vertices[[#Headers],[Vertex]:[Vertex Content Word Count]],0),FALSE)</f>
        <v>6</v>
      </c>
    </row>
    <row r="10" spans="1:3" ht="15">
      <c r="A10" s="85" t="s">
        <v>391</v>
      </c>
      <c r="B10" s="91" t="s">
        <v>218</v>
      </c>
      <c r="C10" s="85">
        <f>VLOOKUP(GroupVertices[[#This Row],[Vertex]],Vertices[],MATCH("ID",Vertices[[#Headers],[Vertex]:[Vertex Content Word Count]],0),FALSE)</f>
        <v>5</v>
      </c>
    </row>
    <row r="11" spans="1:3" ht="15">
      <c r="A11" s="85" t="s">
        <v>391</v>
      </c>
      <c r="B11" s="91" t="s">
        <v>217</v>
      </c>
      <c r="C11"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400</v>
      </c>
      <c r="B2" s="36" t="s">
        <v>351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0.037037</v>
      </c>
      <c r="M2" s="40">
        <f>COUNTIF(Vertices[Closeness Centrality],"&gt;= "&amp;L2)-COUNTIF(Vertices[Closeness Centrality],"&gt;="&amp;L3)</f>
        <v>1</v>
      </c>
      <c r="N2" s="39">
        <f>MIN(Vertices[Eigenvector Centrality])</f>
        <v>0.044506</v>
      </c>
      <c r="O2" s="40">
        <f>COUNTIF(Vertices[Eigenvector Centrality],"&gt;= "&amp;N2)-COUNTIF(Vertices[Eigenvector Centrality],"&gt;="&amp;N3)</f>
        <v>4</v>
      </c>
      <c r="P2" s="39">
        <f>MIN(Vertices[PageRank])</f>
        <v>0.506149</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0.9454545454545454</v>
      </c>
      <c r="K3" s="42">
        <f>COUNTIF(Vertices[Betweenness Centrality],"&gt;= "&amp;J3)-COUNTIF(Vertices[Betweenness Centrality],"&gt;="&amp;J4)</f>
        <v>0</v>
      </c>
      <c r="L3" s="41">
        <f aca="true" t="shared" si="5" ref="L3:L26">L2+($L$57-$L$2)/BinDivisor</f>
        <v>0.03766230909090909</v>
      </c>
      <c r="M3" s="42">
        <f>COUNTIF(Vertices[Closeness Centrality],"&gt;= "&amp;L3)-COUNTIF(Vertices[Closeness Centrality],"&gt;="&amp;L4)</f>
        <v>0</v>
      </c>
      <c r="N3" s="41">
        <f aca="true" t="shared" si="6" ref="N3:N26">N2+($N$57-$N$2)/BinDivisor</f>
        <v>0.04764910909090909</v>
      </c>
      <c r="O3" s="42">
        <f>COUNTIF(Vertices[Eigenvector Centrality],"&gt;= "&amp;N3)-COUNTIF(Vertices[Eigenvector Centrality],"&gt;="&amp;N4)</f>
        <v>0</v>
      </c>
      <c r="P3" s="41">
        <f aca="true" t="shared" si="7" ref="P3:P26">P2+($P$57-$P$2)/BinDivisor</f>
        <v>0.5412403636363636</v>
      </c>
      <c r="Q3" s="42">
        <f>COUNTIF(Vertices[PageRank],"&gt;= "&amp;P3)-COUNTIF(Vertices[PageRank],"&gt;="&amp;P4)</f>
        <v>4</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0.14545454545454545</v>
      </c>
      <c r="G4" s="40">
        <f>COUNTIF(Vertices[In-Degree],"&gt;= "&amp;F4)-COUNTIF(Vertices[In-Degree],"&gt;="&amp;F5)</f>
        <v>0</v>
      </c>
      <c r="H4" s="39">
        <f t="shared" si="3"/>
        <v>0.18181818181818182</v>
      </c>
      <c r="I4" s="40">
        <f>COUNTIF(Vertices[Out-Degree],"&gt;= "&amp;H4)-COUNTIF(Vertices[Out-Degree],"&gt;="&amp;H5)</f>
        <v>0</v>
      </c>
      <c r="J4" s="39">
        <f t="shared" si="4"/>
        <v>1.8909090909090909</v>
      </c>
      <c r="K4" s="40">
        <f>COUNTIF(Vertices[Betweenness Centrality],"&gt;= "&amp;J4)-COUNTIF(Vertices[Betweenness Centrality],"&gt;="&amp;J5)</f>
        <v>0</v>
      </c>
      <c r="L4" s="39">
        <f t="shared" si="5"/>
        <v>0.03828761818181818</v>
      </c>
      <c r="M4" s="40">
        <f>COUNTIF(Vertices[Closeness Centrality],"&gt;= "&amp;L4)-COUNTIF(Vertices[Closeness Centrality],"&gt;="&amp;L5)</f>
        <v>0</v>
      </c>
      <c r="N4" s="39">
        <f t="shared" si="6"/>
        <v>0.05079221818181818</v>
      </c>
      <c r="O4" s="40">
        <f>COUNTIF(Vertices[Eigenvector Centrality],"&gt;= "&amp;N4)-COUNTIF(Vertices[Eigenvector Centrality],"&gt;="&amp;N5)</f>
        <v>0</v>
      </c>
      <c r="P4" s="39">
        <f t="shared" si="7"/>
        <v>0.5763317272727273</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0.2727272727272727</v>
      </c>
      <c r="I5" s="42">
        <f>COUNTIF(Vertices[Out-Degree],"&gt;= "&amp;H5)-COUNTIF(Vertices[Out-Degree],"&gt;="&amp;H6)</f>
        <v>0</v>
      </c>
      <c r="J5" s="41">
        <f t="shared" si="4"/>
        <v>2.8363636363636364</v>
      </c>
      <c r="K5" s="42">
        <f>COUNTIF(Vertices[Betweenness Centrality],"&gt;= "&amp;J5)-COUNTIF(Vertices[Betweenness Centrality],"&gt;="&amp;J6)</f>
        <v>0</v>
      </c>
      <c r="L5" s="41">
        <f t="shared" si="5"/>
        <v>0.03891292727272727</v>
      </c>
      <c r="M5" s="42">
        <f>COUNTIF(Vertices[Closeness Centrality],"&gt;= "&amp;L5)-COUNTIF(Vertices[Closeness Centrality],"&gt;="&amp;L6)</f>
        <v>0</v>
      </c>
      <c r="N5" s="41">
        <f t="shared" si="6"/>
        <v>0.05393532727272727</v>
      </c>
      <c r="O5" s="42">
        <f>COUNTIF(Vertices[Eigenvector Centrality],"&gt;= "&amp;N5)-COUNTIF(Vertices[Eigenvector Centrality],"&gt;="&amp;N6)</f>
        <v>0</v>
      </c>
      <c r="P5" s="41">
        <f t="shared" si="7"/>
        <v>0.611423090909091</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0.2909090909090909</v>
      </c>
      <c r="G6" s="40">
        <f>COUNTIF(Vertices[In-Degree],"&gt;= "&amp;F6)-COUNTIF(Vertices[In-Degree],"&gt;="&amp;F7)</f>
        <v>0</v>
      </c>
      <c r="H6" s="39">
        <f t="shared" si="3"/>
        <v>0.36363636363636365</v>
      </c>
      <c r="I6" s="40">
        <f>COUNTIF(Vertices[Out-Degree],"&gt;= "&amp;H6)-COUNTIF(Vertices[Out-Degree],"&gt;="&amp;H7)</f>
        <v>0</v>
      </c>
      <c r="J6" s="39">
        <f t="shared" si="4"/>
        <v>3.7818181818181817</v>
      </c>
      <c r="K6" s="40">
        <f>COUNTIF(Vertices[Betweenness Centrality],"&gt;= "&amp;J6)-COUNTIF(Vertices[Betweenness Centrality],"&gt;="&amp;J7)</f>
        <v>0</v>
      </c>
      <c r="L6" s="39">
        <f t="shared" si="5"/>
        <v>0.03953823636363636</v>
      </c>
      <c r="M6" s="40">
        <f>COUNTIF(Vertices[Closeness Centrality],"&gt;= "&amp;L6)-COUNTIF(Vertices[Closeness Centrality],"&gt;="&amp;L7)</f>
        <v>0</v>
      </c>
      <c r="N6" s="39">
        <f t="shared" si="6"/>
        <v>0.05707843636363636</v>
      </c>
      <c r="O6" s="40">
        <f>COUNTIF(Vertices[Eigenvector Centrality],"&gt;= "&amp;N6)-COUNTIF(Vertices[Eigenvector Centrality],"&gt;="&amp;N7)</f>
        <v>0</v>
      </c>
      <c r="P6" s="39">
        <f t="shared" si="7"/>
        <v>0.6465144545454546</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0.4545454545454546</v>
      </c>
      <c r="I7" s="42">
        <f>COUNTIF(Vertices[Out-Degree],"&gt;= "&amp;H7)-COUNTIF(Vertices[Out-Degree],"&gt;="&amp;H8)</f>
        <v>0</v>
      </c>
      <c r="J7" s="41">
        <f t="shared" si="4"/>
        <v>4.7272727272727275</v>
      </c>
      <c r="K7" s="42">
        <f>COUNTIF(Vertices[Betweenness Centrality],"&gt;= "&amp;J7)-COUNTIF(Vertices[Betweenness Centrality],"&gt;="&amp;J8)</f>
        <v>0</v>
      </c>
      <c r="L7" s="41">
        <f t="shared" si="5"/>
        <v>0.04016354545454545</v>
      </c>
      <c r="M7" s="42">
        <f>COUNTIF(Vertices[Closeness Centrality],"&gt;= "&amp;L7)-COUNTIF(Vertices[Closeness Centrality],"&gt;="&amp;L8)</f>
        <v>0</v>
      </c>
      <c r="N7" s="41">
        <f t="shared" si="6"/>
        <v>0.06022154545454545</v>
      </c>
      <c r="O7" s="42">
        <f>COUNTIF(Vertices[Eigenvector Centrality],"&gt;= "&amp;N7)-COUNTIF(Vertices[Eigenvector Centrality],"&gt;="&amp;N8)</f>
        <v>0</v>
      </c>
      <c r="P7" s="41">
        <f t="shared" si="7"/>
        <v>0.6816058181818183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0.4363636363636364</v>
      </c>
      <c r="G8" s="40">
        <f>COUNTIF(Vertices[In-Degree],"&gt;= "&amp;F8)-COUNTIF(Vertices[In-Degree],"&gt;="&amp;F9)</f>
        <v>0</v>
      </c>
      <c r="H8" s="39">
        <f t="shared" si="3"/>
        <v>0.5454545454545455</v>
      </c>
      <c r="I8" s="40">
        <f>COUNTIF(Vertices[Out-Degree],"&gt;= "&amp;H8)-COUNTIF(Vertices[Out-Degree],"&gt;="&amp;H9)</f>
        <v>0</v>
      </c>
      <c r="J8" s="39">
        <f t="shared" si="4"/>
        <v>5.672727272727273</v>
      </c>
      <c r="K8" s="40">
        <f>COUNTIF(Vertices[Betweenness Centrality],"&gt;= "&amp;J8)-COUNTIF(Vertices[Betweenness Centrality],"&gt;="&amp;J9)</f>
        <v>0</v>
      </c>
      <c r="L8" s="39">
        <f t="shared" si="5"/>
        <v>0.04078885454545454</v>
      </c>
      <c r="M8" s="40">
        <f>COUNTIF(Vertices[Closeness Centrality],"&gt;= "&amp;L8)-COUNTIF(Vertices[Closeness Centrality],"&gt;="&amp;L9)</f>
        <v>0</v>
      </c>
      <c r="N8" s="39">
        <f t="shared" si="6"/>
        <v>0.06336465454545454</v>
      </c>
      <c r="O8" s="40">
        <f>COUNTIF(Vertices[Eigenvector Centrality],"&gt;= "&amp;N8)-COUNTIF(Vertices[Eigenvector Centrality],"&gt;="&amp;N9)</f>
        <v>0</v>
      </c>
      <c r="P8" s="39">
        <f t="shared" si="7"/>
        <v>0.716697181818182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0.6363636363636365</v>
      </c>
      <c r="I9" s="42">
        <f>COUNTIF(Vertices[Out-Degree],"&gt;= "&amp;H9)-COUNTIF(Vertices[Out-Degree],"&gt;="&amp;H10)</f>
        <v>0</v>
      </c>
      <c r="J9" s="41">
        <f t="shared" si="4"/>
        <v>6.618181818181818</v>
      </c>
      <c r="K9" s="42">
        <f>COUNTIF(Vertices[Betweenness Centrality],"&gt;= "&amp;J9)-COUNTIF(Vertices[Betweenness Centrality],"&gt;="&amp;J10)</f>
        <v>0</v>
      </c>
      <c r="L9" s="41">
        <f t="shared" si="5"/>
        <v>0.04141416363636363</v>
      </c>
      <c r="M9" s="42">
        <f>COUNTIF(Vertices[Closeness Centrality],"&gt;= "&amp;L9)-COUNTIF(Vertices[Closeness Centrality],"&gt;="&amp;L10)</f>
        <v>0</v>
      </c>
      <c r="N9" s="41">
        <f t="shared" si="6"/>
        <v>0.06650776363636363</v>
      </c>
      <c r="O9" s="42">
        <f>COUNTIF(Vertices[Eigenvector Centrality],"&gt;= "&amp;N9)-COUNTIF(Vertices[Eigenvector Centrality],"&gt;="&amp;N10)</f>
        <v>1</v>
      </c>
      <c r="P9" s="41">
        <f t="shared" si="7"/>
        <v>0.7517885454545457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401</v>
      </c>
      <c r="B10" s="36">
        <v>3</v>
      </c>
      <c r="D10" s="34">
        <f t="shared" si="1"/>
        <v>0</v>
      </c>
      <c r="E10" s="3">
        <f>COUNTIF(Vertices[Degree],"&gt;= "&amp;D10)-COUNTIF(Vertices[Degree],"&gt;="&amp;D11)</f>
        <v>0</v>
      </c>
      <c r="F10" s="39">
        <f t="shared" si="2"/>
        <v>0.5818181818181819</v>
      </c>
      <c r="G10" s="40">
        <f>COUNTIF(Vertices[In-Degree],"&gt;= "&amp;F10)-COUNTIF(Vertices[In-Degree],"&gt;="&amp;F11)</f>
        <v>0</v>
      </c>
      <c r="H10" s="39">
        <f t="shared" si="3"/>
        <v>0.7272727272727274</v>
      </c>
      <c r="I10" s="40">
        <f>COUNTIF(Vertices[Out-Degree],"&gt;= "&amp;H10)-COUNTIF(Vertices[Out-Degree],"&gt;="&amp;H11)</f>
        <v>0</v>
      </c>
      <c r="J10" s="39">
        <f t="shared" si="4"/>
        <v>7.5636363636363635</v>
      </c>
      <c r="K10" s="40">
        <f>COUNTIF(Vertices[Betweenness Centrality],"&gt;= "&amp;J10)-COUNTIF(Vertices[Betweenness Centrality],"&gt;="&amp;J11)</f>
        <v>0</v>
      </c>
      <c r="L10" s="39">
        <f t="shared" si="5"/>
        <v>0.04203947272727272</v>
      </c>
      <c r="M10" s="40">
        <f>COUNTIF(Vertices[Closeness Centrality],"&gt;= "&amp;L10)-COUNTIF(Vertices[Closeness Centrality],"&gt;="&amp;L11)</f>
        <v>0</v>
      </c>
      <c r="N10" s="39">
        <f t="shared" si="6"/>
        <v>0.06965087272727272</v>
      </c>
      <c r="O10" s="40">
        <f>COUNTIF(Vertices[Eigenvector Centrality],"&gt;= "&amp;N10)-COUNTIF(Vertices[Eigenvector Centrality],"&gt;="&amp;N11)</f>
        <v>0</v>
      </c>
      <c r="P10" s="39">
        <f t="shared" si="7"/>
        <v>0.7868799090909093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0.8181818181818183</v>
      </c>
      <c r="I11" s="42">
        <f>COUNTIF(Vertices[Out-Degree],"&gt;= "&amp;H11)-COUNTIF(Vertices[Out-Degree],"&gt;="&amp;H12)</f>
        <v>0</v>
      </c>
      <c r="J11" s="41">
        <f t="shared" si="4"/>
        <v>8.50909090909091</v>
      </c>
      <c r="K11" s="42">
        <f>COUNTIF(Vertices[Betweenness Centrality],"&gt;= "&amp;J11)-COUNTIF(Vertices[Betweenness Centrality],"&gt;="&amp;J12)</f>
        <v>0</v>
      </c>
      <c r="L11" s="41">
        <f t="shared" si="5"/>
        <v>0.04266478181818181</v>
      </c>
      <c r="M11" s="42">
        <f>COUNTIF(Vertices[Closeness Centrality],"&gt;= "&amp;L11)-COUNTIF(Vertices[Closeness Centrality],"&gt;="&amp;L12)</f>
        <v>0</v>
      </c>
      <c r="N11" s="41">
        <f t="shared" si="6"/>
        <v>0.07279398181818181</v>
      </c>
      <c r="O11" s="42">
        <f>COUNTIF(Vertices[Eigenvector Centrality],"&gt;= "&amp;N11)-COUNTIF(Vertices[Eigenvector Centrality],"&gt;="&amp;N12)</f>
        <v>1</v>
      </c>
      <c r="P11" s="41">
        <f t="shared" si="7"/>
        <v>0.821971272727273</v>
      </c>
      <c r="Q11" s="42">
        <f>COUNTIF(Vertices[PageRank],"&gt;= "&amp;P11)-COUNTIF(Vertices[PageRank],"&gt;="&amp;P12)</f>
        <v>0</v>
      </c>
      <c r="R11" s="41">
        <f t="shared" si="8"/>
        <v>0.08181818181818183</v>
      </c>
      <c r="S11" s="46">
        <f>COUNTIF(Vertices[Clustering Coefficient],"&gt;= "&amp;R11)-COUNTIF(Vertices[Clustering Coefficient],"&gt;="&amp;R12)</f>
        <v>1</v>
      </c>
      <c r="T11" s="41" t="e">
        <f ca="1" t="shared" si="9"/>
        <v>#REF!</v>
      </c>
      <c r="U11" s="42" t="e">
        <f ca="1" t="shared" si="0"/>
        <v>#REF!</v>
      </c>
    </row>
    <row r="12" spans="1:21" ht="15">
      <c r="A12" s="36" t="s">
        <v>222</v>
      </c>
      <c r="B12" s="36">
        <v>9</v>
      </c>
      <c r="D12" s="34">
        <f t="shared" si="1"/>
        <v>0</v>
      </c>
      <c r="E12" s="3">
        <f>COUNTIF(Vertices[Degree],"&gt;= "&amp;D12)-COUNTIF(Vertices[Degree],"&gt;="&amp;D13)</f>
        <v>0</v>
      </c>
      <c r="F12" s="39">
        <f t="shared" si="2"/>
        <v>0.7272727272727274</v>
      </c>
      <c r="G12" s="40">
        <f>COUNTIF(Vertices[In-Degree],"&gt;= "&amp;F12)-COUNTIF(Vertices[In-Degree],"&gt;="&amp;F13)</f>
        <v>0</v>
      </c>
      <c r="H12" s="39">
        <f t="shared" si="3"/>
        <v>0.9090909090909093</v>
      </c>
      <c r="I12" s="40">
        <f>COUNTIF(Vertices[Out-Degree],"&gt;= "&amp;H12)-COUNTIF(Vertices[Out-Degree],"&gt;="&amp;H13)</f>
        <v>0</v>
      </c>
      <c r="J12" s="39">
        <f t="shared" si="4"/>
        <v>9.454545454545455</v>
      </c>
      <c r="K12" s="40">
        <f>COUNTIF(Vertices[Betweenness Centrality],"&gt;= "&amp;J12)-COUNTIF(Vertices[Betweenness Centrality],"&gt;="&amp;J13)</f>
        <v>0</v>
      </c>
      <c r="L12" s="39">
        <f t="shared" si="5"/>
        <v>0.0432900909090909</v>
      </c>
      <c r="M12" s="40">
        <f>COUNTIF(Vertices[Closeness Centrality],"&gt;= "&amp;L12)-COUNTIF(Vertices[Closeness Centrality],"&gt;="&amp;L13)</f>
        <v>0</v>
      </c>
      <c r="N12" s="39">
        <f t="shared" si="6"/>
        <v>0.0759370909090909</v>
      </c>
      <c r="O12" s="40">
        <f>COUNTIF(Vertices[Eigenvector Centrality],"&gt;= "&amp;N12)-COUNTIF(Vertices[Eigenvector Centrality],"&gt;="&amp;N13)</f>
        <v>0</v>
      </c>
      <c r="P12" s="39">
        <f t="shared" si="7"/>
        <v>0.8570626363636367</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0.8000000000000002</v>
      </c>
      <c r="G13" s="42">
        <f>COUNTIF(Vertices[In-Degree],"&gt;= "&amp;F13)-COUNTIF(Vertices[In-Degree],"&gt;="&amp;F14)</f>
        <v>0</v>
      </c>
      <c r="H13" s="41">
        <f t="shared" si="3"/>
        <v>1.0000000000000002</v>
      </c>
      <c r="I13" s="42">
        <f>COUNTIF(Vertices[Out-Degree],"&gt;= "&amp;H13)-COUNTIF(Vertices[Out-Degree],"&gt;="&amp;H14)</f>
        <v>3</v>
      </c>
      <c r="J13" s="41">
        <f t="shared" si="4"/>
        <v>10.4</v>
      </c>
      <c r="K13" s="42">
        <f>COUNTIF(Vertices[Betweenness Centrality],"&gt;= "&amp;J13)-COUNTIF(Vertices[Betweenness Centrality],"&gt;="&amp;J14)</f>
        <v>0</v>
      </c>
      <c r="L13" s="41">
        <f t="shared" si="5"/>
        <v>0.04391539999999999</v>
      </c>
      <c r="M13" s="42">
        <f>COUNTIF(Vertices[Closeness Centrality],"&gt;= "&amp;L13)-COUNTIF(Vertices[Closeness Centrality],"&gt;="&amp;L14)</f>
        <v>0</v>
      </c>
      <c r="N13" s="41">
        <f t="shared" si="6"/>
        <v>0.07908019999999999</v>
      </c>
      <c r="O13" s="42">
        <f>COUNTIF(Vertices[Eigenvector Centrality],"&gt;= "&amp;N13)-COUNTIF(Vertices[Eigenvector Centrality],"&gt;="&amp;N14)</f>
        <v>0</v>
      </c>
      <c r="P13" s="41">
        <f t="shared" si="7"/>
        <v>0.8921540000000003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0.8727272727272729</v>
      </c>
      <c r="G14" s="40">
        <f>COUNTIF(Vertices[In-Degree],"&gt;= "&amp;F14)-COUNTIF(Vertices[In-Degree],"&gt;="&amp;F15)</f>
        <v>0</v>
      </c>
      <c r="H14" s="39">
        <f t="shared" si="3"/>
        <v>1.090909090909091</v>
      </c>
      <c r="I14" s="40">
        <f>COUNTIF(Vertices[Out-Degree],"&gt;= "&amp;H14)-COUNTIF(Vertices[Out-Degree],"&gt;="&amp;H15)</f>
        <v>0</v>
      </c>
      <c r="J14" s="39">
        <f t="shared" si="4"/>
        <v>11.345454545454546</v>
      </c>
      <c r="K14" s="40">
        <f>COUNTIF(Vertices[Betweenness Centrality],"&gt;= "&amp;J14)-COUNTIF(Vertices[Betweenness Centrality],"&gt;="&amp;J15)</f>
        <v>0</v>
      </c>
      <c r="L14" s="39">
        <f t="shared" si="5"/>
        <v>0.044540709090909084</v>
      </c>
      <c r="M14" s="40">
        <f>COUNTIF(Vertices[Closeness Centrality],"&gt;= "&amp;L14)-COUNTIF(Vertices[Closeness Centrality],"&gt;="&amp;L15)</f>
        <v>0</v>
      </c>
      <c r="N14" s="39">
        <f t="shared" si="6"/>
        <v>0.08222330909090908</v>
      </c>
      <c r="O14" s="40">
        <f>COUNTIF(Vertices[Eigenvector Centrality],"&gt;= "&amp;N14)-COUNTIF(Vertices[Eigenvector Centrality],"&gt;="&amp;N15)</f>
        <v>0</v>
      </c>
      <c r="P14" s="39">
        <f t="shared" si="7"/>
        <v>0.927245363636364</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0.9454545454545457</v>
      </c>
      <c r="G15" s="42">
        <f>COUNTIF(Vertices[In-Degree],"&gt;= "&amp;F15)-COUNTIF(Vertices[In-Degree],"&gt;="&amp;F16)</f>
        <v>5</v>
      </c>
      <c r="H15" s="41">
        <f t="shared" si="3"/>
        <v>1.1818181818181819</v>
      </c>
      <c r="I15" s="42">
        <f>COUNTIF(Vertices[Out-Degree],"&gt;= "&amp;H15)-COUNTIF(Vertices[Out-Degree],"&gt;="&amp;H16)</f>
        <v>0</v>
      </c>
      <c r="J15" s="41">
        <f t="shared" si="4"/>
        <v>12.290909090909091</v>
      </c>
      <c r="K15" s="42">
        <f>COUNTIF(Vertices[Betweenness Centrality],"&gt;= "&amp;J15)-COUNTIF(Vertices[Betweenness Centrality],"&gt;="&amp;J16)</f>
        <v>0</v>
      </c>
      <c r="L15" s="41">
        <f t="shared" si="5"/>
        <v>0.045166018181818174</v>
      </c>
      <c r="M15" s="42">
        <f>COUNTIF(Vertices[Closeness Centrality],"&gt;= "&amp;L15)-COUNTIF(Vertices[Closeness Centrality],"&gt;="&amp;L16)</f>
        <v>5</v>
      </c>
      <c r="N15" s="41">
        <f t="shared" si="6"/>
        <v>0.08536641818181817</v>
      </c>
      <c r="O15" s="42">
        <f>COUNTIF(Vertices[Eigenvector Centrality],"&gt;= "&amp;N15)-COUNTIF(Vertices[Eigenvector Centrality],"&gt;="&amp;N16)</f>
        <v>0</v>
      </c>
      <c r="P15" s="41">
        <f t="shared" si="7"/>
        <v>0.9623367272727277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1.0181818181818183</v>
      </c>
      <c r="G16" s="40">
        <f>COUNTIF(Vertices[In-Degree],"&gt;= "&amp;F16)-COUNTIF(Vertices[In-Degree],"&gt;="&amp;F17)</f>
        <v>0</v>
      </c>
      <c r="H16" s="39">
        <f t="shared" si="3"/>
        <v>1.2727272727272727</v>
      </c>
      <c r="I16" s="40">
        <f>COUNTIF(Vertices[Out-Degree],"&gt;= "&amp;H16)-COUNTIF(Vertices[Out-Degree],"&gt;="&amp;H17)</f>
        <v>0</v>
      </c>
      <c r="J16" s="39">
        <f t="shared" si="4"/>
        <v>13.236363636363636</v>
      </c>
      <c r="K16" s="40">
        <f>COUNTIF(Vertices[Betweenness Centrality],"&gt;= "&amp;J16)-COUNTIF(Vertices[Betweenness Centrality],"&gt;="&amp;J17)</f>
        <v>0</v>
      </c>
      <c r="L16" s="39">
        <f t="shared" si="5"/>
        <v>0.045791327272727264</v>
      </c>
      <c r="M16" s="40">
        <f>COUNTIF(Vertices[Closeness Centrality],"&gt;= "&amp;L16)-COUNTIF(Vertices[Closeness Centrality],"&gt;="&amp;L17)</f>
        <v>0</v>
      </c>
      <c r="N16" s="39">
        <f t="shared" si="6"/>
        <v>0.08850952727272726</v>
      </c>
      <c r="O16" s="40">
        <f>COUNTIF(Vertices[Eigenvector Centrality],"&gt;= "&amp;N16)-COUNTIF(Vertices[Eigenvector Centrality],"&gt;="&amp;N17)</f>
        <v>0</v>
      </c>
      <c r="P16" s="39">
        <f t="shared" si="7"/>
        <v>0.9974280909090913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1.090909090909091</v>
      </c>
      <c r="G17" s="42">
        <f>COUNTIF(Vertices[In-Degree],"&gt;= "&amp;F17)-COUNTIF(Vertices[In-Degree],"&gt;="&amp;F18)</f>
        <v>0</v>
      </c>
      <c r="H17" s="41">
        <f t="shared" si="3"/>
        <v>1.3636363636363635</v>
      </c>
      <c r="I17" s="42">
        <f>COUNTIF(Vertices[Out-Degree],"&gt;= "&amp;H17)-COUNTIF(Vertices[Out-Degree],"&gt;="&amp;H18)</f>
        <v>0</v>
      </c>
      <c r="J17" s="41">
        <f t="shared" si="4"/>
        <v>14.181818181818182</v>
      </c>
      <c r="K17" s="42">
        <f>COUNTIF(Vertices[Betweenness Centrality],"&gt;= "&amp;J17)-COUNTIF(Vertices[Betweenness Centrality],"&gt;="&amp;J18)</f>
        <v>0</v>
      </c>
      <c r="L17" s="41">
        <f t="shared" si="5"/>
        <v>0.046416636363636354</v>
      </c>
      <c r="M17" s="42">
        <f>COUNTIF(Vertices[Closeness Centrality],"&gt;= "&amp;L17)-COUNTIF(Vertices[Closeness Centrality],"&gt;="&amp;L18)</f>
        <v>0</v>
      </c>
      <c r="N17" s="41">
        <f t="shared" si="6"/>
        <v>0.09165263636363635</v>
      </c>
      <c r="O17" s="42">
        <f>COUNTIF(Vertices[Eigenvector Centrality],"&gt;= "&amp;N17)-COUNTIF(Vertices[Eigenvector Centrality],"&gt;="&amp;N18)</f>
        <v>0</v>
      </c>
      <c r="P17" s="41">
        <f t="shared" si="7"/>
        <v>1.032519454545455</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1.4545454545454544</v>
      </c>
      <c r="I18" s="40">
        <f>COUNTIF(Vertices[Out-Degree],"&gt;= "&amp;H18)-COUNTIF(Vertices[Out-Degree],"&gt;="&amp;H19)</f>
        <v>0</v>
      </c>
      <c r="J18" s="39">
        <f t="shared" si="4"/>
        <v>15.127272727272727</v>
      </c>
      <c r="K18" s="40">
        <f>COUNTIF(Vertices[Betweenness Centrality],"&gt;= "&amp;J18)-COUNTIF(Vertices[Betweenness Centrality],"&gt;="&amp;J19)</f>
        <v>1</v>
      </c>
      <c r="L18" s="39">
        <f t="shared" si="5"/>
        <v>0.047041945454545445</v>
      </c>
      <c r="M18" s="40">
        <f>COUNTIF(Vertices[Closeness Centrality],"&gt;= "&amp;L18)-COUNTIF(Vertices[Closeness Centrality],"&gt;="&amp;L19)</f>
        <v>0</v>
      </c>
      <c r="N18" s="39">
        <f t="shared" si="6"/>
        <v>0.09479574545454544</v>
      </c>
      <c r="O18" s="40">
        <f>COUNTIF(Vertices[Eigenvector Centrality],"&gt;= "&amp;N18)-COUNTIF(Vertices[Eigenvector Centrality],"&gt;="&amp;N19)</f>
        <v>0</v>
      </c>
      <c r="P18" s="39">
        <f t="shared" si="7"/>
        <v>1.0676108181818187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1.2363636363636366</v>
      </c>
      <c r="G19" s="42">
        <f>COUNTIF(Vertices[In-Degree],"&gt;= "&amp;F19)-COUNTIF(Vertices[In-Degree],"&gt;="&amp;F20)</f>
        <v>0</v>
      </c>
      <c r="H19" s="41">
        <f t="shared" si="3"/>
        <v>1.5454545454545452</v>
      </c>
      <c r="I19" s="42">
        <f>COUNTIF(Vertices[Out-Degree],"&gt;= "&amp;H19)-COUNTIF(Vertices[Out-Degree],"&gt;="&amp;H20)</f>
        <v>0</v>
      </c>
      <c r="J19" s="41">
        <f t="shared" si="4"/>
        <v>16.072727272727274</v>
      </c>
      <c r="K19" s="42">
        <f>COUNTIF(Vertices[Betweenness Centrality],"&gt;= "&amp;J19)-COUNTIF(Vertices[Betweenness Centrality],"&gt;="&amp;J20)</f>
        <v>0</v>
      </c>
      <c r="L19" s="41">
        <f t="shared" si="5"/>
        <v>0.047667254545454535</v>
      </c>
      <c r="M19" s="42">
        <f>COUNTIF(Vertices[Closeness Centrality],"&gt;= "&amp;L19)-COUNTIF(Vertices[Closeness Centrality],"&gt;="&amp;L20)</f>
        <v>0</v>
      </c>
      <c r="N19" s="41">
        <f t="shared" si="6"/>
        <v>0.09793885454545453</v>
      </c>
      <c r="O19" s="42">
        <f>COUNTIF(Vertices[Eigenvector Centrality],"&gt;= "&amp;N19)-COUNTIF(Vertices[Eigenvector Centrality],"&gt;="&amp;N20)</f>
        <v>0</v>
      </c>
      <c r="P19" s="41">
        <f t="shared" si="7"/>
        <v>1.1027021818181824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1.3090909090909093</v>
      </c>
      <c r="G20" s="40">
        <f>COUNTIF(Vertices[In-Degree],"&gt;= "&amp;F20)-COUNTIF(Vertices[In-Degree],"&gt;="&amp;F21)</f>
        <v>0</v>
      </c>
      <c r="H20" s="39">
        <f t="shared" si="3"/>
        <v>1.636363636363636</v>
      </c>
      <c r="I20" s="40">
        <f>COUNTIF(Vertices[Out-Degree],"&gt;= "&amp;H20)-COUNTIF(Vertices[Out-Degree],"&gt;="&amp;H21)</f>
        <v>0</v>
      </c>
      <c r="J20" s="39">
        <f t="shared" si="4"/>
        <v>17.01818181818182</v>
      </c>
      <c r="K20" s="40">
        <f>COUNTIF(Vertices[Betweenness Centrality],"&gt;= "&amp;J20)-COUNTIF(Vertices[Betweenness Centrality],"&gt;="&amp;J21)</f>
        <v>0</v>
      </c>
      <c r="L20" s="39">
        <f t="shared" si="5"/>
        <v>0.048292563636363625</v>
      </c>
      <c r="M20" s="40">
        <f>COUNTIF(Vertices[Closeness Centrality],"&gt;= "&amp;L20)-COUNTIF(Vertices[Closeness Centrality],"&gt;="&amp;L21)</f>
        <v>0</v>
      </c>
      <c r="N20" s="39">
        <f t="shared" si="6"/>
        <v>0.10108196363636363</v>
      </c>
      <c r="O20" s="40">
        <f>COUNTIF(Vertices[Eigenvector Centrality],"&gt;= "&amp;N20)-COUNTIF(Vertices[Eigenvector Centrality],"&gt;="&amp;N21)</f>
        <v>0</v>
      </c>
      <c r="P20" s="39">
        <f t="shared" si="7"/>
        <v>1.137793545454546</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1.381818181818182</v>
      </c>
      <c r="G21" s="42">
        <f>COUNTIF(Vertices[In-Degree],"&gt;= "&amp;F21)-COUNTIF(Vertices[In-Degree],"&gt;="&amp;F22)</f>
        <v>0</v>
      </c>
      <c r="H21" s="41">
        <f t="shared" si="3"/>
        <v>1.7272727272727268</v>
      </c>
      <c r="I21" s="42">
        <f>COUNTIF(Vertices[Out-Degree],"&gt;= "&amp;H21)-COUNTIF(Vertices[Out-Degree],"&gt;="&amp;H22)</f>
        <v>0</v>
      </c>
      <c r="J21" s="41">
        <f t="shared" si="4"/>
        <v>17.963636363636365</v>
      </c>
      <c r="K21" s="42">
        <f>COUNTIF(Vertices[Betweenness Centrality],"&gt;= "&amp;J21)-COUNTIF(Vertices[Betweenness Centrality],"&gt;="&amp;J22)</f>
        <v>0</v>
      </c>
      <c r="L21" s="41">
        <f t="shared" si="5"/>
        <v>0.048917872727272715</v>
      </c>
      <c r="M21" s="42">
        <f>COUNTIF(Vertices[Closeness Centrality],"&gt;= "&amp;L21)-COUNTIF(Vertices[Closeness Centrality],"&gt;="&amp;L22)</f>
        <v>0</v>
      </c>
      <c r="N21" s="41">
        <f t="shared" si="6"/>
        <v>0.10422507272727272</v>
      </c>
      <c r="O21" s="42">
        <f>COUNTIF(Vertices[Eigenvector Centrality],"&gt;= "&amp;N21)-COUNTIF(Vertices[Eigenvector Centrality],"&gt;="&amp;N22)</f>
        <v>0</v>
      </c>
      <c r="P21" s="41">
        <f t="shared" si="7"/>
        <v>1.1728849090909097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1.4545454545454548</v>
      </c>
      <c r="G22" s="40">
        <f>COUNTIF(Vertices[In-Degree],"&gt;= "&amp;F22)-COUNTIF(Vertices[In-Degree],"&gt;="&amp;F23)</f>
        <v>0</v>
      </c>
      <c r="H22" s="39">
        <f t="shared" si="3"/>
        <v>1.8181818181818177</v>
      </c>
      <c r="I22" s="40">
        <f>COUNTIF(Vertices[Out-Degree],"&gt;= "&amp;H22)-COUNTIF(Vertices[Out-Degree],"&gt;="&amp;H23)</f>
        <v>0</v>
      </c>
      <c r="J22" s="39">
        <f t="shared" si="4"/>
        <v>18.90909090909091</v>
      </c>
      <c r="K22" s="40">
        <f>COUNTIF(Vertices[Betweenness Centrality],"&gt;= "&amp;J22)-COUNTIF(Vertices[Betweenness Centrality],"&gt;="&amp;J23)</f>
        <v>0</v>
      </c>
      <c r="L22" s="39">
        <f t="shared" si="5"/>
        <v>0.049543181818181806</v>
      </c>
      <c r="M22" s="40">
        <f>COUNTIF(Vertices[Closeness Centrality],"&gt;= "&amp;L22)-COUNTIF(Vertices[Closeness Centrality],"&gt;="&amp;L23)</f>
        <v>1</v>
      </c>
      <c r="N22" s="39">
        <f t="shared" si="6"/>
        <v>0.10736818181818181</v>
      </c>
      <c r="O22" s="40">
        <f>COUNTIF(Vertices[Eigenvector Centrality],"&gt;= "&amp;N22)-COUNTIF(Vertices[Eigenvector Centrality],"&gt;="&amp;N23)</f>
        <v>0</v>
      </c>
      <c r="P22" s="39">
        <f t="shared" si="7"/>
        <v>1.2079762727272734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1.5272727272727276</v>
      </c>
      <c r="G23" s="42">
        <f>COUNTIF(Vertices[In-Degree],"&gt;= "&amp;F23)-COUNTIF(Vertices[In-Degree],"&gt;="&amp;F24)</f>
        <v>0</v>
      </c>
      <c r="H23" s="41">
        <f t="shared" si="3"/>
        <v>1.9090909090909085</v>
      </c>
      <c r="I23" s="42">
        <f>COUNTIF(Vertices[Out-Degree],"&gt;= "&amp;H23)-COUNTIF(Vertices[Out-Degree],"&gt;="&amp;H24)</f>
        <v>0</v>
      </c>
      <c r="J23" s="41">
        <f t="shared" si="4"/>
        <v>19.854545454545455</v>
      </c>
      <c r="K23" s="42">
        <f>COUNTIF(Vertices[Betweenness Centrality],"&gt;= "&amp;J23)-COUNTIF(Vertices[Betweenness Centrality],"&gt;="&amp;J24)</f>
        <v>0</v>
      </c>
      <c r="L23" s="41">
        <f t="shared" si="5"/>
        <v>0.050168490909090896</v>
      </c>
      <c r="M23" s="42">
        <f>COUNTIF(Vertices[Closeness Centrality],"&gt;= "&amp;L23)-COUNTIF(Vertices[Closeness Centrality],"&gt;="&amp;L24)</f>
        <v>0</v>
      </c>
      <c r="N23" s="41">
        <f t="shared" si="6"/>
        <v>0.1105112909090909</v>
      </c>
      <c r="O23" s="42">
        <f>COUNTIF(Vertices[Eigenvector Centrality],"&gt;= "&amp;N23)-COUNTIF(Vertices[Eigenvector Centrality],"&gt;="&amp;N24)</f>
        <v>0</v>
      </c>
      <c r="P23" s="41">
        <f t="shared" si="7"/>
        <v>1.243067636363637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1.6000000000000003</v>
      </c>
      <c r="G24" s="40">
        <f>COUNTIF(Vertices[In-Degree],"&gt;= "&amp;F24)-COUNTIF(Vertices[In-Degree],"&gt;="&amp;F25)</f>
        <v>0</v>
      </c>
      <c r="H24" s="39">
        <f t="shared" si="3"/>
        <v>1.9999999999999993</v>
      </c>
      <c r="I24" s="40">
        <f>COUNTIF(Vertices[Out-Degree],"&gt;= "&amp;H24)-COUNTIF(Vertices[Out-Degree],"&gt;="&amp;H25)</f>
        <v>0</v>
      </c>
      <c r="J24" s="39">
        <f t="shared" si="4"/>
        <v>20.8</v>
      </c>
      <c r="K24" s="40">
        <f>COUNTIF(Vertices[Betweenness Centrality],"&gt;= "&amp;J24)-COUNTIF(Vertices[Betweenness Centrality],"&gt;="&amp;J25)</f>
        <v>0</v>
      </c>
      <c r="L24" s="39">
        <f t="shared" si="5"/>
        <v>0.050793799999999986</v>
      </c>
      <c r="M24" s="40">
        <f>COUNTIF(Vertices[Closeness Centrality],"&gt;= "&amp;L24)-COUNTIF(Vertices[Closeness Centrality],"&gt;="&amp;L25)</f>
        <v>0</v>
      </c>
      <c r="N24" s="39">
        <f t="shared" si="6"/>
        <v>0.11365439999999999</v>
      </c>
      <c r="O24" s="40">
        <f>COUNTIF(Vertices[Eigenvector Centrality],"&gt;= "&amp;N24)-COUNTIF(Vertices[Eigenvector Centrality],"&gt;="&amp;N25)</f>
        <v>0</v>
      </c>
      <c r="P24" s="39">
        <f t="shared" si="7"/>
        <v>1.2781590000000007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2.0909090909090904</v>
      </c>
      <c r="I25" s="42">
        <f>COUNTIF(Vertices[Out-Degree],"&gt;= "&amp;H25)-COUNTIF(Vertices[Out-Degree],"&gt;="&amp;H26)</f>
        <v>0</v>
      </c>
      <c r="J25" s="41">
        <f t="shared" si="4"/>
        <v>21.745454545454546</v>
      </c>
      <c r="K25" s="42">
        <f>COUNTIF(Vertices[Betweenness Centrality],"&gt;= "&amp;J25)-COUNTIF(Vertices[Betweenness Centrality],"&gt;="&amp;J26)</f>
        <v>0</v>
      </c>
      <c r="L25" s="41">
        <f t="shared" si="5"/>
        <v>0.051419109090909076</v>
      </c>
      <c r="M25" s="42">
        <f>COUNTIF(Vertices[Closeness Centrality],"&gt;= "&amp;L25)-COUNTIF(Vertices[Closeness Centrality],"&gt;="&amp;L26)</f>
        <v>0</v>
      </c>
      <c r="N25" s="41">
        <f t="shared" si="6"/>
        <v>0.11679750909090908</v>
      </c>
      <c r="O25" s="42">
        <f>COUNTIF(Vertices[Eigenvector Centrality],"&gt;= "&amp;N25)-COUNTIF(Vertices[Eigenvector Centrality],"&gt;="&amp;N26)</f>
        <v>0</v>
      </c>
      <c r="P25" s="41">
        <f t="shared" si="7"/>
        <v>1.3132503636363644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1.7454545454545458</v>
      </c>
      <c r="G26" s="40">
        <f>COUNTIF(Vertices[In-Degree],"&gt;= "&amp;F26)-COUNTIF(Vertices[In-Degree],"&gt;="&amp;F28)</f>
        <v>0</v>
      </c>
      <c r="H26" s="39">
        <f t="shared" si="3"/>
        <v>2.181818181818181</v>
      </c>
      <c r="I26" s="40">
        <f>COUNTIF(Vertices[Out-Degree],"&gt;= "&amp;H26)-COUNTIF(Vertices[Out-Degree],"&gt;="&amp;H28)</f>
        <v>0</v>
      </c>
      <c r="J26" s="39">
        <f t="shared" si="4"/>
        <v>22.69090909090909</v>
      </c>
      <c r="K26" s="40">
        <f>COUNTIF(Vertices[Betweenness Centrality],"&gt;= "&amp;J26)-COUNTIF(Vertices[Betweenness Centrality],"&gt;="&amp;J28)</f>
        <v>0</v>
      </c>
      <c r="L26" s="39">
        <f t="shared" si="5"/>
        <v>0.05204441818181817</v>
      </c>
      <c r="M26" s="40">
        <f>COUNTIF(Vertices[Closeness Centrality],"&gt;= "&amp;L26)-COUNTIF(Vertices[Closeness Centrality],"&gt;="&amp;L28)</f>
        <v>1</v>
      </c>
      <c r="N26" s="39">
        <f t="shared" si="6"/>
        <v>0.11994061818181817</v>
      </c>
      <c r="O26" s="40">
        <f>COUNTIF(Vertices[Eigenvector Centrality],"&gt;= "&amp;N26)-COUNTIF(Vertices[Eigenvector Centrality],"&gt;="&amp;N28)</f>
        <v>0</v>
      </c>
      <c r="P26" s="39">
        <f t="shared" si="7"/>
        <v>1.348341727272728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2.04</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2.272727272727272</v>
      </c>
      <c r="I28" s="42">
        <f>COUNTIF(Vertices[Out-Degree],"&gt;= "&amp;H28)-COUNTIF(Vertices[Out-Degree],"&gt;="&amp;H40)</f>
        <v>0</v>
      </c>
      <c r="J28" s="41">
        <f>J26+($J$57-$J$2)/BinDivisor</f>
        <v>23.636363636363637</v>
      </c>
      <c r="K28" s="42">
        <f>COUNTIF(Vertices[Betweenness Centrality],"&gt;= "&amp;J28)-COUNTIF(Vertices[Betweenness Centrality],"&gt;="&amp;J40)</f>
        <v>0</v>
      </c>
      <c r="L28" s="41">
        <f>L26+($L$57-$L$2)/BinDivisor</f>
        <v>0.05266972727272726</v>
      </c>
      <c r="M28" s="42">
        <f>COUNTIF(Vertices[Closeness Centrality],"&gt;= "&amp;L28)-COUNTIF(Vertices[Closeness Centrality],"&gt;="&amp;L40)</f>
        <v>0</v>
      </c>
      <c r="N28" s="41">
        <f>N26+($N$57-$N$2)/BinDivisor</f>
        <v>0.12308372727272726</v>
      </c>
      <c r="O28" s="42">
        <f>COUNTIF(Vertices[Eigenvector Centrality],"&gt;= "&amp;N28)-COUNTIF(Vertices[Eigenvector Centrality],"&gt;="&amp;N40)</f>
        <v>0</v>
      </c>
      <c r="P28" s="41">
        <f>P26+($P$57-$P$2)/BinDivisor</f>
        <v>1.3834330909090917</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0.1111111111111111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402</v>
      </c>
      <c r="B30" s="36">
        <v>0.39876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403</v>
      </c>
      <c r="B32" s="36" t="s">
        <v>404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2.363636363636363</v>
      </c>
      <c r="I40" s="40">
        <f>COUNTIF(Vertices[Out-Degree],"&gt;= "&amp;H40)-COUNTIF(Vertices[Out-Degree],"&gt;="&amp;H41)</f>
        <v>0</v>
      </c>
      <c r="J40" s="39">
        <f>J28+($J$57-$J$2)/BinDivisor</f>
        <v>24.581818181818182</v>
      </c>
      <c r="K40" s="40">
        <f>COUNTIF(Vertices[Betweenness Centrality],"&gt;= "&amp;J40)-COUNTIF(Vertices[Betweenness Centrality],"&gt;="&amp;J41)</f>
        <v>0</v>
      </c>
      <c r="L40" s="39">
        <f>L28+($L$57-$L$2)/BinDivisor</f>
        <v>0.05329503636363635</v>
      </c>
      <c r="M40" s="40">
        <f>COUNTIF(Vertices[Closeness Centrality],"&gt;= "&amp;L40)-COUNTIF(Vertices[Closeness Centrality],"&gt;="&amp;L41)</f>
        <v>0</v>
      </c>
      <c r="N40" s="39">
        <f>N28+($N$57-$N$2)/BinDivisor</f>
        <v>0.12622683636363635</v>
      </c>
      <c r="O40" s="40">
        <f>COUNTIF(Vertices[Eigenvector Centrality],"&gt;= "&amp;N40)-COUNTIF(Vertices[Eigenvector Centrality],"&gt;="&amp;N41)</f>
        <v>1</v>
      </c>
      <c r="P40" s="39">
        <f>P28+($P$57-$P$2)/BinDivisor</f>
        <v>1.4185244545454554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1</v>
      </c>
      <c r="H41" s="41">
        <f aca="true" t="shared" si="12" ref="H41:H56">H40+($H$57-$H$2)/BinDivisor</f>
        <v>2.4545454545454537</v>
      </c>
      <c r="I41" s="42">
        <f>COUNTIF(Vertices[Out-Degree],"&gt;= "&amp;H41)-COUNTIF(Vertices[Out-Degree],"&gt;="&amp;H42)</f>
        <v>0</v>
      </c>
      <c r="J41" s="41">
        <f aca="true" t="shared" si="13" ref="J41:J56">J40+($J$57-$J$2)/BinDivisor</f>
        <v>25.527272727272727</v>
      </c>
      <c r="K41" s="42">
        <f>COUNTIF(Vertices[Betweenness Centrality],"&gt;= "&amp;J41)-COUNTIF(Vertices[Betweenness Centrality],"&gt;="&amp;J42)</f>
        <v>0</v>
      </c>
      <c r="L41" s="41">
        <f aca="true" t="shared" si="14" ref="L41:L56">L40+($L$57-$L$2)/BinDivisor</f>
        <v>0.05392034545454544</v>
      </c>
      <c r="M41" s="42">
        <f>COUNTIF(Vertices[Closeness Centrality],"&gt;= "&amp;L41)-COUNTIF(Vertices[Closeness Centrality],"&gt;="&amp;L42)</f>
        <v>0</v>
      </c>
      <c r="N41" s="41">
        <f aca="true" t="shared" si="15" ref="N41:N56">N40+($N$57-$N$2)/BinDivisor</f>
        <v>0.12936994545454544</v>
      </c>
      <c r="O41" s="42">
        <f>COUNTIF(Vertices[Eigenvector Centrality],"&gt;= "&amp;N41)-COUNTIF(Vertices[Eigenvector Centrality],"&gt;="&amp;N42)</f>
        <v>0</v>
      </c>
      <c r="P41" s="41">
        <f aca="true" t="shared" si="16" ref="P41:P56">P40+($P$57-$P$2)/BinDivisor</f>
        <v>1.453615818181819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2.5454545454545445</v>
      </c>
      <c r="I42" s="40">
        <f>COUNTIF(Vertices[Out-Degree],"&gt;= "&amp;H42)-COUNTIF(Vertices[Out-Degree],"&gt;="&amp;H43)</f>
        <v>0</v>
      </c>
      <c r="J42" s="39">
        <f t="shared" si="13"/>
        <v>26.472727272727273</v>
      </c>
      <c r="K42" s="40">
        <f>COUNTIF(Vertices[Betweenness Centrality],"&gt;= "&amp;J42)-COUNTIF(Vertices[Betweenness Centrality],"&gt;="&amp;J43)</f>
        <v>0</v>
      </c>
      <c r="L42" s="39">
        <f t="shared" si="14"/>
        <v>0.05454565454545453</v>
      </c>
      <c r="M42" s="40">
        <f>COUNTIF(Vertices[Closeness Centrality],"&gt;= "&amp;L42)-COUNTIF(Vertices[Closeness Centrality],"&gt;="&amp;L43)</f>
        <v>0</v>
      </c>
      <c r="N42" s="39">
        <f t="shared" si="15"/>
        <v>0.13251305454545453</v>
      </c>
      <c r="O42" s="40">
        <f>COUNTIF(Vertices[Eigenvector Centrality],"&gt;= "&amp;N42)-COUNTIF(Vertices[Eigenvector Centrality],"&gt;="&amp;N43)</f>
        <v>0</v>
      </c>
      <c r="P42" s="39">
        <f t="shared" si="16"/>
        <v>1.4887071818181827</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2.6363636363636354</v>
      </c>
      <c r="I43" s="42">
        <f>COUNTIF(Vertices[Out-Degree],"&gt;= "&amp;H43)-COUNTIF(Vertices[Out-Degree],"&gt;="&amp;H44)</f>
        <v>0</v>
      </c>
      <c r="J43" s="41">
        <f t="shared" si="13"/>
        <v>27.418181818181818</v>
      </c>
      <c r="K43" s="42">
        <f>COUNTIF(Vertices[Betweenness Centrality],"&gt;= "&amp;J43)-COUNTIF(Vertices[Betweenness Centrality],"&gt;="&amp;J44)</f>
        <v>0</v>
      </c>
      <c r="L43" s="41">
        <f t="shared" si="14"/>
        <v>0.05517096363636362</v>
      </c>
      <c r="M43" s="42">
        <f>COUNTIF(Vertices[Closeness Centrality],"&gt;= "&amp;L43)-COUNTIF(Vertices[Closeness Centrality],"&gt;="&amp;L44)</f>
        <v>0</v>
      </c>
      <c r="N43" s="41">
        <f t="shared" si="15"/>
        <v>0.13565616363636362</v>
      </c>
      <c r="O43" s="42">
        <f>COUNTIF(Vertices[Eigenvector Centrality],"&gt;= "&amp;N43)-COUNTIF(Vertices[Eigenvector Centrality],"&gt;="&amp;N44)</f>
        <v>0</v>
      </c>
      <c r="P43" s="41">
        <f t="shared" si="16"/>
        <v>1.5237985454545464</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2.727272727272726</v>
      </c>
      <c r="I44" s="40">
        <f>COUNTIF(Vertices[Out-Degree],"&gt;= "&amp;H44)-COUNTIF(Vertices[Out-Degree],"&gt;="&amp;H45)</f>
        <v>0</v>
      </c>
      <c r="J44" s="39">
        <f t="shared" si="13"/>
        <v>28.363636363636363</v>
      </c>
      <c r="K44" s="40">
        <f>COUNTIF(Vertices[Betweenness Centrality],"&gt;= "&amp;J44)-COUNTIF(Vertices[Betweenness Centrality],"&gt;="&amp;J45)</f>
        <v>0</v>
      </c>
      <c r="L44" s="39">
        <f t="shared" si="14"/>
        <v>0.05579627272727271</v>
      </c>
      <c r="M44" s="40">
        <f>COUNTIF(Vertices[Closeness Centrality],"&gt;= "&amp;L44)-COUNTIF(Vertices[Closeness Centrality],"&gt;="&amp;L45)</f>
        <v>0</v>
      </c>
      <c r="N44" s="39">
        <f t="shared" si="15"/>
        <v>0.13879927272727272</v>
      </c>
      <c r="O44" s="40">
        <f>COUNTIF(Vertices[Eigenvector Centrality],"&gt;= "&amp;N44)-COUNTIF(Vertices[Eigenvector Centrality],"&gt;="&amp;N45)</f>
        <v>0</v>
      </c>
      <c r="P44" s="39">
        <f t="shared" si="16"/>
        <v>1.55888990909091</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2.818181818181817</v>
      </c>
      <c r="I45" s="42">
        <f>COUNTIF(Vertices[Out-Degree],"&gt;= "&amp;H45)-COUNTIF(Vertices[Out-Degree],"&gt;="&amp;H46)</f>
        <v>0</v>
      </c>
      <c r="J45" s="41">
        <f t="shared" si="13"/>
        <v>29.30909090909091</v>
      </c>
      <c r="K45" s="42">
        <f>COUNTIF(Vertices[Betweenness Centrality],"&gt;= "&amp;J45)-COUNTIF(Vertices[Betweenness Centrality],"&gt;="&amp;J46)</f>
        <v>0</v>
      </c>
      <c r="L45" s="41">
        <f t="shared" si="14"/>
        <v>0.0564215818181818</v>
      </c>
      <c r="M45" s="42">
        <f>COUNTIF(Vertices[Closeness Centrality],"&gt;= "&amp;L45)-COUNTIF(Vertices[Closeness Centrality],"&gt;="&amp;L46)</f>
        <v>0</v>
      </c>
      <c r="N45" s="41">
        <f t="shared" si="15"/>
        <v>0.1419423818181818</v>
      </c>
      <c r="O45" s="42">
        <f>COUNTIF(Vertices[Eigenvector Centrality],"&gt;= "&amp;N45)-COUNTIF(Vertices[Eigenvector Centrality],"&gt;="&amp;N46)</f>
        <v>1</v>
      </c>
      <c r="P45" s="41">
        <f t="shared" si="16"/>
        <v>1.5939812727272737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2.909090909090908</v>
      </c>
      <c r="I46" s="40">
        <f>COUNTIF(Vertices[Out-Degree],"&gt;= "&amp;H46)-COUNTIF(Vertices[Out-Degree],"&gt;="&amp;H47)</f>
        <v>0</v>
      </c>
      <c r="J46" s="39">
        <f t="shared" si="13"/>
        <v>30.254545454545454</v>
      </c>
      <c r="K46" s="40">
        <f>COUNTIF(Vertices[Betweenness Centrality],"&gt;= "&amp;J46)-COUNTIF(Vertices[Betweenness Centrality],"&gt;="&amp;J47)</f>
        <v>0</v>
      </c>
      <c r="L46" s="39">
        <f t="shared" si="14"/>
        <v>0.05704689090909089</v>
      </c>
      <c r="M46" s="40">
        <f>COUNTIF(Vertices[Closeness Centrality],"&gt;= "&amp;L46)-COUNTIF(Vertices[Closeness Centrality],"&gt;="&amp;L47)</f>
        <v>0</v>
      </c>
      <c r="N46" s="39">
        <f t="shared" si="15"/>
        <v>0.1450854909090909</v>
      </c>
      <c r="O46" s="40">
        <f>COUNTIF(Vertices[Eigenvector Centrality],"&gt;= "&amp;N46)-COUNTIF(Vertices[Eigenvector Centrality],"&gt;="&amp;N47)</f>
        <v>0</v>
      </c>
      <c r="P46" s="39">
        <f t="shared" si="16"/>
        <v>1.6290726363636374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2.9999999999999987</v>
      </c>
      <c r="I47" s="42">
        <f>COUNTIF(Vertices[Out-Degree],"&gt;= "&amp;H47)-COUNTIF(Vertices[Out-Degree],"&gt;="&amp;H48)</f>
        <v>1</v>
      </c>
      <c r="J47" s="41">
        <f t="shared" si="13"/>
        <v>31.2</v>
      </c>
      <c r="K47" s="42">
        <f>COUNTIF(Vertices[Betweenness Centrality],"&gt;= "&amp;J47)-COUNTIF(Vertices[Betweenness Centrality],"&gt;="&amp;J48)</f>
        <v>0</v>
      </c>
      <c r="L47" s="41">
        <f t="shared" si="14"/>
        <v>0.05767219999999998</v>
      </c>
      <c r="M47" s="42">
        <f>COUNTIF(Vertices[Closeness Centrality],"&gt;= "&amp;L47)-COUNTIF(Vertices[Closeness Centrality],"&gt;="&amp;L48)</f>
        <v>0</v>
      </c>
      <c r="N47" s="41">
        <f t="shared" si="15"/>
        <v>0.1482286</v>
      </c>
      <c r="O47" s="42">
        <f>COUNTIF(Vertices[Eigenvector Centrality],"&gt;= "&amp;N47)-COUNTIF(Vertices[Eigenvector Centrality],"&gt;="&amp;N48)</f>
        <v>0</v>
      </c>
      <c r="P47" s="41">
        <f t="shared" si="16"/>
        <v>1.664164000000001</v>
      </c>
      <c r="Q47" s="42">
        <f>COUNTIF(Vertices[PageRank],"&gt;= "&amp;P47)-COUNTIF(Vertices[PageRank],"&gt;="&amp;P48)</f>
        <v>1</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3.0909090909090895</v>
      </c>
      <c r="I48" s="40">
        <f>COUNTIF(Vertices[Out-Degree],"&gt;= "&amp;H48)-COUNTIF(Vertices[Out-Degree],"&gt;="&amp;H49)</f>
        <v>0</v>
      </c>
      <c r="J48" s="39">
        <f t="shared" si="13"/>
        <v>32.14545454545455</v>
      </c>
      <c r="K48" s="40">
        <f>COUNTIF(Vertices[Betweenness Centrality],"&gt;= "&amp;J48)-COUNTIF(Vertices[Betweenness Centrality],"&gt;="&amp;J49)</f>
        <v>0</v>
      </c>
      <c r="L48" s="39">
        <f t="shared" si="14"/>
        <v>0.05829750909090907</v>
      </c>
      <c r="M48" s="40">
        <f>COUNTIF(Vertices[Closeness Centrality],"&gt;= "&amp;L48)-COUNTIF(Vertices[Closeness Centrality],"&gt;="&amp;L49)</f>
        <v>0</v>
      </c>
      <c r="N48" s="39">
        <f t="shared" si="15"/>
        <v>0.15137170909090908</v>
      </c>
      <c r="O48" s="40">
        <f>COUNTIF(Vertices[Eigenvector Centrality],"&gt;= "&amp;N48)-COUNTIF(Vertices[Eigenvector Centrality],"&gt;="&amp;N49)</f>
        <v>0</v>
      </c>
      <c r="P48" s="39">
        <f t="shared" si="16"/>
        <v>1.6992553636363648</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3.1818181818181803</v>
      </c>
      <c r="I49" s="42">
        <f>COUNTIF(Vertices[Out-Degree],"&gt;= "&amp;H49)-COUNTIF(Vertices[Out-Degree],"&gt;="&amp;H50)</f>
        <v>0</v>
      </c>
      <c r="J49" s="41">
        <f t="shared" si="13"/>
        <v>33.09090909090909</v>
      </c>
      <c r="K49" s="42">
        <f>COUNTIF(Vertices[Betweenness Centrality],"&gt;= "&amp;J49)-COUNTIF(Vertices[Betweenness Centrality],"&gt;="&amp;J50)</f>
        <v>0</v>
      </c>
      <c r="L49" s="41">
        <f t="shared" si="14"/>
        <v>0.05892281818181816</v>
      </c>
      <c r="M49" s="42">
        <f>COUNTIF(Vertices[Closeness Centrality],"&gt;= "&amp;L49)-COUNTIF(Vertices[Closeness Centrality],"&gt;="&amp;L50)</f>
        <v>0</v>
      </c>
      <c r="N49" s="41">
        <f t="shared" si="15"/>
        <v>0.15451481818181817</v>
      </c>
      <c r="O49" s="42">
        <f>COUNTIF(Vertices[Eigenvector Centrality],"&gt;= "&amp;N49)-COUNTIF(Vertices[Eigenvector Centrality],"&gt;="&amp;N50)</f>
        <v>0</v>
      </c>
      <c r="P49" s="41">
        <f t="shared" si="16"/>
        <v>1.7343467272727284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3.272727272727271</v>
      </c>
      <c r="I50" s="40">
        <f>COUNTIF(Vertices[Out-Degree],"&gt;= "&amp;H50)-COUNTIF(Vertices[Out-Degree],"&gt;="&amp;H51)</f>
        <v>0</v>
      </c>
      <c r="J50" s="39">
        <f t="shared" si="13"/>
        <v>34.03636363636364</v>
      </c>
      <c r="K50" s="40">
        <f>COUNTIF(Vertices[Betweenness Centrality],"&gt;= "&amp;J50)-COUNTIF(Vertices[Betweenness Centrality],"&gt;="&amp;J51)</f>
        <v>0</v>
      </c>
      <c r="L50" s="39">
        <f t="shared" si="14"/>
        <v>0.05954812727272725</v>
      </c>
      <c r="M50" s="40">
        <f>COUNTIF(Vertices[Closeness Centrality],"&gt;= "&amp;L50)-COUNTIF(Vertices[Closeness Centrality],"&gt;="&amp;L51)</f>
        <v>0</v>
      </c>
      <c r="N50" s="39">
        <f t="shared" si="15"/>
        <v>0.15765792727272726</v>
      </c>
      <c r="O50" s="40">
        <f>COUNTIF(Vertices[Eigenvector Centrality],"&gt;= "&amp;N50)-COUNTIF(Vertices[Eigenvector Centrality],"&gt;="&amp;N51)</f>
        <v>0</v>
      </c>
      <c r="P50" s="39">
        <f t="shared" si="16"/>
        <v>1.769438090909092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3.363636363636362</v>
      </c>
      <c r="I51" s="42">
        <f>COUNTIF(Vertices[Out-Degree],"&gt;= "&amp;H51)-COUNTIF(Vertices[Out-Degree],"&gt;="&amp;H52)</f>
        <v>0</v>
      </c>
      <c r="J51" s="41">
        <f t="shared" si="13"/>
        <v>34.981818181818184</v>
      </c>
      <c r="K51" s="42">
        <f>COUNTIF(Vertices[Betweenness Centrality],"&gt;= "&amp;J51)-COUNTIF(Vertices[Betweenness Centrality],"&gt;="&amp;J52)</f>
        <v>0</v>
      </c>
      <c r="L51" s="41">
        <f t="shared" si="14"/>
        <v>0.06017343636363634</v>
      </c>
      <c r="M51" s="42">
        <f>COUNTIF(Vertices[Closeness Centrality],"&gt;= "&amp;L51)-COUNTIF(Vertices[Closeness Centrality],"&gt;="&amp;L52)</f>
        <v>0</v>
      </c>
      <c r="N51" s="41">
        <f t="shared" si="15"/>
        <v>0.16080103636363635</v>
      </c>
      <c r="O51" s="42">
        <f>COUNTIF(Vertices[Eigenvector Centrality],"&gt;= "&amp;N51)-COUNTIF(Vertices[Eigenvector Centrality],"&gt;="&amp;N52)</f>
        <v>0</v>
      </c>
      <c r="P51" s="41">
        <f t="shared" si="16"/>
        <v>1.8045294545454558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3.454545454545453</v>
      </c>
      <c r="I52" s="40">
        <f>COUNTIF(Vertices[Out-Degree],"&gt;= "&amp;H52)-COUNTIF(Vertices[Out-Degree],"&gt;="&amp;H53)</f>
        <v>0</v>
      </c>
      <c r="J52" s="39">
        <f t="shared" si="13"/>
        <v>35.92727272727273</v>
      </c>
      <c r="K52" s="40">
        <f>COUNTIF(Vertices[Betweenness Centrality],"&gt;= "&amp;J52)-COUNTIF(Vertices[Betweenness Centrality],"&gt;="&amp;J53)</f>
        <v>0</v>
      </c>
      <c r="L52" s="39">
        <f t="shared" si="14"/>
        <v>0.06079874545454543</v>
      </c>
      <c r="M52" s="40">
        <f>COUNTIF(Vertices[Closeness Centrality],"&gt;= "&amp;L52)-COUNTIF(Vertices[Closeness Centrality],"&gt;="&amp;L53)</f>
        <v>0</v>
      </c>
      <c r="N52" s="39">
        <f t="shared" si="15"/>
        <v>0.16394414545454544</v>
      </c>
      <c r="O52" s="40">
        <f>COUNTIF(Vertices[Eigenvector Centrality],"&gt;= "&amp;N52)-COUNTIF(Vertices[Eigenvector Centrality],"&gt;="&amp;N53)</f>
        <v>0</v>
      </c>
      <c r="P52" s="39">
        <f t="shared" si="16"/>
        <v>1.8396208181818194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3.5454545454545436</v>
      </c>
      <c r="I53" s="42">
        <f>COUNTIF(Vertices[Out-Degree],"&gt;= "&amp;H53)-COUNTIF(Vertices[Out-Degree],"&gt;="&amp;H54)</f>
        <v>0</v>
      </c>
      <c r="J53" s="41">
        <f t="shared" si="13"/>
        <v>36.872727272727275</v>
      </c>
      <c r="K53" s="42">
        <f>COUNTIF(Vertices[Betweenness Centrality],"&gt;= "&amp;J53)-COUNTIF(Vertices[Betweenness Centrality],"&gt;="&amp;J54)</f>
        <v>0</v>
      </c>
      <c r="L53" s="41">
        <f t="shared" si="14"/>
        <v>0.06142405454545452</v>
      </c>
      <c r="M53" s="42">
        <f>COUNTIF(Vertices[Closeness Centrality],"&gt;= "&amp;L53)-COUNTIF(Vertices[Closeness Centrality],"&gt;="&amp;L54)</f>
        <v>0</v>
      </c>
      <c r="N53" s="41">
        <f t="shared" si="15"/>
        <v>0.16708725454545453</v>
      </c>
      <c r="O53" s="42">
        <f>COUNTIF(Vertices[Eigenvector Centrality],"&gt;= "&amp;N53)-COUNTIF(Vertices[Eigenvector Centrality],"&gt;="&amp;N54)</f>
        <v>0</v>
      </c>
      <c r="P53" s="41">
        <f t="shared" si="16"/>
        <v>1.874712181818183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3.6363636363636345</v>
      </c>
      <c r="I54" s="40">
        <f>COUNTIF(Vertices[Out-Degree],"&gt;= "&amp;H54)-COUNTIF(Vertices[Out-Degree],"&gt;="&amp;H55)</f>
        <v>0</v>
      </c>
      <c r="J54" s="39">
        <f t="shared" si="13"/>
        <v>37.81818181818182</v>
      </c>
      <c r="K54" s="40">
        <f>COUNTIF(Vertices[Betweenness Centrality],"&gt;= "&amp;J54)-COUNTIF(Vertices[Betweenness Centrality],"&gt;="&amp;J55)</f>
        <v>0</v>
      </c>
      <c r="L54" s="39">
        <f t="shared" si="14"/>
        <v>0.06204936363636361</v>
      </c>
      <c r="M54" s="40">
        <f>COUNTIF(Vertices[Closeness Centrality],"&gt;= "&amp;L54)-COUNTIF(Vertices[Closeness Centrality],"&gt;="&amp;L55)</f>
        <v>0</v>
      </c>
      <c r="N54" s="39">
        <f t="shared" si="15"/>
        <v>0.17023036363636362</v>
      </c>
      <c r="O54" s="40">
        <f>COUNTIF(Vertices[Eigenvector Centrality],"&gt;= "&amp;N54)-COUNTIF(Vertices[Eigenvector Centrality],"&gt;="&amp;N55)</f>
        <v>0</v>
      </c>
      <c r="P54" s="39">
        <f t="shared" si="16"/>
        <v>1.9098035454545468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3.7272727272727253</v>
      </c>
      <c r="I55" s="42">
        <f>COUNTIF(Vertices[Out-Degree],"&gt;= "&amp;H55)-COUNTIF(Vertices[Out-Degree],"&gt;="&amp;H56)</f>
        <v>0</v>
      </c>
      <c r="J55" s="41">
        <f t="shared" si="13"/>
        <v>38.763636363636365</v>
      </c>
      <c r="K55" s="42">
        <f>COUNTIF(Vertices[Betweenness Centrality],"&gt;= "&amp;J55)-COUNTIF(Vertices[Betweenness Centrality],"&gt;="&amp;J56)</f>
        <v>0</v>
      </c>
      <c r="L55" s="41">
        <f t="shared" si="14"/>
        <v>0.0626746727272727</v>
      </c>
      <c r="M55" s="42">
        <f>COUNTIF(Vertices[Closeness Centrality],"&gt;= "&amp;L55)-COUNTIF(Vertices[Closeness Centrality],"&gt;="&amp;L56)</f>
        <v>0</v>
      </c>
      <c r="N55" s="41">
        <f t="shared" si="15"/>
        <v>0.17337347272727271</v>
      </c>
      <c r="O55" s="42">
        <f>COUNTIF(Vertices[Eigenvector Centrality],"&gt;= "&amp;N55)-COUNTIF(Vertices[Eigenvector Centrality],"&gt;="&amp;N56)</f>
        <v>0</v>
      </c>
      <c r="P55" s="41">
        <f t="shared" si="16"/>
        <v>1.9448949090909105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3.818181818181816</v>
      </c>
      <c r="I56" s="40">
        <f>COUNTIF(Vertices[Out-Degree],"&gt;= "&amp;H56)-COUNTIF(Vertices[Out-Degree],"&gt;="&amp;H57)</f>
        <v>0</v>
      </c>
      <c r="J56" s="39">
        <f t="shared" si="13"/>
        <v>39.70909090909091</v>
      </c>
      <c r="K56" s="40">
        <f>COUNTIF(Vertices[Betweenness Centrality],"&gt;= "&amp;J56)-COUNTIF(Vertices[Betweenness Centrality],"&gt;="&amp;J57)</f>
        <v>1</v>
      </c>
      <c r="L56" s="39">
        <f t="shared" si="14"/>
        <v>0.06329998181818179</v>
      </c>
      <c r="M56" s="40">
        <f>COUNTIF(Vertices[Closeness Centrality],"&gt;= "&amp;L56)-COUNTIF(Vertices[Closeness Centrality],"&gt;="&amp;L57)</f>
        <v>0</v>
      </c>
      <c r="N56" s="39">
        <f t="shared" si="15"/>
        <v>0.1765165818181818</v>
      </c>
      <c r="O56" s="40">
        <f>COUNTIF(Vertices[Eigenvector Centrality],"&gt;= "&amp;N56)-COUNTIF(Vertices[Eigenvector Centrality],"&gt;="&amp;N57)</f>
        <v>1</v>
      </c>
      <c r="P56" s="39">
        <f t="shared" si="16"/>
        <v>1.9799862727272741</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5</v>
      </c>
      <c r="I57" s="44">
        <f>COUNTIF(Vertices[Out-Degree],"&gt;= "&amp;H57)-COUNTIF(Vertices[Out-Degree],"&gt;="&amp;H58)</f>
        <v>1</v>
      </c>
      <c r="J57" s="43">
        <f>MAX(Vertices[Betweenness Centrality])</f>
        <v>52</v>
      </c>
      <c r="K57" s="44">
        <f>COUNTIF(Vertices[Betweenness Centrality],"&gt;= "&amp;J57)-COUNTIF(Vertices[Betweenness Centrality],"&gt;="&amp;J58)</f>
        <v>1</v>
      </c>
      <c r="L57" s="43">
        <f>MAX(Vertices[Closeness Centrality])</f>
        <v>0.071429</v>
      </c>
      <c r="M57" s="44">
        <f>COUNTIF(Vertices[Closeness Centrality],"&gt;= "&amp;L57)-COUNTIF(Vertices[Closeness Centrality],"&gt;="&amp;L58)</f>
        <v>2</v>
      </c>
      <c r="N57" s="43">
        <f>MAX(Vertices[Eigenvector Centrality])</f>
        <v>0.217377</v>
      </c>
      <c r="O57" s="44">
        <f>COUNTIF(Vertices[Eigenvector Centrality],"&gt;= "&amp;N57)-COUNTIF(Vertices[Eigenvector Centrality],"&gt;="&amp;N58)</f>
        <v>1</v>
      </c>
      <c r="P57" s="43">
        <f>MAX(Vertices[PageRank])</f>
        <v>2.436174</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1.1</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52</v>
      </c>
    </row>
    <row r="99" spans="1:2" ht="15">
      <c r="A99" s="35" t="s">
        <v>102</v>
      </c>
      <c r="B99" s="49">
        <f>_xlfn.IFERROR(AVERAGE(Vertices[Betweenness Centrality]),NoMetricMessage)</f>
        <v>11.4</v>
      </c>
    </row>
    <row r="100" spans="1:2" ht="15">
      <c r="A100" s="35" t="s">
        <v>103</v>
      </c>
      <c r="B100" s="49">
        <f>_xlfn.IFERROR(MEDIAN(Vertices[Betweenness Centrality]),NoMetricMessage)</f>
        <v>0</v>
      </c>
    </row>
    <row r="111" spans="1:2" ht="15">
      <c r="A111" s="35" t="s">
        <v>106</v>
      </c>
      <c r="B111" s="49">
        <f>IF(COUNT(Vertices[Closeness Centrality])&gt;0,L2,NoMetricMessage)</f>
        <v>0.037037</v>
      </c>
    </row>
    <row r="112" spans="1:2" ht="15">
      <c r="A112" s="35" t="s">
        <v>107</v>
      </c>
      <c r="B112" s="49">
        <f>IF(COUNT(Vertices[Closeness Centrality])&gt;0,L57,NoMetricMessage)</f>
        <v>0.071429</v>
      </c>
    </row>
    <row r="113" spans="1:2" ht="15">
      <c r="A113" s="35" t="s">
        <v>108</v>
      </c>
      <c r="B113" s="49">
        <f>_xlfn.IFERROR(AVERAGE(Vertices[Closeness Centrality]),NoMetricMessage)</f>
        <v>0.05098020000000001</v>
      </c>
    </row>
    <row r="114" spans="1:2" ht="15">
      <c r="A114" s="35" t="s">
        <v>109</v>
      </c>
      <c r="B114" s="49">
        <f>_xlfn.IFERROR(MEDIAN(Vertices[Closeness Centrality]),NoMetricMessage)</f>
        <v>0.045455</v>
      </c>
    </row>
    <row r="125" spans="1:2" ht="15">
      <c r="A125" s="35" t="s">
        <v>112</v>
      </c>
      <c r="B125" s="49">
        <f>IF(COUNT(Vertices[Eigenvector Centrality])&gt;0,N2,NoMetricMessage)</f>
        <v>0.044506</v>
      </c>
    </row>
    <row r="126" spans="1:2" ht="15">
      <c r="A126" s="35" t="s">
        <v>113</v>
      </c>
      <c r="B126" s="49">
        <f>IF(COUNT(Vertices[Eigenvector Centrality])&gt;0,N57,NoMetricMessage)</f>
        <v>0.217377</v>
      </c>
    </row>
    <row r="127" spans="1:2" ht="15">
      <c r="A127" s="35" t="s">
        <v>114</v>
      </c>
      <c r="B127" s="49">
        <f>_xlfn.IFERROR(AVERAGE(Vertices[Eigenvector Centrality]),NoMetricMessage)</f>
        <v>0.10000019999999998</v>
      </c>
    </row>
    <row r="128" spans="1:2" ht="15">
      <c r="A128" s="35" t="s">
        <v>115</v>
      </c>
      <c r="B128" s="49">
        <f>_xlfn.IFERROR(MEDIAN(Vertices[Eigenvector Centrality]),NoMetricMessage)</f>
        <v>0.071005</v>
      </c>
    </row>
    <row r="139" spans="1:2" ht="15">
      <c r="A139" s="35" t="s">
        <v>140</v>
      </c>
      <c r="B139" s="49">
        <f>IF(COUNT(Vertices[PageRank])&gt;0,P2,NoMetricMessage)</f>
        <v>0.506149</v>
      </c>
    </row>
    <row r="140" spans="1:2" ht="15">
      <c r="A140" s="35" t="s">
        <v>141</v>
      </c>
      <c r="B140" s="49">
        <f>IF(COUNT(Vertices[PageRank])&gt;0,P57,NoMetricMessage)</f>
        <v>2.436174</v>
      </c>
    </row>
    <row r="141" spans="1:2" ht="15">
      <c r="A141" s="35" t="s">
        <v>142</v>
      </c>
      <c r="B141" s="49">
        <f>_xlfn.IFERROR(AVERAGE(Vertices[PageRank]),NoMetricMessage)</f>
        <v>0.9999477000000001</v>
      </c>
    </row>
    <row r="142" spans="1:2" ht="15">
      <c r="A142" s="35" t="s">
        <v>143</v>
      </c>
      <c r="B142" s="49">
        <f>_xlfn.IFERROR(MEDIAN(Vertices[PageRank]),NoMetricMessage)</f>
        <v>0.564146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0.075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386</v>
      </c>
    </row>
    <row r="24" spans="10:11" ht="409.5">
      <c r="J24" t="s">
        <v>387</v>
      </c>
      <c r="K24" s="13" t="s">
        <v>540</v>
      </c>
    </row>
    <row r="25" spans="10:11" ht="15">
      <c r="J25" t="s">
        <v>388</v>
      </c>
      <c r="K25" t="b">
        <v>0</v>
      </c>
    </row>
    <row r="26" spans="10:11" ht="15">
      <c r="J26" t="s">
        <v>538</v>
      </c>
      <c r="K26" t="s">
        <v>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397</v>
      </c>
      <c r="B2" s="128" t="s">
        <v>398</v>
      </c>
      <c r="C2" s="67" t="s">
        <v>399</v>
      </c>
    </row>
    <row r="3" spans="1:3" ht="15">
      <c r="A3" s="127" t="s">
        <v>390</v>
      </c>
      <c r="B3" s="127" t="s">
        <v>390</v>
      </c>
      <c r="C3" s="36">
        <v>6</v>
      </c>
    </row>
    <row r="4" spans="1:3" ht="15">
      <c r="A4" s="127" t="s">
        <v>391</v>
      </c>
      <c r="B4" s="127" t="s">
        <v>390</v>
      </c>
      <c r="C4" s="36">
        <v>1</v>
      </c>
    </row>
    <row r="5" spans="1:3" ht="15">
      <c r="A5" s="127" t="s">
        <v>391</v>
      </c>
      <c r="B5" s="127" t="s">
        <v>391</v>
      </c>
      <c r="C5" s="36">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405</v>
      </c>
      <c r="B1" s="13" t="s">
        <v>408</v>
      </c>
      <c r="C1" s="13" t="s">
        <v>409</v>
      </c>
      <c r="D1" s="13" t="s">
        <v>411</v>
      </c>
      <c r="E1" s="13" t="s">
        <v>410</v>
      </c>
      <c r="F1" s="13" t="s">
        <v>412</v>
      </c>
    </row>
    <row r="2" spans="1:6" ht="15">
      <c r="A2" s="90" t="s">
        <v>232</v>
      </c>
      <c r="B2" s="85">
        <v>1</v>
      </c>
      <c r="C2" s="90" t="s">
        <v>232</v>
      </c>
      <c r="D2" s="85">
        <v>1</v>
      </c>
      <c r="E2" s="90" t="s">
        <v>406</v>
      </c>
      <c r="F2" s="85">
        <v>1</v>
      </c>
    </row>
    <row r="3" spans="1:6" ht="15">
      <c r="A3" s="90" t="s">
        <v>231</v>
      </c>
      <c r="B3" s="85">
        <v>1</v>
      </c>
      <c r="C3" s="90" t="s">
        <v>231</v>
      </c>
      <c r="D3" s="85">
        <v>1</v>
      </c>
      <c r="E3" s="90" t="s">
        <v>407</v>
      </c>
      <c r="F3" s="85">
        <v>1</v>
      </c>
    </row>
    <row r="4" spans="1:6" ht="15">
      <c r="A4" s="90" t="s">
        <v>406</v>
      </c>
      <c r="B4" s="85">
        <v>1</v>
      </c>
      <c r="C4" s="85"/>
      <c r="D4" s="85"/>
      <c r="E4" s="85"/>
      <c r="F4" s="85"/>
    </row>
    <row r="5" spans="1:6" ht="15">
      <c r="A5" s="90" t="s">
        <v>407</v>
      </c>
      <c r="B5" s="85">
        <v>1</v>
      </c>
      <c r="C5" s="85"/>
      <c r="D5" s="85"/>
      <c r="E5" s="85"/>
      <c r="F5" s="85"/>
    </row>
    <row r="8" spans="1:6" ht="15" customHeight="1">
      <c r="A8" s="13" t="s">
        <v>415</v>
      </c>
      <c r="B8" s="13" t="s">
        <v>408</v>
      </c>
      <c r="C8" s="13" t="s">
        <v>418</v>
      </c>
      <c r="D8" s="13" t="s">
        <v>411</v>
      </c>
      <c r="E8" s="13" t="s">
        <v>419</v>
      </c>
      <c r="F8" s="13" t="s">
        <v>412</v>
      </c>
    </row>
    <row r="9" spans="1:6" ht="15">
      <c r="A9" s="85" t="s">
        <v>235</v>
      </c>
      <c r="B9" s="85">
        <v>1</v>
      </c>
      <c r="C9" s="85" t="s">
        <v>235</v>
      </c>
      <c r="D9" s="85">
        <v>1</v>
      </c>
      <c r="E9" s="85" t="s">
        <v>416</v>
      </c>
      <c r="F9" s="85">
        <v>1</v>
      </c>
    </row>
    <row r="10" spans="1:6" ht="15">
      <c r="A10" s="85" t="s">
        <v>234</v>
      </c>
      <c r="B10" s="85">
        <v>1</v>
      </c>
      <c r="C10" s="85" t="s">
        <v>234</v>
      </c>
      <c r="D10" s="85">
        <v>1</v>
      </c>
      <c r="E10" s="85" t="s">
        <v>417</v>
      </c>
      <c r="F10" s="85">
        <v>1</v>
      </c>
    </row>
    <row r="11" spans="1:6" ht="15">
      <c r="A11" s="85" t="s">
        <v>416</v>
      </c>
      <c r="B11" s="85">
        <v>1</v>
      </c>
      <c r="C11" s="85"/>
      <c r="D11" s="85"/>
      <c r="E11" s="85"/>
      <c r="F11" s="85"/>
    </row>
    <row r="12" spans="1:6" ht="15">
      <c r="A12" s="85" t="s">
        <v>417</v>
      </c>
      <c r="B12" s="85">
        <v>1</v>
      </c>
      <c r="C12" s="85"/>
      <c r="D12" s="85"/>
      <c r="E12" s="85"/>
      <c r="F12" s="85"/>
    </row>
    <row r="15" spans="1:6" ht="15" customHeight="1">
      <c r="A15" s="13" t="s">
        <v>422</v>
      </c>
      <c r="B15" s="13" t="s">
        <v>408</v>
      </c>
      <c r="C15" s="13" t="s">
        <v>423</v>
      </c>
      <c r="D15" s="13" t="s">
        <v>411</v>
      </c>
      <c r="E15" s="85" t="s">
        <v>424</v>
      </c>
      <c r="F15" s="85" t="s">
        <v>412</v>
      </c>
    </row>
    <row r="16" spans="1:6" ht="15">
      <c r="A16" s="85" t="s">
        <v>236</v>
      </c>
      <c r="B16" s="85">
        <v>1</v>
      </c>
      <c r="C16" s="85" t="s">
        <v>236</v>
      </c>
      <c r="D16" s="85">
        <v>1</v>
      </c>
      <c r="E16" s="85"/>
      <c r="F16" s="85"/>
    </row>
    <row r="19" spans="1:6" ht="15" customHeight="1">
      <c r="A19" s="13" t="s">
        <v>426</v>
      </c>
      <c r="B19" s="13" t="s">
        <v>408</v>
      </c>
      <c r="C19" s="13" t="s">
        <v>436</v>
      </c>
      <c r="D19" s="13" t="s">
        <v>411</v>
      </c>
      <c r="E19" s="85" t="s">
        <v>442</v>
      </c>
      <c r="F19" s="85" t="s">
        <v>412</v>
      </c>
    </row>
    <row r="20" spans="1:6" ht="15">
      <c r="A20" s="91" t="s">
        <v>427</v>
      </c>
      <c r="B20" s="91">
        <v>7</v>
      </c>
      <c r="C20" s="91" t="s">
        <v>432</v>
      </c>
      <c r="D20" s="91">
        <v>5</v>
      </c>
      <c r="E20" s="91"/>
      <c r="F20" s="91"/>
    </row>
    <row r="21" spans="1:6" ht="15">
      <c r="A21" s="91" t="s">
        <v>428</v>
      </c>
      <c r="B21" s="91">
        <v>0</v>
      </c>
      <c r="C21" s="91" t="s">
        <v>433</v>
      </c>
      <c r="D21" s="91">
        <v>3</v>
      </c>
      <c r="E21" s="91"/>
      <c r="F21" s="91"/>
    </row>
    <row r="22" spans="1:6" ht="15">
      <c r="A22" s="91" t="s">
        <v>429</v>
      </c>
      <c r="B22" s="91">
        <v>0</v>
      </c>
      <c r="C22" s="91" t="s">
        <v>434</v>
      </c>
      <c r="D22" s="91">
        <v>3</v>
      </c>
      <c r="E22" s="91"/>
      <c r="F22" s="91"/>
    </row>
    <row r="23" spans="1:6" ht="15">
      <c r="A23" s="91" t="s">
        <v>430</v>
      </c>
      <c r="B23" s="91">
        <v>150</v>
      </c>
      <c r="C23" s="91" t="s">
        <v>221</v>
      </c>
      <c r="D23" s="91">
        <v>3</v>
      </c>
      <c r="E23" s="91"/>
      <c r="F23" s="91"/>
    </row>
    <row r="24" spans="1:6" ht="15">
      <c r="A24" s="91" t="s">
        <v>431</v>
      </c>
      <c r="B24" s="91">
        <v>157</v>
      </c>
      <c r="C24" s="91" t="s">
        <v>435</v>
      </c>
      <c r="D24" s="91">
        <v>2</v>
      </c>
      <c r="E24" s="91"/>
      <c r="F24" s="91"/>
    </row>
    <row r="25" spans="1:6" ht="15">
      <c r="A25" s="91" t="s">
        <v>432</v>
      </c>
      <c r="B25" s="91">
        <v>5</v>
      </c>
      <c r="C25" s="91" t="s">
        <v>437</v>
      </c>
      <c r="D25" s="91">
        <v>2</v>
      </c>
      <c r="E25" s="91"/>
      <c r="F25" s="91"/>
    </row>
    <row r="26" spans="1:6" ht="15">
      <c r="A26" s="91" t="s">
        <v>221</v>
      </c>
      <c r="B26" s="91">
        <v>4</v>
      </c>
      <c r="C26" s="91" t="s">
        <v>438</v>
      </c>
      <c r="D26" s="91">
        <v>2</v>
      </c>
      <c r="E26" s="91"/>
      <c r="F26" s="91"/>
    </row>
    <row r="27" spans="1:6" ht="15">
      <c r="A27" s="91" t="s">
        <v>433</v>
      </c>
      <c r="B27" s="91">
        <v>3</v>
      </c>
      <c r="C27" s="91" t="s">
        <v>439</v>
      </c>
      <c r="D27" s="91">
        <v>2</v>
      </c>
      <c r="E27" s="91"/>
      <c r="F27" s="91"/>
    </row>
    <row r="28" spans="1:6" ht="15">
      <c r="A28" s="91" t="s">
        <v>434</v>
      </c>
      <c r="B28" s="91">
        <v>3</v>
      </c>
      <c r="C28" s="91" t="s">
        <v>440</v>
      </c>
      <c r="D28" s="91">
        <v>2</v>
      </c>
      <c r="E28" s="91"/>
      <c r="F28" s="91"/>
    </row>
    <row r="29" spans="1:6" ht="15">
      <c r="A29" s="91" t="s">
        <v>435</v>
      </c>
      <c r="B29" s="91">
        <v>2</v>
      </c>
      <c r="C29" s="91" t="s">
        <v>441</v>
      </c>
      <c r="D29" s="91">
        <v>2</v>
      </c>
      <c r="E29" s="91"/>
      <c r="F29" s="91"/>
    </row>
    <row r="32" spans="1:6" ht="15" customHeight="1">
      <c r="A32" s="13" t="s">
        <v>445</v>
      </c>
      <c r="B32" s="13" t="s">
        <v>408</v>
      </c>
      <c r="C32" s="13" t="s">
        <v>456</v>
      </c>
      <c r="D32" s="13" t="s">
        <v>411</v>
      </c>
      <c r="E32" s="85" t="s">
        <v>457</v>
      </c>
      <c r="F32" s="85" t="s">
        <v>412</v>
      </c>
    </row>
    <row r="33" spans="1:6" ht="15">
      <c r="A33" s="91" t="s">
        <v>446</v>
      </c>
      <c r="B33" s="91">
        <v>2</v>
      </c>
      <c r="C33" s="91" t="s">
        <v>446</v>
      </c>
      <c r="D33" s="91">
        <v>2</v>
      </c>
      <c r="E33" s="91"/>
      <c r="F33" s="91"/>
    </row>
    <row r="34" spans="1:6" ht="15">
      <c r="A34" s="91" t="s">
        <v>447</v>
      </c>
      <c r="B34" s="91">
        <v>2</v>
      </c>
      <c r="C34" s="91" t="s">
        <v>447</v>
      </c>
      <c r="D34" s="91">
        <v>2</v>
      </c>
      <c r="E34" s="91"/>
      <c r="F34" s="91"/>
    </row>
    <row r="35" spans="1:6" ht="15">
      <c r="A35" s="91" t="s">
        <v>448</v>
      </c>
      <c r="B35" s="91">
        <v>2</v>
      </c>
      <c r="C35" s="91" t="s">
        <v>448</v>
      </c>
      <c r="D35" s="91">
        <v>2</v>
      </c>
      <c r="E35" s="91"/>
      <c r="F35" s="91"/>
    </row>
    <row r="36" spans="1:6" ht="15">
      <c r="A36" s="91" t="s">
        <v>449</v>
      </c>
      <c r="B36" s="91">
        <v>2</v>
      </c>
      <c r="C36" s="91" t="s">
        <v>449</v>
      </c>
      <c r="D36" s="91">
        <v>2</v>
      </c>
      <c r="E36" s="91"/>
      <c r="F36" s="91"/>
    </row>
    <row r="37" spans="1:6" ht="15">
      <c r="A37" s="91" t="s">
        <v>450</v>
      </c>
      <c r="B37" s="91">
        <v>2</v>
      </c>
      <c r="C37" s="91" t="s">
        <v>450</v>
      </c>
      <c r="D37" s="91">
        <v>2</v>
      </c>
      <c r="E37" s="91"/>
      <c r="F37" s="91"/>
    </row>
    <row r="38" spans="1:6" ht="15">
      <c r="A38" s="91" t="s">
        <v>451</v>
      </c>
      <c r="B38" s="91">
        <v>2</v>
      </c>
      <c r="C38" s="91" t="s">
        <v>451</v>
      </c>
      <c r="D38" s="91">
        <v>2</v>
      </c>
      <c r="E38" s="91"/>
      <c r="F38" s="91"/>
    </row>
    <row r="39" spans="1:6" ht="15">
      <c r="A39" s="91" t="s">
        <v>452</v>
      </c>
      <c r="B39" s="91">
        <v>2</v>
      </c>
      <c r="C39" s="91" t="s">
        <v>452</v>
      </c>
      <c r="D39" s="91">
        <v>2</v>
      </c>
      <c r="E39" s="91"/>
      <c r="F39" s="91"/>
    </row>
    <row r="40" spans="1:6" ht="15">
      <c r="A40" s="91" t="s">
        <v>453</v>
      </c>
      <c r="B40" s="91">
        <v>2</v>
      </c>
      <c r="C40" s="91" t="s">
        <v>453</v>
      </c>
      <c r="D40" s="91">
        <v>2</v>
      </c>
      <c r="E40" s="91"/>
      <c r="F40" s="91"/>
    </row>
    <row r="41" spans="1:6" ht="15">
      <c r="A41" s="91" t="s">
        <v>454</v>
      </c>
      <c r="B41" s="91">
        <v>2</v>
      </c>
      <c r="C41" s="91" t="s">
        <v>454</v>
      </c>
      <c r="D41" s="91">
        <v>2</v>
      </c>
      <c r="E41" s="91"/>
      <c r="F41" s="91"/>
    </row>
    <row r="42" spans="1:6" ht="15">
      <c r="A42" s="91" t="s">
        <v>455</v>
      </c>
      <c r="B42" s="91">
        <v>2</v>
      </c>
      <c r="C42" s="91" t="s">
        <v>455</v>
      </c>
      <c r="D42" s="91">
        <v>2</v>
      </c>
      <c r="E42" s="91"/>
      <c r="F42" s="91"/>
    </row>
    <row r="45" spans="1:6" ht="15" customHeight="1">
      <c r="A45" s="13" t="s">
        <v>460</v>
      </c>
      <c r="B45" s="13" t="s">
        <v>408</v>
      </c>
      <c r="C45" s="13" t="s">
        <v>463</v>
      </c>
      <c r="D45" s="13" t="s">
        <v>411</v>
      </c>
      <c r="E45" s="85" t="s">
        <v>464</v>
      </c>
      <c r="F45" s="85" t="s">
        <v>412</v>
      </c>
    </row>
    <row r="46" spans="1:6" ht="15">
      <c r="A46" s="85" t="s">
        <v>214</v>
      </c>
      <c r="B46" s="85">
        <v>1</v>
      </c>
      <c r="C46" s="85" t="s">
        <v>214</v>
      </c>
      <c r="D46" s="85">
        <v>1</v>
      </c>
      <c r="E46" s="85"/>
      <c r="F46" s="85"/>
    </row>
    <row r="49" spans="1:6" ht="15" customHeight="1">
      <c r="A49" s="13" t="s">
        <v>461</v>
      </c>
      <c r="B49" s="13" t="s">
        <v>408</v>
      </c>
      <c r="C49" s="13" t="s">
        <v>465</v>
      </c>
      <c r="D49" s="13" t="s">
        <v>411</v>
      </c>
      <c r="E49" s="13" t="s">
        <v>466</v>
      </c>
      <c r="F49" s="13" t="s">
        <v>412</v>
      </c>
    </row>
    <row r="50" spans="1:6" ht="15">
      <c r="A50" s="85" t="s">
        <v>221</v>
      </c>
      <c r="B50" s="85">
        <v>4</v>
      </c>
      <c r="C50" s="85" t="s">
        <v>221</v>
      </c>
      <c r="D50" s="85">
        <v>3</v>
      </c>
      <c r="E50" s="85" t="s">
        <v>220</v>
      </c>
      <c r="F50" s="85">
        <v>1</v>
      </c>
    </row>
    <row r="51" spans="1:6" ht="15">
      <c r="A51" s="85" t="s">
        <v>215</v>
      </c>
      <c r="B51" s="85">
        <v>1</v>
      </c>
      <c r="C51" s="85" t="s">
        <v>215</v>
      </c>
      <c r="D51" s="85">
        <v>1</v>
      </c>
      <c r="E51" s="85" t="s">
        <v>219</v>
      </c>
      <c r="F51" s="85">
        <v>1</v>
      </c>
    </row>
    <row r="52" spans="1:6" ht="15">
      <c r="A52" s="85" t="s">
        <v>462</v>
      </c>
      <c r="B52" s="85">
        <v>1</v>
      </c>
      <c r="C52" s="85" t="s">
        <v>462</v>
      </c>
      <c r="D52" s="85">
        <v>1</v>
      </c>
      <c r="E52" s="85" t="s">
        <v>221</v>
      </c>
      <c r="F52" s="85">
        <v>1</v>
      </c>
    </row>
    <row r="53" spans="1:6" ht="15">
      <c r="A53" s="85" t="s">
        <v>220</v>
      </c>
      <c r="B53" s="85">
        <v>1</v>
      </c>
      <c r="C53" s="85"/>
      <c r="D53" s="85"/>
      <c r="E53" s="85" t="s">
        <v>218</v>
      </c>
      <c r="F53" s="85">
        <v>1</v>
      </c>
    </row>
    <row r="54" spans="1:6" ht="15">
      <c r="A54" s="85" t="s">
        <v>219</v>
      </c>
      <c r="B54" s="85">
        <v>1</v>
      </c>
      <c r="C54" s="85"/>
      <c r="D54" s="85"/>
      <c r="E54" s="85" t="s">
        <v>217</v>
      </c>
      <c r="F54" s="85">
        <v>1</v>
      </c>
    </row>
    <row r="55" spans="1:6" ht="15">
      <c r="A55" s="85" t="s">
        <v>218</v>
      </c>
      <c r="B55" s="85">
        <v>1</v>
      </c>
      <c r="C55" s="85"/>
      <c r="D55" s="85"/>
      <c r="E55" s="85"/>
      <c r="F55" s="85"/>
    </row>
    <row r="56" spans="1:6" ht="15">
      <c r="A56" s="85" t="s">
        <v>217</v>
      </c>
      <c r="B56" s="85">
        <v>1</v>
      </c>
      <c r="C56" s="85"/>
      <c r="D56" s="85"/>
      <c r="E56" s="85"/>
      <c r="F56" s="85"/>
    </row>
    <row r="59" spans="1:6" ht="15" customHeight="1">
      <c r="A59" s="13" t="s">
        <v>471</v>
      </c>
      <c r="B59" s="13" t="s">
        <v>408</v>
      </c>
      <c r="C59" s="13" t="s">
        <v>472</v>
      </c>
      <c r="D59" s="13" t="s">
        <v>411</v>
      </c>
      <c r="E59" s="13" t="s">
        <v>473</v>
      </c>
      <c r="F59" s="13" t="s">
        <v>412</v>
      </c>
    </row>
    <row r="60" spans="1:6" ht="15">
      <c r="A60" s="124" t="s">
        <v>212</v>
      </c>
      <c r="B60" s="85">
        <v>40611</v>
      </c>
      <c r="C60" s="124" t="s">
        <v>215</v>
      </c>
      <c r="D60" s="85">
        <v>9903</v>
      </c>
      <c r="E60" s="124" t="s">
        <v>212</v>
      </c>
      <c r="F60" s="85">
        <v>40611</v>
      </c>
    </row>
    <row r="61" spans="1:6" ht="15">
      <c r="A61" s="124" t="s">
        <v>215</v>
      </c>
      <c r="B61" s="85">
        <v>9903</v>
      </c>
      <c r="C61" s="124" t="s">
        <v>216</v>
      </c>
      <c r="D61" s="85">
        <v>6461</v>
      </c>
      <c r="E61" s="124" t="s">
        <v>217</v>
      </c>
      <c r="F61" s="85">
        <v>809</v>
      </c>
    </row>
    <row r="62" spans="1:6" ht="15">
      <c r="A62" s="124" t="s">
        <v>216</v>
      </c>
      <c r="B62" s="85">
        <v>6461</v>
      </c>
      <c r="C62" s="124" t="s">
        <v>221</v>
      </c>
      <c r="D62" s="85">
        <v>5387</v>
      </c>
      <c r="E62" s="124" t="s">
        <v>220</v>
      </c>
      <c r="F62" s="85">
        <v>753</v>
      </c>
    </row>
    <row r="63" spans="1:6" ht="15">
      <c r="A63" s="124" t="s">
        <v>221</v>
      </c>
      <c r="B63" s="85">
        <v>5387</v>
      </c>
      <c r="C63" s="124" t="s">
        <v>213</v>
      </c>
      <c r="D63" s="85">
        <v>2510</v>
      </c>
      <c r="E63" s="124" t="s">
        <v>218</v>
      </c>
      <c r="F63" s="85">
        <v>64</v>
      </c>
    </row>
    <row r="64" spans="1:6" ht="15">
      <c r="A64" s="124" t="s">
        <v>213</v>
      </c>
      <c r="B64" s="85">
        <v>2510</v>
      </c>
      <c r="C64" s="124" t="s">
        <v>214</v>
      </c>
      <c r="D64" s="85">
        <v>733</v>
      </c>
      <c r="E64" s="124" t="s">
        <v>219</v>
      </c>
      <c r="F64" s="85">
        <v>0</v>
      </c>
    </row>
    <row r="65" spans="1:6" ht="15">
      <c r="A65" s="124" t="s">
        <v>217</v>
      </c>
      <c r="B65" s="85">
        <v>809</v>
      </c>
      <c r="C65" s="124"/>
      <c r="D65" s="85"/>
      <c r="E65" s="124"/>
      <c r="F65" s="85"/>
    </row>
    <row r="66" spans="1:6" ht="15">
      <c r="A66" s="124" t="s">
        <v>220</v>
      </c>
      <c r="B66" s="85">
        <v>753</v>
      </c>
      <c r="C66" s="124"/>
      <c r="D66" s="85"/>
      <c r="E66" s="124"/>
      <c r="F66" s="85"/>
    </row>
    <row r="67" spans="1:6" ht="15">
      <c r="A67" s="124" t="s">
        <v>214</v>
      </c>
      <c r="B67" s="85">
        <v>733</v>
      </c>
      <c r="C67" s="124"/>
      <c r="D67" s="85"/>
      <c r="E67" s="124"/>
      <c r="F67" s="85"/>
    </row>
    <row r="68" spans="1:6" ht="15">
      <c r="A68" s="124" t="s">
        <v>218</v>
      </c>
      <c r="B68" s="85">
        <v>64</v>
      </c>
      <c r="C68" s="124"/>
      <c r="D68" s="85"/>
      <c r="E68" s="124"/>
      <c r="F68" s="85"/>
    </row>
    <row r="69" spans="1:6" ht="15">
      <c r="A69" s="124" t="s">
        <v>219</v>
      </c>
      <c r="B69" s="85">
        <v>0</v>
      </c>
      <c r="C69" s="124"/>
      <c r="D69" s="85"/>
      <c r="E69" s="124"/>
      <c r="F69" s="85"/>
    </row>
  </sheetData>
  <hyperlinks>
    <hyperlink ref="A2" r:id="rId1" display="https://www.socialdriver.com/careers"/>
    <hyperlink ref="A3" r:id="rId2" display="https://www.washingtonian.com/2018/12/07/do-you-work-for-one-of-washingtons-most-charitable-companies/"/>
    <hyperlink ref="A4" r:id="rId3" display="https://trendystartups.com/"/>
    <hyperlink ref="A5" r:id="rId4" display="https://www.youtube.com/channel/UC_1f5VL4nC03UsegwHaNcNA"/>
    <hyperlink ref="C2" r:id="rId5" display="https://www.socialdriver.com/careers"/>
    <hyperlink ref="C3" r:id="rId6" display="https://www.washingtonian.com/2018/12/07/do-you-work-for-one-of-washingtons-most-charitable-companies/"/>
    <hyperlink ref="E2" r:id="rId7" display="https://trendystartups.com/"/>
    <hyperlink ref="E3" r:id="rId8" display="https://www.youtube.com/channel/UC_1f5VL4nC03UsegwHaNcNA"/>
  </hyperlinks>
  <printOptions/>
  <pageMargins left="0.7" right="0.7" top="0.75" bottom="0.75" header="0.3" footer="0.3"/>
  <pageSetup orientation="portrait" paperSize="9"/>
  <tableParts>
    <tablePart r:id="rId15"/>
    <tablePart r:id="rId14"/>
    <tablePart r:id="rId10"/>
    <tablePart r:id="rId11"/>
    <tablePart r:id="rId16"/>
    <tablePart r:id="rId13"/>
    <tablePart r:id="rId12"/>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2019-01-16T23:04:37Z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