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<sst xmlns="http://schemas.openxmlformats.org/spreadsheetml/2006/main" count="3472" uniqueCount="1157">
  <si>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</si>
  <si>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</si>
  <si>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</si>
  <si>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</si>
  <si>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</si>
  <si>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</si>
  <si>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</si>
  <si>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</si>
  <si>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</si>
  <si>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</si>
  <si>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</si>
  <si>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</si>
  <si>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</si>
  <si>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</si>
  <si>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</si>
  <si>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</si>
  <si>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</si>
  <si>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</si>
  <si>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</si>
  <si>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</si>
  <si>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</si>
  <si>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</si>
  <si>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</si>
  <si>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</si>
  <si>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</si>
  <si>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</si>
  <si>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</si>
  <si>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</si>
  <si>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</si>
  <si>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</si>
  <si>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</si>
  <si>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</si>
  <si>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</si>
  <si>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</si>
  <si>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</si>
  <si>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</si>
  <si>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</si>
  <si>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</si>
  <si>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</si>
  <si>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</si>
  <si>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</si>
  <si>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</si>
  <si>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</si>
  <si>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</si>
  <si>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</si>
  <si>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</si>
  <si>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</si>
  <si>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</si>
  <si>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</si>
  <si>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</si>
  <si>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</si>
  <si>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</si>
  <si>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</si>
  <si>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</si>
  <si>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</si>
  <si>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</si>
  <si>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</si>
  <si>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</si>
  <si>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</si>
  <si>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</si>
  <si>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</si>
  <si>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</si>
  <si>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</si>
  <si>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</si>
  <si>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</si>
  <si>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</si>
  <si>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</si>
  <si>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</si>
  <si>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</si>
  <si>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</si>
  <si>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</si>
  <si>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</si>
  <si>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</si>
  <si>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</si>
  <si>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</si>
  <si>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</si>
  <si>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</si>
  <si>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</si>
  <si>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</si>
  <si>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</si>
  <si>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</si>
  <si>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</si>
  <si>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</si>
  <si>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</si>
  <si>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</si>
  <si>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</si>
  <si>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</si>
  <si>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</si>
  <si>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</si>
  <si>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</si>
  <si>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</si>
  <si>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</si>
  <si>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</si>
  <si>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</si>
  <si>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</si>
  <si>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</si>
  <si>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</si>
  <si>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</si>
  <si>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</si>
  <si>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</si>
  <si>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</si>
  <si>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</si>
  <si>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</si>
  <si>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</si>
  <si>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</si>
  <si>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</si>
  <si>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</si>
  <si>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</si>
  <si>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</si>
  <si>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</si>
  <si>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</si>
  <si>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</si>
  <si>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</si>
  <si>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</si>
  <si>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</si>
  <si>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</si>
  <si>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</si>
  <si>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</si>
  <si>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</si>
  <si>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</si>
  <si>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</si>
  <si>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</si>
  <si>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</si>
  <si>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</si>
  <si>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</si>
  <si>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</si>
  <si>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</si>
  <si>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</si>
  <si>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</si>
  <si>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</si>
  <si>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</si>
  <si>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</si>
  <si>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</si>
  <si>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</si>
  <si>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</si>
  <si>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</si>
  <si>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</si>
  <si>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</si>
  <si>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</si>
  <si>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</si>
  <si>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</si>
  <si>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</si>
  <si>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</si>
  <si>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</si>
  <si>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</si>
  <si>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</si>
  <si>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</si>
  <si>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</si>
  <si>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</si>
  <si>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</si>
  <si>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</si>
  <si>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</si>
  <si>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</si>
  <si>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</si>
  <si>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</si>
  <si>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</si>
  <si>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</si>
  <si>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</si>
  <si>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</si>
  <si>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</si>
  <si>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</si>
  <si>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</si>
  <si>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</si>
  <si>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</si>
  <si>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</si>
  <si>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</si>
  <si>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</si>
  <si>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</si>
  <si>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</si>
  <si>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</si>
  <si>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</si>
  <si>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</si>
  <si>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</si>
  <si>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</si>
  <si>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</si>
  <si>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</si>
  <si>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</si>
  <si>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</si>
  <si>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</si>
  <si>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</si>
  <si>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</si>
  <si>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</si>
  <si>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</si>
  <si>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</si>
  <si>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</si>
  <si>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</si>
  <si>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</si>
  <si>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</si>
  <si>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</si>
  <si>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</si>
  <si>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</si>
  <si>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</si>
  <si>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</si>
  <si>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</si>
  <si>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</si>
  <si>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</si>
  <si>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name="OpenUcinetFileDialog2"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name="MergeDuplicateEdgesUserSettingsDialog"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t>
  </si>
  <si>
    <t>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&lt;OpenUcinetFileDialog2&gt;
      &lt;setting name="FormLocation" serializeAs="String"&gt;
        &lt;value&gt;234, 234&lt;/value&gt;
      &lt;/setting&gt;
      &lt;setting name="FileDirectedness" serializeAs="String"&gt;
        &lt;value&gt;Directed&lt;/value&gt;
      &lt;/setting&gt;
      &lt;setting name="FormWindowState" serializeAs="String"&gt;
        &lt;value&gt;Normal&lt;/value&gt;
      &lt;/setting&gt;
      &lt;setting name="FormSize" serializeAs="String"&gt;
        &lt;value&gt;430, 259&lt;/value&gt;
      &lt;/setting&gt;
      &lt;setting name="HasBeenSaved" serializeAs="String"&gt;
        &lt;value&gt;True&lt;/value&gt;
      &lt;/setting&gt;
    &lt;/OpenUcinetFileDialog2&gt;
    &lt;GraphImageUserSettingsDialog3&gt;
      &lt;setting name="FormLocation" serializeAs="String"&gt;
        &lt;value&gt;156, 156&lt;/value&gt;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&lt;GeneralUserSettingsDialog5&gt;
      &lt;setting name="FormLocation" serializeAs="String"&gt;
        &lt;value&gt;52, 52&lt;/value&gt;
      &lt;/setting&gt;
      &lt;setting name="FormWindowState" serializeAs="String"&gt;
        &lt;value&gt;Normal&lt;/value&gt;
      &lt;/setting&gt;
      &lt;setting name="TabControlSelectedIndex" serializeAs="String"&gt;
        &lt;value&gt;2&lt;/value&gt;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&lt;value&gt;78, 78&lt;/value&gt;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&lt;ExportDataUserSettingsDialog&gt;
      &lt;setting name="FormLocation" serializeAs="String"&gt;
        &lt;value&gt;234, 234&lt;/value&gt;
      &lt;/setting&gt;
      &lt;setting name="FormWindowState" serializeAs="String"&gt;
        &lt;value&gt;Normal&lt;/value&gt;
      &lt;/settin</t>
  </si>
  <si>
    <t>g&gt;
      &lt;setting name="FormSize" serializeAs="String"&gt;
        &lt;value&gt;411, 374&lt;/value&gt;
      &lt;/setting&gt;
      &lt;setting name="HasBeenSaved" serializeAs="String"&gt;
        &lt;value&gt;True&lt;/value&gt;
      &lt;/setting&gt;
    &lt;/ExportDataUserSettingsDialog&gt;
    &lt;WordMetricUserSettingsDialog&gt;
      &lt;setting name="FormLocation" serializeAs="String"&gt;
        &lt;value&gt;182, 182&lt;/value&gt;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&lt;NumericRangeColumnAutoFillUserSettingsDialog&gt;
      &lt;setting name="FormLocation" serializeAs="String"&gt;
        &lt;value&gt;156, 156&lt;/value&gt;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&lt;ExportToNodeXLGraphGalleryDialog&gt;
      &lt;setting name="FormLocation" serializeAs="String"&gt;
        &lt;value&gt;156, 156&lt;/value&gt;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&lt;LayoutUserSettingsDialog4&gt;
      &lt;setting name="FormLocation" serializeAs="String"&gt;
        &lt;value&gt;156, 156&lt;/value&gt;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&lt;AutoFillWorkbookDialog5&gt;
      &lt;setting name="FormLocation" serializeAs="String"&gt;
        &lt;value&gt;130, 130&lt;/value&gt;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&lt;MergeDuplicateEdgesUserSettingsDialog&gt;
      &lt;setting name="FormLocation" serializeAs="String"&gt;
        &lt;value&gt;26, 26&lt;/value&gt;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&lt;CreateSubgraphImagesDialog3&gt;
      &lt;setting name="HasBeenSaved" serializeAs="String"&gt;
        &lt;value&gt;True&lt;/value&gt;
      &lt;/setting&gt;
      &lt;setting name="FormSize" serializeAs="String"&gt;
        &lt;value&gt;584, 504&lt;/value&gt;
      &lt;/setting&gt;
      &lt;setting name="ImageSizePx" serializeAs="String"&gt;
        &lt;value&gt;200, 200&lt;/value&gt;
      &lt;/setting&gt;
      &lt;setting name="FormWindowState" serializeAs="String"&gt;
        &lt;value&gt;Normal&lt;/value&gt;
      &lt;/setting&gt;
      &lt;setting name="FormLocation" serializeAs="String"&gt;
        &lt;value&gt;208, 208&lt;/value&gt;
      &lt;/setting&gt;
      &lt;setting name="ThumbnailSizePx" serializeAs="String"&gt;
        &lt;value&gt;76, 50&lt;/value&gt;
      &lt;/setting&gt;
      &lt;setting name="Levels" serializeAs="String"&gt;
        &lt;value&gt;1.5&lt;/value&gt;
      &lt;/setting&gt;
      &lt;setting name="ImageFormat" serializeAs="String"&gt;
        &lt;value&gt;Png&lt;/value&gt;
      &lt;/setting&gt;
    &lt;/CreateSubgraphImagesDialog3&gt;
    &lt;CalculateGraphMetricsDialog&gt;
      &lt;setting name="FormLocation" serializeAs="String"&gt;
        &lt;value&gt;208, 208&lt;/value&gt;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&lt;AutomateTasksDialog2&gt;
      &lt;setting name="FormLocation" serializeAs="String"&gt;
        &lt;value&gt;156, 156&lt;/value&gt;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t>
  </si>
  <si>
    <t>Workbook Settings 23</t>
  </si>
  <si>
    <t>Workbook Settings 24</t>
  </si>
  <si>
    <t>ationUserSettings&gt;
      &lt;setting name="TextWrapWillBeTurnedOff" serializeAs="String"&gt;
        &lt;value&gt;False&lt;/value&gt;
      &lt;/setting&gt;
      &lt;setting name="LayoutTypeIsNull" serializeAs="String"&gt;
        &lt;value&gt;False&lt;/value&gt;
      &lt;/setting&gt;
    &lt;/NotificationUserSettings&gt;
    &lt;NotificationDialog2&gt;
      &lt;setting name="FormLocation" serializeAs="String"&gt;
        &lt;value&gt;52, 52&lt;/value&gt;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&lt;PlugInUserSettings&gt;
      &lt;setting name="PlugInFolderPath" serializeAs="String"&gt;
        &lt;value /&gt;
      &lt;/setting&gt;
    &lt;/PlugInUserSettings&gt;
    &lt;ImportDataUserSettingsDialog&gt;
      &lt;setting name="FormLocation" serializeAs="String"&gt;
        &lt;value&gt;130, 130&lt;/value&gt;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 /&gt;
      &lt;/setting&gt;
      &lt;setting name="BrandLogo" serializeAs="String"&gt;
        &lt;value&gt;http://www.smrfoundation.org/wp-content/uploads/2011/09/328-Social-Media-Research-Foundation-Logo.jpg&lt;/value&gt;
      &lt;/setting&gt;
      &lt;setting name="Hashtag" serializeAs="String"&gt;
        &lt;value&gt;#NodeXL&lt;/value&gt;
      &lt;/setting&gt;
      &lt;setting name="ActionURL" serializeAs="String"&gt;
        &lt;value&gt;http://www.smrfoundation.org/nodexl/features/&lt;/value&gt;
      &lt;/setting&gt;
      &lt;setting name="BrandURL" serializeAs="String"&gt;
        &lt;value&gt;https://www.smrfoundation.org&lt;/value&gt;
      &lt;/setting&gt;
    &lt;/ExportDataUserSettings&gt;
    &lt;ImportDataUserSettings&gt;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 /&gt;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t>
  </si>
  <si>
    <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&lt;value&gt;CalculateSentiment░True▓TextColumnIsOnEdgeWorksheet░False▓TextColumnName░About▓CountByGroup░True▓SkipSingleTerms░True▓WordsToSkip░0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com como con could could've couldn't cuando d da damit dann dans das dass de dein deine deinem deinen deiner deines del dem den denen denn der deren des desde después dessen di dich did didn't diese diesem diesen dieses dijo dir do doch does doesn't don't donde dort dos du durante durch e ein eine einem einen einer eines either el él ella elle else en entre er era es esa ese eso est esta está este esto estos et euch euer euren eures even ever every f for from fue für g get gleich got h ha haben había hace had han has hasn't hasta hat hatte hätte hatten hätten hättest have hay he he'd he'll he's her here hers hier him his how how'd how'll how's however http https i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ö ob oder of off often on only or other otra otro otros ou our out own p page pages país para parte pas pero por porque post posts pour puede q que qué qui quoi r rather real rt s said say says schon se según sehr sein ser she she'd she'll she's should should've shouldn't si sí sich sido sie siempre sin since sind so sobre sogar soll sollst sollte sollten solltest solo sólo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vez via vía vom von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zur▓SentimentList1Name░Positive▓SentimentList2Name░Negative▓SentimentList3Name░(Enter your own list of words here)▓SentimentWordsInList1░a+ abound abounds abundance abundant accessable accessible acclaim acclaimed acclamation accolade accolades accommodative accomoda</t>
  </si>
  <si>
    <t>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t>
  </si>
  <si>
    <t>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t>
  </si>
  <si>
    <t xml:space="preserve">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t>
  </si>
  <si>
    <t>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abgesichert abmachen Abmachung abschließen Abschluß absolut abstimmen Abstimmung abwechslungsreich addieren adrett agil Agilität akkurat aktiv Aktivität aktualisieren Aktualisierung Aktualität aktuell akzeptabel Akzeptanz akzeptieren allerbeste allererste allgemeingültig allumfassend anbieten Andrang anerkannt anerkennen anerkennenswert Anerkennung Angebot angemessen Angemessenheit angenehm angesehen anheben Anhebung anheitern Anheiterung ankurbeln Ankurbelung anlocken annähern Annäherung annehmbar Annehmlichkeit anpassen Anpassung anpassungsfähig Anpassungsfähigkeit anreichern Anreicherung ansehnlich ansprechend Anspruch anspruchsvoll Anstand anständig Anständigkeit ansteigen Anstieg Anteil anteilig anvertrauen anziehen Anziehung applaudieren Applaus artig ästhetisch atemberaubend attraktiv Attraktivität aufbereiten Aufbereitung aufbessern Aufbesserung aufblühen auferstehen Auferstehung aufmerksam Aufmerksamkeit aufmuntern aufmunternd Aufmunterung aufrecht aufrichtig Aufrichtigkeit aufschwingen Aufschwung aufsteigen Aufstieg aufstocken Aufstockung Auftrag auftreiben Auftrieb aufwärts Aufwärtstrend aufwendig aufwerten Aufwertung Augenweide Ausbau ausbauen ausbilden Ausbildung Ausdauer ausdauern ausführlich ausgeflippt ausgeglichen ausgewählt ausgeweitet ausgewogen ausgezeichnet Ausgleich ausgleichen Ausgleichszahlung auskommen auskurieren ausreichen ausreichend außergewöhnlich außerordentlich aussichtsreich ausweiten auszeichnen Auszeichnung authentisch Authentizität autonom Autonomie bahnbrechend bärenstark barmherzig beachtenswert beachtlich beauftragen bedarfsgerecht bedarfsorientiert bedarft bedenken bedeuten bedeutend bedeutsam Bedeutung beeindrucken beeindruckend befördern Beförderung befreien Befreiung befriedigen befriedigend Befriedigung begehrt begeistern Begeisterung beglückend begnadet begnadigen Begnadigung begünstigen Begünstigung behaglich beheben beheizbar beherrscht behütet behutsam Beifall Beifallsruf beilegen Beilegung beispielhaft beisteuern Beisteuerung beitragen beitreten Beitritt bejubelt bekannt bekennend bekräftigen Bekräftigung belastbar Belastbarkeit beleben Belebtheit belehrbar beliebt Beliebtheit belohnen Belohnung bemerkenswert Benefiz beneidenswert bequem berauschend bereichern Bereicherung bereit Bereitschaft bereitstellen Bereitstellung beruhigen beruhigend Beruhigung berühmt bescheiden Bescheidenheit beschleunigen Beschleunigung beschwichtigen Beschwichtigung Besitz besitzen besondere besonderer besonders besonnen besser bessern Besserung bestätigen Bestätigung bestehen besten bestens bestmöglich beteiligen Beteiligung beträchtlich bevorzugt bewährt bewegend bewirken Bewunderer bewundern bewundernswert bewundert Bewunderung bezaubernd Bildung blendend blühen Blüte bombastisch bombig Bonität Bonus Boom boomen brandneu bravourös breitgefächert brillant Brillanz brilliant brillieren brüderlich Brüderlichkeit Bund Bündnis bunt Champion charakterstark Charisma charismatisch charmant Charme chic clever Cleverness Comeback cool dankbar Dankbarkeit danken dauerhaft denkwürdig detailliert dienlich diplomatisch diskret Diskretion Disziplin diszipliniert Duft dufte duften durchdacht durchhalten durchschlagend Dynamik dynamisch Echtheit edel effektiv effektvoll effizient Effizienz Ehre ehren ehrenwert Ehrfurcht ehrfürchtig ehrgeizig ehrlich Ehrlichkeit ehrwürdig Ehrwürdigkeit Eifer eifern eifrig Eigenkapital eignen Eignung eindeutig Eindeutigkeit eindrucksvoll einfach einfallsreich Einfallsreichtum einflußreich einhalten Einhaltung Einheit einheitlich Einheitlichkeit Einkauf einkaufen einmalig Einnahme einnehmen einsparen Einsparung einträglich einwandfrei einweihen Einweihung einzigartig Einzigartigkeit elegant Eleganz Empathie empathisch empfehlen empfehlenswert Empfehlung energisch Engagement engagieren engagiert enorm enthusiastisch entlasten Entlastung entlohnen Entlohnung enträtseln entschädigen Entschädigung entschlossen Entschluß entschlüsseln Entschlüsselung entspannen Entspannung entwirren Entwirrung entzückend epochal erarbeiten Erbe erben erfahren Erfahrung Erfolg erfolgreich Erfolgserlebnis erfreuen erfreulich erfreulicher erfrischend erfüllen Erfüllung ergänzen Ergänzung ergebnisreich ergiebig Ergiebigkeit erhalten erhältlich Erhaltung erhebend erheblich erhöhen Erhöhung erholen erholsam Erholung erkennbar erklärt erklimmen erlauben Erlaubnis erleichtern Erleichterung erleuchten Erleuchtung erlösen Erlösung ermöglichen ermunternd ermutigen ermutigend Ermutigung erneuern Erneuerung ernsthaft Ernsthaftigkeit erreichen erschaffen erschlossen Ersparnis ersprießlich erstaunen erstaunlich erstklassig erstrangig erstrebenswert Ertrag ertragreich erweitern erweitert Erweiterung erwünscht erzeugen Erzeugnis erzielen etabliert euphorisch exakt exklusiv exorbitant exotisch Experte Expertise explosiv exponiert exquisit extravagant exzellent Exzellenz fabelhaft fähig Fähigkeit fair Fairness famos fantasievoll fantastisch Faszination faszinieren faszinierend favorisieren Favorit fehlerfrei Feier feiern fein fertig fertige</t>
  </si>
  <si>
    <t>n Fertigkeit fesch fesselnd Fest Festakt Festigkeit festlich Festlichkeit fidel finanzieren Finanzierung findig fit Fitness Flair Fleiß fleißig flexibel Flexibilität flink florieren flott flüssig fördern Förderung formvollendet fortdauernd fortschreiten Fortschritt frei Freiheit freikommen freisprechen Freispruch freiwillig Freude freudig freuen Freund freundlich Freundlichkeit Freundschaft freundschaftlich Frieden friedlich friedvoll froh fröhlich frohlocken fruchtbar Fruchtbarkeit führen führend Führung Fülle füllen fulminant funkeln funktionieren funktionierend funktionsfähig Funktionsfähigkeit furchtlos Furchtlosigkeit Gabe galant Garantie garantiert gastfreundlich Gastfreundlichkeit gedeihen gedeihlich Gedenken gediegen Geduld geduldig geeignet Gefallen gefeiert gefesselt gefestigt gefragt geglückt Gehaltszulage gehörig gehorsam geil gelassen Gelassenheit Geldgeber geliebt gelohnt gelungen gemeinsam Gemeinschaft gemeinschaftlich gemütlich genau Genauigkeit genehm genehmigen Genehmigung genesen Genesung genial Genialität Genie genießbar genießen genügend Genuss geordnet gepflegt geräumig Geräumigkeit gerecht gerechtfertigt Gerechtigkeit gerührt geruhsam geschäftig geschätzt Geschenk Geschick Geschicklichkeit geschickt geschmackvoll gesteigert gestiegen gesund Gesundheit Gesundung getreu gewachsen gewährleisten Gewährleistung gewaltfrei gewaltig gewichtig Gewinn gewinnbringend gewinnen Gewinner gewissenhaft gewünscht gezielt gigantisch Glamour glamourös Glanz glänzen glänzend glanzvoll glasklar glatt Glaube glaubwürdig Glaubwürdigkeit gleichstellen Gleichstellung gleichwertig glorios glorreich Glück glücklich Glückseligkeit Glückwunsch glühend Gnade gnädig golden goldig gönnen Gönner Gönnerschaft göttlich grandios Gratulation gratulieren gravierend greifbar grenzenlos Grenzenlosigkeit groß großartig Größe großspurig größtmöglich großzügig Großzügigigkeit grundlegend gründlich Gründlichkeit grundsätzlich gültig Gültigkeit Gunst günstig gut Güte gutgehend gütig gütlich Hammer handfest handlich Harmonie harmonisch harmonisieren Harmonisierung hartnäckig Hartnäckigkeit hauptsächlich heben heil heilen heilig Heiligtum heilsam Heilung Heirat heiraten heiß heiter Heiterkeit helfen hell Helligkeit heranwachsen heraufsetzen herausgehoben herausragen herrlich Herrlichkeit herrschaftlich hervorragend herzig herzlich Highlight Hilfe hilfreich hilfsbereit Hilfsbereitschaft himmlisch hinausgehend Hingabe hingeben hinhauen hinreichend hinreißend hinterlassen hinzufügen hinzunehmen historisch hoch hochattraktiv Hochdruckgebiet hochgestellt hochgradig hochhalten hochheben hochkarätig hochklassig hochrangig Hochruf höchstmöglich hochtreibend hochwertig Hochwertigkeit hoffen Hoffnung hoffnungsfroh hoffnungsvoll höflich Höflichkeit Höhepunkt hörenswert hübsch human humanitär Humanität Humor humorvoll hundertprozentig Hurra Hurrageschrei ideal idyllisch illustre immens imponierend imposant inbrünstig Individualität individuell ingeniös Innovation innovativ Inspiration inspirieren inspirierend intakt integer integrieren Integrität Intellekt intelligent Intelligenz intensiv interessant Interesse Interessenvertretung interessieren interessiert investieren Investition Jubel jubeln Jubiläum Kauf kinderleicht klaglos klar klären Klarheit klasse klassisch klettern klimatisiert klug knorke knuddelig knuffig kollegial Komfort komfortabel kommod Kommunikation kommunikativ kompatibel Kompatibilität Kompensation kompensieren kompetent Kompetenz komplett Kompliment Kompromiss konfliktfrei kongenial Konjunkturaufschwung konkret konkurrenzfähig Konsens konsequent konsistent Konsistenz konsolidieren Konsolidierung konstant Konstanz konstruktiv Konsultation konsultieren kontinuierlich Kontinuität konzertiert Kooperation kooperativ kooperieren koordinieren koordiniert Koordinierung korrekt Korrektheit Korrektur kostbar Kostbarkeit kostengünstig kostenlos Kraft kräftig kraftvoll kreativ Kreativität kritisch kulant Kulanz kultiviert kümmern künstlerisch kunstreich kunstvoll Kur kurieren lächeln lachen langlebig Langlebigkeit lässig Laune lautstark lebendig lebensfähig Lebensfähigkeit lebhaft legal Legalität legendär legitim Legitimität leicht Leichtigkeit Leidenschaft leidenschaftlich Leistung leistungsfähig Leistungsfähigkeit leistungsstark lernen leuchtend leutselig liberal Liberalismus lieb Liebe liebenswert liebenswürdig liebevoll Liebling lindern Linderung Lob loben lobenswert löblich locker logisch Lohn lohnen lohnend lösen Lösung loyal Loyalität lückenlos lukrativ luxoriös luxuriös Luxus Macht mächtig Magie magisch Majestät majestätisch makellos malerisch markant massiv maximal maximieren Maximum meisterhaft meisterlich Meisterschaft Meisterwerk Menschenwürde menschenwürdig menschlich Menschlichkeit messbar mild Milde miteinander mitfühlen Mitgefühl mitmenschlich mobil mobilisieren Mobilität modern modernisieren Modernisierung Modernität mögen möglich Möglichkeit mondän monumental Moral moralisch Motivation motivieren motiviert mühelos mustergültig Mut mutig nachahmenswert nachhaltig Nachhaltigkeit nah Nähe nähren namhaft nennenswert nett neu niedlich nutzbringend Nutzen nützen nützlich Oase offensichtlich optimal Optimalität Optimismus Optimist optimistisch ordentlich ordnungsgemäß Ordnungsmäßigkeit original Originalität packend Pannenhilfe Paradies paradiesisch Partner Partnerschaft partnerschaftlich passend perfekt Perfektion Perfektionismus Perfektionist Pflege pflegen phänomenal Phantasie phantasievoll phantastisch planmäßig planvoll plausibel Plausibilität pompös populär positiv Positivität potent Potenz Pracht prächtig Prächtigkeit prachtvoll Präferenz praktikabel Praktikabilität praktisch prall präzis präzise Präzision preisgünstig Premium Prestige prima Privileg privilegiert problemlos produktiv Produktivität professionell profiliert Profit profitabel profitieren Progression progressiv prominent protzig prunkvoll pünktlich Pünktlichkeit puppig Qualifikation qualifizieren qualifiziert Qualität qualitativ Quali</t>
  </si>
  <si>
    <t>tätsverbesserung qualitätsvoll quicklebendig raffiniert Rat rational realistisch Recht rechtfertigen rechtlich rechtmäßig Rechtmäßigkeit rechtsgültig Rechtsgültigkeit Rehabilitation rehabilitieren reibungslos reich reichhaltig reichlich Reichtum reif reifen rein Reinheit reinigen Reinigung reizend reizvoll relevant Relevanz renommiert renovieren Renovierung rentabel Rentabilität Reparatur reparieren repräsentativ Respekt respektabel respektieren respektvoll retten Rettung revanchieren richtig richtigstellen riesengroß riesig robust Robustheit Romantik romantisch rosarot rosig Rückendeckung Rückgrat rückhaltlos Rücksicht rücksichtsvoll rückversichern Rückversicherung Ruhe ruhig Ruhm ruhmreich rührig sachgemäß sagenhaft sanft satt sauber Sauberkeit schaffen scharf Schatz schätzen schenken Schenkung schick schillern schillernd Schirmherr Schirmherrschaft schlagend schlank schlau Schlauheit schlüssig schmackhaft schmeichelnd Schmuck schmücken Schnäppchen schnell Schnelligkeit schön Schönheit schuldlos Schuldlosigkeit Schutz Schutzmaßnahmen Schwung schwunghaft sehenswert selbstständig Selbstständigkeit Sensation sensationell sensibel seriös Seriösität sexy sicher Sicherheit sichern sicherstellen sichtbar Siegeszug simpel Sinn sinnvoll solid solidarisch Solidarität sonnendurchflutet sonnig sorgen sorgenfrei sorgfältig Sorgfältigkeit sorglos Sorglosigkeit sorgsam souverän spannend sparen sparsam Sparsamkeit Spass spaßig spektakel spektakulär Spende spenden Spezialität speziell spielend spielerisch spitze Sprung spürbar stabil stabilisieren Stabilität standhaft Standhaftigkeit stark Stärke stärken stattlich Stattlichkeit staunen steigen steigend steigern Steigerung Steigflug stiften Stifter Stiftung Stil stilsicher stilvoll Stimulation stimulieren Stolz störungsfrei strahlen strahlend Stütze stützen Subvention subventionieren Suchtfaktor süchtig super Superlativ superschnell süß Symbiose Sympathie sympathisch sympathisieren systematisch tadellos tadelsfrei Talent talentiert tätig tatkräftig tauglich tiefgreifend tierisch tolerant Toleranz tolerieren toll top toppen Tradition traditionell traditionsreich tragfähig transparent traumhaft treffend trefflich treu Treue Triumph triumphal triumphieren Trophäe Trost trösten überdurchschnittlich Übereinkunft Übereinstimmung Überfluß überglücklich übergroß überholen überleben überlegen Überlegenheit überlegt Überlegung übermenschlich Überparteilichkeit überragend überraschend überrascht überrunden überschaubar Überschaubarkeit überschäumen überschwänglich Überschwänglichkeit übersichtlich übertreffen überwältigend überwältigt überwinden überzeugen überzeugend überzeugt Überzeugung ultimativ Umbruch umfangreich umfassend umgänglich umjubelt umsichtig umsorgen umwerfend unabhängig Unabhängigkeit unangefochten unantastbar unaufholbar unbedingt unbegrenzt unberührt unbeschreiblich unbeschwert unbesiegbar Unbesiegbarkeit unbestreitbar unbestritten unbezahlbar uneingeschränkt uneinholbar unerhört unermesslich unermüdlich unerreicht unerschrocken Unerschrockenheit unersetzlich unfehlbar Unfehlbarkeit ungeahnt ungebrochen ungeteilt ungezwungen unglaublich universell unkompliziert unparteiisch Unparteilichkeit unschätzbar unschlagbar Unschuld unschuldig unsterblich Unsterblichkeit unternehmerisch unterstützen Unterstützung untrennbar unübertrefflich unübertroffen unumschränkt unumstritten ununterbrochen unvergleichbar unvergleichlich unverhofft unverkrampft unverwundbar Unverwundbarkeit unverzichtbar Unverzichtbarkeit unwiderstehlich Unwiderstehlichkeit unzweifelhaft Upgrade upgraden üppig verantwortlich Verantwortung verantwortungsbewußt verantwortungsvoll Verband verbessern Verbesserung verbinden verbindlich verblüffend Verbund Verbundenheit Verbündete verdienen Verdienst verdient veredeln Veredelung verehren verehrt Verehrung vereidigen Vereinbarung vereinen vereinfachen Vereinfachung Vereinigung vererben Vererbung verfeinern Verfeinerung verführerisch vergeben Vergebung vergnügen vergolden vergöttern vergöttert Vergötterung vergrößern Vergrößerung verhandeln Verhandelung verheißungsvoll veritabel verlässlich Verlöbnis Verlobung verlockend vermachen vermehrt vermitteln Vermittlung Vernunft vernünftig verschlingen verschönern Verschönerung versichern Versicherung versiert versöhnen versöhnlich Versöhnung Versprechen Verstand verständlich Verständnis verstärken Verstärkung verstehen verteidigen Verteidiger Verteidigung Vertrag Vertrauen vertrauenerweckend vertrauensvoll vertrauenswürdig Vertrauenswürdigkeit vertraulich vertraut Vertrauter Vertrautheit verwendbar Verwendbarkeit verwirklichen Verwirklichung verwöhnen verzeihen verzückt vielfältig vielseitig Vielseitigkeit vielversprechend Vielzahl Visionär vital Vitalität vollkommen vollständig Vollständigkeit voranbringen vorankommen vorantreiben vorbehaltlos vorbereiten Vorbereitung vorbildlich Vorsicht vorsichtig Vorsorge vorsorgen vorsorglich Vorteil vorteilhaft vorwärts vorzeigbar vorzüglich wachsam Wachsamkeit wachsen wachsend Wachstum wagen wahr wahren Wahrheit warm Wärme wärmen warmherzig wärmstens wegweisend weich Weichheit weise Weisheit weiterempfehlen weitgehend weitläufig weiträumig weitreichend weitsichtig Weitsichtigkeit weltberühmt Wert wertig wertschätzen Wertschätzung Wertsteigerung wertvoll wichtig widerstandsfähig Widerstandsfähigkeit wiederaufleben wiederbeleben Wiederbelebung wiedergewinnen wiedergutmachen Wiedergutmachung wiederherstellen Wiederherstellung Wiederkehr wiederkehren wiedervereinigen Wiedervereinigung Wille willenstark willkommen wirksam Wirksamkeit wirkungsvoll wirtschaftlich Wissen Witz witzig wohlbehalten Wohlergehen Wohlgefallen wohlgeordnet wohlhabend wohlig Wohlstand Wohltat Wohltäter wohltätig Wohltätigkeit wohltuend Wohlwollen wohlwollend wohnlich Wunder wunderbar wundersam wunderschön wundervoll wünschenswert wunschgemäß würdevoll würdig würdigen zauberhaft zeitsparend Zenit Ziel zielgerichtet zielstrebig zivilisiert zufließen Zuflucht zufrieden Zufriedenheit zufriedenst</t>
  </si>
  <si>
    <t xml:space="preserve">ellend zufügen Zugabe zugänglich Zugänglichkeit zugeben zugreifen zukunftsweisend Zulage zulässig Zulässigkeit zulegen Zuneigung zurückgewinnen Zusammenarbeit Zusammengehörigkeit Zusammenhalt zusammenhalten zuschießen Zuschuß zustimmen Zustimmung zuverlässig Zuverlässigkeit Zuversicht zuversichtlich zuvorkommend zweifellos▓SentimentWordsInList2░2-faced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t>
  </si>
  <si>
    <t>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t>
  </si>
  <si>
    <t>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t>
  </si>
  <si>
    <t xml:space="preserve">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t>
  </si>
  <si>
    <t>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t>
  </si>
  <si>
    <t>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t>
  </si>
  <si>
    <t xml:space="preserve">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t>
  </si>
  <si>
    <t>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Abdankung Abfall abfallen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t>
  </si>
  <si>
    <t xml:space="preserve">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t>
  </si>
  <si>
    <t>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t>
  </si>
  <si>
    <t>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t>
  </si>
  <si>
    <t>ImageFile&lt;/value&gt;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t>
  </si>
  <si>
    <t>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20 2147483647 Black True 550 Black 86 TopLeft Microsoft Sans Serif, 28.2pt Microsoft Sans Serif, 12pt&lt;/value&gt;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Pro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</si>
  <si>
    <t>Autofill Workbook Results</t>
  </si>
  <si>
    <t>Graph History</t>
  </si>
  <si>
    <t>Relationship</t>
  </si>
  <si>
    <t>Type</t>
  </si>
  <si>
    <t>Network Level</t>
  </si>
  <si>
    <t>AlArabiya.AlAswaq</t>
  </si>
  <si>
    <t>GulfFilmFestival</t>
  </si>
  <si>
    <t>DohaFilmInstitute</t>
  </si>
  <si>
    <t>voxcinemas</t>
  </si>
  <si>
    <t>GrandCinemasJordan</t>
  </si>
  <si>
    <t>SanadFilmFund</t>
  </si>
  <si>
    <t>filmjo</t>
  </si>
  <si>
    <t>MADSolutionsOfficial</t>
  </si>
  <si>
    <t>naasnetwork</t>
  </si>
  <si>
    <t>marchedufilm</t>
  </si>
  <si>
    <t>BigScreenShow</t>
  </si>
  <si>
    <t>FilmmakerMagazine</t>
  </si>
  <si>
    <t>TheSpiritof45</t>
  </si>
  <si>
    <t>arabfilmmedia</t>
  </si>
  <si>
    <t>GoldenGlobes</t>
  </si>
  <si>
    <t>arabfilminstitute</t>
  </si>
  <si>
    <t>novocinemas</t>
  </si>
  <si>
    <t>primecinemas</t>
  </si>
  <si>
    <t>entertainmentweekly</t>
  </si>
  <si>
    <t>TheCroods</t>
  </si>
  <si>
    <t>HollywoodReporter</t>
  </si>
  <si>
    <t>sundance</t>
  </si>
  <si>
    <t>londonfilmfestival</t>
  </si>
  <si>
    <t>NhebbekHedi</t>
  </si>
  <si>
    <t>AlShare3AlMisri</t>
  </si>
  <si>
    <t>AlHadath</t>
  </si>
  <si>
    <t>AlArabiya.Farsi</t>
  </si>
  <si>
    <t>AlArabiya.Sports</t>
  </si>
  <si>
    <t>AlArabiya.Urdu</t>
  </si>
  <si>
    <t>Alarabiya.syria</t>
  </si>
  <si>
    <t>alarabiya.english</t>
  </si>
  <si>
    <t>AlArabiya</t>
  </si>
  <si>
    <t>AlArabiya.Style</t>
  </si>
  <si>
    <t>Alarabiya.naf</t>
  </si>
  <si>
    <t>AlArabiya.Egypt</t>
  </si>
  <si>
    <t>DubaiFilmFestival</t>
  </si>
  <si>
    <t>reelcinemasdubai</t>
  </si>
  <si>
    <t>universalstudiosentertainment</t>
  </si>
  <si>
    <t>DreamWorksAnimation</t>
  </si>
  <si>
    <t>inchallahlefilm</t>
  </si>
  <si>
    <t>AdmissionMovie</t>
  </si>
  <si>
    <t>106821352689332_Venice Film Festival</t>
  </si>
  <si>
    <t>iffrotterdam</t>
  </si>
  <si>
    <t>ElGounaFilmFestival</t>
  </si>
  <si>
    <t>AlArabiya.Iraq</t>
  </si>
  <si>
    <t>AlArabiya.Studies</t>
  </si>
  <si>
    <t>Page likes Page</t>
  </si>
  <si>
    <t>Page Like</t>
  </si>
  <si>
    <t>Two</t>
  </si>
  <si>
    <t>TwoPointFive</t>
  </si>
  <si>
    <t>OnePointFive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</si>
  <si>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</si>
  <si>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</si>
  <si>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</si>
  <si>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</si>
  <si>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</si>
  <si>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</si>
  <si>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</si>
  <si>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</si>
  <si>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</si>
  <si>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</si>
  <si>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</si>
  <si>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</si>
  <si>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</si>
  <si>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</si>
  <si>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</si>
  <si>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</si>
  <si>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</si>
  <si>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</si>
  <si>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</si>
  <si>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</si>
  <si>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</si>
  <si>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</si>
  <si>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</si>
  <si>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</si>
  <si>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</si>
  <si>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</si>
  <si>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</si>
  <si>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</si>
  <si>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</si>
  <si>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</si>
  <si>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</si>
  <si>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</si>
  <si>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</si>
  <si>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</si>
  <si>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</si>
  <si>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</si>
  <si>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</si>
  <si>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</si>
  <si>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</si>
  <si>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</si>
  <si>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</si>
  <si>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</si>
  <si>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</si>
  <si>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</si>
  <si>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</si>
  <si>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</si>
  <si>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</si>
  <si>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</si>
  <si>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</si>
  <si>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</si>
  <si>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</si>
  <si>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</si>
  <si>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</si>
  <si>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</si>
  <si>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</si>
  <si>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</si>
  <si>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</si>
  <si>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</si>
  <si>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</si>
  <si>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</si>
  <si>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</si>
  <si>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</si>
  <si>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</si>
  <si>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</si>
  <si>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</si>
  <si>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</si>
  <si>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</si>
  <si>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</si>
  <si>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</si>
  <si>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</si>
  <si>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</si>
  <si>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</si>
  <si>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</si>
  <si>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</si>
  <si>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</si>
  <si>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</si>
  <si>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</si>
  <si>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</si>
  <si>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</si>
  <si>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</si>
  <si>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</si>
  <si>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</si>
  <si>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</si>
  <si>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</si>
  <si>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</si>
  <si>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</si>
  <si>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</si>
  <si>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</si>
  <si>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</si>
  <si>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</si>
  <si>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https://www.facebook.com/244108199019564</t>
  </si>
  <si>
    <t>https://www.facebook.com/1475276906055317</t>
  </si>
  <si>
    <t>https://www.facebook.com/1498942557014055</t>
  </si>
  <si>
    <t>https://www.facebook.com/378342925091</t>
  </si>
  <si>
    <t>https://www.facebook.com/216900795404</t>
  </si>
  <si>
    <t>https://www.facebook.com/130759776060</t>
  </si>
  <si>
    <t>https://www.facebook.com/152902728107100</t>
  </si>
  <si>
    <t>https://www.facebook.com/159712834121893</t>
  </si>
  <si>
    <t>https://www.facebook.com/127608620593815</t>
  </si>
  <si>
    <t>https://www.facebook.com/242328792451636</t>
  </si>
  <si>
    <t>https://www.facebook.com/379436730900</t>
  </si>
  <si>
    <t>https://www.facebook.com/215056011880811</t>
  </si>
  <si>
    <t>https://www.facebook.com/149665155096614</t>
  </si>
  <si>
    <t>https://www.facebook.com/511066742272225</t>
  </si>
  <si>
    <t>https://www.facebook.com/20175393984</t>
  </si>
  <si>
    <t>https://www.facebook.com/123783371110924</t>
  </si>
  <si>
    <t>https://www.facebook.com/12506274682</t>
  </si>
  <si>
    <t>https://www.facebook.com/131161116925915</t>
  </si>
  <si>
    <t>https://www.facebook.com/1761200827475215</t>
  </si>
  <si>
    <t>https://www.facebook.com/224387510955517</t>
  </si>
  <si>
    <t>https://www.facebook.com/222974577738540</t>
  </si>
  <si>
    <t>https://www.facebook.com/52150999700</t>
  </si>
  <si>
    <t>https://www.facebook.com/118816268203271</t>
  </si>
  <si>
    <t>https://www.facebook.com/215204471085</t>
  </si>
  <si>
    <t>https://www.facebook.com/120457028033379</t>
  </si>
  <si>
    <t>https://www.facebook.com/104770457523</t>
  </si>
  <si>
    <t>https://www.facebook.com/14425952749</t>
  </si>
  <si>
    <t>https://www.facebook.com/176120519076978</t>
  </si>
  <si>
    <t>https://www.facebook.com/513144825363619</t>
  </si>
  <si>
    <t>https://www.facebook.com/7148723514</t>
  </si>
  <si>
    <t>https://www.facebook.com/31429161950</t>
  </si>
  <si>
    <t>https://www.facebook.com/106821352689332</t>
  </si>
  <si>
    <t>https://www.facebook.com/938638946223862</t>
  </si>
  <si>
    <t>https://www.facebook.com/164028473612550</t>
  </si>
  <si>
    <t>https://www.facebook.com/226709994484670</t>
  </si>
  <si>
    <t>https://www.facebook.com/1563955767166564</t>
  </si>
  <si>
    <t>https://www.facebook.com/113791238657176</t>
  </si>
  <si>
    <t>https://www.facebook.com/588565647885123</t>
  </si>
  <si>
    <t>https://www.facebook.com/137027712994111</t>
  </si>
  <si>
    <t>https://www.facebook.com/302283276507202</t>
  </si>
  <si>
    <t>https://www.facebook.com/114884335231354</t>
  </si>
  <si>
    <t>https://www.facebook.com/109070015803893</t>
  </si>
  <si>
    <t>https://www.facebook.com/420195604705342</t>
  </si>
  <si>
    <t>https://www.facebook.com/178246802233923</t>
  </si>
  <si>
    <t>https://www.facebook.com/136722529737456</t>
  </si>
  <si>
    <t>https://www.facebook.com/152505831603189</t>
  </si>
  <si>
    <t>https://scontent.xx.fbcdn.net/v/t1.0-1/p50x50/15941096_1212765815487126_5028719796665824328_n.jpg?_nc_cat=109&amp;_nc_ht=scontent.xx&amp;oh=d60084bff74978ea1dbf45306ff3a4bb&amp;oe=5D22741E</t>
  </si>
  <si>
    <t>https://scontent.xx.fbcdn.net/v/t1.0-1/p50x50/17352255_1819461001636904_5351697794478733677_n.jpg?_nc_cat=103&amp;_nc_ht=scontent.xx&amp;oh=5d8d9448b6edc18298813b3681d178d4&amp;oe=5CDB16E3</t>
  </si>
  <si>
    <t>https://scontent.xx.fbcdn.net/v/t1.0-1/p50x50/15977193_1818330398408601_6966884628000936630_n.jpg?_nc_cat=1&amp;_nc_ht=scontent.xx&amp;oh=4a152955e89a245cd2bffbd1d3c6af3e&amp;oe=5D26E487</t>
  </si>
  <si>
    <t>https://scontent.xx.fbcdn.net/v/t1.0-1/p50x50/734242_10152684436820092_1617878748_n.jpg?_nc_cat=100&amp;_nc_ht=scontent.xx&amp;oh=6282337f4c0b5b7ac7eab00da83f1f74&amp;oe=5CE563DF</t>
  </si>
  <si>
    <t>https://scontent.xx.fbcdn.net/v/t1.0-1/p50x50/26815052_10159912966735405_7494829825767575710_n.jpg?_nc_cat=100&amp;_nc_ht=scontent.xx&amp;oh=bf68dc0f6aefd5920581968b23c452c0&amp;oe=5CF4CCC1</t>
  </si>
  <si>
    <t>https://scontent.xx.fbcdn.net/v/t1.0-1/p50x50/1796581_10152192051681061_2024404475_n.png?_nc_cat=107&amp;_nc_ht=scontent.xx&amp;oh=e60fe2103cba48d349535a358dc82469&amp;oe=5D28E154</t>
  </si>
  <si>
    <t>https://scontent.xx.fbcdn.net/v/t1.0-1/p50x50/12039524_1000118516718846_8746142509688682445_n.jpg?_nc_cat=1&amp;_nc_ht=scontent.xx&amp;oh=5d9a5e78d56d36c2855050fdd1927bb2&amp;oe=5CE30E25</t>
  </si>
  <si>
    <t>https://scontent.xx.fbcdn.net/v/t1.0-1/c0.3.50.50a/p50x50/1380824_518598118233361_1095429364_n.jpg?_nc_cat=111&amp;_nc_ht=scontent.xx&amp;oh=16e4da079df0ecdd918383105866ef0e&amp;oe=5CE716F8</t>
  </si>
  <si>
    <t>https://scontent.xx.fbcdn.net/v/t1.0-1/c0.12.50.50a/p50x50/11988494_1011187408902594_5482889773025816320_n.jpg?_nc_cat=100&amp;_nc_ht=scontent.xx&amp;oh=21797c35d0b1ef6d4de18177e648c72f&amp;oe=5CE87EBF</t>
  </si>
  <si>
    <t>https://scontent.xx.fbcdn.net/v/t1.0-1/p50x50/48274858_2630823753602116_169496550714638336_n.jpg?_nc_cat=111&amp;_nc_ht=scontent.xx&amp;oh=10966b0a33342ec55e94fb2147d7699b&amp;oe=5CDFAAD5</t>
  </si>
  <si>
    <t>https://scontent.xx.fbcdn.net/v/t1.0-1/p50x50/24796598_10155994963685901_52714285104405606_n.jpg?_nc_cat=100&amp;_nc_ht=scontent.xx&amp;oh=2e35f6e806270ac4f198e3729fd54320&amp;oe=5CE12AEC</t>
  </si>
  <si>
    <t>https://scontent.xx.fbcdn.net/v/t1.0-1/p50x50/39298748_1814399745279755_1042153061092425728_n.jpg?_nc_cat=104&amp;_nc_ht=scontent.xx&amp;oh=c07b62641c9d93e9523eeba2d64ce019&amp;oe=5D2281A7</t>
  </si>
  <si>
    <t>https://scontent.xx.fbcdn.net/v/t1.0-1/p50x50/27858294_1737851146277999_1129508645283159949_n.jpg?_nc_cat=111&amp;_nc_ht=scontent.xx&amp;oh=fe4eaed85aef610c3f1c7f86dd25c224&amp;oe=5CDBB75A</t>
  </si>
  <si>
    <t>https://scontent.xx.fbcdn.net/v/t1.0-1/p50x50/15966045_1297962940249264_4473951463469114090_n.jpg?_nc_cat=110&amp;_nc_ht=scontent.xx&amp;oh=5dc2431d104f8b847ddeff312ce41f12&amp;oe=5CF3A434</t>
  </si>
  <si>
    <t>https://scontent.xx.fbcdn.net/v/t1.0-1/p50x50/48363310_10156176555558985_8371513033729507328_n.jpg?_nc_cat=100&amp;_nc_ht=scontent.xx&amp;oh=79c45e2a9bdb5cb98b57a61150c25fc5&amp;oe=5CF8C538</t>
  </si>
  <si>
    <t>https://scontent.xx.fbcdn.net/v/t1.0-1/c12.12.155.155a/s50x50/535638_149483048540956_181926268_n.jpg?_nc_cat=111&amp;_nc_ht=scontent.xx&amp;oh=1b3a2f63569a6d36ccb89164ebe9a7e0&amp;oe=5CF385BE</t>
  </si>
  <si>
    <t>https://scontent.xx.fbcdn.net/v/t1.0-1/p50x50/20663609_10155842092114683_541269261051723009_n.png?_nc_cat=111&amp;_nc_ht=scontent.xx&amp;oh=0dc2f20de17478b3e1b143371de74def&amp;oe=5CF41624</t>
  </si>
  <si>
    <t>https://scontent.xx.fbcdn.net/v/t1.0-1/p50x50/46488481_2414130061962331_8011814045290070016_n.jpg?_nc_cat=1&amp;_nc_ht=scontent.xx&amp;oh=fbdf25f466ef9265799feb40f0c1ece2&amp;oe=5CEAEE54</t>
  </si>
  <si>
    <t>https://scontent.xx.fbcdn.net/v/t1.0-1/p50x50/14925535_1761201294141835_3292713679754335925_n.jpg?_nc_cat=100&amp;_nc_ht=scontent.xx&amp;oh=2b584fde09242fa084d15ecce463a081&amp;oe=5CF403A0</t>
  </si>
  <si>
    <t>https://scontent.xx.fbcdn.net/v/t1.0-1/p50x50/19029459_1432321120162144_8662039388359362007_n.png?_nc_cat=1&amp;_nc_ht=scontent.xx&amp;oh=e1c787781ecd0a92c0e660c126d3b5e6&amp;oe=5CF73226</t>
  </si>
  <si>
    <t>https://scontent.xx.fbcdn.net/v/t1.0-1/p50x50/13566979_1043448152357841_694257807686894868_n.png?_nc_cat=101&amp;_nc_ht=scontent.xx&amp;oh=393ff9e81dd2ead33c1f7d7306de0064&amp;oe=5CE27934</t>
  </si>
  <si>
    <t>https://scontent.xx.fbcdn.net/v/t1.0-1/p50x50/51155588_10157221778504701_881815390697553920_n.jpg?_nc_cat=1&amp;_nc_ht=scontent.xx&amp;oh=d752f9db0788fe77b605e4334ef5b9c0&amp;oe=5CEDD241</t>
  </si>
  <si>
    <t>https://scontent.xx.fbcdn.net/v/t1.0-1/p50x50/39558041_1846599598758254_6389317877811380224_n.png?_nc_cat=1&amp;_nc_ht=scontent.xx&amp;oh=443476854f870c704f2dc78625048992&amp;oe=5CF3B7DE</t>
  </si>
  <si>
    <t>https://scontent.xx.fbcdn.net/v/t1.0-1/c32.32.355.355a/s50x50/400182_10151229366946086_1235659173_n.jpg?_nc_cat=1&amp;_nc_ht=scontent.xx&amp;oh=06eb7145b770a04a136e02b5d2926fdd&amp;oe=5CDACEA7</t>
  </si>
  <si>
    <t>https://scontent.xx.fbcdn.net/v/t1.0-1/p50x50/1919232_1055217501223989_6524195356617495236_n.jpg?_nc_cat=102&amp;_nc_ht=scontent.xx&amp;oh=bad226d5515898f5e46cf0a425c3a7d4&amp;oe=5CE82FDF</t>
  </si>
  <si>
    <t>https://scontent.xx.fbcdn.net/v/t1.0-1/p50x50/26166173_10157677087742524_8338028098768797493_n.png?_nc_cat=1&amp;_nc_ht=scontent.xx&amp;oh=cce29a1df12adadf463b7990437ab611&amp;oe=5CF6D902</t>
  </si>
  <si>
    <t>https://scontent.xx.fbcdn.net/v/t1.0-1/p50x50/10411111_10152362746067750_5893148296353161546_n.jpg?_nc_cat=1&amp;_nc_ht=scontent.xx&amp;oh=93d6520de14ba86d3ce5a52d28eed7d1&amp;oe=5D254781</t>
  </si>
  <si>
    <t>https://scontent.xx.fbcdn.net/v/t1.0-1/c0.325.630.630a/s50x50/550457_467325379956489_315470129_n.jpg?_nc_cat=100&amp;_nc_ht=scontent.xx&amp;oh=adcf5913dabae4404506713f96aa2a91&amp;oe=5CE2148C</t>
  </si>
  <si>
    <t>https://scontent.xx.fbcdn.net/v/t1.0-1/p50x50/3698_531551706856264_1537505210_n.jpg?_nc_cat=108&amp;_nc_ht=scontent.xx&amp;oh=396ce1c09a841ee9c14263dac03a6f81&amp;oe=5D219936</t>
  </si>
  <si>
    <t>https://scontent.xx.fbcdn.net/v/t1.0-1/p50x50/18118549_10154807191993515_7627119665052298989_n.png?_nc_cat=100&amp;_nc_ht=scontent.xx&amp;oh=c22b3c4a0c1a2ddd3375d4d3efd6e50a&amp;oe=5CE15856</t>
  </si>
  <si>
    <t>https://scontent.xx.fbcdn.net/v/t1.0-1/p50x50/40393901_10155511529041951_4946376047957377024_n.png?_nc_cat=101&amp;_nc_ht=scontent.xx&amp;oh=963a5375e08e5c24aa9352ee104dd399&amp;oe=5CE30FE6</t>
  </si>
  <si>
    <t>https://scontent.xx.fbcdn.net/v/t1.0-1/c15.0.50.50a/p50x50/418333_10149999285994467_1920585607_n.png?_nc_cat=1&amp;_nc_ht=scontent.xx&amp;oh=35551d71ad6ae071c86f6251a3c36c1e&amp;oe=5CEC496B</t>
  </si>
  <si>
    <t>https://scontent.xx.fbcdn.net/v/t1.0-1/c0.7.50.50a/p50x50/20729558_1432101576877594_6095486301921801428_n.jpg?_nc_cat=100&amp;_nc_ht=scontent.xx&amp;oh=e65fc8f0d241c4165b919426fefbfc30&amp;oe=5CE8D04A</t>
  </si>
  <si>
    <t>https://scontent.xx.fbcdn.net/v/t1.0-1/p50x50/47354969_2524141510934556_8506177232169861120_n.png?_nc_cat=107&amp;_nc_ht=scontent.xx&amp;oh=a39a2984df0e7c920598fb4abbb1c43a&amp;oe=5CE852B9</t>
  </si>
  <si>
    <t>https://scontent.xx.fbcdn.net/v/t1.0-1/p50x50/27067000_324575708031431_2641009407785077121_n.png?_nc_cat=103&amp;_nc_ht=scontent.xx&amp;oh=bb81147ca44ca0cadbad454b8310aef9&amp;oe=5CF2C4F0</t>
  </si>
  <si>
    <t>https://scontent.xx.fbcdn.net/v/t1.0-1/p50x50/10647203_1563956787166462_7235668489142396306_n.jpg?_nc_cat=100&amp;_nc_ht=scontent.xx&amp;oh=4d20fc0db2fc28f6e5eca3f0a223422b&amp;oe=5CF0EDA4</t>
  </si>
  <si>
    <t>https://scontent.xx.fbcdn.net/v/t1.0-1/p50x50/15894749_1384161001620187_9165809519502263152_n.jpg?_nc_cat=1&amp;_nc_ht=scontent.xx&amp;oh=af2158c399db74ec2f4a5648ed8f7d43&amp;oe=5CEB2458</t>
  </si>
  <si>
    <t>https://scontent.xx.fbcdn.net/v/t1.0-1/p50x50/15895040_1323793394362341_3833864444275493553_n.jpg?_nc_cat=1&amp;_nc_ht=scontent.xx&amp;oh=4ea99579adb31cc56f70a72830ed51e7&amp;oe=5D26BACC</t>
  </si>
  <si>
    <t>https://scontent.xx.fbcdn.net/v/t1.0-1/p50x50/15977512_1508266662536869_1573870159188315043_n.jpg?_nc_cat=105&amp;_nc_ht=scontent.xx&amp;oh=35f83cc8d671e25b3c44ddfaddee9cdb&amp;oe=5D23A412</t>
  </si>
  <si>
    <t>https://scontent.xx.fbcdn.net/v/t1.0-1/p50x50/15894323_1240828282652692_2512435798012865741_n.jpg?_nc_cat=106&amp;_nc_ht=scontent.xx&amp;oh=3ff2fb34b348f2e7b2461e669c207337&amp;oe=5CF3A3A3</t>
  </si>
  <si>
    <t>https://scontent.xx.fbcdn.net/v/t1.0-1/p50x50/50472090_2020221591364276_8336629837632372736_n.jpg?_nc_cat=1&amp;_nc_ht=scontent.xx&amp;oh=0a2bc9310b3db3854dc8c51408d683b7&amp;oe=5CEAE087</t>
  </si>
  <si>
    <t>https://scontent.xx.fbcdn.net/v/t1.0-1/p50x50/15941333_1368201353224080_8210768203075782252_n.jpg?_nc_cat=1&amp;_nc_ht=scontent.xx&amp;oh=b75e315e5cf6cfc53c93a9f68371747b&amp;oe=5CF4F389</t>
  </si>
  <si>
    <t>https://scontent.xx.fbcdn.net/v/t1.0-1/p50x50/15941240_1322123591179201_9025484332002775071_n.jpg?_nc_cat=1&amp;_nc_ht=scontent.xx&amp;oh=187d21534c07c00054a022eef0f68176&amp;oe=5CE14F5B</t>
  </si>
  <si>
    <t>https://scontent.xx.fbcdn.net/v/t1.0-1/p50x50/15941242_1316840981707827_6197564737206689319_n.jpg?_nc_cat=1&amp;_nc_ht=scontent.xx&amp;oh=a56045b3a99a39b827736aa12cd4ede3&amp;oe=5CEE3048</t>
  </si>
  <si>
    <t>https://scontent.xx.fbcdn.net/v/t1.0-1/p50x50/15941009_1211419372267761_686592173872944806_n.jpg?_nc_cat=104&amp;_nc_ht=scontent.xx&amp;oh=37970fc95e5730e0e91b09f78136570a&amp;oe=5CEC5AAE</t>
  </si>
  <si>
    <t>https://scontent.xx.fbcdn.net/v/t1.0-1/c65.30.369.369a/s50x50/941104_153064731547299_94937208_n.jpg?_nc_cat=107&amp;_nc_ht=scontent.xx&amp;oh=78088dc064ee723abbb9bb2734a3655e&amp;oe=5CF17B05</t>
  </si>
  <si>
    <t xml:space="preserve">The leading source of Business News in the Middle East المصدر الرئيسي لأخبار الإقتصاد و الأعمال في الشرق الأوسط 
</t>
  </si>
  <si>
    <t>صفحة "العربية المغرب العربي" التابعة لقناة العربية الخاصة بتغطية أخبار دول #شمال_أفريقيا #تونس #المغرب #الجزائر #موريتانيا #ليبيا</t>
  </si>
  <si>
    <t>صفحة العربية مصر التابعة لقناة العربية خاصة بتغطية أحداث الشأن المصري</t>
  </si>
  <si>
    <t xml:space="preserve">Home of bold, contemporary and experimental cinema from the Arabian Peninsula. </t>
  </si>
  <si>
    <t xml:space="preserve">Welcome to the Official DIFF Fan Page. Follow us on Twitter @dubaifilm, Instagram @DubaiFilmFestival #DIFF16 , Google+ : Dubai International Film Festival </t>
  </si>
  <si>
    <t xml:space="preserve">Welcome to the official Doha Film Institute Facebook page.  Follow us on Twitter and Instagram: @DohaFilm. </t>
  </si>
  <si>
    <t>VOX Cinemas</t>
  </si>
  <si>
    <t>Grand Cinemas is the Fastest Growing Cinema Chain in the Levant.</t>
  </si>
  <si>
    <t xml:space="preserve">Follow  @filmabudhabi for updates on the 30% rebate and @ImageNationAD for updates on Arab filmmaking support #InAbuDhabi. 
http://goo.gl/xAK5bF
</t>
  </si>
  <si>
    <t>RFC was established with the aim to develop an internationally competitive Jordanian film industry.</t>
  </si>
  <si>
    <t xml:space="preserve"> The first Pan-Arab independent studio and fully integrative marketing and creative consultancy for the Arab film and Entertainment Industry.</t>
  </si>
  <si>
    <t>NAAS is a network of non-governmental cinema spaces that champions innovation in cinema exhibition in the Arabic-speaking region, through the yearly organization of regional encounters, film touring programs and workshops.</t>
  </si>
  <si>
    <t>Marché du Film is the film industry hub in Cannes: 12400 professionals, 1400 screenings, 114 countries. Tuesday May 14-Thursday May 23, 2019. #MDF19</t>
  </si>
  <si>
    <t>الشاشة الكبيرة- برنامج أسبوعي من قناة العربية متخصص بالسينما العالمية والعربية</t>
  </si>
  <si>
    <t>Print magazine and digital publication/website published by IFP covering the art, business, technology and craft of independent filmmaking.</t>
  </si>
  <si>
    <t>1945 was a pivotal year in British history. Changes in the post war landscape redefined the way Britain was run - this film is about the spirit of that era.</t>
  </si>
  <si>
    <t>The Arab Film and Media Institute is the home of the oldest and largest independent annual showcase of films from and about the Arab World in North America</t>
  </si>
  <si>
    <t>Official Facebook Page of Hollywood Foreign Press Association &amp; Golden Globe Awards
www.goldenglobes.com and www.hfpa.org
instagram/twitter @goldenglobes</t>
  </si>
  <si>
    <t xml:space="preserve">Welcome to the official page of the Arab Film Institute - AFI
اهلا بكم في الصفحة الرسمية لمؤسسة الفيلم العربي
</t>
  </si>
  <si>
    <t xml:space="preserve">Welcome to the official Novo Cinemas page! 
Click "Like" to receive movie news, giveaways, and more!
</t>
  </si>
  <si>
    <t>Prime Cinemas is a 13 Screen Multiplex, with 3 x Master Image 3D Screens -  Also 3 NEW Cine Bistro screens where food, fun &amp; films are combined.</t>
  </si>
  <si>
    <t>Entertainment Weekly brings the fun.  With our unparalleled access to Hollywood’s most creative minds and most fascinating stars, we keep you plugged in to pop culture.</t>
  </si>
  <si>
    <t>The Official Universal Pictures Entertainment Facebook Page</t>
  </si>
  <si>
    <t>The official Facebook page for DreamWorks Animation's THE CROODS, now featured in "Dawn of the Croods", coming to Netflix, December 24.</t>
  </si>
  <si>
    <t>Welcome to the official Facebook page for DreamWorks Animation! http://www.dreamworksanimation.com/</t>
  </si>
  <si>
    <t>IG (@hollywoodreporter): http://instagram.com/hollywoodreporter
Twitter (@THR): https://twitter.com/THR
THR Subscriptions:  www.thr.com/facebooksub</t>
  </si>
  <si>
    <t>INCH'ALLAH - Un film de Anaïs Barbeau-Lavalette 
Récipiendaire du Prix FIPRESCI au Festival de Berlin - section Panorama</t>
  </si>
  <si>
    <t>Own Admission NOW on Blu-ray™ Combo Pack and DVD with Ultraviolet!</t>
  </si>
  <si>
    <t>We find, love and share the best independent culture in the world. www.sundance.org</t>
  </si>
  <si>
    <t xml:space="preserve">The 61st BFI London Film Festival in partnership with American Express®. The world's best new films in cinemas across London, 4-15 October 2017.
</t>
  </si>
  <si>
    <t>A quelques jours de son mariage, HEDI, jeune homme timide et réservé, rencontre RYM, jeune animatrice dans un hôtel de Mahdia qui se vide de ses touristes…</t>
  </si>
  <si>
    <t>49th International Film Festival Rotterdam: 22 Jan - 2 Feb 2020. Twelve days of worldwide independent, innovative and experimental cinema and visual arts.</t>
  </si>
  <si>
    <t>The Second Edition of El Gouna Film Festival takes place from the 20th till the 28th of September, at El Gouna Resort-town.</t>
  </si>
  <si>
    <t>برنامج الشارع المصري يبث على الهواء على قناة الحدث يومي الجمعة والسبت الساعة العاشرة مساء بتوقيت القاهرة، تقدمه ضحى الزهيري</t>
  </si>
  <si>
    <t>تقديم خدمات إخبارية على مدار الساعة</t>
  </si>
  <si>
    <t>الحدث هي خدمة إخبارية من شبكة العربية لتغطية الأحداث والتطورات العربية وإنعكاسات السياسيات الدولية على قضايا المنطقة</t>
  </si>
  <si>
    <t>دریچه ای رو به دنیای خبر، اخبار ما را به فارسی روی صفحه فیس بوک خود دریافت کنید</t>
  </si>
  <si>
    <t>AlArabiya.net is the online presence of Al Arabiya News Channel, the leading news channel in the Arab world.</t>
  </si>
  <si>
    <t xml:space="preserve">صفحة العربية سوريا - الخاصة بنقل الأخبار  السورية وآخر المستجدات فيها </t>
  </si>
  <si>
    <t xml:space="preserve">نستقبل كل ما تريد ان توصله الى الرأي العام </t>
  </si>
  <si>
    <t>معهد العربية للدراسات
يهدف لإثراء الحوار الاستراتيجي والسياسي والإعلامي العربي، بمختلف مستوياته</t>
  </si>
  <si>
    <t>British Film Institute</t>
  </si>
  <si>
    <t>http://www.abudhabifilmfestival.ae/en/archive/2014/awards</t>
  </si>
  <si>
    <t>Retail Leadership Award
ICSC Golden Award for Best Social Media Community &amp; Strategy
MENA Digital Award - Best Use of Social Media</t>
  </si>
  <si>
    <t>/// Berlinale 2016 - prix de la meilleure première oeuvre &amp; ours d'argent de la meilleure interprétation masculine ///</t>
  </si>
  <si>
    <t>Media/News Company</t>
  </si>
  <si>
    <t>Nonprofit Organization</t>
  </si>
  <si>
    <t>Organization</t>
  </si>
  <si>
    <t>Movie Theater</t>
  </si>
  <si>
    <t>Public &amp; Government Service</t>
  </si>
  <si>
    <t>Advertising/Marketing</t>
  </si>
  <si>
    <t>Arts &amp; Entertainment</t>
  </si>
  <si>
    <t>TV Show</t>
  </si>
  <si>
    <t>Magazine</t>
  </si>
  <si>
    <t>Movie</t>
  </si>
  <si>
    <t>TV/Movie Award</t>
  </si>
  <si>
    <t>Movie/Television Studio</t>
  </si>
  <si>
    <t>Festival</t>
  </si>
  <si>
    <t>Landmark &amp; Historical Place</t>
  </si>
  <si>
    <t>TV Channel</t>
  </si>
  <si>
    <t>News &amp; Media Website</t>
  </si>
  <si>
    <t>Public &amp; Government Service,Organization</t>
  </si>
  <si>
    <t>Advertising/Marketing,Movie/Television Studio</t>
  </si>
  <si>
    <t>Nonprofit Organization,Movie Theater</t>
  </si>
  <si>
    <t>Movie Theater,Movie</t>
  </si>
  <si>
    <t>Media/News Company,Arts &amp; Entertainment</t>
  </si>
  <si>
    <t>Movie,TV Show</t>
  </si>
  <si>
    <t>Movie,Movie/Television Studio</t>
  </si>
  <si>
    <t>Arts &amp; Entertainment,Nonprofit Organization,Event</t>
  </si>
  <si>
    <t>Landmark &amp; Historical Place,Art</t>
  </si>
  <si>
    <t>Arts &amp; Entertainment,Nonprofit Organization,Festival</t>
  </si>
  <si>
    <t xml:space="preserve">The Dubai International Film Festival (DIFF) is the leading film festival in the Arab world. Since its inception in 2004, the festival has served as an influential platform for Arab filmmakers and talent at an international level, by spearheading the cinema movement in the region.
</t>
  </si>
  <si>
    <t>A tent on a roof 
The very first Marché du Film took place in 1959, in a tiny canvas screening room perched on the roof of the old Palais Croisette. Held during the 13th edition of the Cannes Film Festival – it was the very first international cultural event to launch in the post war period and was soon the must-attend event for film industry professionals. In that canvas screening room, a few dozen Festival attendees, realizing the growing influence of the Festival, decided to get organized so as to help Festival-goers meet and do business in the buzzing atmosphere of the Festival. The Marché du Film was born.
Ahead of its time 
At its launch, the Marché du Film was an entirely new step for the film industry, it created an inspirational environment that encouraged professionals to up their game. The conditions for working, screening films and meeting other professionals were in the same mould as the Festival itself: flexible and easy-going. People swapped business cards and projects took flight. Forming two sides of a single coin, the Marché du Film and the Cannes Film Festival became over the years the key global event for every film genre out there. 
The Marché du Film today
Today, over 12,000 film industry professionals head to Cannes each year to present and discover almost 4,000 films and projects in development at 33 screening venues. 
What of the future?
As a leading global film industry organization, the Marché du Film takes a rigorous approach to adapting to the expectations of industry professionals worldwide and to emerging economic, technological and creative film trends. Its overall aim remains unchanged since its early days: help guarantee the flowrishing growth of film.</t>
  </si>
  <si>
    <t>Through its four published issues a year and its regularly updated website, blog and newsletter, Filmmaker, a publication of the IFP, covers the world of independent film from the point of view of the working filmmaker and the independent film enthusiast.  Interviews with directors, how-to articles on production, distribution and new technology, info on films in the pipeline, and commentary on the indie scene can all be found in Filmmaker and at Filmmakermagazine.com.</t>
  </si>
  <si>
    <t>Launched in 2017 and the first of its kind in North America, the Arab Film and Media Institute (AFMI) aims to be a complete ecosystem to cultivate, nurture, and celebrate Arab talent in the United States. Starting with organizing school screenings, and growing into offering filmmaker services and original programming, AFMI is the place for Arab cinema and its fans, and the home of the Arab Film Festival.
Founded in 1996, the Arab Film Festival (AFF) is the largest and oldest film festival showcasing cutting-edge work from and about the Arab World in North America. With an international standing, AFF is considered one of the most important showcases of Arab cinema outside the Arab World presenting award-winning contemporary films that provide insight into the beauty, complexity, and diversity of the Arab World alongside realistic perspectives on Arab people, culture, art, history and politics. AFF takes place in October in the San Francisco Bay Area with post-festival screenings in Los Angeles.</t>
  </si>
  <si>
    <t>The Arab Film Institute is an Arab non profit cultural association based in Dubai, U.A.E. It is the place where Arab films’ past, present and future are discussed, imagined, celebrated by those who make Arab Cinema.
جمعية ثقافية عربية لا تتوخى الربح، مقرها في دبي -الإمارات العربية المتحدة. مؤسسة الفيلم العربي هي ملتقى للسينمائيين العرب حيث يناقشون، يتخيلون ويحتفلون بالافلام العربية بماضيها وحاضرها ومستقبلها</t>
  </si>
  <si>
    <t>The Hollywood Reporter (THR) is the premier destination and most-widely trusted resource for breaking entertainment news, movie and tv reviews, movie trailers, tv clips, and analysis.
Sign-up for our free newsletters: http://bit.ly/22GOUg
Subscribe today for as little as $9.99/mo:  www.thr.com/facebooksub</t>
  </si>
  <si>
    <t>Since 1981, Sundance Institute has evolved to become an internationally-recognized nonprofit organization that actively advances the work of risk-taking storytellers worldwide. Originally founded by Robert Redford in the mountains of Sundance, Utah, Sundance Institute has always provided a space for independent artists to explore their stories free from commercial and political pressures. By providing year-round creative and financial support for the development of original stories for the screen and stage, Sundance Institute remains committed to its mission to discover and develop independent artists and audiences across the globe.</t>
  </si>
  <si>
    <t>IFFR 49th edition: 22 Jan - 2 Feb 2020</t>
  </si>
  <si>
    <t xml:space="preserve">Al Arabiya is the leading News Channel in the Arab World. </t>
  </si>
  <si>
    <t>https://scontent.xx.fbcdn.net/v/t31.0-8/s720x720/15936775_1212766748820366_6759037692409908879_o.jpg?_nc_cat=107&amp;_nc_ht=scontent.xx&amp;oh=febfc32055931d4eaf0ed8b7ac341444&amp;oe=5CDD29CF</t>
  </si>
  <si>
    <t>https://scontent.xx.fbcdn.net/v/t1.0-9/s720x720/17362613_1819463541636650_5519302131080667594_n.jpg?_nc_cat=102&amp;_nc_ht=scontent.xx&amp;oh=0f4f63c5c707290d91b3cce3be18bd0a&amp;oe=5D2752F4</t>
  </si>
  <si>
    <t>https://scontent.xx.fbcdn.net/v/t31.0-8/s720x720/15937063_1818330521741922_7197276476539222768_o.jpg?_nc_cat=107&amp;_nc_ht=scontent.xx&amp;oh=2ba97ac17223c219832c895e9a30eb14&amp;oe=5CF40923</t>
  </si>
  <si>
    <t>https://scontent.xx.fbcdn.net/v/t1.0-9/s720x720/577570_10152684436555092_1942835026_n.jpg?_nc_cat=104&amp;_nc_ht=scontent.xx&amp;oh=bb04e1f6de4f5fea98b71c40f311a9dd&amp;oe=5CE6B5DF</t>
  </si>
  <si>
    <t>https://scontent.xx.fbcdn.net/v/t31.0-0/q88/p180x540/26961897_10159909721020405_1257765729862609752_o.jpg?_nc_cat=111&amp;_nc_ht=scontent.xx&amp;oh=3d53c7b90cfb8d99910d1437fcad2a58&amp;oe=5CEA0A87</t>
  </si>
  <si>
    <t>https://scontent.xx.fbcdn.net/v/t1.0-9/s720x720/14572386_10154440627811061_8030152122562496567_n.jpg?_nc_cat=102&amp;_nc_ht=scontent.xx&amp;oh=1c8eb19e32f702b7a0221065c22a2732&amp;oe=5CE5B22C</t>
  </si>
  <si>
    <t>https://scontent.xx.fbcdn.net/v/t1.0-9/s720x720/52475687_2234260026638016_7550583314168414208_o.jpg?_nc_cat=100&amp;_nc_ht=scontent.xx&amp;oh=740da9966ecbb54ad94aa944ff9040c8&amp;oe=5CDA42E6</t>
  </si>
  <si>
    <t>https://scontent.xx.fbcdn.net/v/t1.0-9/s720x720/52300387_2115194398573717_6791730663901888512_n.jpg?_nc_cat=106&amp;_nc_ht=scontent.xx&amp;oh=3ea04b860d089dc303fd0507d67ee84d&amp;oe=5D224816</t>
  </si>
  <si>
    <t>https://scontent.xx.fbcdn.net/v/t31.0-8/p720x720/11149667_1011190215568980_6691134332051474197_o.jpg?_nc_cat=111&amp;_nc_ht=scontent.xx&amp;oh=46c0c801c5529e44cc456edcb6795113&amp;oe=5D215765</t>
  </si>
  <si>
    <t>https://scontent.xx.fbcdn.net/v/t31.0-8/q86/s720x720/23550128_1957336717617493_6283062868549419256_o.jpg?_nc_cat=109&amp;_nc_ht=scontent.xx&amp;oh=c268dcd90160fe4b497c7c4dd7557540&amp;oe=5CDA35E4</t>
  </si>
  <si>
    <t>https://scontent.xx.fbcdn.net/v/t31.0-8/q83/s720x720/30073669_10155994961070901_3129433890885018531_o.jpg?_nc_cat=102&amp;_nc_ht=scontent.xx&amp;oh=9b55b48590c992e1c63c0a0cbfa7d0ec&amp;oe=5CE63522</t>
  </si>
  <si>
    <t>https://scontent.xx.fbcdn.net/v/t1.0-9/s720x720/38879449_1806071976112532_2889255896230133760_o.jpg?_nc_cat=108&amp;_nc_ht=scontent.xx&amp;oh=badc673ca06d0e637c1e78f36b9d07b5&amp;oe=5CEF4FDC</t>
  </si>
  <si>
    <t>https://scontent.xx.fbcdn.net/v/t1.0-9/s720x720/51398328_2209079835821792_1547463462479724544_o.jpg?_nc_cat=100&amp;_nc_ht=scontent.xx&amp;oh=8cd791a29b9dc121493e82ba9dca1321&amp;oe=5CDA6686</t>
  </si>
  <si>
    <t>https://scontent.xx.fbcdn.net/v/t1.0-9/s720x720/27066773_1669164206462467_8274515213248233850_n.jpg?_nc_cat=100&amp;_nc_ht=scontent.xx&amp;oh=bf69cd90a6687ba8b201a154a3fbade7&amp;oe=5D23136A</t>
  </si>
  <si>
    <t>https://scontent.xx.fbcdn.net/v/t1.0-9/s720x720/48389355_10156176552883985_6320948994960785408_o.jpg?_nc_cat=102&amp;_nc_ht=scontent.xx&amp;oh=04c70dd87142ae0f33d684578c5c9f66&amp;oe=5CDE9D67</t>
  </si>
  <si>
    <t>https://scontent.xx.fbcdn.net/v/t1.0-9/s720x720/150830_149482828540978_2018766468_n.jpg?_nc_cat=101&amp;_nc_ht=scontent.xx&amp;oh=c3f64dec4e1aceef3f77dfb65a0b325e&amp;oe=5CED1A3C</t>
  </si>
  <si>
    <t>https://scontent.xx.fbcdn.net/v/t1.0-9/s720x720/47577573_10157168432859683_2872035667238453248_o.jpg?_nc_cat=105&amp;_nc_ht=scontent.xx&amp;oh=1120c6748259b17a667007810ffb3dad&amp;oe=5CE927E8</t>
  </si>
  <si>
    <t>https://scontent.xx.fbcdn.net/v/t1.0-9/s720x720/50567122_2523050707736932_4237991093074919424_o.jpg?_nc_cat=107&amp;_nc_ht=scontent.xx&amp;oh=be398a210256cdd710a0f356d8e5ba90&amp;oe=5CEE7567</t>
  </si>
  <si>
    <t>https://scontent.xx.fbcdn.net/v/t1.0-9/s720x720/15220019_1771622753099689_4510631219280335644_n.jpg?_nc_cat=108&amp;_nc_ht=scontent.xx&amp;oh=82ced6a5f660ded872418516fb86a3c1&amp;oe=5CF59333</t>
  </si>
  <si>
    <t>https://scontent.xx.fbcdn.net/v/t1.0-9/s720x720/52508100_2160574047336844_5490818119716831232_n.jpg?_nc_cat=108&amp;_nc_ht=scontent.xx&amp;oh=f761daebad3562f315fe4e7a7a666379&amp;oe=5CF8D00B</t>
  </si>
  <si>
    <t>https://scontent.xx.fbcdn.net/v/t1.0-9/s720x720/23722289_1534378649931453_223091298712771106_n.png?_nc_cat=101&amp;_nc_ht=scontent.xx&amp;oh=b2f3a1bb9de9f3ea9ff96570811692a7&amp;oe=5CF3C5BC</t>
  </si>
  <si>
    <t>https://scontent.xx.fbcdn.net/v/t1.0-9/s720x720/51304423_10157221756769701_4825383426204893184_n.jpg?_nc_cat=111&amp;_nc_ht=scontent.xx&amp;oh=35ad137b223b23bcd66e3ccb760192d3&amp;oe=5CE587AE</t>
  </si>
  <si>
    <t>https://scontent.xx.fbcdn.net/v/t1.0-9/s720x720/50343481_2041178529300359_5034621519762817024_o.png?_nc_cat=102&amp;_nc_ht=scontent.xx&amp;oh=f23edeb8136a7259721d51a098c72159&amp;oe=5CDB1962</t>
  </si>
  <si>
    <t>https://scontent.xx.fbcdn.net/v/t1.0-9/s720x720/19875377_10154470062111086_4663087852312089261_n.jpg?_nc_cat=105&amp;_nc_ht=scontent.xx&amp;oh=fa9dece3cac761ffb42655ae6d63c2bc&amp;oe=5CDDA943</t>
  </si>
  <si>
    <t>https://scontent.xx.fbcdn.net/v/t1.0-9/s720x720/51064604_2194068587338869_3117718387959005184_o.jpg?_nc_cat=106&amp;_nc_ht=scontent.xx&amp;oh=312d8ba7c2f9210271d59dd395152c23&amp;oe=5CF0FF62</t>
  </si>
  <si>
    <t>https://scontent.xx.fbcdn.net/v/t1.0-9/s720x720/51395644_10158902699882524_577354453393342464_o.jpg?_nc_cat=104&amp;_nc_ht=scontent.xx&amp;oh=3a3b46bf1ef96e5e7889d9252a5caa2d&amp;oe=5CF3EF1E</t>
  </si>
  <si>
    <t>https://scontent.xx.fbcdn.net/v/t1.0-9/s720x720/52020713_10155879375857750_538923159043178496_o.jpg?_nc_cat=106&amp;_nc_ht=scontent.xx&amp;oh=e211c3c72e3db19fde02e22dc2d6cfd4&amp;oe=5D22A1FC</t>
  </si>
  <si>
    <t>https://scontent.xx.fbcdn.net/v/t1.0-9/s720x720/307753_467340559954971_1420892868_n.jpg?_nc_cat=100&amp;_nc_ht=scontent.xx&amp;oh=a183a5a93fd8c6eb4c0bead03d72cae0&amp;oe=5CF1AD61</t>
  </si>
  <si>
    <t>https://scontent.xx.fbcdn.net/v/t1.0-9/s720x720/970072_651290818215685_844677656_n.png?_nc_cat=109&amp;_nc_ht=scontent.xx&amp;oh=ee47b17322e4b0dac9d78526fe655007&amp;oe=5CE8D66A</t>
  </si>
  <si>
    <t>https://scontent.xx.fbcdn.net/v/t1.0-0/p480x480/51371548_10156545908648515_4208087709694033920_n.jpg?_nc_cat=103&amp;_nc_ht=scontent.xx&amp;oh=8fd88c5abd35eb2e2a54979f9abc8bb0&amp;oe=5CDE2DAE</t>
  </si>
  <si>
    <t>https://scontent.xx.fbcdn.net/v/t1.0-9/s720x720/44540155_10155619320241951_4291147734339026944_o.jpg?_nc_cat=104&amp;_nc_ht=scontent.xx&amp;oh=fd3e68332cd100c1af395e96c9b477f1&amp;oe=5CE38A63</t>
  </si>
  <si>
    <t>https://scontent.xx.fbcdn.net/v/t31.0-0/p180x540/21586731_10154568546506685_1933020338435249989_o.jpg?_nc_cat=101&amp;_nc_ht=scontent.xx&amp;oh=57d710cc5ab4d3d53fd6e1d05d1d8d19&amp;oe=5CEA568A</t>
  </si>
  <si>
    <t>https://scontent.xx.fbcdn.net/v/t31.0-8/s720x720/21167391_1447287252025693_5404712982618202067_o.jpg?_nc_cat=106&amp;_nc_ht=scontent.xx&amp;oh=ab94117867fe134408957a2b8830f88b&amp;oe=5CE86B22</t>
  </si>
  <si>
    <t>https://scontent.xx.fbcdn.net/v/t1.0-9/s720x720/51461716_2628957113786328_969425662609719296_o.jpg?_nc_cat=100&amp;_nc_ht=scontent.xx&amp;oh=d17af1b388415434569842a814af6c6f&amp;oe=5CEFA866</t>
  </si>
  <si>
    <t>https://scontent.xx.fbcdn.net/v/t1.0-9/s720x720/52013923_535349550287378_7103545706203316224_o.jpg?_nc_cat=109&amp;_nc_ht=scontent.xx&amp;oh=fa54a11a9892a10d05fd3b28a8fa17a7&amp;oe=5CE13327</t>
  </si>
  <si>
    <t>https://scontent.xx.fbcdn.net/v/t1.0-9/s720x720/10659401_1564941263734681_3186404181503092267_n.jpg?_nc_cat=102&amp;_nc_ht=scontent.xx&amp;oh=1fafa063bd0b8467f4a3fb6c2ba1f0f9&amp;oe=5CDC585A</t>
  </si>
  <si>
    <t>https://scontent.xx.fbcdn.net/v/t1.0-9/s720x720/47384393_2131150916921188_166664071322533888_o.jpg?_nc_cat=111&amp;_nc_ht=scontent.xx&amp;oh=4c249fa5045e5047b326ccf686b792b5&amp;oe=5D242883</t>
  </si>
  <si>
    <t>https://scontent.xx.fbcdn.net/v/t31.0-8/s720x720/10669023_704961702912183_1399229282173529455_o.jpg?_nc_cat=107&amp;_nc_ht=scontent.xx&amp;oh=8ab735e10d32670df25dc218834b685b&amp;oe=5CE9154E</t>
  </si>
  <si>
    <t>https://scontent.xx.fbcdn.net/v/t1.0-9/13669618_1326063050757232_6824224725133342981_n.jpg?_nc_cat=100&amp;_nc_ht=scontent.xx&amp;oh=c63b8bb838629d0cd074c8499b431301&amp;oe=5D24AFB6</t>
  </si>
  <si>
    <t>https://scontent.xx.fbcdn.net/v/t31.0-8/s720x720/15896424_1240830212652499_3397249440731454197_o.jpg?_nc_cat=104&amp;_nc_ht=scontent.xx&amp;oh=4768aa049f6cdb6306d935c752a09c15&amp;oe=5CEFC5B0</t>
  </si>
  <si>
    <t>https://scontent.xx.fbcdn.net/v/t1.0-9/s720x720/39739114_1814273415292429_3741397838915960832_n.png?_nc_cat=107&amp;_nc_ht=scontent.xx&amp;oh=e284347f912fc97b2ad45ea1d359a5c7&amp;oe=5CDC32FE</t>
  </si>
  <si>
    <t>https://scontent.xx.fbcdn.net/v/t1.0-9/s720x720/10446598_778533485524206_9179916487434470499_n.jpg?_nc_cat=101&amp;_nc_ht=scontent.xx&amp;oh=d94b64e4b94e64a135c64a4db00b22c1&amp;oe=5CF825E9</t>
  </si>
  <si>
    <t>https://scontent.xx.fbcdn.net/v/t1.0-9/s720x720/923426_527834927274742_864119210_n.jpg?_nc_cat=108&amp;_nc_ht=scontent.xx&amp;oh=3ca8b67c1e598d5e0cb81c2134be7e43&amp;oe=5CE46432</t>
  </si>
  <si>
    <t>https://scontent.xx.fbcdn.net/v/t1.0-9/s720x720/16105980_1316830378375554_5439530925320612778_n.jpg?_nc_cat=108&amp;_nc_ht=scontent.xx&amp;oh=0fbbf240bf6c5803b6b8884c2e2c6363&amp;oe=5CF0BC6F</t>
  </si>
  <si>
    <t>https://scontent.xx.fbcdn.net/v/t31.0-8/s720x720/16112570_1216996248376740_9103634086103851474_o.jpg?_nc_cat=100&amp;_nc_ht=scontent.xx&amp;oh=1f7233286c62f2881488de4c64fa3ddb&amp;oe=5CF52C0E</t>
  </si>
  <si>
    <t>https://scontent.xx.fbcdn.net/v/t1.0-9/s720x720/970862_153065144880591_2052913768_n.jpg?_nc_cat=106&amp;_nc_ht=scontent.xx&amp;oh=218c8af7d28ee8cd6df79a29422ba931&amp;oe=5CDBA0B9</t>
  </si>
  <si>
    <t xml:space="preserve">The Festival offers is home to three competitions - the official Gulf competition for professional filmmakers, the Gulf student competition and an international shorts competition - with a total prize value in excess of half a million dirhams. 
GFF also welcomes submissions to its out of competition sections, and welcomes filmmakers to its free workshops and special events. Submissions will be accepted until February 29, 2012. 
</t>
  </si>
  <si>
    <t>DIFF has established itself as a major international festival, while continuing to serve as a premier showcase event for Arab cinema, and contributing to the development and growth of the regional industry.
DIFF’s pioneering initiatives such as the Muhr Awards and Dubai Film Market have enriched professional experiences in the region, while also raising the profile of regional works on the world stage.</t>
  </si>
  <si>
    <t xml:space="preserve">Dedicated to nurturing a film culture and developing a robust film industry in Qatar. نسعى لتعزيز الثقافة السينمائية وتطوير وتعزيز صناعة السينما في دولة قطر. </t>
  </si>
  <si>
    <t xml:space="preserve">Welcome to the VOX Cinemas official Facebook page!
We are the Middle East's most innovative cinema and CinemaCon 'Global Achievement in Exhibition' award winner _xD83C__xDFC6__xD83C__xDF0D_. 
This page is for everyone who loves movies as much as we do. Follow us to stay up to date on the latest movies, giveaways and activities at VOX Cinemas. 
Join the conversation and tag moments with us with hashtag #VOXCinemas.
Feel free to share your feedback about us and opinions about movies on this page.
Keep in mind that:
• We can all agree to disagree sometimes, so being rude is not permitted. Just be cool! :)
• Be awesome to one another
• No spoilers please!
Posts in violation of the above rules will be hidden.
More about VOX Cinemas:
We are the region's largest and most innovative cinema exhibitor, VOX Cinemas features high-resolution digital projection systems, immersive 3D content, expansive VOX MAX screens, Dolby Atmos and 7.1 multidimensional surround sound with tailored experiences such as IMAX with Laser, VOX THEATRE by Rhodes, VOX GOLD, VOX 4DX, VOX KIDS and value-oriented seating alternatives.
VOX Cinemas has 13 locations in the UAE: Mall of the Emirates, Mercato Mall, Burjuman, Shindagha, Cineplex at Hyatt, Al Hamra Mall, Marina Mall, Yas Mall, City Centre Deira, Mirdif, Ajman, and Fujairah. VOX also has branches in Oman, Lebanon, Qatar, Bahrain and Egypt.
Bigger, Better, First &amp; the ONLY on the big screen in the region! There's nothing like it.
</t>
  </si>
  <si>
    <t>The Grand brand has been responsible of revolutionizing the cinema industry in the Region by introducing the ultimate in the movie experience such as 3D technology, Online booking, E-kiosk purchases, Digital Projection, and many more. This list of "Firsts", along our incessant slogan "Always Entertaining" has driven Grand Cinemas Citymall to be the ultimate and preferred movie destination in Jordan.</t>
  </si>
  <si>
    <t>The Royal Film Commission of Jordan is a Government Institution that provides production support to film and television productions in Jordan and training for emerging film-makers and professionals, from Jordan and the region, in all fields of film and television production; it also promotes film culture in Jordan.</t>
  </si>
  <si>
    <t xml:space="preserve">NAAS is a network that champions innovation in cinema exhibition in the Arabic-speaking region. Through its work, NAAS aims to broaden the scope of films available to the Arab public and encourage dialogue around cinema and its history with the hopes of tapping into the potential presented by the collective experience of watching film in a public setting.
We support initiatives that attempt through their programming, events, space, outreach, and operation to support a vibrant and sustainable cinema culture with the aim of developing audiences engaging with film.
Through the yearly organization of regional encounters, film touring programs and workshops, NAAS provides support to its growing constellation of non-governmental cinema spaces.
The NAAS network currently counts 21 members:
12 cinemas, cine-clubs and cultural centers
4 film distributors
5 affiliates: screening halls, initiatives in the public space and a film critic website
The venues represent:
34 screens
4,000 seats
More than 181,000 viewers / year.
The network’s members are based in 10 Arab countries: Algeria - Egypt - Iraq - Jordan - Lebanon - Morocco - Palestine - Sudan - Tunisia - United Arab Emirates 
-- 
شبكة الشاشات العربية البديلة «ناس» هي شبكة تضم شاشات ونوادي سينما عربية غير حكومية ذات رؤى برمجية تعتمد على التفاعل المباشر مع الجمهور. تسعى «ناس» من خلال عملها إلى توسيع نطاق الأفلام المتاحة للجمهور العربي وخلق حوار حول السينما وتشجيع وجود أنماط متعددة لتجربة المشاهدة الجماعية للأفلام.  يلتزم أعضاء «ناس» بتقديم برامج أفلام منتظمة، ويلتزمون باتجاه الشبكة لتغيير ديناميات عرض ومشاهدة الأفلام في المنطقة.
تضمَ الشبكة مبادرات تسعى من خلال برمجتها وفعالياتها ومساحاتها واستراتيجيات التواصل مع جمهورها لدعم ثقافة سينمائية حيوية ومستدامة بهدف تطوير تفاعل الجمهور مع الأفلام.
تنظَم  «ناس» سلسلة لقاءات وبرامج أفلام متداولة وورش إقليميَة لكوكبتها النامية من الفضاءات السينمائية الغير حكوميَة. و هي جمعية مسجلة في بيروت تمارس عملها اقليمياً بالتعاون مع أعضاء الشبكة في البلدان العربية المختلفة.
تضم الشبكة ٢١ عضو ومنها:
١٢ مساحة ونوادي أفلام بديلة 
٤ موزَعو أفلام 
٥ أعضاء منتسبون : قاعات ومبادرات في الفضاء العام وموقع إلكتروني للنقد السينمائي
كما تمثل القاعات: 
٣٤ شاشة 
٤٠٠٠ مقعد 
أكثر من ١٨١٠٠٠ مشاهد سنوي 
أعضاء شبكة  «ناس» مقيمة في ١٠ بلد عربية مختلفة: الجزائر ٠ مصر ٠ العراق ٠ الأردن ٠ لبنان ٠ المغرب ٠ فلسطين ٠ السودان ٠ تونس ٠ الإمارات العربية المتحدة. 
</t>
  </si>
  <si>
    <t>Marché du Film is the film industry hub in Cannes: 12400 professionals, 1400 screenings, 120 countries. Tuesday May 8-Thursday May 17, 2018.</t>
  </si>
  <si>
    <t xml:space="preserve">1945 was a pivotal year in British history. The unity that carried Britain through the war allied to the bitter memories of the inter-war years led to a vision of a better society. The spirit of the age was to be our brother’s and our sister’s keeper. Director Ken Loach has used film from Britain’s regional and national archives, alongside sound recordings and contemporary interviews to create a rich political and social narrative. The Spirit of '45 hopes to illuminate and celebrate a period of unprecedented community spirit in the UK, the impact of which endured for many years and which may yet be rediscovered today.
</t>
  </si>
  <si>
    <t>With an international standing, the Arab Film Festival is considered one of the most important showcases of Arab cinema outside the Arab world. This year, we have expanded into the new Arab Film and Media Institute - the first organization of its kind in North America.
AFMI aims to be a complete ecosystem to find, nurture, and showcase Arab talent in the United States. Starting with organizing school screenings, and growing into offering filmmaker services and original programming, AFMI is the place for Arab cinema and its fans, and the home of the Arab Film Festival.
The Arab Film Festival presents the best contemporary films that provide insight into the beauty, complexity and diversity of the Arab world alongside realistic perspectives on Arab people, culture, art, history and politics.
Arab Film and Media Institute - Founded: 2017
Arab Film Festival - Founded: 1996</t>
  </si>
  <si>
    <t>Official Facebook Page of the Hollywood Foreign Press Association. 
The 75th Annual Golden Globe Awards will be held on Sunday, January 7, 2018
Please visit our websites: http://www.goldenglobes.com and http://www.hfpa.org
and follow us on twitter @goldenglobes
and instagram @goldenglobes</t>
  </si>
  <si>
    <t>The Arab Film Institute, is an Arab Non Profit Cultural Association based in Dubai, U.A.E. it is the place where Arab Films’ past, present and future are discussed, imagined, celebrated by those who make Arab Cinema.
As an organization open to all professions and stakeholders of the film environment in the Arab World, the Arab Film Institute will be a unique meeting point between the art, the technique, the commerce and industry.
A platform where standards are discussed and set, where films and their creators are celebrated, where training and nurturing of talent and know-how is dispensed and where advocacy for the profession becomes a must.
جمعية ثقافية عربية لا تتوخى الربح، مقرها في دبي ـ الإمارات العربية المتحدة
مؤسسة الفيلم العربي هي مُلتقى للسينمائيين العرب حيث يناقشون، يتخيلون ويحتفلون بالافلام العربية بماضيها وحاضرها ومستقبلها
كونها مؤسسة مفتوحة لجميع المحترفين واصحاب المصالح في مجال السينما في العالم العربي، سوف تكون مؤسسة الفيلم العربي نقطة التقاء فريدة بين الفن  والتقنيات وقطاع الصناعة السينمائية
إن المؤسسة منبر لمناقشة وتحديد معايير المهنة، لتكريم الأفلام وصانعيها، لتوفير الرعاية والتدريب للمواهب، ولتأمين المناصرة لمهن السينما</t>
  </si>
  <si>
    <t>With a rich legacy of cinema firsts, a passion for movies and a mission to entertain film fans everywhere, Novo Cinemas is proud to be the largest and most visited chain of theatres in the Middle East.
Our journey began in the year 2000 with the launch of our flagship cinema in Dubai, United Arab Emirates, which would be the cornerstone of an entertainment chain that would soon extend across borders and introduce to the region such pioneering technologies as online booking, e-kiosks and the first cinema-dedicated mobile app, in addition to the UAE’s only IMAX screen.
In 2012, we joined the Gulf Film Group, and so began an exciting new chapter in our story. Attuned to the evolving social habits and needs of today’s movie-goers, in 2014 we re-inaugurated the chain as Novo Cinemas, an identity that would reflect our promise of a complete entertainment experience.
In the same year, we opened our doors at World Trade Centre-Abu Dhabi, a location near and dear to Emirati hearts in the capital’s old central market. As a result, our expansive network now spans no fewer than 115 screens and 22,000 seats in 14 locations across the Middle East. Ongoing expansion will see our numbers grow to over 200 screens by 2015 – and our IMAX network extended to four spectacular screens.
Where people once came together solely for a viewing experience, now they meet, share, contribute, celebrate and connect. We became the largest chain of cinemas in the Middle East by pushing boundaries, pioneering change, and consistently striving for the "new". 
Novo Cinemas. A Great Time Out.</t>
  </si>
  <si>
    <t xml:space="preserve">The focus of Prime Cinemas is all about our guests and the convenience for local people – this is YOUR local neighborhood cinema! 
Everything about Prime Cinemas is designed for the enjoyment of our valued guests, from luxurious and spacious lobby with fantastic concessions and coffee, and a Japanese Sake restaurant, the best in Amman, to super easy access direct elevator from parking to our entire floor of Baraka Mall. 
Our cinemas feature some of the latest and most advanced visual and audio technologies, Master Image double amplified sound, super large screens, fantastic ultra comfortable Fauteuil stadium seating and simply the best 3D experience in the city! 
</t>
  </si>
  <si>
    <t>MORE EW  
Follow Us on Twitter! http://twitter.com/EW  
Tumblr: http://www.entertainmentweekly.tumblr.com  
Pinterest: http://pinterest.com/ewmagazine/
Instagram: http://instagram.com/entertainmentweekly
Google+: https://plus.google.com/u/0/b/112936223762811924294/112936223762811924294/posts
Must List app: 
For iPad: http://bit.ly/cNGgT7 
For iPhone: http://bit.ly/byFGqr  
EW mobile: http://m.ew.com  
Subscribe to the magazine: http://ew.com/subscribe</t>
  </si>
  <si>
    <t>The official Facebook page of Reel Cinemas Dubai. We bring you the best and latest movie releases to The Dubai Mall and Dubai Marina Mall. 
Reel Cinemas, The Dubai Mall is the largest Barco Flagship Laser Cineplex in the world and is home to the brightest 3D screens in the world.
Enjoy the comfort and luxury of Reel Cinemas with our Platinum, Premier, Concierge Service and Dolby Atmos experiences!</t>
  </si>
  <si>
    <t>DreamWorks Animation creates high-quality family entertainment, including computer-generated (CG) animated feature films, television specials and series and live entertainment properties. With world-class creative talent and technological capabilities, DreamWorks Animation releases two or three CG animated feature films a year that deliver great stories, breathtaking visual imagery and a sensibility that appeals to both children and adults.
In 2004, DreamWorks Animation became the first animation company to produce two CG animated feature films in a single year, including Shrek 2, the third highest-grossing movie of all time. In 2010, we became the first company ever to produce three CG animated feature films in a single year – How to Train Your Dragon, Shrek Forever After and Megamind – all in 3D. All of DreamWorks Animation’s feature films are now being produced in 3D. The Company has theatrically released a total of 23 animated feature films, including the franchise properties of Shrek, Madagascar, Kung Fu Panda and How to Train Your Dragon. 
With each film, we strive to tell great stories that are fun and comedic, told with a level of sophistication and irreverence that appeals to the broadest audience possible and captures the imaginations of all people regardless of age.
Our management is one of the most experienced and dynamic teams in the entertainment industry, overseeing a stellar collection of artistic and technical leaders from a wide range of backgrounds in film and animation production, computer graphics and information technology. Many of them have been with the company since its inception.
DreamWorks Animation has been named one of the “100 Best Companies to Work For” by FORTUNE® Magazine for four consecutive years.</t>
  </si>
  <si>
    <t>The Hollywood Reporter (THR) is the premier destination and most widely trusted resource for breaking entertainment news, movie and tv reviews, movie trailers, tv clips, and analysis.</t>
  </si>
  <si>
    <t>Distribution des rôles EMANUELLE BEAUGRAND-CHAMPAGNE  NATHALIE BOUTRIE  CONSTANCE DEMONTOY YAEL AVIV   LARA ATALLA
Consultante au scénario VALÉRIE BEAUGRAND-CHAMPAGNE  
Direction de la photographie PHILIPPE LAVALETTE C.S.C. 
Conception visuelle  ANDRÉ-LINE BEAUPARLANT
Conception des costumes SOPHIE LEFEBVRE  
Montage SOPHIE LEBLOND
Son JEAN UMANSKY  SYLVAIN BELLEMARE  JEAN-PAUL HURIER 
Musique originale LEVON MINASSIAN  
Superviseur de postproduction  ERIK DANIEL
Producteur délégué STEPHEN TRAYNOR
Coproduit par ISABELLE DUBAR  
Produit par LUC DÉRY et KIM McCRAW
Scénario et réalisation ANAÏS BARBEAU-LAVALETTE
Une production MICRO_SCOPE en coproduction avec ID UNLIMITED en association avec JULY AUGUST PRODUCTIONS
Une coproduction Canada-France produite avec la participation financière de Téléfilm Canada, SODEC, Crédit d'impôt cinéma et télévision Québec, Mini-traité Canada-France, Fonds Cogeco de développement d’émissions, Crédit d'impôt pour production cinématographique ou magnétoscopique canadienne, Fonds Quebecor, CNC et avec la collaboration de Radio-Canada, Super Écran, ARTV</t>
  </si>
  <si>
    <t xml:space="preserve">Tina Fey (Date Night, 30 Rock) and Paul Rudd (I Love You Man, Knocked Up) star in Admission, the new film directed by Academy Award nominee Paul Weitz (About a Boy), about the surprising detours we encounter on the road to happiness. Straight-laced Princeton University admissions officer Portia Nathan (Fey) is caught off-guard when she makes a recruiting visit to an alternative high school overseen by her former college classmate, the free-wheeling John Pressman (Rudd). Pressman has surmised that Jeremiah (Nat Wolff), his gifted yet very unconventional student, might well be the son that Portia secretly gave up for adoption many years ago.  Soon, Portia finds herself bending the rules for Jeremiah, putting at risk the life she thought she always wanted -- but in the process finding her way to a surprising and exhilarating life and romance she never dreamed of having. </t>
  </si>
  <si>
    <t xml:space="preserve">Join: sundance.org/membership
Follow:  twitter.com/sundancefest, twitter.com/sundanceorg
Heart: instagram.com/sundanceorg
Watch: youtube.com/sff
Tumbl: sundancearchives.tumblr.com
Plus: plus.google.com/+sundanceinstitute
</t>
  </si>
  <si>
    <t>The Venice Film Festival or Venice International Film Festival, founded in 1932, is the oldest film festival in the world and one of the "Big Three" film festivals alongside the Cannes Film Festival and Berlin International Film Festival.The film festival is part of the Venice Biennale, which was founded by the Venetian City Council in 1895. Today, the Biennale includes a range of separate events including: the International Art Exhibition; the International Festival of Contemporary Music; the International Theatre Festival; the International Architecture Exhibition; the International Festival of Contemporary Dance; the International Kids' Carnival; and the annual Venice Film Festival, which is arguably the best-known of all the events.The film festival has since taken place in late August or early September on the island of the Lido, Venice, Italy. Screenings take place in the historic Palazzo del Cinema on the Lungomare Marconi and in other venues nearby. Since its inception the Venice Film Festival has grown into one of the most prestigious film festivals in the world.The 75th Venice International Film Festival is scheduled to be held from 29 August to 8 September 2018.HistoryThe beginningThe first edition of the Venice Film Festival was carried out from the 6 to the 21 of August in 1932.The festival began with an idea of the president of the Venice Biennale Count Giuseppe Volpi di Misurata and Luciano De Feo, who was the very first director-selector. With good reason, the festival was considered the first international event of its type, receiving strong support from authorities. This first edition was held on the terrace of the Hotel Excelsior on the Venice Lido, and at that stage it was not a competitive event. The very first film to be shown in the history of the Festival was Rouben Mamoulian's Dr. Jekyll and Mr. Hyde, that was screened at 9:15 p.m. on 6 August 1932.</t>
  </si>
  <si>
    <t>Hédi est un jeune homme sans histoires. Il parle peu, réagit rarement et n’attend rien de la vie. Indifférent à ce qui l’entoure, il laisse sa mère envahissante et autoritaire organiser son mariage avec Khédija. Bref, tout glisse sur lui.
A Mahdia, à deux jours de son mariage, il fait la connaissance de Rim, une jeune animatrice dans un hôtel, une sorte de club de vacances qui se vide de ses touristes.
Au départ intrigué par son insouciance et sa liberté, Hédi finit par se laisser porter par cette passion naissante…
هادي شاب عادي. قليل الكلام و رد الفعل، لا ينتظر من الحياة شيئا يذكر و غير مبالي بما يحيط به، يترك لأمه المتسلطة شؤون تنظيم زواجه من خديجة. 
قبل زواجه بيومين، يتعرف  هادي في المهدية على ريم، منشطة شابة بنزل هو عبارة عن نادي عطلات يكاد يكون مهجورا من السياح. 
في البداية تشده حريتها و لامبلاتها إليها،ليجد نفسه مأخوذا بهذا العشق الناشئ</t>
  </si>
  <si>
    <t>47th International Film Festival Rotterdam: 24 January - 4 February 2018. Twelve days of worldwide independent, innovative and experimental cinema and visual arts, talkshows, installations, parties, food and drinks! www.IFFR.com</t>
  </si>
  <si>
    <t xml:space="preserve">The First Edition of El Gouna Film Festival takes place from the 22nd till the 29th of September, at the Red Sea’s honeypot destination, El Gouna Resort-town.
Through an initiative led by Engineer Naguib Sawiris, actress and producer Bushra Rozza, international event organizer Amr Mansi and producer Kamal Zadeh, G.F.F. is thrilled to offer an unmissable annual rendezvous for film professionals and film lovers from Egypt the Arabic countries and indeed from all over the world. #ElGounaFilmFestival #GFF #GFF1stEdition
إنطلاق الدورة الأولى من مهرجان الجونة السينمائي في مصر بين 22 و29 سبتمبر في منتجع الجونة على شاطيء البحر الأحمر
بمبادرة من رجل الأعمال المهندس نجيب ساويرس والفنانة والمنتجة بشرى رزة ومجموعة من الشباب يتقدمهم عمرو منسي منظم الفعاليات الدولية والمنتج كمال زاده، تم اطلاق مهرجان الجونة السينمائي الذي سيصبح منذ دورته الأولى ملتقى دائم وموعد سنوي ثابت للقاء محترفي الصناعة السينمائية ومحبي السينما سواء كانوا من مصر أو العالم العربي أو من جميع أنحاء العالم
</t>
  </si>
  <si>
    <t>قناة العربية الاخبارية انطلقت عام 2003 ، من المدينة الاعلامية في دبي، ، نتابع آخر الأخبار والتطورات على الساحة العربية و العالمية بدون تاخير وتعطيل مع تحري الحقيقة.
أبرز ما تميزت به العربية هي تغطيتها المستمرة والمتواصل للأحداث والتطورات في الساحة العربية والعالمية وكذلك قضية اغتيال الحريري، وقد اختارها الرئيس الأميركي باراك أوباما كي تكون أول قناة تبث حواره للعالم كرئيس للولايات الأميركية المتحدة</t>
  </si>
  <si>
    <t>تستأثر أخبار الرياضة في قناة العربية باهتمام المشاهدين منذ العام 2003 وهي تقدم متابعات يومية وتغطيات خاصة لأهم المناسبات الرياضية العربية والعالمية</t>
  </si>
  <si>
    <t>Al Arabiya English Facebook page provides you the English content of Al Arabiya.  It seeks to reach a non-Arab international audience, as well as expatriates living in the Middle East and North Africa, in order to deepen understanding of Arab societies, cultures and economies.  This page hopes to build a bridge between the channel and English-speakers, whether Arabs or native speakers, who are interested in the Middle East.</t>
  </si>
  <si>
    <t>AlArabiya.net is the online presence of Al Arabiya News Channel, the leading news channel in the Arab world.
The Arabic-language version of AlArabiya.net came into being on February 21, 2004 after a process of technical buildup and editorial and creative planning that started with the launch of Al Arabiya TV in March 2003.
The English news website was launched in August 2007 to build a bridge between the channel and English-speakers, whether Arabs or native speakers, who are interested in the Middle East. 
Versions in Farsi and Urdu followed in March 2008, catering specifically to audiences in Iran, Pakistan, Afghanistan and parts of the Indian sub-continent. The websites offer an Arab perspective on the news while encouraging engagement by our readers through comments and user-generated content.
AlArabiya.net is a pioneer in online journalism in the Arabic speaking world and aspires to be the most reliable source of news and analysis about the Middle East catering to readers all over the world.</t>
  </si>
  <si>
    <t>هذا الموقع يستقبل كل ما تريد ان توصله الى الرأي العام ، الى العربية عبر برامجها الخاصة بالعراق والاخبار اليومية التي تعرضها من خلال اوسع شبكة مراسلين لقناة اخبارية تنتشر على مساحة العراق كاملةً.</t>
  </si>
  <si>
    <t xml:space="preserve">“Fashion is not something that exists in dresses only. Fashion is in the sky, in the street, fashion has to do with ideas, the way we live, what is happening.”
---- Coco Chanel 
 This is what Al Arabiya Style is all about; how fashion and style is accessible to the everyday modern woman.  Al Arabiya Style brings you this along with the latest trends, fashion style and tips via our fashion forward presenters.  Al Arabiya presenters have set the style precedent for the modern day fashionista while making the look accessible. In this page, Mimi Raad, Al arabiya image consultant, gives you tips on how to get those latest looks daily that our presenters so fashionably exemplify.
</t>
  </si>
  <si>
    <t>Ken Loach</t>
  </si>
  <si>
    <t>Anaïs Barbeau-Lavalette</t>
  </si>
  <si>
    <t>Paul Weitz (“About a Boy,”  “Being Flynn,” “In Good Company”)</t>
  </si>
  <si>
    <t>Mohamed Ben Attia</t>
  </si>
  <si>
    <t>Dubai Festival City・Dubai, United Arab Emirates</t>
  </si>
  <si>
    <t>P.O.Box 502600・Dubai, United Arab Emirates</t>
  </si>
  <si>
    <t>Katara - Cultural Village・Ad Dawha, Ad Dawḩah, Qatar</t>
  </si>
  <si>
    <t>HQ in Deira, Dubai. Cinemas in 14 locations across UAE・Dubai, United Arab Emirates・180,859 people checked in here</t>
  </si>
  <si>
    <t>City Mall・Amman, Jordan・38 people checked in here</t>
  </si>
  <si>
    <t>Sheikh Zayed Road, Behind Ministry of Labor Office,  Opposite Khalifa Park,  twofour54 complex, Lime Green building no. 1・Abu Dhabi, United Arab Emirates・423 people checked in here</t>
  </si>
  <si>
    <t>Jebel Amman, 1st Circle, 5 Omar Bin Al Khattab street.・Amman, Jordan・842 people checked in here</t>
  </si>
  <si>
    <t>18 Salah El Din St. El Zamalek・Zamalek, Al Qahirah, Egypt・451 people checked in here</t>
  </si>
  <si>
    <t>Beirut, Lebanon</t>
  </si>
  <si>
    <t>5 rue Charlot・Paris, France・8,362 people checked in here</t>
  </si>
  <si>
    <t>San Francisco, California・264 people checked in here</t>
  </si>
  <si>
    <t>Los Angeles, California・1,028 people checked in here</t>
  </si>
  <si>
    <t>1 person checked in here</t>
  </si>
  <si>
    <t>Dubai Festival City Mall・Dubai, United Arab Emirates・85,436 people checked in here</t>
  </si>
  <si>
    <t>8,839 people checked in here</t>
  </si>
  <si>
    <t>75 people checked in here</t>
  </si>
  <si>
    <t>Reel Cinemas, The Dubai Mall・Dubai, United Arab Emirates・249,926 people checked in here</t>
  </si>
  <si>
    <t>5700 Wilshire Blvd・Los Angeles, California・1,238 people checked in here</t>
  </si>
  <si>
    <t>1895 Sidewinder Dr・Park City, Utah・92,635 people checked in here</t>
  </si>
  <si>
    <t>London, United Kingdom</t>
  </si>
  <si>
    <t>Venice, Italy・11,620 people checked in here</t>
  </si>
  <si>
    <t>Karel Doormanstraat 278b・Rotterdam, Netherlands・17,542 people checked in here</t>
  </si>
  <si>
    <t>136,147 people checked in here</t>
  </si>
  <si>
    <t>1,574 people checked in here</t>
  </si>
  <si>
    <t>Dubai, United Arab Emirates</t>
  </si>
  <si>
    <t>AUTOMATIC</t>
  </si>
  <si>
    <t>236K people like this.</t>
  </si>
  <si>
    <t>137K people like this.</t>
  </si>
  <si>
    <t>120K people like this.</t>
  </si>
  <si>
    <t>8.8K people like this.</t>
  </si>
  <si>
    <t>198K people like this.</t>
  </si>
  <si>
    <t>215K people like this.</t>
  </si>
  <si>
    <t>360K people like this.</t>
  </si>
  <si>
    <t>210K people like this.</t>
  </si>
  <si>
    <t>42K people like this.</t>
  </si>
  <si>
    <t>105K people like this.</t>
  </si>
  <si>
    <t>52K people like this.</t>
  </si>
  <si>
    <t>7.2K people like this.</t>
  </si>
  <si>
    <t>60K people like this.</t>
  </si>
  <si>
    <t>40K people like this.</t>
  </si>
  <si>
    <t>351K people like this.</t>
  </si>
  <si>
    <t>4.2K people like this.</t>
  </si>
  <si>
    <t>10K people like this.</t>
  </si>
  <si>
    <t>2.5M people like this.</t>
  </si>
  <si>
    <t>13K people like this.</t>
  </si>
  <si>
    <t>338K people like this.</t>
  </si>
  <si>
    <t>4.5M people like this.</t>
  </si>
  <si>
    <t>173K people like this.</t>
  </si>
  <si>
    <t>8.2M people like this.</t>
  </si>
  <si>
    <t>2.3M people like this.</t>
  </si>
  <si>
    <t>6M people like this.</t>
  </si>
  <si>
    <t>2.4M people like this.</t>
  </si>
  <si>
    <t>3.9K people like this.</t>
  </si>
  <si>
    <t>34K people like this.</t>
  </si>
  <si>
    <t>853K people like this.</t>
  </si>
  <si>
    <t>128K people like this.</t>
  </si>
  <si>
    <t>12K people like this.</t>
  </si>
  <si>
    <t>98K people like this.</t>
  </si>
  <si>
    <t>122K people like this.</t>
  </si>
  <si>
    <t>20K people like this.</t>
  </si>
  <si>
    <t>22M people like this.</t>
  </si>
  <si>
    <t>4.6M people like this.</t>
  </si>
  <si>
    <t>252K people like this.</t>
  </si>
  <si>
    <t>1M people like this.</t>
  </si>
  <si>
    <t>809K people like this.</t>
  </si>
  <si>
    <t>409K people like this.</t>
  </si>
  <si>
    <t>569K people like this.</t>
  </si>
  <si>
    <t>57K people like this.</t>
  </si>
  <si>
    <t>37K people like this.</t>
  </si>
  <si>
    <t>Alaa Karkouti - Maher Diab</t>
  </si>
  <si>
    <t>AFMI: 2017; AFF: 1996</t>
  </si>
  <si>
    <t xml:space="preserve">5th Edition of GFF starts April 10 to 16 at Dubai Festival City. 
Admission is free.
Read more at www.gulffilmfest.com. 
Follow us on Twitter @gulffilmfest
</t>
  </si>
  <si>
    <t xml:space="preserve">Follow  @filmabudhabi for updates on the 30% rebate and @ImageNationAD for updates on Arab filmmaking support #InAbuDhabi. 
http://goo.gl/xAK5bF
</t>
  </si>
  <si>
    <t xml:space="preserve">MAD Solutions is the first Pan-Arab independent studio and fully integrative marketing and creative consultancy for the Arab film and Entertainment Industry. Under the umbrella of MAD Solutions, the studio is supported by five pillars: MAD Marketing, MAD Content, MAD Distribution, MAD Culture and MAD Celebrity, which together are helping to usher in an exciting new generation of Arab filmmakers and entertainment talent.
We attend at least 20 film festivals (Arab and International), summits, and workshops annually including Cannes, Berlinale, DIFF, ADFF, Toronto, Locarno and many more. Besides our energetic, contemporary approaches to collaborating with our MAD partners, we pride ourselves on having the most extensive and up-to-date database on the Arab film industry, spanning over 20 years of a rich heritage that is still growing to this day, despite the political and socio-economic challenges.
Realizing the potential growth of the film industry in the Gulf States, and the opportunities to hatch a pan-regional strategy, MAD Solutions has expanded to Abu Dhabi, UAE, focusing on the GCC in specific and the Arab world as a whole. We are thrilled to become industry partners with twofour54 in Abu Dhabi, the incubator of creativity of talent in the region. twofour54's vision is to enable the development of world class Arabic media and entertainment content, by Arabs for Arabs, which is in tandem with MAD Solution’s mission and vision.
</t>
  </si>
  <si>
    <t xml:space="preserve">Email: info@naasnetwork.org 
Twitter: @NAASNetwork
Tumblr: http://naasnetwork.tumblr.com/ 
</t>
  </si>
  <si>
    <t>instagram.com/arabfilmmedia
twitter.com/arabfilmmedia</t>
  </si>
  <si>
    <t>49th International Film Festival Rotterdam: 22 January - 2 February 2020</t>
  </si>
  <si>
    <t xml:space="preserve">Arab and World Cinema </t>
  </si>
  <si>
    <t>Films, Movies, Film Festival</t>
  </si>
  <si>
    <t>Documentary</t>
  </si>
  <si>
    <t>Animation, Family</t>
  </si>
  <si>
    <t>Drame</t>
  </si>
  <si>
    <t>Comedy</t>
  </si>
  <si>
    <t>Independent Artists &amp; Audiences</t>
  </si>
  <si>
    <t>LM Fiction - Romance, Drame</t>
  </si>
  <si>
    <t>https://www.facebook.com/AlArabiya.AlAswaq/</t>
  </si>
  <si>
    <t>https://www.facebook.com/Alarabiya.naf/</t>
  </si>
  <si>
    <t>https://www.facebook.com/AlArabiya.Egypt/</t>
  </si>
  <si>
    <t>https://www.facebook.com/GulfFilmFestival/</t>
  </si>
  <si>
    <t>https://www.facebook.com/DubaiFilmFestival/</t>
  </si>
  <si>
    <t>https://www.facebook.com/DohaFilmInstitute/</t>
  </si>
  <si>
    <t>https://www.facebook.com/voxcinemas/</t>
  </si>
  <si>
    <t>https://www.facebook.com/GrandCinemasJordan/</t>
  </si>
  <si>
    <t>https://www.facebook.com/SanadFilmFund/</t>
  </si>
  <si>
    <t>https://www.facebook.com/filmjo/</t>
  </si>
  <si>
    <t>https://www.facebook.com/MADSolutionsOfficial/</t>
  </si>
  <si>
    <t>https://www.facebook.com/naasnetwork/</t>
  </si>
  <si>
    <t>https://www.facebook.com/marchedufilm/</t>
  </si>
  <si>
    <t>https://www.facebook.com/BigScreenShow/</t>
  </si>
  <si>
    <t>https://www.facebook.com/FilmmakerMagazine/</t>
  </si>
  <si>
    <t>https://www.facebook.com/TheSpiritof45/</t>
  </si>
  <si>
    <t>https://www.facebook.com/arabfilmmedia/</t>
  </si>
  <si>
    <t>https://www.facebook.com/GoldenGlobes/</t>
  </si>
  <si>
    <t>https://www.facebook.com/arabfilminstitute/</t>
  </si>
  <si>
    <t>https://www.facebook.com/novocinemas/</t>
  </si>
  <si>
    <t>https://www.facebook.com/primecinemas/</t>
  </si>
  <si>
    <t>https://www.facebook.com/entertainmentweekly/</t>
  </si>
  <si>
    <t>https://www.facebook.com/reelcinemasdubai/</t>
  </si>
  <si>
    <t>https://www.facebook.com/universalstudiosentertainment/</t>
  </si>
  <si>
    <t>https://www.facebook.com/TheCroods/</t>
  </si>
  <si>
    <t>https://www.facebook.com/DreamWorksAnimation/</t>
  </si>
  <si>
    <t>https://www.facebook.com/HollywoodReporter/</t>
  </si>
  <si>
    <t>https://www.facebook.com/inchallahlefilm/</t>
  </si>
  <si>
    <t>https://www.facebook.com/AdmissionMovie/</t>
  </si>
  <si>
    <t>https://www.facebook.com/sundance/</t>
  </si>
  <si>
    <t>https://www.facebook.com/londonfilmfestival/</t>
  </si>
  <si>
    <t>https://www.facebook.com/pages/Venice-Film-Festival/106821352689332</t>
  </si>
  <si>
    <t>https://www.facebook.com/NhebbekHedi/</t>
  </si>
  <si>
    <t>https://www.facebook.com/iffrotterdam/</t>
  </si>
  <si>
    <t>https://www.facebook.com/ElGounaFilmFestival/</t>
  </si>
  <si>
    <t>https://www.facebook.com/AlShare3AlMisri/</t>
  </si>
  <si>
    <t>https://www.facebook.com/AlArabiya/</t>
  </si>
  <si>
    <t>https://www.facebook.com/AlHadath/</t>
  </si>
  <si>
    <t>https://www.facebook.com/AlArabiya.Farsi/</t>
  </si>
  <si>
    <t>https://www.facebook.com/AlArabiya.Sports/</t>
  </si>
  <si>
    <t>https://www.facebook.com/alarabiya.english/</t>
  </si>
  <si>
    <t>https://www.facebook.com/AlArabiya.Urdu/</t>
  </si>
  <si>
    <t>https://www.facebook.com/Alarabiya.syria/</t>
  </si>
  <si>
    <t>https://www.facebook.com/AlArabiya.Iraq/</t>
  </si>
  <si>
    <t>https://www.facebook.com/AlArabiya.Style/</t>
  </si>
  <si>
    <t>https://www.facebook.com/AlArabiya.Studies/</t>
  </si>
  <si>
    <t>Dubai Festival City P.O. Box 53777, Dubai Dubai   United Arab Emirates</t>
  </si>
  <si>
    <t>P.O.Box 502600  Dubai   United Arab Emirates</t>
  </si>
  <si>
    <t>Katara - Cultural Village  Ad Dawha   Qatar</t>
  </si>
  <si>
    <t>HQ in Deira, Dubai. Cinemas in 14 locations across UAE 32625 Dubai   United Arab Emirates</t>
  </si>
  <si>
    <t>City Mall  Amman   Jordan</t>
  </si>
  <si>
    <t>Sheikh Zayed Road, Behind Ministry of Labor Office,  Opposite Khalifa Park,  twofour54 complex, Lime Green building no. 1 PO Box 77935 Abu Dhabi   United Arab Emirates</t>
  </si>
  <si>
    <t>Jebel Amman, 1st Circle, 5 Omar Bin Al Khattab street. 11181 Amman   Jordan</t>
  </si>
  <si>
    <t>18 Salah El Din St. El Zamalek  Zamalek   Egypt</t>
  </si>
  <si>
    <t>Beirut   Lebanon</t>
  </si>
  <si>
    <t>5 rue Charlot 75003 Paris   France</t>
  </si>
  <si>
    <t>94121 San Francisco  CA United States</t>
  </si>
  <si>
    <t>Los Angeles  CA United States</t>
  </si>
  <si>
    <t>Dubai Festival City Mall 261177 Dubai   United Arab Emirates</t>
  </si>
  <si>
    <t>Reel Cinemas, The Dubai Mall 191741 Dubai   United Arab Emirates</t>
  </si>
  <si>
    <t>5700 Wilshire Blvd 90036 Los Angeles  CA United States</t>
  </si>
  <si>
    <t>1895 Sidewinder Dr 84060 Park City  UT United States</t>
  </si>
  <si>
    <t>London   United Kingdom</t>
  </si>
  <si>
    <t>30126 Venice   Italy</t>
  </si>
  <si>
    <t>Karel Doormanstraat 278b 3012GP Rotterdam   Netherlands</t>
  </si>
  <si>
    <t>Dubai   United Arab Emirates</t>
  </si>
  <si>
    <t>VISION
"Lead in building cultural understanding through creative achievement in film."
MISSION
"Celebrate excellence in cinema, using it as a medium to promote open dialogue between cultures and nations. To nurture and develop local and international talent, accelerating and fostering growth of the industry, while also providing an invaluable cultural benefit to the people of Dubai and the UAE."</t>
  </si>
  <si>
    <t xml:space="preserve">Dedicated to nurturing a film culture and developing a robust film industry in Qatar. 
نسعى لتعزيز الثقافة السينمائية وتطوير وتعزيز صناعة السينما في دولة قطر. </t>
  </si>
  <si>
    <t>Encouraging Jordanians and people from the Middle East to tell their stories, thus contributing to cross-cultural understanding and enhancing freedom of expression.
Creating educational programs for Jordanians working or aspiring to work in the film industry.
Promoting film culture throughout Jordan, thus contributing to educating and fostering a critical mind.
Positioning Jordan as a location for international audio-visual productions, offering great locations, creative resources, as well as technical assistance and ﬁnancial incentives.
Offering management and support services to local and foreign productions.
Providing work opportunities at world-class standards in all areas of cinematic art.</t>
  </si>
  <si>
    <t>Every year in May, Cannes becomes the largest trade hub for the film industry. The Marché du Film is a vital meeting point for 12 400+ industry professionals - including 3 900 producers, 3 300 buyers and distributors and 1 000 festival programmers -, a place to meet peers from around the world and boost your business opportunities.</t>
  </si>
  <si>
    <t>To enhance understanding of Arab culture and provide alternative representations of Arabs that contradict stereotypes frequently encountered in the American mass media while fostering a space for independent Arab filmmakers to screen their work for the public.</t>
  </si>
  <si>
    <t>The Institute is designed to promote, inspire, influence and mainly to engage Arab film professionals under one roof. The main mission of the Institute is to preserve, educate, support, honor Arab film professional and their work around the Arab world and worldwide. 
تهدف المؤسسة للترويج، التحفيز، التأثير وبشكل خاص لضمّ محترفي السينما العربية تحت سقف واحد. المهمة الأساسية للمؤسسة هي حماية، تثقيف، دعم وتكريم محترفي السينما العربية وأعمالهم في العالم العربي ودولياً.</t>
  </si>
  <si>
    <t>To be the preferred Regional Film Exhibition Company recognized for its value offering, commended for its people and admired for its strategic and sustainable growth.</t>
  </si>
  <si>
    <t>Do you LOVE movies? Crazy about Blu-ray? BECOME A FAN to get exclusive content and stay current on all the new releases.</t>
  </si>
  <si>
    <t>The Hollywood Reporter is the definitive interpretive voice of the entertainment industry. Informing, engaging and empowering content is delivered across a multimedia platform that includes: a weekly magazine, bi-monthly special reports, quarterly glossies, a Website, a daily news PDF, iPad app and events. The Hollywood Reporter is read by the most powerful people in the entertainment industry and the most influential consumers who follow it – those who shape desire, set trends and ultimately drive culture – providing an unmatched level of access and influence.</t>
  </si>
  <si>
    <t>Sundance Institute is a nonprofit organization dedicated to the discovery and development of independent artists and audiences. Through its programs, the Institute seeks to discover, support, and inspire independent film, media, and theatre artists from the United States and around the world, and to introduce audiences to their new work.</t>
  </si>
  <si>
    <t>الأسواق العربية - Al Arabiya Business</t>
  </si>
  <si>
    <t>Al Arabiya NAF العربية المغرب العربي</t>
  </si>
  <si>
    <t>العربية مصر - Al Arabiya Egypt</t>
  </si>
  <si>
    <t>Gulf Film Festival</t>
  </si>
  <si>
    <t>Dubai International Film Festival</t>
  </si>
  <si>
    <t>Doha Film Institute</t>
  </si>
  <si>
    <t>Grand Cinemas Jordan</t>
  </si>
  <si>
    <t>SANAD Film Fund</t>
  </si>
  <si>
    <t>The Royal Film Commission Jordan - RFC</t>
  </si>
  <si>
    <t>MAD Solutions</t>
  </si>
  <si>
    <t>NAAS ناس l Network of Arab Alternative Screens</t>
  </si>
  <si>
    <t>Marché du Film - Festival de Cannes</t>
  </si>
  <si>
    <t>الشاشة الكبيرة - The Big Screen Show</t>
  </si>
  <si>
    <t>Filmmaker Magazine</t>
  </si>
  <si>
    <t>The Spirit of '45</t>
  </si>
  <si>
    <t>Arab Film and Media Institute</t>
  </si>
  <si>
    <t>Golden Globes</t>
  </si>
  <si>
    <t>Arab Film Institute مؤسسة الفيلم العربي</t>
  </si>
  <si>
    <t>Novo Cinemas</t>
  </si>
  <si>
    <t>Prime Cinemas</t>
  </si>
  <si>
    <t>Entertainment Weekly</t>
  </si>
  <si>
    <t>Reel Cinemas</t>
  </si>
  <si>
    <t>Universal Studios Entertainment</t>
  </si>
  <si>
    <t>The Croods</t>
  </si>
  <si>
    <t>DreamWorks Animation</t>
  </si>
  <si>
    <t>The Hollywood Reporter</t>
  </si>
  <si>
    <t>Inch'Allah - Le film</t>
  </si>
  <si>
    <t>Admission</t>
  </si>
  <si>
    <t>Sundance Film Festival</t>
  </si>
  <si>
    <t>BFI London Film Festival</t>
  </si>
  <si>
    <t>Venice Film Festival</t>
  </si>
  <si>
    <t>Hedi - نحبك هادي</t>
  </si>
  <si>
    <t>International Film Festival Rotterdam - IFFR</t>
  </si>
  <si>
    <t>El-Gouna Film Festival</t>
  </si>
  <si>
    <t>الشارع المصري  - Al Share3 Al Misri</t>
  </si>
  <si>
    <t>قناة العربية  Al Arabiya</t>
  </si>
  <si>
    <t>قناة الحدث Al Hadath</t>
  </si>
  <si>
    <t>العربية فارسی - Al Arabiya Farsi</t>
  </si>
  <si>
    <t>العربية رياضة - Al Arabiya Sports</t>
  </si>
  <si>
    <t>Al Arabiya English</t>
  </si>
  <si>
    <t>العربیہ اردو - Al Arabiya Urdu</t>
  </si>
  <si>
    <t>العربية سوريا - Al Arabiya Syria</t>
  </si>
  <si>
    <t>العربية العراق - Al Arabiya Iraq</t>
  </si>
  <si>
    <t>العربية ستايل - Al Arabiya Style</t>
  </si>
  <si>
    <t>معهد العربية للدراسات - Al Arabiya Studies</t>
  </si>
  <si>
    <t xml:space="preserve">@قناة العربية </t>
  </si>
  <si>
    <t>Netflix</t>
  </si>
  <si>
    <t>Alarabiya Network شبكة العربية</t>
  </si>
  <si>
    <t>MBC Group</t>
  </si>
  <si>
    <t>Al Arabiya News Channel</t>
  </si>
  <si>
    <t>Lot Parking:0
Street Parking:0
Valet Parking:0</t>
  </si>
  <si>
    <t>Lot Parking:1
Street Parking:1
Valet Parking:1</t>
  </si>
  <si>
    <t>Lot Parking:1
Street Parking:0
Valet Parking:0</t>
  </si>
  <si>
    <t>Lot Parking:1
Street Parking:1
Valet Parking:0</t>
  </si>
  <si>
    <t>Amex:0
Cash Only:1
Discover:0
MasterCard:1
Visa:1</t>
  </si>
  <si>
    <t xml:space="preserve">971 4  391 0069      </t>
  </si>
  <si>
    <t>00971 4 363 FILM</t>
  </si>
  <si>
    <t>600 599905</t>
  </si>
  <si>
    <t>0096264642266 - 0096264613835</t>
  </si>
  <si>
    <t>002 022 7369130</t>
  </si>
  <si>
    <t>(415) 564-1100</t>
  </si>
  <si>
    <t>04 232 8523</t>
  </si>
  <si>
    <t>+91 98427 95027</t>
  </si>
  <si>
    <t>800 38224 6255</t>
  </si>
  <si>
    <t>(323) 525-2000</t>
  </si>
  <si>
    <t>(435) 658-3456</t>
  </si>
  <si>
    <t>PLACE</t>
  </si>
  <si>
    <t xml:space="preserve">The Doha Film Institute is Qatar’s first international organisation dedicated to film appreciation, film education, and to building a sustainable film industry in Qatar. DFI is committed to nurturing regional storytellers, while being entirely global in its scope. 
With culture, community, education and entertainment at its foundation, DFI is an all-encompassing film hub in Doha, and a film resource for the region, and the world. At DFI we believe firmly in the power of film, and as we like to say, ‘Film is Life’.
H.E. Sheikha Al Mayassa Bint Hamad Bin Khalifa Al Thani founded the Doha Film Institute with the aim of discovering and empowering filmmaking talent in the region – both aspirant and established – to share their unique stories with the world.
Today, the Institute’s year-round initiatives include film education, production, financing and an annual international film festival held each October in Doha.
If you have any questions go to the Discussion's tab and ask away. </t>
  </si>
  <si>
    <t>The world’s first family is back and funnier than ever in this all-new original family sitcom, coming to Netflix! Eep, Grug, Thunk, Ugga, Sandy and Gran are taking the prehistoric Croodacious era by storm as they deal with modern-day problems for the first time ever in history.</t>
  </si>
  <si>
    <t>Dans la clinique de fortune d’un camp de réfugiés palestiniens en Cisjordanie, Chloé, une jeune obstétricienne québécoise, accompagne les femmes enceintes, sous la supervision de Michaël, un médecin d’origine française.
Entre les checkpoints et le Mur de séparation, Chloé rencontre la guerre et ceux qui la portent : Rand, une patiente pour laquelle Chloé développe une profonde affection ; Faysal, le frère aîné de Rand, résistant passionné ; Safi, le cadet de la famille, enfant brisé par la guerre qui rêve de voler au-delà des frontières ; et Ava, jeune militaire, voisine de palier de l’appartement de Chloé en Israël.
Cette rencontre entraîne Chloé dans une aventure de l'intime comme du territoire. Une  aventure où elle perd ses repères, se déracine, chute. Certains voyages bouleversent et transforment. Certains voyagent font voler en éclats toutes certitudes. Pour Chloé, Inch’Allah est de ces voyages-là.</t>
  </si>
  <si>
    <t>العربية - أن تعرف أكثر</t>
  </si>
  <si>
    <t>$$</t>
  </si>
  <si>
    <t>$</t>
  </si>
  <si>
    <t>Luc Déry, Kim McCraw (micro_scope) &amp; Isabelle Dubar (ID Unlimited)</t>
  </si>
  <si>
    <t>Sundance Institute</t>
  </si>
  <si>
    <t>Dora Bouchoucha Fourati, Jean-Pierre et Luc Dardenne, Nadim Cheikhrouha</t>
  </si>
  <si>
    <t>The journey begins with offering our guests a multitude of hassle-free ways to book their tickets - online, through our Novo app, using our eKiosks or greeted and assisted by our courteous Box Office staff. The journey continues at our concessions. Novo Cinemas boasts the widest selection of F&amp;B items; gourmet popcorn, delicious finger food, ice-creams, crepes, Chai, designer coffees and countless other succulent items, with a special designed menu for our 7-Star patrons. It is the definition of luxury.
Next, the journey leads our guest to the heart of our venues, it leads them to experience the luscious comfort of our ergonomically engineered seats for an immersive auditory and visual ride. Novo Cinemas is home to the largest chain of IMAX screens in the region as well as looking forward to housing the Dolby Atmos audio marvel.
…ultimately, it’s about having A Great Time Out.
Tickets and Showtimes
http://www.novocinemas.com/
New Theatre Locations
http://www.novocinemas.com/
IMAX
http://www.novocinemas.com/
For information on private events such as:
+Business Meetings
+Birthday Parties
+VIP Facilities
+School Resources and more!
Please visit: https://novocinemas.com/Event.aspx
Contact Us
https://novocinemas.com/ContactUs.aspx</t>
  </si>
  <si>
    <t>https://www.uphe.com/</t>
  </si>
  <si>
    <t>Daily Edition PDF, Weekly Magazine, iPad app, stand-alone Special Reports, THR Mobile, Box Office Alerts, E-Newsletters, Blogs, THR Asia, Video</t>
  </si>
  <si>
    <t>كل سبت الساعة 4 مساء بتوقيت غرينيتش 7 مساء بتوقيت السعودية على #العربية</t>
  </si>
  <si>
    <t>Dubai Festival City, P.O. Box 53777, Dubai Dubai, United Arab Emirates</t>
  </si>
  <si>
    <t>P.O.Box 502600, Dubai, United Arab Emirates</t>
  </si>
  <si>
    <t>Katara - Cultural Village, Ad Dawha, Ad Dawḩah, Qatar</t>
  </si>
  <si>
    <t>HQ in Deira, Dubai. Cinemas in 14 locations across UAE, 32625 Dubai, United Arab Emirates</t>
  </si>
  <si>
    <t>City Mall, Amman, Jordan</t>
  </si>
  <si>
    <t>Sheikh Zayed Road, Behind Ministry of Labor Office,  Opposite Khalifa Park,  twofour54 complex, Lime Green building no. 1, PO Box 77935 Abu Dhabi, United Arab Emirates</t>
  </si>
  <si>
    <t>Jebel Amman, 1st Circle, 5 Omar Bin Al Khattab street., Amman, Jordan 11181</t>
  </si>
  <si>
    <t>18 Salah El Din St. El Zamalek, Zamalek, Al Qahirah, Egypt</t>
  </si>
  <si>
    <t>5 rue Charlot, 75003 Paris, France</t>
  </si>
  <si>
    <t>San Francisco, California 94121</t>
  </si>
  <si>
    <t>Los Angeles, California</t>
  </si>
  <si>
    <t>Dubai Festival City Mall, 261177 Dubai, United Arab Emirates</t>
  </si>
  <si>
    <t>Reel Cinemas, The Dubai Mall, 191741 Dubai, United Arab Emirates</t>
  </si>
  <si>
    <t>5700 Wilshire Blvd, Los Angeles, California 90036</t>
  </si>
  <si>
    <t>1895 Sidewinder Dr, Park City, Utah 84060</t>
  </si>
  <si>
    <t>30126 Venice, Italy</t>
  </si>
  <si>
    <t>Karel Doormanstraat 278b, 3012GP Rotterdam, Netherlands</t>
  </si>
  <si>
    <t xml:space="preserve">Evelyne Brochu, Sabrina Ouazani,  Sivan Levy, Yousef Sweid, Hammoudeh Alkarmi, Zora Benali - avec la participation de Carlo Brandt et Marie-Thérèse Fortin </t>
  </si>
  <si>
    <t>Tina Fey, Paul Rudd, Michael Sheen, Wallace Shawn, Gloria Reuben, Nat Wolff,Traveris Spears, Lily Tomlin</t>
  </si>
  <si>
    <t>Majd Mastoura, Rym Ben Messaoud, Sabah Bouzouita, Hakim Boumessaoudi, Omnia Ben Ghali, Arwa Ben Smail</t>
  </si>
  <si>
    <t>Unspecified</t>
  </si>
  <si>
    <t>Founded 12/6/2004</t>
  </si>
  <si>
    <t>Created 11/23/2008</t>
  </si>
  <si>
    <t>Launched</t>
  </si>
  <si>
    <t>Created 10/11/2011</t>
  </si>
  <si>
    <t>Founded 2/1/2010</t>
  </si>
  <si>
    <t>Started</t>
  </si>
  <si>
    <t>Started 3/19/2013</t>
  </si>
  <si>
    <t>Born</t>
  </si>
  <si>
    <t>Launched 12/11/2016</t>
  </si>
  <si>
    <t>Opened 1/1/2008</t>
  </si>
  <si>
    <t>Opened</t>
  </si>
  <si>
    <t>Started 2/24/1906</t>
  </si>
  <si>
    <t>Launched 1/1/2010</t>
  </si>
  <si>
    <t>Founded 10/12/1994</t>
  </si>
  <si>
    <t>Founded 9/3/1930</t>
  </si>
  <si>
    <t>Launched 10/16/1957</t>
  </si>
  <si>
    <t>Founded 6/29/1972</t>
  </si>
  <si>
    <t>Les Films Christal / Les Films Séville</t>
  </si>
  <si>
    <t>Focus Features</t>
  </si>
  <si>
    <t>Nomadis Images, Les Films du Fleuve et Tanit Films</t>
  </si>
  <si>
    <t>blue_verified</t>
  </si>
  <si>
    <t>not_verified</t>
  </si>
  <si>
    <t>gray_verified</t>
  </si>
  <si>
    <t>http://www.alarabiya.net/alaswaq.html https://twitter.com/#!/AlArabiya_Bn</t>
  </si>
  <si>
    <t>http://www.alarabiya.net/north-africa.html</t>
  </si>
  <si>
    <t>http://www.alarabiya.net/arab-and-world/egypt.html</t>
  </si>
  <si>
    <t>http://www.gulffilmfest.com</t>
  </si>
  <si>
    <t>http://www.dubaifilmfest.com</t>
  </si>
  <si>
    <t>http://www.dohafilminstitute.com/filmfestival</t>
  </si>
  <si>
    <t>http://uae.voxcinemas.com/</t>
  </si>
  <si>
    <t>https://jo.grandcinemasme.com</t>
  </si>
  <si>
    <t>www.abudhabifilmfestival.ae</t>
  </si>
  <si>
    <t>www.film.jo</t>
  </si>
  <si>
    <t xml:space="preserve">http://www.mad-solutions.com/ </t>
  </si>
  <si>
    <t>www.naasnetwork.org</t>
  </si>
  <si>
    <t>http://www.marchedufilm.com</t>
  </si>
  <si>
    <t>http://www.alarabiya.net/programs/big-screen1</t>
  </si>
  <si>
    <t>http://www.filmmakermagazine.com</t>
  </si>
  <si>
    <t xml:space="preserve"> http://thespiritof45.com http://twitter.com/TheSpiritof45</t>
  </si>
  <si>
    <t>arabfilminstitute.org</t>
  </si>
  <si>
    <t>http://www.goldenglobes.com</t>
  </si>
  <si>
    <t>http://www.arabfilm-institute.org</t>
  </si>
  <si>
    <t>https://novocinemas.com</t>
  </si>
  <si>
    <t>http://www.prime.jo</t>
  </si>
  <si>
    <t>http://www.ew.com</t>
  </si>
  <si>
    <t>www.reelcinemas.ae</t>
  </si>
  <si>
    <t>http://www.dawnofthecroods.com</t>
  </si>
  <si>
    <t>http://www.dreamworksanimation.com http://dreamworksanimation.tumblr.com http://www.twitter.com/DWAnimation</t>
  </si>
  <si>
    <t>http://www.hollywoodreporter.com/</t>
  </si>
  <si>
    <t>www.inchallah-lefilm.com</t>
  </si>
  <si>
    <t xml:space="preserve">http://www.AdmissionMovie.com </t>
  </si>
  <si>
    <t>http://www.sundance.org</t>
  </si>
  <si>
    <t>http://www.bfi.org.uk/lff</t>
  </si>
  <si>
    <t>http://www.asianfilmfestival.info/</t>
  </si>
  <si>
    <t>go.iffr.com/home</t>
  </si>
  <si>
    <t>www.elgounafilmfestival.com</t>
  </si>
  <si>
    <t>http://www.alhadath.net/programs/egyptian-street.html</t>
  </si>
  <si>
    <t>www.alarabiya.net</t>
  </si>
  <si>
    <t>https://farsi.alarabiya.net/</t>
  </si>
  <si>
    <t xml:space="preserve"> http://www.alarabiya.net/sports.html </t>
  </si>
  <si>
    <t xml:space="preserve">http://english.alarabiya.net/ </t>
  </si>
  <si>
    <t>http://urdu.alarabiya.net</t>
  </si>
  <si>
    <t>http://www.alarabiya.net/syria</t>
  </si>
  <si>
    <t>http://www.alarabiya.net</t>
  </si>
  <si>
    <t xml:space="preserve">english.alarabiya.net </t>
  </si>
  <si>
    <t>http://studies.alarabiya.net/</t>
  </si>
  <si>
    <t>Karen Croner (“One True Thing”); Based on the novel by Jean Hanff Korelitz</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</si>
  <si>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</si>
  <si>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</si>
  <si>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</si>
  <si>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</si>
  <si>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</si>
  <si>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</si>
  <si>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</si>
  <si>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</si>
  <si>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</si>
  <si>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</si>
  <si>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</si>
  <si>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</si>
  <si>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</si>
  <si>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</si>
  <si>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</si>
  <si>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</si>
  <si>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</si>
  <si>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</si>
  <si>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</si>
  <si>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</si>
  <si>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</si>
  <si>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</si>
  <si>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</si>
  <si>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(Enter your own list of words here)</t>
  </si>
  <si>
    <t>Non-categorized Words</t>
  </si>
  <si>
    <t>Total Words</t>
  </si>
  <si>
    <t>film</t>
  </si>
  <si>
    <t>العربية</t>
  </si>
  <si>
    <t>official</t>
  </si>
  <si>
    <t>arab</t>
  </si>
  <si>
    <t>cinema</t>
  </si>
  <si>
    <t>welcome</t>
  </si>
  <si>
    <t>festival</t>
  </si>
  <si>
    <t>facebook</t>
  </si>
  <si>
    <t>cinemas</t>
  </si>
  <si>
    <t>independent</t>
  </si>
  <si>
    <t>news</t>
  </si>
  <si>
    <t>twitter</t>
  </si>
  <si>
    <t>على</t>
  </si>
  <si>
    <t>صفحة</t>
  </si>
  <si>
    <t>العربي</t>
  </si>
  <si>
    <t>follow</t>
  </si>
  <si>
    <t>instagram</t>
  </si>
  <si>
    <t>institute</t>
  </si>
  <si>
    <t>industry</t>
  </si>
  <si>
    <t>entertainment</t>
  </si>
  <si>
    <t>films</t>
  </si>
  <si>
    <t>world</t>
  </si>
  <si>
    <t>thr</t>
  </si>
  <si>
    <t>leading</t>
  </si>
  <si>
    <t>business</t>
  </si>
  <si>
    <t>في</t>
  </si>
  <si>
    <t>المغرب</t>
  </si>
  <si>
    <t>التابعة</t>
  </si>
  <si>
    <t>لقناة</t>
  </si>
  <si>
    <t>الخاصة</t>
  </si>
  <si>
    <t>بتغطية</t>
  </si>
  <si>
    <t>المصري</t>
  </si>
  <si>
    <t>home</t>
  </si>
  <si>
    <t>experimental</t>
  </si>
  <si>
    <t>international</t>
  </si>
  <si>
    <t>updates</t>
  </si>
  <si>
    <t>filmmaking</t>
  </si>
  <si>
    <t>creative</t>
  </si>
  <si>
    <t>برنامج</t>
  </si>
  <si>
    <t>من</t>
  </si>
  <si>
    <t>قناة</t>
  </si>
  <si>
    <t>hollywood</t>
  </si>
  <si>
    <t>goldenglobes</t>
  </si>
  <si>
    <t>org</t>
  </si>
  <si>
    <t>screens</t>
  </si>
  <si>
    <t>fun</t>
  </si>
  <si>
    <t>culture</t>
  </si>
  <si>
    <t>dreamworks</t>
  </si>
  <si>
    <t>croods</t>
  </si>
  <si>
    <t>best</t>
  </si>
  <si>
    <t>london</t>
  </si>
  <si>
    <t>jeune</t>
  </si>
  <si>
    <t>gouna</t>
  </si>
  <si>
    <t>الحدث</t>
  </si>
  <si>
    <t>الساعة</t>
  </si>
  <si>
    <t>إخبارية</t>
  </si>
  <si>
    <t>به</t>
  </si>
  <si>
    <t>ما</t>
  </si>
  <si>
    <t>channel</t>
  </si>
  <si>
    <t>Count</t>
  </si>
  <si>
    <t>Salience</t>
  </si>
  <si>
    <t>(Entire graph)</t>
  </si>
  <si>
    <t>Word on Sentiment List #1: Positive</t>
  </si>
  <si>
    <t>Word on Sentiment List #2: Negative</t>
  </si>
  <si>
    <t>Word on Sentiment List #3: (Enter your own list of words here)</t>
  </si>
  <si>
    <t>Word 1</t>
  </si>
  <si>
    <t>Word 2</t>
  </si>
  <si>
    <t>Mutual Information</t>
  </si>
  <si>
    <t>Word1 on Sentiment List #1: Positive</t>
  </si>
  <si>
    <t>Word1 on Sentiment List #2: Negative</t>
  </si>
  <si>
    <t>Word1 on Sentiment List #3: (Enter your own list of words here)</t>
  </si>
  <si>
    <t>Word2 on Sentiment List #1: Positive</t>
  </si>
  <si>
    <t>Word2 on Sentiment List #2: Negative</t>
  </si>
  <si>
    <t>Word2 on Sentiment List #3: (Enter your own list of words here)</t>
  </si>
  <si>
    <t>Sentiment List #1: Positive Word Count</t>
  </si>
  <si>
    <t>Sentiment List #1: Positive Word Percentage (%)</t>
  </si>
  <si>
    <t>Sentiment List #2: Negative Word Count</t>
  </si>
  <si>
    <t>Sentiment List #2: Negative Word Percentage (%)</t>
  </si>
  <si>
    <t>Sentiment List #3: (Enter your own list of words here) Word Count</t>
  </si>
  <si>
    <t>Sentiment List #3: (Enter your own list of words here)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</si>
  <si>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</si>
  <si>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</si>
  <si>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</si>
  <si>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</si>
  <si>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</si>
  <si>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</si>
  <si>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</si>
  <si>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Entire Graph Count</t>
  </si>
  <si>
    <t>Top Words in Description in G1</t>
  </si>
  <si>
    <t>arabiya</t>
  </si>
  <si>
    <t>fashion</t>
  </si>
  <si>
    <t>style</t>
  </si>
  <si>
    <t>english</t>
  </si>
  <si>
    <t>middle</t>
  </si>
  <si>
    <t>east</t>
  </si>
  <si>
    <t>Top Words in Description in G2</t>
  </si>
  <si>
    <t>G1 Count</t>
  </si>
  <si>
    <t>venice</t>
  </si>
  <si>
    <t>first</t>
  </si>
  <si>
    <t>animation</t>
  </si>
  <si>
    <t>feature</t>
  </si>
  <si>
    <t>Top Words in Description in G3</t>
  </si>
  <si>
    <t>G2 Count</t>
  </si>
  <si>
    <t>٠</t>
  </si>
  <si>
    <t>jordan</t>
  </si>
  <si>
    <t>support</t>
  </si>
  <si>
    <t>Top Words in Description in G4</t>
  </si>
  <si>
    <t>G3 Count</t>
  </si>
  <si>
    <t>vox</t>
  </si>
  <si>
    <t>mall</t>
  </si>
  <si>
    <t>movies</t>
  </si>
  <si>
    <t>chain</t>
  </si>
  <si>
    <t>experience</t>
  </si>
  <si>
    <t>largest</t>
  </si>
  <si>
    <t>G4 Count</t>
  </si>
  <si>
    <t>Top Words in Description</t>
  </si>
  <si>
    <t>arabiya العربية fashion style english news arab middle east channel</t>
  </si>
  <si>
    <t>film festival international venice first animation world feature films من</t>
  </si>
  <si>
    <t>film arab في cinema ٠ من jordan festival industry support</t>
  </si>
  <si>
    <t>cinemas vox cinema mall screens middle movies chain experience largest</t>
  </si>
  <si>
    <t>Top Word Pairs in Description in Entire Graph</t>
  </si>
  <si>
    <t>film,festival</t>
  </si>
  <si>
    <t>arab,film</t>
  </si>
  <si>
    <t>middle,east</t>
  </si>
  <si>
    <t>feature,films</t>
  </si>
  <si>
    <t>vox,cinemas</t>
  </si>
  <si>
    <t>dreamworks,animation</t>
  </si>
  <si>
    <t>animated,feature</t>
  </si>
  <si>
    <t>arab,cinema</t>
  </si>
  <si>
    <t>arab,world</t>
  </si>
  <si>
    <t>cg,animated</t>
  </si>
  <si>
    <t>Top Word Pairs in Description in G1</t>
  </si>
  <si>
    <t>alarabiya,net</t>
  </si>
  <si>
    <t>قناة,العربية</t>
  </si>
  <si>
    <t>الساحة,العربية</t>
  </si>
  <si>
    <t>العربية,والعالمية</t>
  </si>
  <si>
    <t>arabiya,style</t>
  </si>
  <si>
    <t>fashion,style</t>
  </si>
  <si>
    <t>build,bridge</t>
  </si>
  <si>
    <t>bridge,between</t>
  </si>
  <si>
    <t>between,channel</t>
  </si>
  <si>
    <t>Top Word Pairs in Description in G2</t>
  </si>
  <si>
    <t>international,film</t>
  </si>
  <si>
    <t>venice,film</t>
  </si>
  <si>
    <t>first,edition</t>
  </si>
  <si>
    <t>reel,cinemas</t>
  </si>
  <si>
    <t>international,event</t>
  </si>
  <si>
    <t>Top Word Pairs in Description in G3</t>
  </si>
  <si>
    <t>film,industry</t>
  </si>
  <si>
    <t>naas,network</t>
  </si>
  <si>
    <t>من,خلال</t>
  </si>
  <si>
    <t>تضم,الشبكة</t>
  </si>
  <si>
    <t>الإمارات,العربية</t>
  </si>
  <si>
    <t>العربية,المتحدة</t>
  </si>
  <si>
    <t>Top Word Pairs in Description in G4</t>
  </si>
  <si>
    <t>novo,cinemas</t>
  </si>
  <si>
    <t>prime,cinemas</t>
  </si>
  <si>
    <t>innovative,cinema</t>
  </si>
  <si>
    <t>Top Word Pairs in Description</t>
  </si>
  <si>
    <t>middle,east  alarabiya,net  قناة,العربية  الساحة,العربية  العربية,والعالمية  arabiya,style  fashion,style  build,bridge  bridge,between  between,channel</t>
  </si>
  <si>
    <t>film,festival  feature,films  dreamworks,animation  animated,feature  international,film  venice,film  cg,animated  first,edition  reel,cinemas  international,event</t>
  </si>
  <si>
    <t>arab,film  film,festival  arab,cinema  arab,world  film,industry  naas,network  من,خلال  تضم,الشبكة  الإمارات,العربية  العربية,المتحدة</t>
  </si>
  <si>
    <t>vox,cinemas  novo,cinemas  middle,east  prime,cinemas  innovative,cinema</t>
  </si>
  <si>
    <t>Top Words in Description by Count</t>
  </si>
  <si>
    <t/>
  </si>
  <si>
    <t>Top Words in Description by Salience</t>
  </si>
  <si>
    <t>Top Word Pairs in Description by Count</t>
  </si>
  <si>
    <t>Top Word Pairs in Description by Salience</t>
  </si>
  <si>
    <t>192, 192, 192</t>
  </si>
  <si>
    <t>0, 64, 128</t>
  </si>
  <si>
    <t>Red</t>
  </si>
  <si>
    <t>128, 128, 128</t>
  </si>
  <si>
    <t>193, 62, 62</t>
  </si>
  <si>
    <t>161, 95, 95</t>
  </si>
  <si>
    <t>225, 30, 30</t>
  </si>
  <si>
    <t>G1: arabiya العربية fashion style english news arab middle east channel</t>
  </si>
  <si>
    <t>G2: film festival international venice first animation world feature films من</t>
  </si>
  <si>
    <t>G3: film arab في cinema ٠ من jordan festival industry support</t>
  </si>
  <si>
    <t>G4: cinemas vox cinema mall screens middle movies chain experience largest</t>
  </si>
  <si>
    <t>Edge Weight▓1▓1▓0▓True▓Silver▓0, 64, 128▓▓Edge Weight▓1▓1▓0▓3▓10▓True▓Edge Weight▓1▓1▓0▓50▓20▓True▓In-Degree▓1▓5▓0▓True▓Gray▓Red▓▓Betweenness Centrality▓0▓192.333333▓3▓100▓800▓False▓▓0▓0▓0▓0▓0▓False▓▓0▓0▓0▓0▓0▓False▓▓0▓0▓0▓0▓0▓False</t>
  </si>
  <si>
    <t>GraphSource░FacebookFanPages▓GraphTerm░AlArabiya▓ImportDescription░The graph represents the 2.5 fan page-likes-fan page network of the "AlArabiya" Facebook fan page(s).  The network was obtained from Facebook on Tuesday, 19 February 2019 at 12:32 UTC.  The number of downloaded page-likes for each page is limited to 100.▓ImportSuggestedTitle░Facebook Fan Pages▓ImportSuggestedFileNameNoExtension░2019-02-19 12-31-29 NodeXL Facebook Fan Pages▓GroupingDescription░The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</si>
</sst>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1"/>
      <tableStyleElement type="headerRow" dxfId="280"/>
    </tableStyle>
    <tableStyle name="NodeXL Table" pivot="0" count="1">
      <tableStyleElement type="headerRow" dxfId="2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218635"/>
        <c:axId val="53318108"/>
      </c:barChart>
      <c:catAx>
        <c:axId val="31218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18108"/>
        <c:crosses val="autoZero"/>
        <c:auto val="1"/>
        <c:lblOffset val="100"/>
        <c:noMultiLvlLbl val="0"/>
      </c:catAx>
      <c:valAx>
        <c:axId val="53318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8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450461"/>
        <c:axId val="40173710"/>
      </c:barChart>
      <c:catAx>
        <c:axId val="624504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173710"/>
        <c:crosses val="autoZero"/>
        <c:auto val="1"/>
        <c:lblOffset val="100"/>
        <c:noMultiLvlLbl val="0"/>
      </c:catAx>
      <c:valAx>
        <c:axId val="40173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0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354735"/>
        <c:axId val="21640192"/>
      </c:barChart>
      <c:catAx>
        <c:axId val="223547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640192"/>
        <c:crosses val="autoZero"/>
        <c:auto val="1"/>
        <c:lblOffset val="100"/>
        <c:noMultiLvlLbl val="0"/>
      </c:catAx>
      <c:valAx>
        <c:axId val="21640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4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736449"/>
        <c:axId val="15840306"/>
      </c:barChart>
      <c:catAx>
        <c:axId val="537364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40306"/>
        <c:crosses val="autoZero"/>
        <c:auto val="1"/>
        <c:lblOffset val="100"/>
        <c:noMultiLvlLbl val="0"/>
      </c:catAx>
      <c:valAx>
        <c:axId val="15840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36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977491"/>
        <c:axId val="48957732"/>
      </c:barChart>
      <c:catAx>
        <c:axId val="379774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57732"/>
        <c:crosses val="autoZero"/>
        <c:auto val="1"/>
        <c:lblOffset val="100"/>
        <c:noMultiLvlLbl val="0"/>
      </c:catAx>
      <c:valAx>
        <c:axId val="48957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77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118629"/>
        <c:axId val="39893718"/>
      </c:barChart>
      <c:catAx>
        <c:axId val="50118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93718"/>
        <c:crosses val="autoZero"/>
        <c:auto val="1"/>
        <c:lblOffset val="100"/>
        <c:noMultiLvlLbl val="0"/>
      </c:catAx>
      <c:valAx>
        <c:axId val="39893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8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635127"/>
        <c:axId val="20468040"/>
      </c:barChart>
      <c:catAx>
        <c:axId val="86351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68040"/>
        <c:crosses val="autoZero"/>
        <c:auto val="1"/>
        <c:lblOffset val="100"/>
        <c:noMultiLvlLbl val="0"/>
      </c:catAx>
      <c:valAx>
        <c:axId val="20468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5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409865"/>
        <c:axId val="20075642"/>
      </c:barChart>
      <c:catAx>
        <c:axId val="634098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075642"/>
        <c:crosses val="autoZero"/>
        <c:auto val="1"/>
        <c:lblOffset val="100"/>
        <c:noMultiLvlLbl val="0"/>
      </c:catAx>
      <c:valAx>
        <c:axId val="20075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9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182363"/>
        <c:axId val="17452140"/>
      </c:barChart>
      <c:catAx>
        <c:axId val="44182363"/>
        <c:scaling>
          <c:orientation val="minMax"/>
        </c:scaling>
        <c:axPos val="b"/>
        <c:delete val="1"/>
        <c:majorTickMark val="out"/>
        <c:minorTickMark val="none"/>
        <c:tickLblPos val="none"/>
        <c:crossAx val="17452140"/>
        <c:crosses val="autoZero"/>
        <c:auto val="1"/>
        <c:lblOffset val="100"/>
        <c:noMultiLvlLbl val="0"/>
      </c:catAx>
      <c:valAx>
        <c:axId val="17452140"/>
        <c:scaling>
          <c:orientation val="minMax"/>
        </c:scaling>
        <c:axPos val="l"/>
        <c:delete val="1"/>
        <c:majorTickMark val="out"/>
        <c:minorTickMark val="none"/>
        <c:tickLblPos val="none"/>
        <c:crossAx val="441823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C172" totalsRowShown="0" headerRowDxfId="278" dataDxfId="242">
  <autoFilter ref="A2:AC172"/>
  <tableColumns count="29">
    <tableColumn id="1" name="Vertex 1" dataDxfId="224"/>
    <tableColumn id="2" name="Vertex 2" dataDxfId="222"/>
    <tableColumn id="3" name="Color" dataDxfId="223"/>
    <tableColumn id="4" name="Width" dataDxfId="251"/>
    <tableColumn id="11" name="Style" dataDxfId="250"/>
    <tableColumn id="5" name="Opacity" dataDxfId="249"/>
    <tableColumn id="6" name="Visibility" dataDxfId="248"/>
    <tableColumn id="10" name="Label" dataDxfId="247"/>
    <tableColumn id="12" name="Label Text Color" dataDxfId="246"/>
    <tableColumn id="13" name="Label Font Size" dataDxfId="245"/>
    <tableColumn id="14" name="Reciprocated?" dataDxfId="61"/>
    <tableColumn id="7" name="ID" dataDxfId="244"/>
    <tableColumn id="9" name="Dynamic Filter" dataDxfId="243"/>
    <tableColumn id="8" name="Add Your Own Columns Here" dataDxfId="221"/>
    <tableColumn id="15" name="Relationship" dataDxfId="220"/>
    <tableColumn id="16" name="Type" dataDxfId="219"/>
    <tableColumn id="17" name="Network Level" dataDxfId="218"/>
    <tableColumn id="18" name="Edge Weight"/>
    <tableColumn id="19" name="Vertex 1 Group" dataDxfId="118">
      <calculatedColumnFormula>REPLACE(INDEX(GroupVertices[Group], MATCH(Edges[[#This Row],[Vertex 1]],GroupVertices[Vertex],0)),1,1,"")</calculatedColumnFormula>
    </tableColumn>
    <tableColumn id="20" name="Vertex 2 Group" dataDxfId="87">
      <calculatedColumnFormula>REPLACE(INDEX(GroupVertices[Group], MATCH(Edges[[#This Row],[Vertex 2]],GroupVertices[Vertex],0)),1,1,"")</calculatedColumnFormula>
    </tableColumn>
    <tableColumn id="21" name="Sentiment List #1: Positive Word Count" dataDxfId="86"/>
    <tableColumn id="22" name="Sentiment List #1: Positive Word Percentage (%)" dataDxfId="85"/>
    <tableColumn id="23" name="Sentiment List #2: Negative Word Count" dataDxfId="84"/>
    <tableColumn id="24" name="Sentiment List #2: Negative Word Percentage (%)" dataDxfId="83"/>
    <tableColumn id="25" name="Sentiment List #3: (Enter your own list of words here) Word Count" dataDxfId="82"/>
    <tableColumn id="26" name="Sentiment List #3: (Enter your own list of words here) Word Percentage (%)" dataDxfId="81"/>
    <tableColumn id="27" name="Non-categorized Word Count" dataDxfId="80"/>
    <tableColumn id="28" name="Non-categorized Word Percentage (%)" dataDxfId="79"/>
    <tableColumn id="29"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117" dataDxfId="116">
  <autoFilter ref="A2:C13"/>
  <tableColumns count="3">
    <tableColumn id="1" name="Group 1" dataDxfId="115"/>
    <tableColumn id="2" name="Group 2" dataDxfId="114"/>
    <tableColumn id="3" name="Edges" dataDxfId="113"/>
  </tableColumns>
  <tableStyleInfo name="NodeXL Table" showFirstColumn="0" showLastColumn="0" showRowStripes="1" showColumnStripes="0"/>
</table>
</file>

<file path=xl/tables/table12.xml><?xml version="1.0" encoding="utf-8"?>
<table xmlns="http://schemas.openxmlformats.org/spreadsheetml/2006/main" id="11" name="Words" displayName="Words" ref="A1:G114" totalsRowShown="0" headerRowDxfId="110" dataDxfId="109">
  <autoFilter ref="A1:G114"/>
  <tableColumns count="7">
    <tableColumn id="1" name="Word" dataDxfId="108"/>
    <tableColumn id="2" name="Count" dataDxfId="107"/>
    <tableColumn id="3" name="Salience" dataDxfId="106"/>
    <tableColumn id="4" name="Group" dataDxfId="105"/>
    <tableColumn id="5" name="Word on Sentiment List #1: Positive" dataDxfId="104"/>
    <tableColumn id="6" name="Word on Sentiment List #2: Negative" dataDxfId="103"/>
    <tableColumn id="7" name="Word on Sentiment List #3: (Enter your own list of words here)" dataDxfId="102"/>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8" totalsRowShown="0" headerRowDxfId="101" dataDxfId="100">
  <autoFilter ref="A1:L28"/>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Positive" dataDxfId="93"/>
    <tableColumn id="8" name="Word1 on Sentiment List #2: Negative" dataDxfId="92"/>
    <tableColumn id="9" name="Word1 on Sentiment List #3: (Enter your own list of words here)" dataDxfId="91"/>
    <tableColumn id="10" name="Word2 on Sentiment List #1: Positive" dataDxfId="90"/>
    <tableColumn id="11" name="Word2 on Sentiment List #2: Negative" dataDxfId="89"/>
    <tableColumn id="12" name="Word2 on Sentiment List #3: (Enter your own list of words here)" dataDxfId="88"/>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35" dataDxfId="34">
  <autoFilter ref="A1:B11"/>
  <tableColumns count="2">
    <tableColumn id="1" name="Top 10 Vertices, Ranked by Betweenness Centrality" dataDxfId="33"/>
    <tableColumn id="2" name="Betweenness Centrality" dataDxfId="32"/>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J11" totalsRowShown="0" headerRowDxfId="31" dataDxfId="30">
  <autoFilter ref="A1:J11"/>
  <tableColumns count="10">
    <tableColumn id="1" name="Top Words in Description in Entire Graph" dataDxfId="29"/>
    <tableColumn id="2" name="Entire Graph Count" dataDxfId="28"/>
    <tableColumn id="3" name="Top Words in Description in G1" dataDxfId="27"/>
    <tableColumn id="4" name="G1 Count" dataDxfId="26"/>
    <tableColumn id="5" name="Top Words in Description in G2" dataDxfId="25"/>
    <tableColumn id="6" name="G2 Count" dataDxfId="24"/>
    <tableColumn id="7" name="Top Words in Description in G3" dataDxfId="23"/>
    <tableColumn id="8" name="G3 Count" dataDxfId="22"/>
    <tableColumn id="9" name="Top Words in Description in G4" dataDxfId="21"/>
    <tableColumn id="10" name="G4 Count" dataDxfId="20"/>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J24" totalsRowShown="0" headerRowDxfId="18" dataDxfId="17">
  <autoFilter ref="A14:J24"/>
  <tableColumns count="10">
    <tableColumn id="1" name="Top Word Pairs in Description in Entire Graph" dataDxfId="16"/>
    <tableColumn id="2" name="Entire Graph Count" dataDxfId="15"/>
    <tableColumn id="3" name="Top Word Pairs in Description in G1" dataDxfId="14"/>
    <tableColumn id="4" name="G1 Count" dataDxfId="13"/>
    <tableColumn id="5" name="Top Word Pairs in Description in G2" dataDxfId="12"/>
    <tableColumn id="6" name="G2 Count" dataDxfId="11"/>
    <tableColumn id="7" name="Top Word Pairs in Description in G3" dataDxfId="10"/>
    <tableColumn id="8" name="G3 Count" dataDxfId="9"/>
    <tableColumn id="9" name="Top Word Pairs in Description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A48" totalsRowShown="0" headerRowDxfId="277" dataDxfId="225">
  <autoFilter ref="A2:EA48"/>
  <tableColumns count="131">
    <tableColumn id="1" name="Vertex" dataDxfId="241"/>
    <tableColumn id="2" name="Color" dataDxfId="240"/>
    <tableColumn id="5" name="Shape" dataDxfId="239"/>
    <tableColumn id="6" name="Size" dataDxfId="238"/>
    <tableColumn id="4" name="Opacity" dataDxfId="215"/>
    <tableColumn id="7" name="Image File" dataDxfId="213"/>
    <tableColumn id="3" name="Visibility" dataDxfId="214"/>
    <tableColumn id="10" name="Label" dataDxfId="237"/>
    <tableColumn id="16" name="Label Fill Color" dataDxfId="236"/>
    <tableColumn id="9" name="Label Position" dataDxfId="235"/>
    <tableColumn id="8" name="Tooltip" dataDxfId="234"/>
    <tableColumn id="18" name="Layout Order" dataDxfId="233"/>
    <tableColumn id="13" name="X" dataDxfId="232"/>
    <tableColumn id="14" name="Y" dataDxfId="231"/>
    <tableColumn id="12" name="Locked?" dataDxfId="230"/>
    <tableColumn id="19" name="Polar R" dataDxfId="229"/>
    <tableColumn id="20" name="Polar Angle" dataDxfId="228"/>
    <tableColumn id="21" name="Degree" dataDxfId="44"/>
    <tableColumn id="22" name="In-Degree" dataDxfId="43"/>
    <tableColumn id="23" name="Out-Degree" dataDxfId="40"/>
    <tableColumn id="24" name="Betweenness Centrality" dataDxfId="39"/>
    <tableColumn id="25" name="Closeness Centrality" dataDxfId="38"/>
    <tableColumn id="26" name="Eigenvector Centrality" dataDxfId="36"/>
    <tableColumn id="15" name="PageRank" dataDxfId="37"/>
    <tableColumn id="27" name="Clustering Coefficient" dataDxfId="41"/>
    <tableColumn id="29" name="Reciprocated Vertex Pair Ratio" dataDxfId="42"/>
    <tableColumn id="11" name="ID" dataDxfId="227"/>
    <tableColumn id="28" name="Dynamic Filter" dataDxfId="226"/>
    <tableColumn id="17" name="Add Your Own Columns Here" dataDxfId="217"/>
    <tableColumn id="30" name="Custom Menu Item Text" dataDxfId="216"/>
    <tableColumn id="31" name="Custom Menu Item Action" dataDxfId="212"/>
    <tableColumn id="32" name="Vertex Type" dataDxfId="211"/>
    <tableColumn id="33" name="Picture" dataDxfId="210"/>
    <tableColumn id="34" name="About" dataDxfId="209"/>
    <tableColumn id="35" name="Affiliation" dataDxfId="208"/>
    <tableColumn id="36" name="Artists We Like" dataDxfId="207"/>
    <tableColumn id="37" name="Attire" dataDxfId="206"/>
    <tableColumn id="38" name="Awards" dataDxfId="205"/>
    <tableColumn id="39" name="Band Interests" dataDxfId="204"/>
    <tableColumn id="40" name="Band Members" dataDxfId="203"/>
    <tableColumn id="41" name="Bio" dataDxfId="202"/>
    <tableColumn id="42" name="Birthday" dataDxfId="201"/>
    <tableColumn id="43" name="Booking Agent" dataDxfId="200"/>
    <tableColumn id="44" name="Built" dataDxfId="199"/>
    <tableColumn id="45" name="Category" dataDxfId="198"/>
    <tableColumn id="46" name="Category List" dataDxfId="197"/>
    <tableColumn id="47" name="Checkins" dataDxfId="196"/>
    <tableColumn id="48" name="Company Overview" dataDxfId="195"/>
    <tableColumn id="49" name="Contact Address" dataDxfId="194"/>
    <tableColumn id="50" name="Country Page Likes" dataDxfId="193"/>
    <tableColumn id="51" name="Cover" dataDxfId="192"/>
    <tableColumn id="52" name="Culinary Team" dataDxfId="191"/>
    <tableColumn id="53" name="Current Location" dataDxfId="190"/>
    <tableColumn id="54" name="Description" dataDxfId="189"/>
    <tableColumn id="55" name="Directed By" dataDxfId="188"/>
    <tableColumn id="56" name="Display Subtext" dataDxfId="187"/>
    <tableColumn id="57" name="Response Time" dataDxfId="186"/>
    <tableColumn id="58" name="E-mails" dataDxfId="185"/>
    <tableColumn id="59" name="Engagement" dataDxfId="184"/>
    <tableColumn id="60" name="Fan Count" dataDxfId="183"/>
    <tableColumn id="61" name="Featured Video" dataDxfId="182"/>
    <tableColumn id="62" name="Features" dataDxfId="181"/>
    <tableColumn id="63" name="Food Styles" dataDxfId="180"/>
    <tableColumn id="64" name="Founded" dataDxfId="179"/>
    <tableColumn id="65" name="General Info" dataDxfId="178"/>
    <tableColumn id="66" name="General Manager" dataDxfId="177"/>
    <tableColumn id="67" name="Genre" dataDxfId="176"/>
    <tableColumn id="68" name="Has Added App" dataDxfId="175"/>
    <tableColumn id="69" name="Hometown" dataDxfId="174"/>
    <tableColumn id="70" name="Hours" dataDxfId="173"/>
    <tableColumn id="71" name="Influences" dataDxfId="172"/>
    <tableColumn id="72" name="Is Always Open" dataDxfId="171"/>
    <tableColumn id="73" name="Is Community Page" dataDxfId="170"/>
    <tableColumn id="74" name="Is Eligible For Branded Content" dataDxfId="169"/>
    <tableColumn id="75" name="Is Permanently Closed" dataDxfId="168"/>
    <tableColumn id="76" name="Is Verified" dataDxfId="167"/>
    <tableColumn id="77" name="Link" dataDxfId="166"/>
    <tableColumn id="78" name="Location" dataDxfId="165"/>
    <tableColumn id="79" name="Members" dataDxfId="164"/>
    <tableColumn id="80" name="Mission" dataDxfId="163"/>
    <tableColumn id="81" name="Mpg" dataDxfId="162"/>
    <tableColumn id="82" name="Name" dataDxfId="161"/>
    <tableColumn id="83" name="Network" dataDxfId="160"/>
    <tableColumn id="84" name="Overall Star Rating" dataDxfId="159"/>
    <tableColumn id="85" name="Parent Page" dataDxfId="158"/>
    <tableColumn id="86" name="Parking" dataDxfId="157"/>
    <tableColumn id="87" name="Payment Options" dataDxfId="156"/>
    <tableColumn id="88" name="Personal Info" dataDxfId="155"/>
    <tableColumn id="89" name="Personal Interests" dataDxfId="154"/>
    <tableColumn id="90" name="Pharma Safety Info" dataDxfId="153"/>
    <tableColumn id="91" name="Phone" dataDxfId="152"/>
    <tableColumn id="92" name="Place Type" dataDxfId="151"/>
    <tableColumn id="93" name="Plot Outline" dataDxfId="150"/>
    <tableColumn id="94" name="Press Contact" dataDxfId="149"/>
    <tableColumn id="95" name="Price Range" dataDxfId="148"/>
    <tableColumn id="96" name="Produced By" dataDxfId="147"/>
    <tableColumn id="97" name="Products" dataDxfId="146"/>
    <tableColumn id="98" name="Public Transit" dataDxfId="145"/>
    <tableColumn id="99" name="Rating Count" dataDxfId="144"/>
    <tableColumn id="100" name="Record Label" dataDxfId="143"/>
    <tableColumn id="101" name="Release Date" dataDxfId="142"/>
    <tableColumn id="102" name="Restaurant Services" dataDxfId="141"/>
    <tableColumn id="103" name="Restaurant Specialties" dataDxfId="140"/>
    <tableColumn id="104" name="Schedule" dataDxfId="139"/>
    <tableColumn id="105" name="Screenplay By" dataDxfId="138"/>
    <tableColumn id="106" name="Season" dataDxfId="137"/>
    <tableColumn id="107" name="Single Line Address" dataDxfId="136"/>
    <tableColumn id="108" name="Starring" dataDxfId="135"/>
    <tableColumn id="109" name="Start Info" dataDxfId="134"/>
    <tableColumn id="110" name="Studio" dataDxfId="133"/>
    <tableColumn id="111" name="Talking About Count" dataDxfId="132"/>
    <tableColumn id="112" name="Username" dataDxfId="131"/>
    <tableColumn id="113" name="Verification Status" dataDxfId="130"/>
    <tableColumn id="114" name="Website" dataDxfId="129"/>
    <tableColumn id="115" name="Were Here Count" dataDxfId="128"/>
    <tableColumn id="116" name="Written By" dataDxfId="127"/>
    <tableColumn id="117" name="Is Seed Fan Page" dataDxfId="119"/>
    <tableColumn id="118" name="Vertex Group" dataDxfId="77">
      <calculatedColumnFormula>REPLACE(INDEX(GroupVertices[Group], MATCH(Vertices[[#This Row],[Vertex]],GroupVertices[Vertex],0)),1,1,"")</calculatedColumnFormula>
    </tableColumn>
    <tableColumn id="119" name="Sentiment List #1: Positive Word Count" dataDxfId="76"/>
    <tableColumn id="120" name="Sentiment List #1: Positive Word Percentage (%)" dataDxfId="75"/>
    <tableColumn id="121" name="Sentiment List #2: Negative Word Count" dataDxfId="74"/>
    <tableColumn id="122" name="Sentiment List #2: Negative Word Percentage (%)" dataDxfId="73"/>
    <tableColumn id="123" name="Sentiment List #3: (Enter your own list of words here) Word Count" dataDxfId="72"/>
    <tableColumn id="124" name="Sentiment List #3: (Enter your own list of words here) Word Percentage (%)" dataDxfId="71"/>
    <tableColumn id="125" name="Non-categorized Word Count" dataDxfId="70"/>
    <tableColumn id="126" name="Non-categorized Word Percentage (%)" dataDxfId="69"/>
    <tableColumn id="127" name="Vertex Content Word Count" dataDxfId="4"/>
    <tableColumn id="128" name="Top Words in Description by Count" dataDxfId="3"/>
    <tableColumn id="129" name="Top Words in Description by Salience" dataDxfId="2"/>
    <tableColumn id="130" name="Top Word Pairs in Description by Count" dataDxfId="1"/>
    <tableColumn id="131"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276">
  <autoFilter ref="A2:AI6"/>
  <tableColumns count="35">
    <tableColumn id="1" name="Group" dataDxfId="126"/>
    <tableColumn id="2" name="Vertex Color" dataDxfId="125"/>
    <tableColumn id="3" name="Vertex Shape" dataDxfId="123"/>
    <tableColumn id="22" name="Visibility" dataDxfId="124"/>
    <tableColumn id="4" name="Collapsed?"/>
    <tableColumn id="18" name="Label" dataDxfId="275"/>
    <tableColumn id="20" name="Collapsed X"/>
    <tableColumn id="21" name="Collapsed Y"/>
    <tableColumn id="6" name="ID" dataDxfId="274"/>
    <tableColumn id="19" name="Collapsed Properties" dataDxfId="60"/>
    <tableColumn id="5" name="Vertices" dataDxfId="59"/>
    <tableColumn id="7" name="Unique Edges" dataDxfId="58"/>
    <tableColumn id="8" name="Edges With Duplicates" dataDxfId="57"/>
    <tableColumn id="9" name="Total Edges" dataDxfId="56"/>
    <tableColumn id="10" name="Self-Loops" dataDxfId="55"/>
    <tableColumn id="24" name="Reciprocated Vertex Pair Ratio" dataDxfId="54"/>
    <tableColumn id="25" name="Reciprocated Edge Ratio" dataDxfId="53"/>
    <tableColumn id="11" name="Connected Components" dataDxfId="52"/>
    <tableColumn id="12" name="Single-Vertex Connected Components" dataDxfId="51"/>
    <tableColumn id="13" name="Maximum Vertices in a Connected Component" dataDxfId="50"/>
    <tableColumn id="14" name="Maximum Edges in a Connected Component" dataDxfId="49"/>
    <tableColumn id="15" name="Maximum Geodesic Distance (Diameter)" dataDxfId="48"/>
    <tableColumn id="16" name="Average Geodesic Distance" dataDxfId="47"/>
    <tableColumn id="17" name="Graph Density" dataDxfId="45"/>
    <tableColumn id="23" name="Sentiment List #1: Positive Word Count" dataDxfId="46"/>
    <tableColumn id="26" name="Sentiment List #1: Positive Word Percentage (%)" dataDxfId="68"/>
    <tableColumn id="27" name="Sentiment List #2: Negative Word Count" dataDxfId="67"/>
    <tableColumn id="28" name="Sentiment List #2: Negative Word Percentage (%)" dataDxfId="66"/>
    <tableColumn id="29" name="Sentiment List #3: (Enter your own list of words here) Word Count" dataDxfId="65"/>
    <tableColumn id="30" name="Sentiment List #3: (Enter your own list of words here) Word Percentage (%)" dataDxfId="64"/>
    <tableColumn id="31" name="Non-categorized Word Count" dataDxfId="63"/>
    <tableColumn id="32" name="Non-categorized Word Percentage (%)" dataDxfId="62"/>
    <tableColumn id="33" name="Group Content Word Count" dataDxfId="19"/>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273" dataDxfId="272">
  <autoFilter ref="A1:C47"/>
  <tableColumns count="3">
    <tableColumn id="1" name="Group" dataDxfId="122"/>
    <tableColumn id="2" name="Vertex" dataDxfId="121"/>
    <tableColumn id="3" name="Vertex ID" dataDxfId="12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12"/>
    <tableColumn id="2" name="Value" dataDxfId="1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1"/>
    <tableColumn id="2" name="Degree Frequency" dataDxfId="270">
      <calculatedColumnFormula>COUNTIF(Vertices[Degree], "&gt;= " &amp; D2) - COUNTIF(Vertices[Degree], "&gt;=" &amp; D3)</calculatedColumnFormula>
    </tableColumn>
    <tableColumn id="3" name="In-Degree Bin" dataDxfId="269"/>
    <tableColumn id="4" name="In-Degree Frequency" dataDxfId="268">
      <calculatedColumnFormula>COUNTIF(Vertices[In-Degree], "&gt;= " &amp; F2) - COUNTIF(Vertices[In-Degree], "&gt;=" &amp; F3)</calculatedColumnFormula>
    </tableColumn>
    <tableColumn id="5" name="Out-Degree Bin" dataDxfId="267"/>
    <tableColumn id="6" name="Out-Degree Frequency" dataDxfId="266">
      <calculatedColumnFormula>COUNTIF(Vertices[Out-Degree], "&gt;= " &amp; H2) - COUNTIF(Vertices[Out-Degree], "&gt;=" &amp; H3)</calculatedColumnFormula>
    </tableColumn>
    <tableColumn id="7" name="Betweenness Centrality Bin" dataDxfId="265"/>
    <tableColumn id="8" name="Betweenness Centrality Frequency" dataDxfId="264">
      <calculatedColumnFormula>COUNTIF(Vertices[Betweenness Centrality], "&gt;= " &amp; J2) - COUNTIF(Vertices[Betweenness Centrality], "&gt;=" &amp; J3)</calculatedColumnFormula>
    </tableColumn>
    <tableColumn id="9" name="Closeness Centrality Bin" dataDxfId="263"/>
    <tableColumn id="10" name="Closeness Centrality Frequency" dataDxfId="262">
      <calculatedColumnFormula>COUNTIF(Vertices[Closeness Centrality], "&gt;= " &amp; L2) - COUNTIF(Vertices[Closeness Centrality], "&gt;=" &amp; L3)</calculatedColumnFormula>
    </tableColumn>
    <tableColumn id="11" name="Eigenvector Centrality Bin" dataDxfId="261"/>
    <tableColumn id="12" name="Eigenvector Centrality Frequency" dataDxfId="260">
      <calculatedColumnFormula>COUNTIF(Vertices[Eigenvector Centrality], "&gt;= " &amp; N2) - COUNTIF(Vertices[Eigenvector Centrality], "&gt;=" &amp; N3)</calculatedColumnFormula>
    </tableColumn>
    <tableColumn id="18" name="PageRank Bin" dataDxfId="259"/>
    <tableColumn id="17" name="PageRank Frequency" dataDxfId="258">
      <calculatedColumnFormula>COUNTIF(Vertices[Eigenvector Centrality], "&gt;= " &amp; P2) - COUNTIF(Vertices[Eigenvector Centrality], "&gt;=" &amp; P3)</calculatedColumnFormula>
    </tableColumn>
    <tableColumn id="13" name="Clustering Coefficient Bin" dataDxfId="257"/>
    <tableColumn id="14" name="Clustering Coefficient Frequency" dataDxfId="256">
      <calculatedColumnFormula>COUNTIF(Vertices[Clustering Coefficient], "&gt;= " &amp; R2) - COUNTIF(Vertices[Clustering Coefficient], "&gt;=" &amp; R3)</calculatedColumnFormula>
    </tableColumn>
    <tableColumn id="15" name="Dynamic Filter Bin" dataDxfId="255"/>
    <tableColumn id="16" name="Dynamic Filter Frequency" dataDxfId="25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1" totalsRowShown="0" headerRowDxfId="253">
  <autoFilter ref="J1:K3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244108199019564" TargetMode="External" /><Relationship Id="rId2" Type="http://schemas.openxmlformats.org/officeDocument/2006/relationships/hyperlink" Target="https://www.facebook.com/1475276906055317" TargetMode="External" /><Relationship Id="rId3" Type="http://schemas.openxmlformats.org/officeDocument/2006/relationships/hyperlink" Target="https://www.facebook.com/1498942557014055" TargetMode="External" /><Relationship Id="rId4" Type="http://schemas.openxmlformats.org/officeDocument/2006/relationships/hyperlink" Target="https://www.facebook.com/378342925091" TargetMode="External" /><Relationship Id="rId5" Type="http://schemas.openxmlformats.org/officeDocument/2006/relationships/hyperlink" Target="https://www.facebook.com/216900795404" TargetMode="External" /><Relationship Id="rId6" Type="http://schemas.openxmlformats.org/officeDocument/2006/relationships/hyperlink" Target="https://www.facebook.com/130759776060" TargetMode="External" /><Relationship Id="rId7" Type="http://schemas.openxmlformats.org/officeDocument/2006/relationships/hyperlink" Target="https://www.facebook.com/152902728107100" TargetMode="External" /><Relationship Id="rId8" Type="http://schemas.openxmlformats.org/officeDocument/2006/relationships/hyperlink" Target="https://www.facebook.com/159712834121893" TargetMode="External" /><Relationship Id="rId9" Type="http://schemas.openxmlformats.org/officeDocument/2006/relationships/hyperlink" Target="https://www.facebook.com/127608620593815" TargetMode="External" /><Relationship Id="rId10" Type="http://schemas.openxmlformats.org/officeDocument/2006/relationships/hyperlink" Target="https://www.facebook.com/242328792451636" TargetMode="External" /><Relationship Id="rId11" Type="http://schemas.openxmlformats.org/officeDocument/2006/relationships/hyperlink" Target="https://www.facebook.com/379436730900" TargetMode="External" /><Relationship Id="rId12" Type="http://schemas.openxmlformats.org/officeDocument/2006/relationships/hyperlink" Target="https://www.facebook.com/215056011880811" TargetMode="External" /><Relationship Id="rId13" Type="http://schemas.openxmlformats.org/officeDocument/2006/relationships/hyperlink" Target="https://www.facebook.com/149665155096614" TargetMode="External" /><Relationship Id="rId14" Type="http://schemas.openxmlformats.org/officeDocument/2006/relationships/hyperlink" Target="https://www.facebook.com/511066742272225" TargetMode="External" /><Relationship Id="rId15" Type="http://schemas.openxmlformats.org/officeDocument/2006/relationships/hyperlink" Target="https://www.facebook.com/20175393984" TargetMode="External" /><Relationship Id="rId16" Type="http://schemas.openxmlformats.org/officeDocument/2006/relationships/hyperlink" Target="https://www.facebook.com/123783371110924" TargetMode="External" /><Relationship Id="rId17" Type="http://schemas.openxmlformats.org/officeDocument/2006/relationships/hyperlink" Target="https://www.facebook.com/12506274682" TargetMode="External" /><Relationship Id="rId18" Type="http://schemas.openxmlformats.org/officeDocument/2006/relationships/hyperlink" Target="https://www.facebook.com/131161116925915" TargetMode="External" /><Relationship Id="rId19" Type="http://schemas.openxmlformats.org/officeDocument/2006/relationships/hyperlink" Target="https://www.facebook.com/1761200827475215" TargetMode="External" /><Relationship Id="rId20" Type="http://schemas.openxmlformats.org/officeDocument/2006/relationships/hyperlink" Target="https://www.facebook.com/224387510955517" TargetMode="External" /><Relationship Id="rId21" Type="http://schemas.openxmlformats.org/officeDocument/2006/relationships/hyperlink" Target="https://www.facebook.com/222974577738540" TargetMode="External" /><Relationship Id="rId22" Type="http://schemas.openxmlformats.org/officeDocument/2006/relationships/hyperlink" Target="https://www.facebook.com/52150999700" TargetMode="External" /><Relationship Id="rId23" Type="http://schemas.openxmlformats.org/officeDocument/2006/relationships/hyperlink" Target="https://www.facebook.com/118816268203271" TargetMode="External" /><Relationship Id="rId24" Type="http://schemas.openxmlformats.org/officeDocument/2006/relationships/hyperlink" Target="https://www.facebook.com/215204471085" TargetMode="External" /><Relationship Id="rId25" Type="http://schemas.openxmlformats.org/officeDocument/2006/relationships/hyperlink" Target="https://www.facebook.com/120457028033379" TargetMode="External" /><Relationship Id="rId26" Type="http://schemas.openxmlformats.org/officeDocument/2006/relationships/hyperlink" Target="https://www.facebook.com/104770457523" TargetMode="External" /><Relationship Id="rId27" Type="http://schemas.openxmlformats.org/officeDocument/2006/relationships/hyperlink" Target="https://www.facebook.com/14425952749" TargetMode="External" /><Relationship Id="rId28" Type="http://schemas.openxmlformats.org/officeDocument/2006/relationships/hyperlink" Target="https://www.facebook.com/176120519076978" TargetMode="External" /><Relationship Id="rId29" Type="http://schemas.openxmlformats.org/officeDocument/2006/relationships/hyperlink" Target="https://www.facebook.com/513144825363619" TargetMode="External" /><Relationship Id="rId30" Type="http://schemas.openxmlformats.org/officeDocument/2006/relationships/hyperlink" Target="https://www.facebook.com/7148723514" TargetMode="External" /><Relationship Id="rId31" Type="http://schemas.openxmlformats.org/officeDocument/2006/relationships/hyperlink" Target="https://www.facebook.com/31429161950" TargetMode="External" /><Relationship Id="rId32" Type="http://schemas.openxmlformats.org/officeDocument/2006/relationships/hyperlink" Target="https://www.facebook.com/106821352689332" TargetMode="External" /><Relationship Id="rId33" Type="http://schemas.openxmlformats.org/officeDocument/2006/relationships/hyperlink" Target="https://www.facebook.com/938638946223862" TargetMode="External" /><Relationship Id="rId34" Type="http://schemas.openxmlformats.org/officeDocument/2006/relationships/hyperlink" Target="https://www.facebook.com/164028473612550" TargetMode="External" /><Relationship Id="rId35" Type="http://schemas.openxmlformats.org/officeDocument/2006/relationships/hyperlink" Target="https://www.facebook.com/226709994484670" TargetMode="External" /><Relationship Id="rId36" Type="http://schemas.openxmlformats.org/officeDocument/2006/relationships/hyperlink" Target="https://www.facebook.com/1563955767166564" TargetMode="External" /><Relationship Id="rId37" Type="http://schemas.openxmlformats.org/officeDocument/2006/relationships/hyperlink" Target="https://www.facebook.com/113791238657176" TargetMode="External" /><Relationship Id="rId38" Type="http://schemas.openxmlformats.org/officeDocument/2006/relationships/hyperlink" Target="https://www.facebook.com/588565647885123" TargetMode="External" /><Relationship Id="rId39" Type="http://schemas.openxmlformats.org/officeDocument/2006/relationships/hyperlink" Target="https://www.facebook.com/137027712994111" TargetMode="External" /><Relationship Id="rId40" Type="http://schemas.openxmlformats.org/officeDocument/2006/relationships/hyperlink" Target="https://www.facebook.com/302283276507202" TargetMode="External" /><Relationship Id="rId41" Type="http://schemas.openxmlformats.org/officeDocument/2006/relationships/hyperlink" Target="https://www.facebook.com/114884335231354" TargetMode="External" /><Relationship Id="rId42" Type="http://schemas.openxmlformats.org/officeDocument/2006/relationships/hyperlink" Target="https://www.facebook.com/109070015803893" TargetMode="External" /><Relationship Id="rId43" Type="http://schemas.openxmlformats.org/officeDocument/2006/relationships/hyperlink" Target="https://www.facebook.com/420195604705342" TargetMode="External" /><Relationship Id="rId44" Type="http://schemas.openxmlformats.org/officeDocument/2006/relationships/hyperlink" Target="https://www.facebook.com/178246802233923" TargetMode="External" /><Relationship Id="rId45" Type="http://schemas.openxmlformats.org/officeDocument/2006/relationships/hyperlink" Target="https://www.facebook.com/136722529737456" TargetMode="External" /><Relationship Id="rId46" Type="http://schemas.openxmlformats.org/officeDocument/2006/relationships/hyperlink" Target="https://www.facebook.com/152505831603189" TargetMode="External" /><Relationship Id="rId47" Type="http://schemas.openxmlformats.org/officeDocument/2006/relationships/hyperlink" Target="https://scontent.xx.fbcdn.net/v/t1.0-1/p50x50/15941096_1212765815487126_5028719796665824328_n.jpg?_nc_cat=109&amp;_nc_ht=scontent.xx&amp;oh=d60084bff74978ea1dbf45306ff3a4bb&amp;oe=5D22741E" TargetMode="External" /><Relationship Id="rId48" Type="http://schemas.openxmlformats.org/officeDocument/2006/relationships/hyperlink" Target="https://scontent.xx.fbcdn.net/v/t1.0-1/p50x50/17352255_1819461001636904_5351697794478733677_n.jpg?_nc_cat=103&amp;_nc_ht=scontent.xx&amp;oh=5d8d9448b6edc18298813b3681d178d4&amp;oe=5CDB16E3" TargetMode="External" /><Relationship Id="rId49" Type="http://schemas.openxmlformats.org/officeDocument/2006/relationships/hyperlink" Target="https://scontent.xx.fbcdn.net/v/t1.0-1/p50x50/15977193_1818330398408601_6966884628000936630_n.jpg?_nc_cat=1&amp;_nc_ht=scontent.xx&amp;oh=4a152955e89a245cd2bffbd1d3c6af3e&amp;oe=5D26E487" TargetMode="External" /><Relationship Id="rId50" Type="http://schemas.openxmlformats.org/officeDocument/2006/relationships/hyperlink" Target="https://scontent.xx.fbcdn.net/v/t1.0-1/p50x50/734242_10152684436820092_1617878748_n.jpg?_nc_cat=100&amp;_nc_ht=scontent.xx&amp;oh=6282337f4c0b5b7ac7eab00da83f1f74&amp;oe=5CE563DF" TargetMode="External" /><Relationship Id="rId51" Type="http://schemas.openxmlformats.org/officeDocument/2006/relationships/hyperlink" Target="https://scontent.xx.fbcdn.net/v/t1.0-1/p50x50/26815052_10159912966735405_7494829825767575710_n.jpg?_nc_cat=100&amp;_nc_ht=scontent.xx&amp;oh=bf68dc0f6aefd5920581968b23c452c0&amp;oe=5CF4CCC1" TargetMode="External" /><Relationship Id="rId52" Type="http://schemas.openxmlformats.org/officeDocument/2006/relationships/hyperlink" Target="https://scontent.xx.fbcdn.net/v/t1.0-1/p50x50/1796581_10152192051681061_2024404475_n.png?_nc_cat=107&amp;_nc_ht=scontent.xx&amp;oh=e60fe2103cba48d349535a358dc82469&amp;oe=5D28E154" TargetMode="External" /><Relationship Id="rId53" Type="http://schemas.openxmlformats.org/officeDocument/2006/relationships/hyperlink" Target="https://scontent.xx.fbcdn.net/v/t1.0-1/p50x50/12039524_1000118516718846_8746142509688682445_n.jpg?_nc_cat=1&amp;_nc_ht=scontent.xx&amp;oh=5d9a5e78d56d36c2855050fdd1927bb2&amp;oe=5CE30E25" TargetMode="External" /><Relationship Id="rId54" Type="http://schemas.openxmlformats.org/officeDocument/2006/relationships/hyperlink" Target="https://scontent.xx.fbcdn.net/v/t1.0-1/c0.3.50.50a/p50x50/1380824_518598118233361_1095429364_n.jpg?_nc_cat=111&amp;_nc_ht=scontent.xx&amp;oh=16e4da079df0ecdd918383105866ef0e&amp;oe=5CE716F8" TargetMode="External" /><Relationship Id="rId55" Type="http://schemas.openxmlformats.org/officeDocument/2006/relationships/hyperlink" Target="https://scontent.xx.fbcdn.net/v/t1.0-1/c0.12.50.50a/p50x50/11988494_1011187408902594_5482889773025816320_n.jpg?_nc_cat=100&amp;_nc_ht=scontent.xx&amp;oh=21797c35d0b1ef6d4de18177e648c72f&amp;oe=5CE87EBF" TargetMode="External" /><Relationship Id="rId56" Type="http://schemas.openxmlformats.org/officeDocument/2006/relationships/hyperlink" Target="https://scontent.xx.fbcdn.net/v/t1.0-1/p50x50/48274858_2630823753602116_169496550714638336_n.jpg?_nc_cat=111&amp;_nc_ht=scontent.xx&amp;oh=10966b0a33342ec55e94fb2147d7699b&amp;oe=5CDFAAD5" TargetMode="External" /><Relationship Id="rId57" Type="http://schemas.openxmlformats.org/officeDocument/2006/relationships/hyperlink" Target="https://scontent.xx.fbcdn.net/v/t1.0-1/p50x50/24796598_10155994963685901_52714285104405606_n.jpg?_nc_cat=100&amp;_nc_ht=scontent.xx&amp;oh=2e35f6e806270ac4f198e3729fd54320&amp;oe=5CE12AEC" TargetMode="External" /><Relationship Id="rId58" Type="http://schemas.openxmlformats.org/officeDocument/2006/relationships/hyperlink" Target="https://scontent.xx.fbcdn.net/v/t1.0-1/p50x50/39298748_1814399745279755_1042153061092425728_n.jpg?_nc_cat=104&amp;_nc_ht=scontent.xx&amp;oh=c07b62641c9d93e9523eeba2d64ce019&amp;oe=5D2281A7" TargetMode="External" /><Relationship Id="rId59" Type="http://schemas.openxmlformats.org/officeDocument/2006/relationships/hyperlink" Target="https://scontent.xx.fbcdn.net/v/t1.0-1/p50x50/27858294_1737851146277999_1129508645283159949_n.jpg?_nc_cat=111&amp;_nc_ht=scontent.xx&amp;oh=fe4eaed85aef610c3f1c7f86dd25c224&amp;oe=5CDBB75A" TargetMode="External" /><Relationship Id="rId60" Type="http://schemas.openxmlformats.org/officeDocument/2006/relationships/hyperlink" Target="https://scontent.xx.fbcdn.net/v/t1.0-1/p50x50/15966045_1297962940249264_4473951463469114090_n.jpg?_nc_cat=110&amp;_nc_ht=scontent.xx&amp;oh=5dc2431d104f8b847ddeff312ce41f12&amp;oe=5CF3A434" TargetMode="External" /><Relationship Id="rId61" Type="http://schemas.openxmlformats.org/officeDocument/2006/relationships/hyperlink" Target="https://scontent.xx.fbcdn.net/v/t1.0-1/p50x50/48363310_10156176555558985_8371513033729507328_n.jpg?_nc_cat=100&amp;_nc_ht=scontent.xx&amp;oh=79c45e2a9bdb5cb98b57a61150c25fc5&amp;oe=5CF8C538" TargetMode="External" /><Relationship Id="rId62" Type="http://schemas.openxmlformats.org/officeDocument/2006/relationships/hyperlink" Target="https://scontent.xx.fbcdn.net/v/t1.0-1/c12.12.155.155a/s50x50/535638_149483048540956_181926268_n.jpg?_nc_cat=111&amp;_nc_ht=scontent.xx&amp;oh=1b3a2f63569a6d36ccb89164ebe9a7e0&amp;oe=5CF385BE" TargetMode="External" /><Relationship Id="rId63" Type="http://schemas.openxmlformats.org/officeDocument/2006/relationships/hyperlink" Target="https://scontent.xx.fbcdn.net/v/t1.0-1/p50x50/20663609_10155842092114683_541269261051723009_n.png?_nc_cat=111&amp;_nc_ht=scontent.xx&amp;oh=0dc2f20de17478b3e1b143371de74def&amp;oe=5CF41624" TargetMode="External" /><Relationship Id="rId64" Type="http://schemas.openxmlformats.org/officeDocument/2006/relationships/hyperlink" Target="https://scontent.xx.fbcdn.net/v/t1.0-1/p50x50/46488481_2414130061962331_8011814045290070016_n.jpg?_nc_cat=1&amp;_nc_ht=scontent.xx&amp;oh=fbdf25f466ef9265799feb40f0c1ece2&amp;oe=5CEAEE54" TargetMode="External" /><Relationship Id="rId65" Type="http://schemas.openxmlformats.org/officeDocument/2006/relationships/hyperlink" Target="https://scontent.xx.fbcdn.net/v/t1.0-1/p50x50/14925535_1761201294141835_3292713679754335925_n.jpg?_nc_cat=100&amp;_nc_ht=scontent.xx&amp;oh=2b584fde09242fa084d15ecce463a081&amp;oe=5CF403A0" TargetMode="External" /><Relationship Id="rId66" Type="http://schemas.openxmlformats.org/officeDocument/2006/relationships/hyperlink" Target="https://scontent.xx.fbcdn.net/v/t1.0-1/p50x50/19029459_1432321120162144_8662039388359362007_n.png?_nc_cat=1&amp;_nc_ht=scontent.xx&amp;oh=e1c787781ecd0a92c0e660c126d3b5e6&amp;oe=5CF73226" TargetMode="External" /><Relationship Id="rId67" Type="http://schemas.openxmlformats.org/officeDocument/2006/relationships/hyperlink" Target="https://scontent.xx.fbcdn.net/v/t1.0-1/p50x50/13566979_1043448152357841_694257807686894868_n.png?_nc_cat=101&amp;_nc_ht=scontent.xx&amp;oh=393ff9e81dd2ead33c1f7d7306de0064&amp;oe=5CE27934" TargetMode="External" /><Relationship Id="rId68" Type="http://schemas.openxmlformats.org/officeDocument/2006/relationships/hyperlink" Target="https://scontent.xx.fbcdn.net/v/t1.0-1/p50x50/51155588_10157221778504701_881815390697553920_n.jpg?_nc_cat=1&amp;_nc_ht=scontent.xx&amp;oh=d752f9db0788fe77b605e4334ef5b9c0&amp;oe=5CEDD241" TargetMode="External" /><Relationship Id="rId69" Type="http://schemas.openxmlformats.org/officeDocument/2006/relationships/hyperlink" Target="https://scontent.xx.fbcdn.net/v/t1.0-1/p50x50/39558041_1846599598758254_6389317877811380224_n.png?_nc_cat=1&amp;_nc_ht=scontent.xx&amp;oh=443476854f870c704f2dc78625048992&amp;oe=5CF3B7DE" TargetMode="External" /><Relationship Id="rId70" Type="http://schemas.openxmlformats.org/officeDocument/2006/relationships/hyperlink" Target="https://scontent.xx.fbcdn.net/v/t1.0-1/c32.32.355.355a/s50x50/400182_10151229366946086_1235659173_n.jpg?_nc_cat=1&amp;_nc_ht=scontent.xx&amp;oh=06eb7145b770a04a136e02b5d2926fdd&amp;oe=5CDACEA7" TargetMode="External" /><Relationship Id="rId71" Type="http://schemas.openxmlformats.org/officeDocument/2006/relationships/hyperlink" Target="https://scontent.xx.fbcdn.net/v/t1.0-1/p50x50/1919232_1055217501223989_6524195356617495236_n.jpg?_nc_cat=102&amp;_nc_ht=scontent.xx&amp;oh=bad226d5515898f5e46cf0a425c3a7d4&amp;oe=5CE82FDF" TargetMode="External" /><Relationship Id="rId72" Type="http://schemas.openxmlformats.org/officeDocument/2006/relationships/hyperlink" Target="https://scontent.xx.fbcdn.net/v/t1.0-1/p50x50/26166173_10157677087742524_8338028098768797493_n.png?_nc_cat=1&amp;_nc_ht=scontent.xx&amp;oh=cce29a1df12adadf463b7990437ab611&amp;oe=5CF6D902" TargetMode="External" /><Relationship Id="rId73" Type="http://schemas.openxmlformats.org/officeDocument/2006/relationships/hyperlink" Target="https://scontent.xx.fbcdn.net/v/t1.0-1/p50x50/10411111_10152362746067750_5893148296353161546_n.jpg?_nc_cat=1&amp;_nc_ht=scontent.xx&amp;oh=93d6520de14ba86d3ce5a52d28eed7d1&amp;oe=5D254781" TargetMode="External" /><Relationship Id="rId74" Type="http://schemas.openxmlformats.org/officeDocument/2006/relationships/hyperlink" Target="https://scontent.xx.fbcdn.net/v/t1.0-1/c0.325.630.630a/s50x50/550457_467325379956489_315470129_n.jpg?_nc_cat=100&amp;_nc_ht=scontent.xx&amp;oh=adcf5913dabae4404506713f96aa2a91&amp;oe=5CE2148C" TargetMode="External" /><Relationship Id="rId75" Type="http://schemas.openxmlformats.org/officeDocument/2006/relationships/hyperlink" Target="https://scontent.xx.fbcdn.net/v/t1.0-1/p50x50/3698_531551706856264_1537505210_n.jpg?_nc_cat=108&amp;_nc_ht=scontent.xx&amp;oh=396ce1c09a841ee9c14263dac03a6f81&amp;oe=5D219936" TargetMode="External" /><Relationship Id="rId76" Type="http://schemas.openxmlformats.org/officeDocument/2006/relationships/hyperlink" Target="https://scontent.xx.fbcdn.net/v/t1.0-1/p50x50/18118549_10154807191993515_7627119665052298989_n.png?_nc_cat=100&amp;_nc_ht=scontent.xx&amp;oh=c22b3c4a0c1a2ddd3375d4d3efd6e50a&amp;oe=5CE15856" TargetMode="External" /><Relationship Id="rId77" Type="http://schemas.openxmlformats.org/officeDocument/2006/relationships/hyperlink" Target="https://scontent.xx.fbcdn.net/v/t1.0-1/p50x50/40393901_10155511529041951_4946376047957377024_n.png?_nc_cat=101&amp;_nc_ht=scontent.xx&amp;oh=963a5375e08e5c24aa9352ee104dd399&amp;oe=5CE30FE6" TargetMode="External" /><Relationship Id="rId78" Type="http://schemas.openxmlformats.org/officeDocument/2006/relationships/hyperlink" Target="https://scontent.xx.fbcdn.net/v/t1.0-1/c15.0.50.50a/p50x50/418333_10149999285994467_1920585607_n.png?_nc_cat=1&amp;_nc_ht=scontent.xx&amp;oh=35551d71ad6ae071c86f6251a3c36c1e&amp;oe=5CEC496B" TargetMode="External" /><Relationship Id="rId79" Type="http://schemas.openxmlformats.org/officeDocument/2006/relationships/hyperlink" Target="https://scontent.xx.fbcdn.net/v/t1.0-1/c0.7.50.50a/p50x50/20729558_1432101576877594_6095486301921801428_n.jpg?_nc_cat=100&amp;_nc_ht=scontent.xx&amp;oh=e65fc8f0d241c4165b919426fefbfc30&amp;oe=5CE8D04A" TargetMode="External" /><Relationship Id="rId80" Type="http://schemas.openxmlformats.org/officeDocument/2006/relationships/hyperlink" Target="https://scontent.xx.fbcdn.net/v/t1.0-1/p50x50/47354969_2524141510934556_8506177232169861120_n.png?_nc_cat=107&amp;_nc_ht=scontent.xx&amp;oh=a39a2984df0e7c920598fb4abbb1c43a&amp;oe=5CE852B9" TargetMode="External" /><Relationship Id="rId81" Type="http://schemas.openxmlformats.org/officeDocument/2006/relationships/hyperlink" Target="https://scontent.xx.fbcdn.net/v/t1.0-1/p50x50/27067000_324575708031431_2641009407785077121_n.png?_nc_cat=103&amp;_nc_ht=scontent.xx&amp;oh=bb81147ca44ca0cadbad454b8310aef9&amp;oe=5CF2C4F0" TargetMode="External" /><Relationship Id="rId82" Type="http://schemas.openxmlformats.org/officeDocument/2006/relationships/hyperlink" Target="https://scontent.xx.fbcdn.net/v/t1.0-1/p50x50/10647203_1563956787166462_7235668489142396306_n.jpg?_nc_cat=100&amp;_nc_ht=scontent.xx&amp;oh=4d20fc0db2fc28f6e5eca3f0a223422b&amp;oe=5CF0EDA4" TargetMode="External" /><Relationship Id="rId83" Type="http://schemas.openxmlformats.org/officeDocument/2006/relationships/hyperlink" Target="https://scontent.xx.fbcdn.net/v/t1.0-1/p50x50/15894749_1384161001620187_9165809519502263152_n.jpg?_nc_cat=1&amp;_nc_ht=scontent.xx&amp;oh=af2158c399db74ec2f4a5648ed8f7d43&amp;oe=5CEB2458" TargetMode="External" /><Relationship Id="rId84" Type="http://schemas.openxmlformats.org/officeDocument/2006/relationships/hyperlink" Target="https://scontent.xx.fbcdn.net/v/t1.0-1/p50x50/15895040_1323793394362341_3833864444275493553_n.jpg?_nc_cat=1&amp;_nc_ht=scontent.xx&amp;oh=4ea99579adb31cc56f70a72830ed51e7&amp;oe=5D26BACC" TargetMode="External" /><Relationship Id="rId85" Type="http://schemas.openxmlformats.org/officeDocument/2006/relationships/hyperlink" Target="https://scontent.xx.fbcdn.net/v/t1.0-1/p50x50/15977512_1508266662536869_1573870159188315043_n.jpg?_nc_cat=105&amp;_nc_ht=scontent.xx&amp;oh=35f83cc8d671e25b3c44ddfaddee9cdb&amp;oe=5D23A412" TargetMode="External" /><Relationship Id="rId86" Type="http://schemas.openxmlformats.org/officeDocument/2006/relationships/hyperlink" Target="https://scontent.xx.fbcdn.net/v/t1.0-1/p50x50/15894323_1240828282652692_2512435798012865741_n.jpg?_nc_cat=106&amp;_nc_ht=scontent.xx&amp;oh=3ff2fb34b348f2e7b2461e669c207337&amp;oe=5CF3A3A3" TargetMode="External" /><Relationship Id="rId87" Type="http://schemas.openxmlformats.org/officeDocument/2006/relationships/hyperlink" Target="https://scontent.xx.fbcdn.net/v/t1.0-1/p50x50/50472090_2020221591364276_8336629837632372736_n.jpg?_nc_cat=1&amp;_nc_ht=scontent.xx&amp;oh=0a2bc9310b3db3854dc8c51408d683b7&amp;oe=5CEAE087" TargetMode="External" /><Relationship Id="rId88" Type="http://schemas.openxmlformats.org/officeDocument/2006/relationships/hyperlink" Target="https://scontent.xx.fbcdn.net/v/t1.0-1/p50x50/15941333_1368201353224080_8210768203075782252_n.jpg?_nc_cat=1&amp;_nc_ht=scontent.xx&amp;oh=b75e315e5cf6cfc53c93a9f68371747b&amp;oe=5CF4F389" TargetMode="External" /><Relationship Id="rId89" Type="http://schemas.openxmlformats.org/officeDocument/2006/relationships/hyperlink" Target="https://scontent.xx.fbcdn.net/v/t1.0-1/p50x50/15941240_1322123591179201_9025484332002775071_n.jpg?_nc_cat=1&amp;_nc_ht=scontent.xx&amp;oh=187d21534c07c00054a022eef0f68176&amp;oe=5CE14F5B" TargetMode="External" /><Relationship Id="rId90" Type="http://schemas.openxmlformats.org/officeDocument/2006/relationships/hyperlink" Target="https://scontent.xx.fbcdn.net/v/t1.0-1/p50x50/15941242_1316840981707827_6197564737206689319_n.jpg?_nc_cat=1&amp;_nc_ht=scontent.xx&amp;oh=a56045b3a99a39b827736aa12cd4ede3&amp;oe=5CEE3048" TargetMode="External" /><Relationship Id="rId91" Type="http://schemas.openxmlformats.org/officeDocument/2006/relationships/hyperlink" Target="https://scontent.xx.fbcdn.net/v/t1.0-1/p50x50/15941009_1211419372267761_686592173872944806_n.jpg?_nc_cat=104&amp;_nc_ht=scontent.xx&amp;oh=37970fc95e5730e0e91b09f78136570a&amp;oe=5CEC5AAE" TargetMode="External" /><Relationship Id="rId92" Type="http://schemas.openxmlformats.org/officeDocument/2006/relationships/hyperlink" Target="https://scontent.xx.fbcdn.net/v/t1.0-1/c65.30.369.369a/s50x50/941104_153064731547299_94937208_n.jpg?_nc_cat=107&amp;_nc_ht=scontent.xx&amp;oh=78088dc064ee723abbb9bb2734a3655e&amp;oe=5CF17B05" TargetMode="External" /><Relationship Id="rId93" Type="http://schemas.openxmlformats.org/officeDocument/2006/relationships/hyperlink" Target="https://scontent.xx.fbcdn.net/v/t1.0-1/p50x50/15941096_1212765815487126_5028719796665824328_n.jpg?_nc_cat=109&amp;_nc_ht=scontent.xx&amp;oh=d60084bff74978ea1dbf45306ff3a4bb&amp;oe=5D22741E" TargetMode="External" /><Relationship Id="rId94" Type="http://schemas.openxmlformats.org/officeDocument/2006/relationships/hyperlink" Target="https://scontent.xx.fbcdn.net/v/t1.0-1/p50x50/17352255_1819461001636904_5351697794478733677_n.jpg?_nc_cat=103&amp;_nc_ht=scontent.xx&amp;oh=5d8d9448b6edc18298813b3681d178d4&amp;oe=5CDB16E3" TargetMode="External" /><Relationship Id="rId95" Type="http://schemas.openxmlformats.org/officeDocument/2006/relationships/hyperlink" Target="https://scontent.xx.fbcdn.net/v/t1.0-1/p50x50/15977193_1818330398408601_6966884628000936630_n.jpg?_nc_cat=1&amp;_nc_ht=scontent.xx&amp;oh=4a152955e89a245cd2bffbd1d3c6af3e&amp;oe=5D26E487" TargetMode="External" /><Relationship Id="rId96" Type="http://schemas.openxmlformats.org/officeDocument/2006/relationships/hyperlink" Target="https://scontent.xx.fbcdn.net/v/t1.0-1/p50x50/734242_10152684436820092_1617878748_n.jpg?_nc_cat=100&amp;_nc_ht=scontent.xx&amp;oh=6282337f4c0b5b7ac7eab00da83f1f74&amp;oe=5CE563DF" TargetMode="External" /><Relationship Id="rId97" Type="http://schemas.openxmlformats.org/officeDocument/2006/relationships/hyperlink" Target="https://scontent.xx.fbcdn.net/v/t1.0-1/p50x50/26815052_10159912966735405_7494829825767575710_n.jpg?_nc_cat=100&amp;_nc_ht=scontent.xx&amp;oh=bf68dc0f6aefd5920581968b23c452c0&amp;oe=5CF4CCC1" TargetMode="External" /><Relationship Id="rId98" Type="http://schemas.openxmlformats.org/officeDocument/2006/relationships/hyperlink" Target="https://scontent.xx.fbcdn.net/v/t1.0-1/p50x50/1796581_10152192051681061_2024404475_n.png?_nc_cat=107&amp;_nc_ht=scontent.xx&amp;oh=e60fe2103cba48d349535a358dc82469&amp;oe=5D28E154" TargetMode="External" /><Relationship Id="rId99" Type="http://schemas.openxmlformats.org/officeDocument/2006/relationships/hyperlink" Target="https://scontent.xx.fbcdn.net/v/t1.0-1/p50x50/12039524_1000118516718846_8746142509688682445_n.jpg?_nc_cat=1&amp;_nc_ht=scontent.xx&amp;oh=5d9a5e78d56d36c2855050fdd1927bb2&amp;oe=5CE30E25" TargetMode="External" /><Relationship Id="rId100" Type="http://schemas.openxmlformats.org/officeDocument/2006/relationships/hyperlink" Target="https://scontent.xx.fbcdn.net/v/t1.0-1/c0.3.50.50a/p50x50/1380824_518598118233361_1095429364_n.jpg?_nc_cat=111&amp;_nc_ht=scontent.xx&amp;oh=16e4da079df0ecdd918383105866ef0e&amp;oe=5CE716F8" TargetMode="External" /><Relationship Id="rId101" Type="http://schemas.openxmlformats.org/officeDocument/2006/relationships/hyperlink" Target="https://scontent.xx.fbcdn.net/v/t1.0-1/c0.12.50.50a/p50x50/11988494_1011187408902594_5482889773025816320_n.jpg?_nc_cat=100&amp;_nc_ht=scontent.xx&amp;oh=21797c35d0b1ef6d4de18177e648c72f&amp;oe=5CE87EBF" TargetMode="External" /><Relationship Id="rId102" Type="http://schemas.openxmlformats.org/officeDocument/2006/relationships/hyperlink" Target="https://scontent.xx.fbcdn.net/v/t1.0-1/p50x50/48274858_2630823753602116_169496550714638336_n.jpg?_nc_cat=111&amp;_nc_ht=scontent.xx&amp;oh=10966b0a33342ec55e94fb2147d7699b&amp;oe=5CDFAAD5" TargetMode="External" /><Relationship Id="rId103" Type="http://schemas.openxmlformats.org/officeDocument/2006/relationships/hyperlink" Target="https://scontent.xx.fbcdn.net/v/t1.0-1/p50x50/24796598_10155994963685901_52714285104405606_n.jpg?_nc_cat=100&amp;_nc_ht=scontent.xx&amp;oh=2e35f6e806270ac4f198e3729fd54320&amp;oe=5CE12AEC" TargetMode="External" /><Relationship Id="rId104" Type="http://schemas.openxmlformats.org/officeDocument/2006/relationships/hyperlink" Target="https://scontent.xx.fbcdn.net/v/t1.0-1/p50x50/39298748_1814399745279755_1042153061092425728_n.jpg?_nc_cat=104&amp;_nc_ht=scontent.xx&amp;oh=c07b62641c9d93e9523eeba2d64ce019&amp;oe=5D2281A7" TargetMode="External" /><Relationship Id="rId105" Type="http://schemas.openxmlformats.org/officeDocument/2006/relationships/hyperlink" Target="https://scontent.xx.fbcdn.net/v/t1.0-1/p50x50/27858294_1737851146277999_1129508645283159949_n.jpg?_nc_cat=111&amp;_nc_ht=scontent.xx&amp;oh=fe4eaed85aef610c3f1c7f86dd25c224&amp;oe=5CDBB75A" TargetMode="External" /><Relationship Id="rId106" Type="http://schemas.openxmlformats.org/officeDocument/2006/relationships/hyperlink" Target="https://scontent.xx.fbcdn.net/v/t1.0-1/p50x50/15966045_1297962940249264_4473951463469114090_n.jpg?_nc_cat=110&amp;_nc_ht=scontent.xx&amp;oh=5dc2431d104f8b847ddeff312ce41f12&amp;oe=5CF3A434" TargetMode="External" /><Relationship Id="rId107" Type="http://schemas.openxmlformats.org/officeDocument/2006/relationships/hyperlink" Target="https://scontent.xx.fbcdn.net/v/t1.0-1/p50x50/48363310_10156176555558985_8371513033729507328_n.jpg?_nc_cat=100&amp;_nc_ht=scontent.xx&amp;oh=79c45e2a9bdb5cb98b57a61150c25fc5&amp;oe=5CF8C538" TargetMode="External" /><Relationship Id="rId108" Type="http://schemas.openxmlformats.org/officeDocument/2006/relationships/hyperlink" Target="https://scontent.xx.fbcdn.net/v/t1.0-1/c12.12.155.155a/s50x50/535638_149483048540956_181926268_n.jpg?_nc_cat=111&amp;_nc_ht=scontent.xx&amp;oh=1b3a2f63569a6d36ccb89164ebe9a7e0&amp;oe=5CF385BE" TargetMode="External" /><Relationship Id="rId109" Type="http://schemas.openxmlformats.org/officeDocument/2006/relationships/hyperlink" Target="https://scontent.xx.fbcdn.net/v/t1.0-1/p50x50/20663609_10155842092114683_541269261051723009_n.png?_nc_cat=111&amp;_nc_ht=scontent.xx&amp;oh=0dc2f20de17478b3e1b143371de74def&amp;oe=5CF41624" TargetMode="External" /><Relationship Id="rId110" Type="http://schemas.openxmlformats.org/officeDocument/2006/relationships/hyperlink" Target="https://scontent.xx.fbcdn.net/v/t1.0-1/p50x50/46488481_2414130061962331_8011814045290070016_n.jpg?_nc_cat=1&amp;_nc_ht=scontent.xx&amp;oh=fbdf25f466ef9265799feb40f0c1ece2&amp;oe=5CEAEE54" TargetMode="External" /><Relationship Id="rId111" Type="http://schemas.openxmlformats.org/officeDocument/2006/relationships/hyperlink" Target="https://scontent.xx.fbcdn.net/v/t1.0-1/p50x50/14925535_1761201294141835_3292713679754335925_n.jpg?_nc_cat=100&amp;_nc_ht=scontent.xx&amp;oh=2b584fde09242fa084d15ecce463a081&amp;oe=5CF403A0" TargetMode="External" /><Relationship Id="rId112" Type="http://schemas.openxmlformats.org/officeDocument/2006/relationships/hyperlink" Target="https://scontent.xx.fbcdn.net/v/t1.0-1/p50x50/19029459_1432321120162144_8662039388359362007_n.png?_nc_cat=1&amp;_nc_ht=scontent.xx&amp;oh=e1c787781ecd0a92c0e660c126d3b5e6&amp;oe=5CF73226" TargetMode="External" /><Relationship Id="rId113" Type="http://schemas.openxmlformats.org/officeDocument/2006/relationships/hyperlink" Target="https://scontent.xx.fbcdn.net/v/t1.0-1/p50x50/13566979_1043448152357841_694257807686894868_n.png?_nc_cat=101&amp;_nc_ht=scontent.xx&amp;oh=393ff9e81dd2ead33c1f7d7306de0064&amp;oe=5CE27934" TargetMode="External" /><Relationship Id="rId114" Type="http://schemas.openxmlformats.org/officeDocument/2006/relationships/hyperlink" Target="https://scontent.xx.fbcdn.net/v/t1.0-1/p50x50/51155588_10157221778504701_881815390697553920_n.jpg?_nc_cat=1&amp;_nc_ht=scontent.xx&amp;oh=d752f9db0788fe77b605e4334ef5b9c0&amp;oe=5CEDD241" TargetMode="External" /><Relationship Id="rId115" Type="http://schemas.openxmlformats.org/officeDocument/2006/relationships/hyperlink" Target="https://scontent.xx.fbcdn.net/v/t1.0-1/p50x50/39558041_1846599598758254_6389317877811380224_n.png?_nc_cat=1&amp;_nc_ht=scontent.xx&amp;oh=443476854f870c704f2dc78625048992&amp;oe=5CF3B7DE" TargetMode="External" /><Relationship Id="rId116" Type="http://schemas.openxmlformats.org/officeDocument/2006/relationships/hyperlink" Target="https://scontent.xx.fbcdn.net/v/t1.0-1/c32.32.355.355a/s50x50/400182_10151229366946086_1235659173_n.jpg?_nc_cat=1&amp;_nc_ht=scontent.xx&amp;oh=06eb7145b770a04a136e02b5d2926fdd&amp;oe=5CDACEA7" TargetMode="External" /><Relationship Id="rId117" Type="http://schemas.openxmlformats.org/officeDocument/2006/relationships/hyperlink" Target="https://scontent.xx.fbcdn.net/v/t1.0-1/p50x50/1919232_1055217501223989_6524195356617495236_n.jpg?_nc_cat=102&amp;_nc_ht=scontent.xx&amp;oh=bad226d5515898f5e46cf0a425c3a7d4&amp;oe=5CE82FDF" TargetMode="External" /><Relationship Id="rId118" Type="http://schemas.openxmlformats.org/officeDocument/2006/relationships/hyperlink" Target="https://scontent.xx.fbcdn.net/v/t1.0-1/p50x50/26166173_10157677087742524_8338028098768797493_n.png?_nc_cat=1&amp;_nc_ht=scontent.xx&amp;oh=cce29a1df12adadf463b7990437ab611&amp;oe=5CF6D902" TargetMode="External" /><Relationship Id="rId119" Type="http://schemas.openxmlformats.org/officeDocument/2006/relationships/hyperlink" Target="https://scontent.xx.fbcdn.net/v/t1.0-1/p50x50/10411111_10152362746067750_5893148296353161546_n.jpg?_nc_cat=1&amp;_nc_ht=scontent.xx&amp;oh=93d6520de14ba86d3ce5a52d28eed7d1&amp;oe=5D254781" TargetMode="External" /><Relationship Id="rId120" Type="http://schemas.openxmlformats.org/officeDocument/2006/relationships/hyperlink" Target="https://scontent.xx.fbcdn.net/v/t1.0-1/c0.325.630.630a/s50x50/550457_467325379956489_315470129_n.jpg?_nc_cat=100&amp;_nc_ht=scontent.xx&amp;oh=adcf5913dabae4404506713f96aa2a91&amp;oe=5CE2148C" TargetMode="External" /><Relationship Id="rId121" Type="http://schemas.openxmlformats.org/officeDocument/2006/relationships/hyperlink" Target="https://scontent.xx.fbcdn.net/v/t1.0-1/p50x50/3698_531551706856264_1537505210_n.jpg?_nc_cat=108&amp;_nc_ht=scontent.xx&amp;oh=396ce1c09a841ee9c14263dac03a6f81&amp;oe=5D219936" TargetMode="External" /><Relationship Id="rId122" Type="http://schemas.openxmlformats.org/officeDocument/2006/relationships/hyperlink" Target="https://scontent.xx.fbcdn.net/v/t1.0-1/p50x50/18118549_10154807191993515_7627119665052298989_n.png?_nc_cat=100&amp;_nc_ht=scontent.xx&amp;oh=c22b3c4a0c1a2ddd3375d4d3efd6e50a&amp;oe=5CE15856" TargetMode="External" /><Relationship Id="rId123" Type="http://schemas.openxmlformats.org/officeDocument/2006/relationships/hyperlink" Target="https://scontent.xx.fbcdn.net/v/t1.0-1/p50x50/40393901_10155511529041951_4946376047957377024_n.png?_nc_cat=101&amp;_nc_ht=scontent.xx&amp;oh=963a5375e08e5c24aa9352ee104dd399&amp;oe=5CE30FE6" TargetMode="External" /><Relationship Id="rId124" Type="http://schemas.openxmlformats.org/officeDocument/2006/relationships/hyperlink" Target="https://scontent.xx.fbcdn.net/v/t1.0-1/c15.0.50.50a/p50x50/418333_10149999285994467_1920585607_n.png?_nc_cat=1&amp;_nc_ht=scontent.xx&amp;oh=35551d71ad6ae071c86f6251a3c36c1e&amp;oe=5CEC496B" TargetMode="External" /><Relationship Id="rId125" Type="http://schemas.openxmlformats.org/officeDocument/2006/relationships/hyperlink" Target="https://scontent.xx.fbcdn.net/v/t1.0-1/c0.7.50.50a/p50x50/20729558_1432101576877594_6095486301921801428_n.jpg?_nc_cat=100&amp;_nc_ht=scontent.xx&amp;oh=e65fc8f0d241c4165b919426fefbfc30&amp;oe=5CE8D04A" TargetMode="External" /><Relationship Id="rId126" Type="http://schemas.openxmlformats.org/officeDocument/2006/relationships/hyperlink" Target="https://scontent.xx.fbcdn.net/v/t1.0-1/p50x50/47354969_2524141510934556_8506177232169861120_n.png?_nc_cat=107&amp;_nc_ht=scontent.xx&amp;oh=a39a2984df0e7c920598fb4abbb1c43a&amp;oe=5CE852B9" TargetMode="External" /><Relationship Id="rId127" Type="http://schemas.openxmlformats.org/officeDocument/2006/relationships/hyperlink" Target="https://scontent.xx.fbcdn.net/v/t1.0-1/p50x50/27067000_324575708031431_2641009407785077121_n.png?_nc_cat=103&amp;_nc_ht=scontent.xx&amp;oh=bb81147ca44ca0cadbad454b8310aef9&amp;oe=5CF2C4F0" TargetMode="External" /><Relationship Id="rId128" Type="http://schemas.openxmlformats.org/officeDocument/2006/relationships/hyperlink" Target="https://scontent.xx.fbcdn.net/v/t1.0-1/p50x50/10647203_1563956787166462_7235668489142396306_n.jpg?_nc_cat=100&amp;_nc_ht=scontent.xx&amp;oh=4d20fc0db2fc28f6e5eca3f0a223422b&amp;oe=5CF0EDA4" TargetMode="External" /><Relationship Id="rId129" Type="http://schemas.openxmlformats.org/officeDocument/2006/relationships/hyperlink" Target="https://scontent.xx.fbcdn.net/v/t1.0-1/p50x50/15894749_1384161001620187_9165809519502263152_n.jpg?_nc_cat=1&amp;_nc_ht=scontent.xx&amp;oh=af2158c399db74ec2f4a5648ed8f7d43&amp;oe=5CEB2458" TargetMode="External" /><Relationship Id="rId130" Type="http://schemas.openxmlformats.org/officeDocument/2006/relationships/hyperlink" Target="https://scontent.xx.fbcdn.net/v/t1.0-1/p50x50/15895040_1323793394362341_3833864444275493553_n.jpg?_nc_cat=1&amp;_nc_ht=scontent.xx&amp;oh=4ea99579adb31cc56f70a72830ed51e7&amp;oe=5D26BACC" TargetMode="External" /><Relationship Id="rId131" Type="http://schemas.openxmlformats.org/officeDocument/2006/relationships/hyperlink" Target="https://scontent.xx.fbcdn.net/v/t1.0-1/p50x50/15977512_1508266662536869_1573870159188315043_n.jpg?_nc_cat=105&amp;_nc_ht=scontent.xx&amp;oh=35f83cc8d671e25b3c44ddfaddee9cdb&amp;oe=5D23A412" TargetMode="External" /><Relationship Id="rId132" Type="http://schemas.openxmlformats.org/officeDocument/2006/relationships/hyperlink" Target="https://scontent.xx.fbcdn.net/v/t1.0-1/p50x50/15894323_1240828282652692_2512435798012865741_n.jpg?_nc_cat=106&amp;_nc_ht=scontent.xx&amp;oh=3ff2fb34b348f2e7b2461e669c207337&amp;oe=5CF3A3A3" TargetMode="External" /><Relationship Id="rId133" Type="http://schemas.openxmlformats.org/officeDocument/2006/relationships/hyperlink" Target="https://scontent.xx.fbcdn.net/v/t1.0-1/p50x50/50472090_2020221591364276_8336629837632372736_n.jpg?_nc_cat=1&amp;_nc_ht=scontent.xx&amp;oh=0a2bc9310b3db3854dc8c51408d683b7&amp;oe=5CEAE087" TargetMode="External" /><Relationship Id="rId134" Type="http://schemas.openxmlformats.org/officeDocument/2006/relationships/hyperlink" Target="https://scontent.xx.fbcdn.net/v/t1.0-1/p50x50/15941333_1368201353224080_8210768203075782252_n.jpg?_nc_cat=1&amp;_nc_ht=scontent.xx&amp;oh=b75e315e5cf6cfc53c93a9f68371747b&amp;oe=5CF4F389" TargetMode="External" /><Relationship Id="rId135" Type="http://schemas.openxmlformats.org/officeDocument/2006/relationships/hyperlink" Target="https://scontent.xx.fbcdn.net/v/t1.0-1/p50x50/15941240_1322123591179201_9025484332002775071_n.jpg?_nc_cat=1&amp;_nc_ht=scontent.xx&amp;oh=187d21534c07c00054a022eef0f68176&amp;oe=5CE14F5B" TargetMode="External" /><Relationship Id="rId136" Type="http://schemas.openxmlformats.org/officeDocument/2006/relationships/hyperlink" Target="https://scontent.xx.fbcdn.net/v/t1.0-1/p50x50/15941242_1316840981707827_6197564737206689319_n.jpg?_nc_cat=1&amp;_nc_ht=scontent.xx&amp;oh=a56045b3a99a39b827736aa12cd4ede3&amp;oe=5CEE3048" TargetMode="External" /><Relationship Id="rId137" Type="http://schemas.openxmlformats.org/officeDocument/2006/relationships/hyperlink" Target="https://scontent.xx.fbcdn.net/v/t1.0-1/p50x50/15941009_1211419372267761_686592173872944806_n.jpg?_nc_cat=104&amp;_nc_ht=scontent.xx&amp;oh=37970fc95e5730e0e91b09f78136570a&amp;oe=5CEC5AAE" TargetMode="External" /><Relationship Id="rId138" Type="http://schemas.openxmlformats.org/officeDocument/2006/relationships/hyperlink" Target="https://scontent.xx.fbcdn.net/v/t1.0-1/c65.30.369.369a/s50x50/941104_153064731547299_94937208_n.jpg?_nc_cat=107&amp;_nc_ht=scontent.xx&amp;oh=78088dc064ee723abbb9bb2734a3655e&amp;oe=5CF17B05" TargetMode="External" /><Relationship Id="rId139" Type="http://schemas.openxmlformats.org/officeDocument/2006/relationships/hyperlink" Target="http://www.abudhabifilmfestival.ae/en/archive/2014/awards" TargetMode="External" /><Relationship Id="rId140" Type="http://schemas.openxmlformats.org/officeDocument/2006/relationships/hyperlink" Target="https://scontent.xx.fbcdn.net/v/t31.0-8/s720x720/15936775_1212766748820366_6759037692409908879_o.jpg?_nc_cat=107&amp;_nc_ht=scontent.xx&amp;oh=febfc32055931d4eaf0ed8b7ac341444&amp;oe=5CDD29CF" TargetMode="External" /><Relationship Id="rId141" Type="http://schemas.openxmlformats.org/officeDocument/2006/relationships/hyperlink" Target="https://scontent.xx.fbcdn.net/v/t1.0-9/s720x720/17362613_1819463541636650_5519302131080667594_n.jpg?_nc_cat=102&amp;_nc_ht=scontent.xx&amp;oh=0f4f63c5c707290d91b3cce3be18bd0a&amp;oe=5D2752F4" TargetMode="External" /><Relationship Id="rId142" Type="http://schemas.openxmlformats.org/officeDocument/2006/relationships/hyperlink" Target="https://scontent.xx.fbcdn.net/v/t31.0-8/s720x720/15937063_1818330521741922_7197276476539222768_o.jpg?_nc_cat=107&amp;_nc_ht=scontent.xx&amp;oh=2ba97ac17223c219832c895e9a30eb14&amp;oe=5CF40923" TargetMode="External" /><Relationship Id="rId143" Type="http://schemas.openxmlformats.org/officeDocument/2006/relationships/hyperlink" Target="https://scontent.xx.fbcdn.net/v/t1.0-9/s720x720/577570_10152684436555092_1942835026_n.jpg?_nc_cat=104&amp;_nc_ht=scontent.xx&amp;oh=bb04e1f6de4f5fea98b71c40f311a9dd&amp;oe=5CE6B5DF" TargetMode="External" /><Relationship Id="rId144" Type="http://schemas.openxmlformats.org/officeDocument/2006/relationships/hyperlink" Target="https://scontent.xx.fbcdn.net/v/t31.0-0/q88/p180x540/26961897_10159909721020405_1257765729862609752_o.jpg?_nc_cat=111&amp;_nc_ht=scontent.xx&amp;oh=3d53c7b90cfb8d99910d1437fcad2a58&amp;oe=5CEA0A87" TargetMode="External" /><Relationship Id="rId145" Type="http://schemas.openxmlformats.org/officeDocument/2006/relationships/hyperlink" Target="https://scontent.xx.fbcdn.net/v/t1.0-9/s720x720/14572386_10154440627811061_8030152122562496567_n.jpg?_nc_cat=102&amp;_nc_ht=scontent.xx&amp;oh=1c8eb19e32f702b7a0221065c22a2732&amp;oe=5CE5B22C" TargetMode="External" /><Relationship Id="rId146" Type="http://schemas.openxmlformats.org/officeDocument/2006/relationships/hyperlink" Target="https://scontent.xx.fbcdn.net/v/t1.0-9/s720x720/52475687_2234260026638016_7550583314168414208_o.jpg?_nc_cat=100&amp;_nc_ht=scontent.xx&amp;oh=740da9966ecbb54ad94aa944ff9040c8&amp;oe=5CDA42E6" TargetMode="External" /><Relationship Id="rId147" Type="http://schemas.openxmlformats.org/officeDocument/2006/relationships/hyperlink" Target="https://scontent.xx.fbcdn.net/v/t1.0-9/s720x720/52300387_2115194398573717_6791730663901888512_n.jpg?_nc_cat=106&amp;_nc_ht=scontent.xx&amp;oh=3ea04b860d089dc303fd0507d67ee84d&amp;oe=5D224816" TargetMode="External" /><Relationship Id="rId148" Type="http://schemas.openxmlformats.org/officeDocument/2006/relationships/hyperlink" Target="https://scontent.xx.fbcdn.net/v/t31.0-8/p720x720/11149667_1011190215568980_6691134332051474197_o.jpg?_nc_cat=111&amp;_nc_ht=scontent.xx&amp;oh=46c0c801c5529e44cc456edcb6795113&amp;oe=5D215765" TargetMode="External" /><Relationship Id="rId149" Type="http://schemas.openxmlformats.org/officeDocument/2006/relationships/hyperlink" Target="https://scontent.xx.fbcdn.net/v/t31.0-8/q86/s720x720/23550128_1957336717617493_6283062868549419256_o.jpg?_nc_cat=109&amp;_nc_ht=scontent.xx&amp;oh=c268dcd90160fe4b497c7c4dd7557540&amp;oe=5CDA35E4" TargetMode="External" /><Relationship Id="rId150" Type="http://schemas.openxmlformats.org/officeDocument/2006/relationships/hyperlink" Target="https://scontent.xx.fbcdn.net/v/t31.0-8/q83/s720x720/30073669_10155994961070901_3129433890885018531_o.jpg?_nc_cat=102&amp;_nc_ht=scontent.xx&amp;oh=9b55b48590c992e1c63c0a0cbfa7d0ec&amp;oe=5CE63522" TargetMode="External" /><Relationship Id="rId151" Type="http://schemas.openxmlformats.org/officeDocument/2006/relationships/hyperlink" Target="https://scontent.xx.fbcdn.net/v/t1.0-9/s720x720/38879449_1806071976112532_2889255896230133760_o.jpg?_nc_cat=108&amp;_nc_ht=scontent.xx&amp;oh=badc673ca06d0e637c1e78f36b9d07b5&amp;oe=5CEF4FDC" TargetMode="External" /><Relationship Id="rId152" Type="http://schemas.openxmlformats.org/officeDocument/2006/relationships/hyperlink" Target="https://scontent.xx.fbcdn.net/v/t1.0-9/s720x720/51398328_2209079835821792_1547463462479724544_o.jpg?_nc_cat=100&amp;_nc_ht=scontent.xx&amp;oh=8cd791a29b9dc121493e82ba9dca1321&amp;oe=5CDA6686" TargetMode="External" /><Relationship Id="rId153" Type="http://schemas.openxmlformats.org/officeDocument/2006/relationships/hyperlink" Target="https://scontent.xx.fbcdn.net/v/t1.0-9/s720x720/27066773_1669164206462467_8274515213248233850_n.jpg?_nc_cat=100&amp;_nc_ht=scontent.xx&amp;oh=bf69cd90a6687ba8b201a154a3fbade7&amp;oe=5D23136A" TargetMode="External" /><Relationship Id="rId154" Type="http://schemas.openxmlformats.org/officeDocument/2006/relationships/hyperlink" Target="https://scontent.xx.fbcdn.net/v/t1.0-9/s720x720/48389355_10156176552883985_6320948994960785408_o.jpg?_nc_cat=102&amp;_nc_ht=scontent.xx&amp;oh=04c70dd87142ae0f33d684578c5c9f66&amp;oe=5CDE9D67" TargetMode="External" /><Relationship Id="rId155" Type="http://schemas.openxmlformats.org/officeDocument/2006/relationships/hyperlink" Target="https://scontent.xx.fbcdn.net/v/t1.0-9/s720x720/150830_149482828540978_2018766468_n.jpg?_nc_cat=101&amp;_nc_ht=scontent.xx&amp;oh=c3f64dec4e1aceef3f77dfb65a0b325e&amp;oe=5CED1A3C" TargetMode="External" /><Relationship Id="rId156" Type="http://schemas.openxmlformats.org/officeDocument/2006/relationships/hyperlink" Target="https://scontent.xx.fbcdn.net/v/t1.0-9/s720x720/47577573_10157168432859683_2872035667238453248_o.jpg?_nc_cat=105&amp;_nc_ht=scontent.xx&amp;oh=1120c6748259b17a667007810ffb3dad&amp;oe=5CE927E8" TargetMode="External" /><Relationship Id="rId157" Type="http://schemas.openxmlformats.org/officeDocument/2006/relationships/hyperlink" Target="https://scontent.xx.fbcdn.net/v/t1.0-9/s720x720/50567122_2523050707736932_4237991093074919424_o.jpg?_nc_cat=107&amp;_nc_ht=scontent.xx&amp;oh=be398a210256cdd710a0f356d8e5ba90&amp;oe=5CEE7567" TargetMode="External" /><Relationship Id="rId158" Type="http://schemas.openxmlformats.org/officeDocument/2006/relationships/hyperlink" Target="https://scontent.xx.fbcdn.net/v/t1.0-9/s720x720/15220019_1771622753099689_4510631219280335644_n.jpg?_nc_cat=108&amp;_nc_ht=scontent.xx&amp;oh=82ced6a5f660ded872418516fb86a3c1&amp;oe=5CF59333" TargetMode="External" /><Relationship Id="rId159" Type="http://schemas.openxmlformats.org/officeDocument/2006/relationships/hyperlink" Target="https://scontent.xx.fbcdn.net/v/t1.0-9/s720x720/52508100_2160574047336844_5490818119716831232_n.jpg?_nc_cat=108&amp;_nc_ht=scontent.xx&amp;oh=f761daebad3562f315fe4e7a7a666379&amp;oe=5CF8D00B" TargetMode="External" /><Relationship Id="rId160" Type="http://schemas.openxmlformats.org/officeDocument/2006/relationships/hyperlink" Target="https://scontent.xx.fbcdn.net/v/t1.0-9/s720x720/23722289_1534378649931453_223091298712771106_n.png?_nc_cat=101&amp;_nc_ht=scontent.xx&amp;oh=b2f3a1bb9de9f3ea9ff96570811692a7&amp;oe=5CF3C5BC" TargetMode="External" /><Relationship Id="rId161" Type="http://schemas.openxmlformats.org/officeDocument/2006/relationships/hyperlink" Target="https://scontent.xx.fbcdn.net/v/t1.0-9/s720x720/51304423_10157221756769701_4825383426204893184_n.jpg?_nc_cat=111&amp;_nc_ht=scontent.xx&amp;oh=35ad137b223b23bcd66e3ccb760192d3&amp;oe=5CE587AE" TargetMode="External" /><Relationship Id="rId162" Type="http://schemas.openxmlformats.org/officeDocument/2006/relationships/hyperlink" Target="https://scontent.xx.fbcdn.net/v/t1.0-9/s720x720/50343481_2041178529300359_5034621519762817024_o.png?_nc_cat=102&amp;_nc_ht=scontent.xx&amp;oh=f23edeb8136a7259721d51a098c72159&amp;oe=5CDB1962" TargetMode="External" /><Relationship Id="rId163" Type="http://schemas.openxmlformats.org/officeDocument/2006/relationships/hyperlink" Target="https://scontent.xx.fbcdn.net/v/t1.0-9/s720x720/19875377_10154470062111086_4663087852312089261_n.jpg?_nc_cat=105&amp;_nc_ht=scontent.xx&amp;oh=fa9dece3cac761ffb42655ae6d63c2bc&amp;oe=5CDDA943" TargetMode="External" /><Relationship Id="rId164" Type="http://schemas.openxmlformats.org/officeDocument/2006/relationships/hyperlink" Target="https://scontent.xx.fbcdn.net/v/t1.0-9/s720x720/51064604_2194068587338869_3117718387959005184_o.jpg?_nc_cat=106&amp;_nc_ht=scontent.xx&amp;oh=312d8ba7c2f9210271d59dd395152c23&amp;oe=5CF0FF62" TargetMode="External" /><Relationship Id="rId165" Type="http://schemas.openxmlformats.org/officeDocument/2006/relationships/hyperlink" Target="https://scontent.xx.fbcdn.net/v/t1.0-9/s720x720/51395644_10158902699882524_577354453393342464_o.jpg?_nc_cat=104&amp;_nc_ht=scontent.xx&amp;oh=3a3b46bf1ef96e5e7889d9252a5caa2d&amp;oe=5CF3EF1E" TargetMode="External" /><Relationship Id="rId166" Type="http://schemas.openxmlformats.org/officeDocument/2006/relationships/hyperlink" Target="https://scontent.xx.fbcdn.net/v/t1.0-9/s720x720/52020713_10155879375857750_538923159043178496_o.jpg?_nc_cat=106&amp;_nc_ht=scontent.xx&amp;oh=e211c3c72e3db19fde02e22dc2d6cfd4&amp;oe=5D22A1FC" TargetMode="External" /><Relationship Id="rId167" Type="http://schemas.openxmlformats.org/officeDocument/2006/relationships/hyperlink" Target="https://scontent.xx.fbcdn.net/v/t1.0-9/s720x720/307753_467340559954971_1420892868_n.jpg?_nc_cat=100&amp;_nc_ht=scontent.xx&amp;oh=a183a5a93fd8c6eb4c0bead03d72cae0&amp;oe=5CF1AD61" TargetMode="External" /><Relationship Id="rId168" Type="http://schemas.openxmlformats.org/officeDocument/2006/relationships/hyperlink" Target="https://scontent.xx.fbcdn.net/v/t1.0-9/s720x720/970072_651290818215685_844677656_n.png?_nc_cat=109&amp;_nc_ht=scontent.xx&amp;oh=ee47b17322e4b0dac9d78526fe655007&amp;oe=5CE8D66A" TargetMode="External" /><Relationship Id="rId169" Type="http://schemas.openxmlformats.org/officeDocument/2006/relationships/hyperlink" Target="https://scontent.xx.fbcdn.net/v/t1.0-0/p480x480/51371548_10156545908648515_4208087709694033920_n.jpg?_nc_cat=103&amp;_nc_ht=scontent.xx&amp;oh=8fd88c5abd35eb2e2a54979f9abc8bb0&amp;oe=5CDE2DAE" TargetMode="External" /><Relationship Id="rId170" Type="http://schemas.openxmlformats.org/officeDocument/2006/relationships/hyperlink" Target="https://scontent.xx.fbcdn.net/v/t1.0-9/s720x720/44540155_10155619320241951_4291147734339026944_o.jpg?_nc_cat=104&amp;_nc_ht=scontent.xx&amp;oh=fd3e68332cd100c1af395e96c9b477f1&amp;oe=5CE38A63" TargetMode="External" /><Relationship Id="rId171" Type="http://schemas.openxmlformats.org/officeDocument/2006/relationships/hyperlink" Target="https://scontent.xx.fbcdn.net/v/t31.0-0/p180x540/21586731_10154568546506685_1933020338435249989_o.jpg?_nc_cat=101&amp;_nc_ht=scontent.xx&amp;oh=57d710cc5ab4d3d53fd6e1d05d1d8d19&amp;oe=5CEA568A" TargetMode="External" /><Relationship Id="rId172" Type="http://schemas.openxmlformats.org/officeDocument/2006/relationships/hyperlink" Target="https://scontent.xx.fbcdn.net/v/t31.0-8/s720x720/21167391_1447287252025693_5404712982618202067_o.jpg?_nc_cat=106&amp;_nc_ht=scontent.xx&amp;oh=ab94117867fe134408957a2b8830f88b&amp;oe=5CE86B22" TargetMode="External" /><Relationship Id="rId173" Type="http://schemas.openxmlformats.org/officeDocument/2006/relationships/hyperlink" Target="https://scontent.xx.fbcdn.net/v/t1.0-9/s720x720/51461716_2628957113786328_969425662609719296_o.jpg?_nc_cat=100&amp;_nc_ht=scontent.xx&amp;oh=d17af1b388415434569842a814af6c6f&amp;oe=5CEFA866" TargetMode="External" /><Relationship Id="rId174" Type="http://schemas.openxmlformats.org/officeDocument/2006/relationships/hyperlink" Target="https://scontent.xx.fbcdn.net/v/t1.0-9/s720x720/52013923_535349550287378_7103545706203316224_o.jpg?_nc_cat=109&amp;_nc_ht=scontent.xx&amp;oh=fa54a11a9892a10d05fd3b28a8fa17a7&amp;oe=5CE13327" TargetMode="External" /><Relationship Id="rId175" Type="http://schemas.openxmlformats.org/officeDocument/2006/relationships/hyperlink" Target="https://scontent.xx.fbcdn.net/v/t1.0-9/s720x720/10659401_1564941263734681_3186404181503092267_n.jpg?_nc_cat=102&amp;_nc_ht=scontent.xx&amp;oh=1fafa063bd0b8467f4a3fb6c2ba1f0f9&amp;oe=5CDC585A" TargetMode="External" /><Relationship Id="rId176" Type="http://schemas.openxmlformats.org/officeDocument/2006/relationships/hyperlink" Target="https://scontent.xx.fbcdn.net/v/t1.0-9/s720x720/47384393_2131150916921188_166664071322533888_o.jpg?_nc_cat=111&amp;_nc_ht=scontent.xx&amp;oh=4c249fa5045e5047b326ccf686b792b5&amp;oe=5D242883" TargetMode="External" /><Relationship Id="rId177" Type="http://schemas.openxmlformats.org/officeDocument/2006/relationships/hyperlink" Target="https://scontent.xx.fbcdn.net/v/t31.0-8/s720x720/10669023_704961702912183_1399229282173529455_o.jpg?_nc_cat=107&amp;_nc_ht=scontent.xx&amp;oh=8ab735e10d32670df25dc218834b685b&amp;oe=5CE9154E" TargetMode="External" /><Relationship Id="rId178" Type="http://schemas.openxmlformats.org/officeDocument/2006/relationships/hyperlink" Target="https://scontent.xx.fbcdn.net/v/t1.0-9/13669618_1326063050757232_6824224725133342981_n.jpg?_nc_cat=100&amp;_nc_ht=scontent.xx&amp;oh=c63b8bb838629d0cd074c8499b431301&amp;oe=5D24AFB6" TargetMode="External" /><Relationship Id="rId179" Type="http://schemas.openxmlformats.org/officeDocument/2006/relationships/hyperlink" Target="https://scontent.xx.fbcdn.net/v/t31.0-8/s720x720/15896424_1240830212652499_3397249440731454197_o.jpg?_nc_cat=104&amp;_nc_ht=scontent.xx&amp;oh=4768aa049f6cdb6306d935c752a09c15&amp;oe=5CEFC5B0" TargetMode="External" /><Relationship Id="rId180" Type="http://schemas.openxmlformats.org/officeDocument/2006/relationships/hyperlink" Target="https://scontent.xx.fbcdn.net/v/t1.0-9/s720x720/39739114_1814273415292429_3741397838915960832_n.png?_nc_cat=107&amp;_nc_ht=scontent.xx&amp;oh=e284347f912fc97b2ad45ea1d359a5c7&amp;oe=5CDC32FE" TargetMode="External" /><Relationship Id="rId181" Type="http://schemas.openxmlformats.org/officeDocument/2006/relationships/hyperlink" Target="https://scontent.xx.fbcdn.net/v/t1.0-9/s720x720/10446598_778533485524206_9179916487434470499_n.jpg?_nc_cat=101&amp;_nc_ht=scontent.xx&amp;oh=d94b64e4b94e64a135c64a4db00b22c1&amp;oe=5CF825E9" TargetMode="External" /><Relationship Id="rId182" Type="http://schemas.openxmlformats.org/officeDocument/2006/relationships/hyperlink" Target="https://scontent.xx.fbcdn.net/v/t1.0-9/s720x720/923426_527834927274742_864119210_n.jpg?_nc_cat=108&amp;_nc_ht=scontent.xx&amp;oh=3ca8b67c1e598d5e0cb81c2134be7e43&amp;oe=5CE46432" TargetMode="External" /><Relationship Id="rId183" Type="http://schemas.openxmlformats.org/officeDocument/2006/relationships/hyperlink" Target="https://scontent.xx.fbcdn.net/v/t1.0-9/s720x720/16105980_1316830378375554_5439530925320612778_n.jpg?_nc_cat=108&amp;_nc_ht=scontent.xx&amp;oh=0fbbf240bf6c5803b6b8884c2e2c6363&amp;oe=5CF0BC6F" TargetMode="External" /><Relationship Id="rId184" Type="http://schemas.openxmlformats.org/officeDocument/2006/relationships/hyperlink" Target="https://scontent.xx.fbcdn.net/v/t31.0-8/s720x720/16112570_1216996248376740_9103634086103851474_o.jpg?_nc_cat=100&amp;_nc_ht=scontent.xx&amp;oh=1f7233286c62f2881488de4c64fa3ddb&amp;oe=5CF52C0E" TargetMode="External" /><Relationship Id="rId185" Type="http://schemas.openxmlformats.org/officeDocument/2006/relationships/hyperlink" Target="https://scontent.xx.fbcdn.net/v/t1.0-9/s720x720/970862_153065144880591_2052913768_n.jpg?_nc_cat=106&amp;_nc_ht=scontent.xx&amp;oh=218c8af7d28ee8cd6df79a29422ba931&amp;oe=5CDBA0B9" TargetMode="External" /><Relationship Id="rId186" Type="http://schemas.openxmlformats.org/officeDocument/2006/relationships/hyperlink" Target="https://www.facebook.com/AlArabiya.AlAswaq/" TargetMode="External" /><Relationship Id="rId187" Type="http://schemas.openxmlformats.org/officeDocument/2006/relationships/hyperlink" Target="https://www.facebook.com/Alarabiya.naf/" TargetMode="External" /><Relationship Id="rId188" Type="http://schemas.openxmlformats.org/officeDocument/2006/relationships/hyperlink" Target="https://www.facebook.com/AlArabiya.Egypt/" TargetMode="External" /><Relationship Id="rId189" Type="http://schemas.openxmlformats.org/officeDocument/2006/relationships/hyperlink" Target="https://www.facebook.com/GulfFilmFestival/" TargetMode="External" /><Relationship Id="rId190" Type="http://schemas.openxmlformats.org/officeDocument/2006/relationships/hyperlink" Target="https://www.facebook.com/DubaiFilmFestival/" TargetMode="External" /><Relationship Id="rId191" Type="http://schemas.openxmlformats.org/officeDocument/2006/relationships/hyperlink" Target="https://www.facebook.com/DohaFilmInstitute/" TargetMode="External" /><Relationship Id="rId192" Type="http://schemas.openxmlformats.org/officeDocument/2006/relationships/hyperlink" Target="https://www.facebook.com/voxcinemas/" TargetMode="External" /><Relationship Id="rId193" Type="http://schemas.openxmlformats.org/officeDocument/2006/relationships/hyperlink" Target="https://www.facebook.com/GrandCinemasJordan/" TargetMode="External" /><Relationship Id="rId194" Type="http://schemas.openxmlformats.org/officeDocument/2006/relationships/hyperlink" Target="https://www.facebook.com/SanadFilmFund/" TargetMode="External" /><Relationship Id="rId195" Type="http://schemas.openxmlformats.org/officeDocument/2006/relationships/hyperlink" Target="https://www.facebook.com/filmjo/" TargetMode="External" /><Relationship Id="rId196" Type="http://schemas.openxmlformats.org/officeDocument/2006/relationships/hyperlink" Target="https://www.facebook.com/MADSolutionsOfficial/" TargetMode="External" /><Relationship Id="rId197" Type="http://schemas.openxmlformats.org/officeDocument/2006/relationships/hyperlink" Target="https://www.facebook.com/naasnetwork/" TargetMode="External" /><Relationship Id="rId198" Type="http://schemas.openxmlformats.org/officeDocument/2006/relationships/hyperlink" Target="https://www.facebook.com/marchedufilm/" TargetMode="External" /><Relationship Id="rId199" Type="http://schemas.openxmlformats.org/officeDocument/2006/relationships/hyperlink" Target="https://www.facebook.com/BigScreenShow/" TargetMode="External" /><Relationship Id="rId200" Type="http://schemas.openxmlformats.org/officeDocument/2006/relationships/hyperlink" Target="https://www.facebook.com/FilmmakerMagazine/" TargetMode="External" /><Relationship Id="rId201" Type="http://schemas.openxmlformats.org/officeDocument/2006/relationships/hyperlink" Target="https://www.facebook.com/TheSpiritof45/" TargetMode="External" /><Relationship Id="rId202" Type="http://schemas.openxmlformats.org/officeDocument/2006/relationships/hyperlink" Target="https://www.facebook.com/arabfilmmedia/" TargetMode="External" /><Relationship Id="rId203" Type="http://schemas.openxmlformats.org/officeDocument/2006/relationships/hyperlink" Target="https://www.facebook.com/GoldenGlobes/" TargetMode="External" /><Relationship Id="rId204" Type="http://schemas.openxmlformats.org/officeDocument/2006/relationships/hyperlink" Target="https://www.facebook.com/arabfilminstitute/" TargetMode="External" /><Relationship Id="rId205" Type="http://schemas.openxmlformats.org/officeDocument/2006/relationships/hyperlink" Target="https://www.facebook.com/novocinemas/" TargetMode="External" /><Relationship Id="rId206" Type="http://schemas.openxmlformats.org/officeDocument/2006/relationships/hyperlink" Target="https://www.facebook.com/primecinemas/" TargetMode="External" /><Relationship Id="rId207" Type="http://schemas.openxmlformats.org/officeDocument/2006/relationships/hyperlink" Target="https://www.facebook.com/entertainmentweekly/" TargetMode="External" /><Relationship Id="rId208" Type="http://schemas.openxmlformats.org/officeDocument/2006/relationships/hyperlink" Target="https://www.facebook.com/reelcinemasdubai/" TargetMode="External" /><Relationship Id="rId209" Type="http://schemas.openxmlformats.org/officeDocument/2006/relationships/hyperlink" Target="https://www.facebook.com/universalstudiosentertainment/" TargetMode="External" /><Relationship Id="rId210" Type="http://schemas.openxmlformats.org/officeDocument/2006/relationships/hyperlink" Target="https://www.facebook.com/TheCroods/" TargetMode="External" /><Relationship Id="rId211" Type="http://schemas.openxmlformats.org/officeDocument/2006/relationships/hyperlink" Target="https://www.facebook.com/DreamWorksAnimation/" TargetMode="External" /><Relationship Id="rId212" Type="http://schemas.openxmlformats.org/officeDocument/2006/relationships/hyperlink" Target="https://www.facebook.com/HollywoodReporter/" TargetMode="External" /><Relationship Id="rId213" Type="http://schemas.openxmlformats.org/officeDocument/2006/relationships/hyperlink" Target="https://www.facebook.com/inchallahlefilm/" TargetMode="External" /><Relationship Id="rId214" Type="http://schemas.openxmlformats.org/officeDocument/2006/relationships/hyperlink" Target="https://www.facebook.com/AdmissionMovie/" TargetMode="External" /><Relationship Id="rId215" Type="http://schemas.openxmlformats.org/officeDocument/2006/relationships/hyperlink" Target="https://www.facebook.com/sundance/" TargetMode="External" /><Relationship Id="rId216" Type="http://schemas.openxmlformats.org/officeDocument/2006/relationships/hyperlink" Target="https://www.facebook.com/londonfilmfestival/" TargetMode="External" /><Relationship Id="rId217" Type="http://schemas.openxmlformats.org/officeDocument/2006/relationships/hyperlink" Target="https://www.facebook.com/pages/Venice-Film-Festival/106821352689332" TargetMode="External" /><Relationship Id="rId218" Type="http://schemas.openxmlformats.org/officeDocument/2006/relationships/hyperlink" Target="https://www.facebook.com/NhebbekHedi/" TargetMode="External" /><Relationship Id="rId219" Type="http://schemas.openxmlformats.org/officeDocument/2006/relationships/hyperlink" Target="https://www.facebook.com/iffrotterdam/" TargetMode="External" /><Relationship Id="rId220" Type="http://schemas.openxmlformats.org/officeDocument/2006/relationships/hyperlink" Target="https://www.facebook.com/ElGounaFilmFestival/" TargetMode="External" /><Relationship Id="rId221" Type="http://schemas.openxmlformats.org/officeDocument/2006/relationships/hyperlink" Target="https://www.facebook.com/AlShare3AlMisri/" TargetMode="External" /><Relationship Id="rId222" Type="http://schemas.openxmlformats.org/officeDocument/2006/relationships/hyperlink" Target="https://www.facebook.com/AlArabiya/" TargetMode="External" /><Relationship Id="rId223" Type="http://schemas.openxmlformats.org/officeDocument/2006/relationships/hyperlink" Target="https://www.facebook.com/AlHadath/" TargetMode="External" /><Relationship Id="rId224" Type="http://schemas.openxmlformats.org/officeDocument/2006/relationships/hyperlink" Target="https://www.facebook.com/AlArabiya.Farsi/" TargetMode="External" /><Relationship Id="rId225" Type="http://schemas.openxmlformats.org/officeDocument/2006/relationships/hyperlink" Target="https://www.facebook.com/AlArabiya.Sports/" TargetMode="External" /><Relationship Id="rId226" Type="http://schemas.openxmlformats.org/officeDocument/2006/relationships/hyperlink" Target="https://www.facebook.com/alarabiya.english/" TargetMode="External" /><Relationship Id="rId227" Type="http://schemas.openxmlformats.org/officeDocument/2006/relationships/hyperlink" Target="https://www.facebook.com/AlArabiya.Urdu/" TargetMode="External" /><Relationship Id="rId228" Type="http://schemas.openxmlformats.org/officeDocument/2006/relationships/hyperlink" Target="https://www.facebook.com/Alarabiya.syria/" TargetMode="External" /><Relationship Id="rId229" Type="http://schemas.openxmlformats.org/officeDocument/2006/relationships/hyperlink" Target="https://www.facebook.com/AlArabiya.Iraq/" TargetMode="External" /><Relationship Id="rId230" Type="http://schemas.openxmlformats.org/officeDocument/2006/relationships/hyperlink" Target="https://www.facebook.com/AlArabiya.Style/" TargetMode="External" /><Relationship Id="rId231" Type="http://schemas.openxmlformats.org/officeDocument/2006/relationships/hyperlink" Target="https://www.facebook.com/AlArabiya.Studies/" TargetMode="External" /><Relationship Id="rId232" Type="http://schemas.openxmlformats.org/officeDocument/2006/relationships/hyperlink" Target="https://www.uphe.com/" TargetMode="External" /><Relationship Id="rId233" Type="http://schemas.openxmlformats.org/officeDocument/2006/relationships/hyperlink" Target="http://www.alarabiya.net/north-africa.html" TargetMode="External" /><Relationship Id="rId234" Type="http://schemas.openxmlformats.org/officeDocument/2006/relationships/hyperlink" Target="http://www.alarabiya.net/arab-and-world/egypt.html" TargetMode="External" /><Relationship Id="rId235" Type="http://schemas.openxmlformats.org/officeDocument/2006/relationships/hyperlink" Target="http://www.gulffilmfest.com/" TargetMode="External" /><Relationship Id="rId236" Type="http://schemas.openxmlformats.org/officeDocument/2006/relationships/hyperlink" Target="http://www.dubaifilmfest.com/" TargetMode="External" /><Relationship Id="rId237" Type="http://schemas.openxmlformats.org/officeDocument/2006/relationships/hyperlink" Target="http://www.dohafilminstitute.com/filmfestival" TargetMode="External" /><Relationship Id="rId238" Type="http://schemas.openxmlformats.org/officeDocument/2006/relationships/hyperlink" Target="http://uae.voxcinemas.com/" TargetMode="External" /><Relationship Id="rId239" Type="http://schemas.openxmlformats.org/officeDocument/2006/relationships/hyperlink" Target="https://jo.grandcinemasme.com/" TargetMode="External" /><Relationship Id="rId240" Type="http://schemas.openxmlformats.org/officeDocument/2006/relationships/hyperlink" Target="http://www.marchedufilm.com/" TargetMode="External" /><Relationship Id="rId241" Type="http://schemas.openxmlformats.org/officeDocument/2006/relationships/hyperlink" Target="http://www.alarabiya.net/programs/big-screen1" TargetMode="External" /><Relationship Id="rId242" Type="http://schemas.openxmlformats.org/officeDocument/2006/relationships/hyperlink" Target="http://www.filmmakermagazine.com/" TargetMode="External" /><Relationship Id="rId243" Type="http://schemas.openxmlformats.org/officeDocument/2006/relationships/hyperlink" Target="http://www.goldenglobes.com/" TargetMode="External" /><Relationship Id="rId244" Type="http://schemas.openxmlformats.org/officeDocument/2006/relationships/hyperlink" Target="http://www.arabfilm-institute.org/" TargetMode="External" /><Relationship Id="rId245" Type="http://schemas.openxmlformats.org/officeDocument/2006/relationships/hyperlink" Target="https://novocinemas.com/" TargetMode="External" /><Relationship Id="rId246" Type="http://schemas.openxmlformats.org/officeDocument/2006/relationships/hyperlink" Target="http://www.prime.jo/" TargetMode="External" /><Relationship Id="rId247" Type="http://schemas.openxmlformats.org/officeDocument/2006/relationships/hyperlink" Target="http://www.ew.com/" TargetMode="External" /><Relationship Id="rId248" Type="http://schemas.openxmlformats.org/officeDocument/2006/relationships/hyperlink" Target="https://www.uphe.com/" TargetMode="External" /><Relationship Id="rId249" Type="http://schemas.openxmlformats.org/officeDocument/2006/relationships/hyperlink" Target="http://www.dawnofthecroods.com/" TargetMode="External" /><Relationship Id="rId250" Type="http://schemas.openxmlformats.org/officeDocument/2006/relationships/hyperlink" Target="http://www.hollywoodreporter.com/" TargetMode="External" /><Relationship Id="rId251" Type="http://schemas.openxmlformats.org/officeDocument/2006/relationships/hyperlink" Target="http://www.sundance.org/" TargetMode="External" /><Relationship Id="rId252" Type="http://schemas.openxmlformats.org/officeDocument/2006/relationships/hyperlink" Target="http://www.bfi.org.uk/lff" TargetMode="External" /><Relationship Id="rId253" Type="http://schemas.openxmlformats.org/officeDocument/2006/relationships/hyperlink" Target="http://www.asianfilmfestival.info/" TargetMode="External" /><Relationship Id="rId254" Type="http://schemas.openxmlformats.org/officeDocument/2006/relationships/hyperlink" Target="http://www.alhadath.net/programs/egyptian-street.html" TargetMode="External" /><Relationship Id="rId255" Type="http://schemas.openxmlformats.org/officeDocument/2006/relationships/hyperlink" Target="https://farsi.alarabiya.net/" TargetMode="External" /><Relationship Id="rId256" Type="http://schemas.openxmlformats.org/officeDocument/2006/relationships/hyperlink" Target="http://urdu.alarabiya.net/" TargetMode="External" /><Relationship Id="rId257" Type="http://schemas.openxmlformats.org/officeDocument/2006/relationships/hyperlink" Target="http://www.alarabiya.net/syria" TargetMode="External" /><Relationship Id="rId258" Type="http://schemas.openxmlformats.org/officeDocument/2006/relationships/hyperlink" Target="http://www.alarabiya.net/" TargetMode="External" /><Relationship Id="rId259" Type="http://schemas.openxmlformats.org/officeDocument/2006/relationships/hyperlink" Target="http://studies.alarabiya.net/" TargetMode="External" /><Relationship Id="rId260" Type="http://schemas.openxmlformats.org/officeDocument/2006/relationships/comments" Target="../comments2.xml" /><Relationship Id="rId261" Type="http://schemas.openxmlformats.org/officeDocument/2006/relationships/vmlDrawing" Target="../drawings/vmlDrawing2.vml" /><Relationship Id="rId262" Type="http://schemas.openxmlformats.org/officeDocument/2006/relationships/table" Target="../tables/table2.xml" /><Relationship Id="rId2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1.140625" style="0" bestFit="1" customWidth="1"/>
    <col min="21" max="21" width="21.7109375" style="0" bestFit="1" customWidth="1"/>
    <col min="22" max="22" width="27.421875" style="0" bestFit="1" customWidth="1"/>
    <col min="23" max="23" width="22.57421875" style="0" bestFit="1" customWidth="1"/>
    <col min="24" max="24" width="28.421875" style="0" bestFit="1" customWidth="1"/>
    <col min="25" max="25" width="34.7109375" style="0" bestFit="1" customWidth="1"/>
    <col min="26" max="26" width="38.00390625" style="0" bestFit="1" customWidth="1"/>
    <col min="27" max="27" width="18.57421875" style="0" bestFit="1" customWidth="1"/>
    <col min="28" max="28" width="22.28125" style="0" bestFit="1" customWidth="1"/>
    <col min="29" max="29" width="15.7109375" style="0" bestFit="1" customWidth="1"/>
  </cols>
  <sheetData>
    <row r="1" spans="3:14" ht="15">
      <c r="C1" s="16" t="s">
        <v>39</v>
      </c>
      <c r="D1" s="17"/>
      <c r="E1" s="17"/>
      <c r="F1" s="17"/>
      <c r="G1" s="16"/>
      <c r="H1" s="14" t="s">
        <v>43</v>
      </c>
      <c r="I1" s="51"/>
      <c r="J1" s="51"/>
      <c r="K1" s="33" t="s">
        <v>42</v>
      </c>
      <c r="L1" s="18" t="s">
        <v>40</v>
      </c>
      <c r="M1" s="18"/>
      <c r="N1" s="15"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224</v>
      </c>
      <c r="P2" s="13" t="s">
        <v>225</v>
      </c>
      <c r="Q2" s="13" t="s">
        <v>226</v>
      </c>
      <c r="R2" t="s">
        <v>950</v>
      </c>
      <c r="S2" s="13" t="s">
        <v>960</v>
      </c>
      <c r="T2" s="13" t="s">
        <v>961</v>
      </c>
      <c r="U2" s="53" t="s">
        <v>1050</v>
      </c>
      <c r="V2" s="53" t="s">
        <v>1051</v>
      </c>
      <c r="W2" s="53" t="s">
        <v>1052</v>
      </c>
      <c r="X2" s="53" t="s">
        <v>1053</v>
      </c>
      <c r="Y2" s="53" t="s">
        <v>1054</v>
      </c>
      <c r="Z2" s="53" t="s">
        <v>1055</v>
      </c>
      <c r="AA2" s="53" t="s">
        <v>1056</v>
      </c>
      <c r="AB2" s="53" t="s">
        <v>1057</v>
      </c>
      <c r="AC2" s="53" t="s">
        <v>1058</v>
      </c>
    </row>
    <row r="3" spans="1:29" ht="15" customHeight="1">
      <c r="A3" s="66" t="s">
        <v>227</v>
      </c>
      <c r="B3" s="66" t="s">
        <v>260</v>
      </c>
      <c r="C3" s="67" t="s">
        <v>1144</v>
      </c>
      <c r="D3" s="68">
        <v>3</v>
      </c>
      <c r="E3" s="69"/>
      <c r="F3" s="70">
        <v>50</v>
      </c>
      <c r="G3" s="67"/>
      <c r="H3" s="71"/>
      <c r="I3" s="72"/>
      <c r="J3" s="72"/>
      <c r="K3" s="34" t="s">
        <v>65</v>
      </c>
      <c r="L3" s="73">
        <v>3</v>
      </c>
      <c r="M3" s="73"/>
      <c r="N3" s="74"/>
      <c r="O3" s="80" t="s">
        <v>273</v>
      </c>
      <c r="P3" s="80" t="s">
        <v>274</v>
      </c>
      <c r="Q3" s="80" t="s">
        <v>275</v>
      </c>
      <c r="R3">
        <v>1</v>
      </c>
      <c r="S3" s="80" t="str">
        <f>REPLACE(INDEX(GroupVertices[Group],MATCH(Edges[[#This Row],[Vertex 1]],GroupVertices[Vertex],0)),1,1,"")</f>
        <v>1</v>
      </c>
      <c r="T3" s="80" t="str">
        <f>REPLACE(INDEX(GroupVertices[Group],MATCH(Edges[[#This Row],[Vertex 2]],GroupVertices[Vertex],0)),1,1,"")</f>
        <v>1</v>
      </c>
      <c r="U3" s="34"/>
      <c r="V3" s="34"/>
      <c r="W3" s="34"/>
      <c r="X3" s="34"/>
      <c r="Y3" s="34"/>
      <c r="Z3" s="34"/>
      <c r="AA3" s="34"/>
      <c r="AB3" s="34"/>
      <c r="AC3" s="34"/>
    </row>
    <row r="4" spans="1:29" ht="15" customHeight="1">
      <c r="A4" s="66" t="s">
        <v>227</v>
      </c>
      <c r="B4" s="66" t="s">
        <v>261</v>
      </c>
      <c r="C4" s="67" t="s">
        <v>1144</v>
      </c>
      <c r="D4" s="68">
        <v>3</v>
      </c>
      <c r="E4" s="69"/>
      <c r="F4" s="70">
        <v>50</v>
      </c>
      <c r="G4" s="67"/>
      <c r="H4" s="71"/>
      <c r="I4" s="72"/>
      <c r="J4" s="72"/>
      <c r="K4" s="34" t="s">
        <v>65</v>
      </c>
      <c r="L4" s="79">
        <v>4</v>
      </c>
      <c r="M4" s="79"/>
      <c r="N4" s="74"/>
      <c r="O4" s="81" t="s">
        <v>273</v>
      </c>
      <c r="P4" s="81" t="s">
        <v>274</v>
      </c>
      <c r="Q4" s="81" t="s">
        <v>275</v>
      </c>
      <c r="R4">
        <v>1</v>
      </c>
      <c r="S4" s="80" t="str">
        <f>REPLACE(INDEX(GroupVertices[Group],MATCH(Edges[[#This Row],[Vertex 1]],GroupVertices[Vertex],0)),1,1,"")</f>
        <v>1</v>
      </c>
      <c r="T4" s="80" t="str">
        <f>REPLACE(INDEX(GroupVertices[Group],MATCH(Edges[[#This Row],[Vertex 2]],GroupVertices[Vertex],0)),1,1,"")</f>
        <v>1</v>
      </c>
      <c r="U4" s="34"/>
      <c r="V4" s="34"/>
      <c r="W4" s="34"/>
      <c r="X4" s="34"/>
      <c r="Y4" s="34"/>
      <c r="Z4" s="34"/>
      <c r="AA4" s="34"/>
      <c r="AB4" s="34"/>
      <c r="AC4" s="34"/>
    </row>
    <row r="5" spans="1:29" ht="15">
      <c r="A5" s="66" t="s">
        <v>228</v>
      </c>
      <c r="B5" s="66" t="s">
        <v>262</v>
      </c>
      <c r="C5" s="67" t="s">
        <v>1144</v>
      </c>
      <c r="D5" s="68">
        <v>3</v>
      </c>
      <c r="E5" s="69"/>
      <c r="F5" s="70">
        <v>50</v>
      </c>
      <c r="G5" s="67"/>
      <c r="H5" s="71"/>
      <c r="I5" s="72"/>
      <c r="J5" s="72"/>
      <c r="K5" s="34" t="s">
        <v>65</v>
      </c>
      <c r="L5" s="79">
        <v>5</v>
      </c>
      <c r="M5" s="79"/>
      <c r="N5" s="74"/>
      <c r="O5" s="81" t="s">
        <v>273</v>
      </c>
      <c r="P5" s="81" t="s">
        <v>274</v>
      </c>
      <c r="Q5" s="81" t="s">
        <v>276</v>
      </c>
      <c r="R5">
        <v>1</v>
      </c>
      <c r="S5" s="80" t="str">
        <f>REPLACE(INDEX(GroupVertices[Group],MATCH(Edges[[#This Row],[Vertex 1]],GroupVertices[Vertex],0)),1,1,"")</f>
        <v>3</v>
      </c>
      <c r="T5" s="80" t="str">
        <f>REPLACE(INDEX(GroupVertices[Group],MATCH(Edges[[#This Row],[Vertex 2]],GroupVertices[Vertex],0)),1,1,"")</f>
        <v>3</v>
      </c>
      <c r="U5" s="34"/>
      <c r="V5" s="34"/>
      <c r="W5" s="34"/>
      <c r="X5" s="34"/>
      <c r="Y5" s="34"/>
      <c r="Z5" s="34"/>
      <c r="AA5" s="34"/>
      <c r="AB5" s="34"/>
      <c r="AC5" s="34"/>
    </row>
    <row r="6" spans="1:29" ht="15">
      <c r="A6" s="66" t="s">
        <v>229</v>
      </c>
      <c r="B6" s="66" t="s">
        <v>262</v>
      </c>
      <c r="C6" s="67" t="s">
        <v>1144</v>
      </c>
      <c r="D6" s="68">
        <v>3</v>
      </c>
      <c r="E6" s="69"/>
      <c r="F6" s="70">
        <v>50</v>
      </c>
      <c r="G6" s="67"/>
      <c r="H6" s="71"/>
      <c r="I6" s="72"/>
      <c r="J6" s="72"/>
      <c r="K6" s="34" t="s">
        <v>65</v>
      </c>
      <c r="L6" s="79">
        <v>6</v>
      </c>
      <c r="M6" s="79"/>
      <c r="N6" s="74"/>
      <c r="O6" s="81" t="s">
        <v>273</v>
      </c>
      <c r="P6" s="81" t="s">
        <v>274</v>
      </c>
      <c r="Q6" s="81" t="s">
        <v>276</v>
      </c>
      <c r="R6">
        <v>1</v>
      </c>
      <c r="S6" s="80" t="str">
        <f>REPLACE(INDEX(GroupVertices[Group],MATCH(Edges[[#This Row],[Vertex 1]],GroupVertices[Vertex],0)),1,1,"")</f>
        <v>3</v>
      </c>
      <c r="T6" s="80" t="str">
        <f>REPLACE(INDEX(GroupVertices[Group],MATCH(Edges[[#This Row],[Vertex 2]],GroupVertices[Vertex],0)),1,1,"")</f>
        <v>3</v>
      </c>
      <c r="U6" s="34"/>
      <c r="V6" s="34"/>
      <c r="W6" s="34"/>
      <c r="X6" s="34"/>
      <c r="Y6" s="34"/>
      <c r="Z6" s="34"/>
      <c r="AA6" s="34"/>
      <c r="AB6" s="34"/>
      <c r="AC6" s="34"/>
    </row>
    <row r="7" spans="1:29" ht="15">
      <c r="A7" s="66" t="s">
        <v>230</v>
      </c>
      <c r="B7" s="66" t="s">
        <v>262</v>
      </c>
      <c r="C7" s="67" t="s">
        <v>1144</v>
      </c>
      <c r="D7" s="68">
        <v>3</v>
      </c>
      <c r="E7" s="69"/>
      <c r="F7" s="70">
        <v>50</v>
      </c>
      <c r="G7" s="67"/>
      <c r="H7" s="71"/>
      <c r="I7" s="72"/>
      <c r="J7" s="72"/>
      <c r="K7" s="34" t="s">
        <v>65</v>
      </c>
      <c r="L7" s="79">
        <v>7</v>
      </c>
      <c r="M7" s="79"/>
      <c r="N7" s="74"/>
      <c r="O7" s="81" t="s">
        <v>273</v>
      </c>
      <c r="P7" s="81" t="s">
        <v>274</v>
      </c>
      <c r="Q7" s="81" t="s">
        <v>276</v>
      </c>
      <c r="R7">
        <v>1</v>
      </c>
      <c r="S7" s="80" t="str">
        <f>REPLACE(INDEX(GroupVertices[Group],MATCH(Edges[[#This Row],[Vertex 1]],GroupVertices[Vertex],0)),1,1,"")</f>
        <v>4</v>
      </c>
      <c r="T7" s="80" t="str">
        <f>REPLACE(INDEX(GroupVertices[Group],MATCH(Edges[[#This Row],[Vertex 2]],GroupVertices[Vertex],0)),1,1,"")</f>
        <v>3</v>
      </c>
      <c r="U7" s="34"/>
      <c r="V7" s="34"/>
      <c r="W7" s="34"/>
      <c r="X7" s="34"/>
      <c r="Y7" s="34"/>
      <c r="Z7" s="34"/>
      <c r="AA7" s="34"/>
      <c r="AB7" s="34"/>
      <c r="AC7" s="34"/>
    </row>
    <row r="8" spans="1:29" ht="15">
      <c r="A8" s="66" t="s">
        <v>231</v>
      </c>
      <c r="B8" s="66" t="s">
        <v>262</v>
      </c>
      <c r="C8" s="67" t="s">
        <v>1144</v>
      </c>
      <c r="D8" s="68">
        <v>3</v>
      </c>
      <c r="E8" s="69"/>
      <c r="F8" s="70">
        <v>50</v>
      </c>
      <c r="G8" s="67"/>
      <c r="H8" s="71"/>
      <c r="I8" s="72"/>
      <c r="J8" s="72"/>
      <c r="K8" s="34" t="s">
        <v>65</v>
      </c>
      <c r="L8" s="79">
        <v>8</v>
      </c>
      <c r="M8" s="79"/>
      <c r="N8" s="74"/>
      <c r="O8" s="81" t="s">
        <v>273</v>
      </c>
      <c r="P8" s="81" t="s">
        <v>274</v>
      </c>
      <c r="Q8" s="81" t="s">
        <v>276</v>
      </c>
      <c r="R8">
        <v>1</v>
      </c>
      <c r="S8" s="80" t="str">
        <f>REPLACE(INDEX(GroupVertices[Group],MATCH(Edges[[#This Row],[Vertex 1]],GroupVertices[Vertex],0)),1,1,"")</f>
        <v>3</v>
      </c>
      <c r="T8" s="80" t="str">
        <f>REPLACE(INDEX(GroupVertices[Group],MATCH(Edges[[#This Row],[Vertex 2]],GroupVertices[Vertex],0)),1,1,"")</f>
        <v>3</v>
      </c>
      <c r="U8" s="34"/>
      <c r="V8" s="34"/>
      <c r="W8" s="34"/>
      <c r="X8" s="34"/>
      <c r="Y8" s="34"/>
      <c r="Z8" s="34"/>
      <c r="AA8" s="34"/>
      <c r="AB8" s="34"/>
      <c r="AC8" s="34"/>
    </row>
    <row r="9" spans="1:29" ht="15">
      <c r="A9" s="66" t="s">
        <v>232</v>
      </c>
      <c r="B9" s="66" t="s">
        <v>262</v>
      </c>
      <c r="C9" s="67" t="s">
        <v>1144</v>
      </c>
      <c r="D9" s="68">
        <v>3</v>
      </c>
      <c r="E9" s="69"/>
      <c r="F9" s="70">
        <v>50</v>
      </c>
      <c r="G9" s="67"/>
      <c r="H9" s="71"/>
      <c r="I9" s="72"/>
      <c r="J9" s="72"/>
      <c r="K9" s="34" t="s">
        <v>65</v>
      </c>
      <c r="L9" s="79">
        <v>9</v>
      </c>
      <c r="M9" s="79"/>
      <c r="N9" s="74"/>
      <c r="O9" s="81" t="s">
        <v>273</v>
      </c>
      <c r="P9" s="81" t="s">
        <v>274</v>
      </c>
      <c r="Q9" s="81" t="s">
        <v>276</v>
      </c>
      <c r="R9">
        <v>1</v>
      </c>
      <c r="S9" s="80" t="str">
        <f>REPLACE(INDEX(GroupVertices[Group],MATCH(Edges[[#This Row],[Vertex 1]],GroupVertices[Vertex],0)),1,1,"")</f>
        <v>3</v>
      </c>
      <c r="T9" s="80" t="str">
        <f>REPLACE(INDEX(GroupVertices[Group],MATCH(Edges[[#This Row],[Vertex 2]],GroupVertices[Vertex],0)),1,1,"")</f>
        <v>3</v>
      </c>
      <c r="U9" s="34"/>
      <c r="V9" s="34"/>
      <c r="W9" s="34"/>
      <c r="X9" s="34"/>
      <c r="Y9" s="34"/>
      <c r="Z9" s="34"/>
      <c r="AA9" s="34"/>
      <c r="AB9" s="34"/>
      <c r="AC9" s="34"/>
    </row>
    <row r="10" spans="1:29" ht="15">
      <c r="A10" s="66" t="s">
        <v>233</v>
      </c>
      <c r="B10" s="66" t="s">
        <v>262</v>
      </c>
      <c r="C10" s="67" t="s">
        <v>1144</v>
      </c>
      <c r="D10" s="68">
        <v>3</v>
      </c>
      <c r="E10" s="69"/>
      <c r="F10" s="70">
        <v>50</v>
      </c>
      <c r="G10" s="67"/>
      <c r="H10" s="71"/>
      <c r="I10" s="72"/>
      <c r="J10" s="72"/>
      <c r="K10" s="34" t="s">
        <v>65</v>
      </c>
      <c r="L10" s="79">
        <v>10</v>
      </c>
      <c r="M10" s="79"/>
      <c r="N10" s="74"/>
      <c r="O10" s="81" t="s">
        <v>273</v>
      </c>
      <c r="P10" s="81" t="s">
        <v>274</v>
      </c>
      <c r="Q10" s="81" t="s">
        <v>276</v>
      </c>
      <c r="R10">
        <v>1</v>
      </c>
      <c r="S10" s="80" t="str">
        <f>REPLACE(INDEX(GroupVertices[Group],MATCH(Edges[[#This Row],[Vertex 1]],GroupVertices[Vertex],0)),1,1,"")</f>
        <v>3</v>
      </c>
      <c r="T10" s="80" t="str">
        <f>REPLACE(INDEX(GroupVertices[Group],MATCH(Edges[[#This Row],[Vertex 2]],GroupVertices[Vertex],0)),1,1,"")</f>
        <v>3</v>
      </c>
      <c r="U10" s="34"/>
      <c r="V10" s="34"/>
      <c r="W10" s="34"/>
      <c r="X10" s="34"/>
      <c r="Y10" s="34"/>
      <c r="Z10" s="34"/>
      <c r="AA10" s="34"/>
      <c r="AB10" s="34"/>
      <c r="AC10" s="34"/>
    </row>
    <row r="11" spans="1:29" ht="15">
      <c r="A11" s="66" t="s">
        <v>234</v>
      </c>
      <c r="B11" s="66" t="s">
        <v>262</v>
      </c>
      <c r="C11" s="67" t="s">
        <v>1144</v>
      </c>
      <c r="D11" s="68">
        <v>3</v>
      </c>
      <c r="E11" s="69"/>
      <c r="F11" s="70">
        <v>50</v>
      </c>
      <c r="G11" s="67"/>
      <c r="H11" s="71"/>
      <c r="I11" s="72"/>
      <c r="J11" s="72"/>
      <c r="K11" s="34" t="s">
        <v>65</v>
      </c>
      <c r="L11" s="79">
        <v>11</v>
      </c>
      <c r="M11" s="79"/>
      <c r="N11" s="74"/>
      <c r="O11" s="81" t="s">
        <v>273</v>
      </c>
      <c r="P11" s="81" t="s">
        <v>274</v>
      </c>
      <c r="Q11" s="81" t="s">
        <v>276</v>
      </c>
      <c r="R11">
        <v>1</v>
      </c>
      <c r="S11" s="80" t="str">
        <f>REPLACE(INDEX(GroupVertices[Group],MATCH(Edges[[#This Row],[Vertex 1]],GroupVertices[Vertex],0)),1,1,"")</f>
        <v>3</v>
      </c>
      <c r="T11" s="80" t="str">
        <f>REPLACE(INDEX(GroupVertices[Group],MATCH(Edges[[#This Row],[Vertex 2]],GroupVertices[Vertex],0)),1,1,"")</f>
        <v>3</v>
      </c>
      <c r="U11" s="34"/>
      <c r="V11" s="34"/>
      <c r="W11" s="34"/>
      <c r="X11" s="34"/>
      <c r="Y11" s="34"/>
      <c r="Z11" s="34"/>
      <c r="AA11" s="34"/>
      <c r="AB11" s="34"/>
      <c r="AC11" s="34"/>
    </row>
    <row r="12" spans="1:29" ht="15">
      <c r="A12" s="66" t="s">
        <v>235</v>
      </c>
      <c r="B12" s="66" t="s">
        <v>262</v>
      </c>
      <c r="C12" s="67" t="s">
        <v>1144</v>
      </c>
      <c r="D12" s="68">
        <v>3</v>
      </c>
      <c r="E12" s="69"/>
      <c r="F12" s="70">
        <v>50</v>
      </c>
      <c r="G12" s="67"/>
      <c r="H12" s="71"/>
      <c r="I12" s="72"/>
      <c r="J12" s="72"/>
      <c r="K12" s="34" t="s">
        <v>65</v>
      </c>
      <c r="L12" s="79">
        <v>12</v>
      </c>
      <c r="M12" s="79"/>
      <c r="N12" s="74"/>
      <c r="O12" s="81" t="s">
        <v>273</v>
      </c>
      <c r="P12" s="81" t="s">
        <v>274</v>
      </c>
      <c r="Q12" s="81" t="s">
        <v>276</v>
      </c>
      <c r="R12">
        <v>1</v>
      </c>
      <c r="S12" s="80" t="str">
        <f>REPLACE(INDEX(GroupVertices[Group],MATCH(Edges[[#This Row],[Vertex 1]],GroupVertices[Vertex],0)),1,1,"")</f>
        <v>3</v>
      </c>
      <c r="T12" s="80" t="str">
        <f>REPLACE(INDEX(GroupVertices[Group],MATCH(Edges[[#This Row],[Vertex 2]],GroupVertices[Vertex],0)),1,1,"")</f>
        <v>3</v>
      </c>
      <c r="U12" s="34"/>
      <c r="V12" s="34"/>
      <c r="W12" s="34"/>
      <c r="X12" s="34"/>
      <c r="Y12" s="34"/>
      <c r="Z12" s="34"/>
      <c r="AA12" s="34"/>
      <c r="AB12" s="34"/>
      <c r="AC12" s="34"/>
    </row>
    <row r="13" spans="1:29" ht="15">
      <c r="A13" s="66" t="s">
        <v>236</v>
      </c>
      <c r="B13" s="66" t="s">
        <v>262</v>
      </c>
      <c r="C13" s="67" t="s">
        <v>1144</v>
      </c>
      <c r="D13" s="68">
        <v>3</v>
      </c>
      <c r="E13" s="69"/>
      <c r="F13" s="70">
        <v>50</v>
      </c>
      <c r="G13" s="67"/>
      <c r="H13" s="71"/>
      <c r="I13" s="72"/>
      <c r="J13" s="72"/>
      <c r="K13" s="34" t="s">
        <v>65</v>
      </c>
      <c r="L13" s="79">
        <v>13</v>
      </c>
      <c r="M13" s="79"/>
      <c r="N13" s="74"/>
      <c r="O13" s="81" t="s">
        <v>273</v>
      </c>
      <c r="P13" s="81" t="s">
        <v>274</v>
      </c>
      <c r="Q13" s="81" t="s">
        <v>276</v>
      </c>
      <c r="R13">
        <v>1</v>
      </c>
      <c r="S13" s="80" t="str">
        <f>REPLACE(INDEX(GroupVertices[Group],MATCH(Edges[[#This Row],[Vertex 1]],GroupVertices[Vertex],0)),1,1,"")</f>
        <v>3</v>
      </c>
      <c r="T13" s="80" t="str">
        <f>REPLACE(INDEX(GroupVertices[Group],MATCH(Edges[[#This Row],[Vertex 2]],GroupVertices[Vertex],0)),1,1,"")</f>
        <v>3</v>
      </c>
      <c r="U13" s="34"/>
      <c r="V13" s="34"/>
      <c r="W13" s="34"/>
      <c r="X13" s="34"/>
      <c r="Y13" s="34"/>
      <c r="Z13" s="34"/>
      <c r="AA13" s="34"/>
      <c r="AB13" s="34"/>
      <c r="AC13" s="34"/>
    </row>
    <row r="14" spans="1:29" ht="15">
      <c r="A14" s="66" t="s">
        <v>237</v>
      </c>
      <c r="B14" s="66" t="s">
        <v>262</v>
      </c>
      <c r="C14" s="67" t="s">
        <v>1144</v>
      </c>
      <c r="D14" s="68">
        <v>3</v>
      </c>
      <c r="E14" s="69"/>
      <c r="F14" s="70">
        <v>50</v>
      </c>
      <c r="G14" s="67"/>
      <c r="H14" s="71"/>
      <c r="I14" s="72"/>
      <c r="J14" s="72"/>
      <c r="K14" s="34" t="s">
        <v>65</v>
      </c>
      <c r="L14" s="79">
        <v>14</v>
      </c>
      <c r="M14" s="79"/>
      <c r="N14" s="74"/>
      <c r="O14" s="81" t="s">
        <v>273</v>
      </c>
      <c r="P14" s="81" t="s">
        <v>274</v>
      </c>
      <c r="Q14" s="81" t="s">
        <v>275</v>
      </c>
      <c r="R14">
        <v>1</v>
      </c>
      <c r="S14" s="80" t="str">
        <f>REPLACE(INDEX(GroupVertices[Group],MATCH(Edges[[#This Row],[Vertex 1]],GroupVertices[Vertex],0)),1,1,"")</f>
        <v>2</v>
      </c>
      <c r="T14" s="80" t="str">
        <f>REPLACE(INDEX(GroupVertices[Group],MATCH(Edges[[#This Row],[Vertex 2]],GroupVertices[Vertex],0)),1,1,"")</f>
        <v>3</v>
      </c>
      <c r="U14" s="34"/>
      <c r="V14" s="34"/>
      <c r="W14" s="34"/>
      <c r="X14" s="34"/>
      <c r="Y14" s="34"/>
      <c r="Z14" s="34"/>
      <c r="AA14" s="34"/>
      <c r="AB14" s="34"/>
      <c r="AC14" s="34"/>
    </row>
    <row r="15" spans="1:29" ht="15">
      <c r="A15" s="66" t="s">
        <v>229</v>
      </c>
      <c r="B15" s="66" t="s">
        <v>228</v>
      </c>
      <c r="C15" s="67" t="s">
        <v>1144</v>
      </c>
      <c r="D15" s="68">
        <v>3</v>
      </c>
      <c r="E15" s="69"/>
      <c r="F15" s="70">
        <v>50</v>
      </c>
      <c r="G15" s="67"/>
      <c r="H15" s="71"/>
      <c r="I15" s="72"/>
      <c r="J15" s="72"/>
      <c r="K15" s="34" t="s">
        <v>65</v>
      </c>
      <c r="L15" s="79">
        <v>15</v>
      </c>
      <c r="M15" s="79"/>
      <c r="N15" s="74"/>
      <c r="O15" s="81" t="s">
        <v>273</v>
      </c>
      <c r="P15" s="81" t="s">
        <v>274</v>
      </c>
      <c r="Q15" s="81" t="s">
        <v>276</v>
      </c>
      <c r="R15">
        <v>1</v>
      </c>
      <c r="S15" s="80" t="str">
        <f>REPLACE(INDEX(GroupVertices[Group],MATCH(Edges[[#This Row],[Vertex 1]],GroupVertices[Vertex],0)),1,1,"")</f>
        <v>3</v>
      </c>
      <c r="T15" s="80" t="str">
        <f>REPLACE(INDEX(GroupVertices[Group],MATCH(Edges[[#This Row],[Vertex 2]],GroupVertices[Vertex],0)),1,1,"")</f>
        <v>3</v>
      </c>
      <c r="U15" s="34"/>
      <c r="V15" s="34"/>
      <c r="W15" s="34"/>
      <c r="X15" s="34"/>
      <c r="Y15" s="34"/>
      <c r="Z15" s="34"/>
      <c r="AA15" s="34"/>
      <c r="AB15" s="34"/>
      <c r="AC15" s="34"/>
    </row>
    <row r="16" spans="1:29" ht="15">
      <c r="A16" s="66" t="s">
        <v>230</v>
      </c>
      <c r="B16" s="66" t="s">
        <v>228</v>
      </c>
      <c r="C16" s="67" t="s">
        <v>1144</v>
      </c>
      <c r="D16" s="68">
        <v>3</v>
      </c>
      <c r="E16" s="69"/>
      <c r="F16" s="70">
        <v>50</v>
      </c>
      <c r="G16" s="67"/>
      <c r="H16" s="71"/>
      <c r="I16" s="72"/>
      <c r="J16" s="72"/>
      <c r="K16" s="34" t="s">
        <v>65</v>
      </c>
      <c r="L16" s="79">
        <v>16</v>
      </c>
      <c r="M16" s="79"/>
      <c r="N16" s="74"/>
      <c r="O16" s="81" t="s">
        <v>273</v>
      </c>
      <c r="P16" s="81" t="s">
        <v>274</v>
      </c>
      <c r="Q16" s="81" t="s">
        <v>276</v>
      </c>
      <c r="R16">
        <v>1</v>
      </c>
      <c r="S16" s="80" t="str">
        <f>REPLACE(INDEX(GroupVertices[Group],MATCH(Edges[[#This Row],[Vertex 1]],GroupVertices[Vertex],0)),1,1,"")</f>
        <v>4</v>
      </c>
      <c r="T16" s="80" t="str">
        <f>REPLACE(INDEX(GroupVertices[Group],MATCH(Edges[[#This Row],[Vertex 2]],GroupVertices[Vertex],0)),1,1,"")</f>
        <v>3</v>
      </c>
      <c r="U16" s="34"/>
      <c r="V16" s="34"/>
      <c r="W16" s="34"/>
      <c r="X16" s="34"/>
      <c r="Y16" s="34"/>
      <c r="Z16" s="34"/>
      <c r="AA16" s="34"/>
      <c r="AB16" s="34"/>
      <c r="AC16" s="34"/>
    </row>
    <row r="17" spans="1:29" ht="15">
      <c r="A17" s="66" t="s">
        <v>231</v>
      </c>
      <c r="B17" s="66" t="s">
        <v>228</v>
      </c>
      <c r="C17" s="67" t="s">
        <v>1144</v>
      </c>
      <c r="D17" s="68">
        <v>3</v>
      </c>
      <c r="E17" s="69"/>
      <c r="F17" s="70">
        <v>50</v>
      </c>
      <c r="G17" s="67"/>
      <c r="H17" s="71"/>
      <c r="I17" s="72"/>
      <c r="J17" s="72"/>
      <c r="K17" s="34" t="s">
        <v>65</v>
      </c>
      <c r="L17" s="79">
        <v>17</v>
      </c>
      <c r="M17" s="79"/>
      <c r="N17" s="74"/>
      <c r="O17" s="81" t="s">
        <v>273</v>
      </c>
      <c r="P17" s="81" t="s">
        <v>274</v>
      </c>
      <c r="Q17" s="81" t="s">
        <v>276</v>
      </c>
      <c r="R17">
        <v>1</v>
      </c>
      <c r="S17" s="80" t="str">
        <f>REPLACE(INDEX(GroupVertices[Group],MATCH(Edges[[#This Row],[Vertex 1]],GroupVertices[Vertex],0)),1,1,"")</f>
        <v>3</v>
      </c>
      <c r="T17" s="80" t="str">
        <f>REPLACE(INDEX(GroupVertices[Group],MATCH(Edges[[#This Row],[Vertex 2]],GroupVertices[Vertex],0)),1,1,"")</f>
        <v>3</v>
      </c>
      <c r="U17" s="34"/>
      <c r="V17" s="34"/>
      <c r="W17" s="34"/>
      <c r="X17" s="34"/>
      <c r="Y17" s="34"/>
      <c r="Z17" s="34"/>
      <c r="AA17" s="34"/>
      <c r="AB17" s="34"/>
      <c r="AC17" s="34"/>
    </row>
    <row r="18" spans="1:29" ht="15">
      <c r="A18" s="66" t="s">
        <v>238</v>
      </c>
      <c r="B18" s="66" t="s">
        <v>228</v>
      </c>
      <c r="C18" s="67" t="s">
        <v>1144</v>
      </c>
      <c r="D18" s="68">
        <v>3</v>
      </c>
      <c r="E18" s="69"/>
      <c r="F18" s="70">
        <v>50</v>
      </c>
      <c r="G18" s="67"/>
      <c r="H18" s="71"/>
      <c r="I18" s="72"/>
      <c r="J18" s="72"/>
      <c r="K18" s="34" t="s">
        <v>65</v>
      </c>
      <c r="L18" s="79">
        <v>18</v>
      </c>
      <c r="M18" s="79"/>
      <c r="N18" s="74"/>
      <c r="O18" s="81" t="s">
        <v>273</v>
      </c>
      <c r="P18" s="81" t="s">
        <v>274</v>
      </c>
      <c r="Q18" s="81" t="s">
        <v>276</v>
      </c>
      <c r="R18">
        <v>1</v>
      </c>
      <c r="S18" s="80" t="str">
        <f>REPLACE(INDEX(GroupVertices[Group],MATCH(Edges[[#This Row],[Vertex 1]],GroupVertices[Vertex],0)),1,1,"")</f>
        <v>3</v>
      </c>
      <c r="T18" s="80" t="str">
        <f>REPLACE(INDEX(GroupVertices[Group],MATCH(Edges[[#This Row],[Vertex 2]],GroupVertices[Vertex],0)),1,1,"")</f>
        <v>3</v>
      </c>
      <c r="U18" s="34"/>
      <c r="V18" s="34"/>
      <c r="W18" s="34"/>
      <c r="X18" s="34"/>
      <c r="Y18" s="34"/>
      <c r="Z18" s="34"/>
      <c r="AA18" s="34"/>
      <c r="AB18" s="34"/>
      <c r="AC18" s="34"/>
    </row>
    <row r="19" spans="1:29" ht="15">
      <c r="A19" s="66" t="s">
        <v>232</v>
      </c>
      <c r="B19" s="66" t="s">
        <v>228</v>
      </c>
      <c r="C19" s="67" t="s">
        <v>1144</v>
      </c>
      <c r="D19" s="68">
        <v>3</v>
      </c>
      <c r="E19" s="69"/>
      <c r="F19" s="70">
        <v>50</v>
      </c>
      <c r="G19" s="67"/>
      <c r="H19" s="71"/>
      <c r="I19" s="72"/>
      <c r="J19" s="72"/>
      <c r="K19" s="34" t="s">
        <v>65</v>
      </c>
      <c r="L19" s="79">
        <v>19</v>
      </c>
      <c r="M19" s="79"/>
      <c r="N19" s="74"/>
      <c r="O19" s="81" t="s">
        <v>273</v>
      </c>
      <c r="P19" s="81" t="s">
        <v>274</v>
      </c>
      <c r="Q19" s="81" t="s">
        <v>276</v>
      </c>
      <c r="R19">
        <v>1</v>
      </c>
      <c r="S19" s="80" t="str">
        <f>REPLACE(INDEX(GroupVertices[Group],MATCH(Edges[[#This Row],[Vertex 1]],GroupVertices[Vertex],0)),1,1,"")</f>
        <v>3</v>
      </c>
      <c r="T19" s="80" t="str">
        <f>REPLACE(INDEX(GroupVertices[Group],MATCH(Edges[[#This Row],[Vertex 2]],GroupVertices[Vertex],0)),1,1,"")</f>
        <v>3</v>
      </c>
      <c r="U19" s="34"/>
      <c r="V19" s="34"/>
      <c r="W19" s="34"/>
      <c r="X19" s="34"/>
      <c r="Y19" s="34"/>
      <c r="Z19" s="34"/>
      <c r="AA19" s="34"/>
      <c r="AB19" s="34"/>
      <c r="AC19" s="34"/>
    </row>
    <row r="20" spans="1:29" ht="15">
      <c r="A20" s="66" t="s">
        <v>233</v>
      </c>
      <c r="B20" s="66" t="s">
        <v>228</v>
      </c>
      <c r="C20" s="67" t="s">
        <v>1144</v>
      </c>
      <c r="D20" s="68">
        <v>3</v>
      </c>
      <c r="E20" s="69"/>
      <c r="F20" s="70">
        <v>50</v>
      </c>
      <c r="G20" s="67"/>
      <c r="H20" s="71"/>
      <c r="I20" s="72"/>
      <c r="J20" s="72"/>
      <c r="K20" s="34" t="s">
        <v>65</v>
      </c>
      <c r="L20" s="79">
        <v>20</v>
      </c>
      <c r="M20" s="79"/>
      <c r="N20" s="74"/>
      <c r="O20" s="81" t="s">
        <v>273</v>
      </c>
      <c r="P20" s="81" t="s">
        <v>274</v>
      </c>
      <c r="Q20" s="81" t="s">
        <v>276</v>
      </c>
      <c r="R20">
        <v>1</v>
      </c>
      <c r="S20" s="80" t="str">
        <f>REPLACE(INDEX(GroupVertices[Group],MATCH(Edges[[#This Row],[Vertex 1]],GroupVertices[Vertex],0)),1,1,"")</f>
        <v>3</v>
      </c>
      <c r="T20" s="80" t="str">
        <f>REPLACE(INDEX(GroupVertices[Group],MATCH(Edges[[#This Row],[Vertex 2]],GroupVertices[Vertex],0)),1,1,"")</f>
        <v>3</v>
      </c>
      <c r="U20" s="34"/>
      <c r="V20" s="34"/>
      <c r="W20" s="34"/>
      <c r="X20" s="34"/>
      <c r="Y20" s="34"/>
      <c r="Z20" s="34"/>
      <c r="AA20" s="34"/>
      <c r="AB20" s="34"/>
      <c r="AC20" s="34"/>
    </row>
    <row r="21" spans="1:29" ht="15">
      <c r="A21" s="66" t="s">
        <v>234</v>
      </c>
      <c r="B21" s="66" t="s">
        <v>228</v>
      </c>
      <c r="C21" s="67" t="s">
        <v>1144</v>
      </c>
      <c r="D21" s="68">
        <v>3</v>
      </c>
      <c r="E21" s="69"/>
      <c r="F21" s="70">
        <v>50</v>
      </c>
      <c r="G21" s="67"/>
      <c r="H21" s="71"/>
      <c r="I21" s="72"/>
      <c r="J21" s="72"/>
      <c r="K21" s="34" t="s">
        <v>65</v>
      </c>
      <c r="L21" s="79">
        <v>21</v>
      </c>
      <c r="M21" s="79"/>
      <c r="N21" s="74"/>
      <c r="O21" s="81" t="s">
        <v>273</v>
      </c>
      <c r="P21" s="81" t="s">
        <v>274</v>
      </c>
      <c r="Q21" s="81" t="s">
        <v>276</v>
      </c>
      <c r="R21">
        <v>1</v>
      </c>
      <c r="S21" s="80" t="str">
        <f>REPLACE(INDEX(GroupVertices[Group],MATCH(Edges[[#This Row],[Vertex 1]],GroupVertices[Vertex],0)),1,1,"")</f>
        <v>3</v>
      </c>
      <c r="T21" s="80" t="str">
        <f>REPLACE(INDEX(GroupVertices[Group],MATCH(Edges[[#This Row],[Vertex 2]],GroupVertices[Vertex],0)),1,1,"")</f>
        <v>3</v>
      </c>
      <c r="U21" s="34"/>
      <c r="V21" s="34"/>
      <c r="W21" s="34"/>
      <c r="X21" s="34"/>
      <c r="Y21" s="34"/>
      <c r="Z21" s="34"/>
      <c r="AA21" s="34"/>
      <c r="AB21" s="34"/>
      <c r="AC21" s="34"/>
    </row>
    <row r="22" spans="1:29" ht="15">
      <c r="A22" s="66" t="s">
        <v>235</v>
      </c>
      <c r="B22" s="66" t="s">
        <v>228</v>
      </c>
      <c r="C22" s="67" t="s">
        <v>1144</v>
      </c>
      <c r="D22" s="68">
        <v>3</v>
      </c>
      <c r="E22" s="69"/>
      <c r="F22" s="70">
        <v>50</v>
      </c>
      <c r="G22" s="67"/>
      <c r="H22" s="71"/>
      <c r="I22" s="72"/>
      <c r="J22" s="72"/>
      <c r="K22" s="34" t="s">
        <v>65</v>
      </c>
      <c r="L22" s="79">
        <v>22</v>
      </c>
      <c r="M22" s="79"/>
      <c r="N22" s="74"/>
      <c r="O22" s="81" t="s">
        <v>273</v>
      </c>
      <c r="P22" s="81" t="s">
        <v>274</v>
      </c>
      <c r="Q22" s="81" t="s">
        <v>276</v>
      </c>
      <c r="R22">
        <v>1</v>
      </c>
      <c r="S22" s="80" t="str">
        <f>REPLACE(INDEX(GroupVertices[Group],MATCH(Edges[[#This Row],[Vertex 1]],GroupVertices[Vertex],0)),1,1,"")</f>
        <v>3</v>
      </c>
      <c r="T22" s="80" t="str">
        <f>REPLACE(INDEX(GroupVertices[Group],MATCH(Edges[[#This Row],[Vertex 2]],GroupVertices[Vertex],0)),1,1,"")</f>
        <v>3</v>
      </c>
      <c r="U22" s="34"/>
      <c r="V22" s="34"/>
      <c r="W22" s="34"/>
      <c r="X22" s="34"/>
      <c r="Y22" s="34"/>
      <c r="Z22" s="34"/>
      <c r="AA22" s="34"/>
      <c r="AB22" s="34"/>
      <c r="AC22" s="34"/>
    </row>
    <row r="23" spans="1:29" ht="15">
      <c r="A23" s="66" t="s">
        <v>236</v>
      </c>
      <c r="B23" s="66" t="s">
        <v>228</v>
      </c>
      <c r="C23" s="67" t="s">
        <v>1144</v>
      </c>
      <c r="D23" s="68">
        <v>3</v>
      </c>
      <c r="E23" s="69"/>
      <c r="F23" s="70">
        <v>50</v>
      </c>
      <c r="G23" s="67"/>
      <c r="H23" s="71"/>
      <c r="I23" s="72"/>
      <c r="J23" s="72"/>
      <c r="K23" s="34" t="s">
        <v>65</v>
      </c>
      <c r="L23" s="79">
        <v>23</v>
      </c>
      <c r="M23" s="79"/>
      <c r="N23" s="74"/>
      <c r="O23" s="81" t="s">
        <v>273</v>
      </c>
      <c r="P23" s="81" t="s">
        <v>274</v>
      </c>
      <c r="Q23" s="81" t="s">
        <v>276</v>
      </c>
      <c r="R23">
        <v>1</v>
      </c>
      <c r="S23" s="80" t="str">
        <f>REPLACE(INDEX(GroupVertices[Group],MATCH(Edges[[#This Row],[Vertex 1]],GroupVertices[Vertex],0)),1,1,"")</f>
        <v>3</v>
      </c>
      <c r="T23" s="80" t="str">
        <f>REPLACE(INDEX(GroupVertices[Group],MATCH(Edges[[#This Row],[Vertex 2]],GroupVertices[Vertex],0)),1,1,"")</f>
        <v>3</v>
      </c>
      <c r="U23" s="34"/>
      <c r="V23" s="34"/>
      <c r="W23" s="34"/>
      <c r="X23" s="34"/>
      <c r="Y23" s="34"/>
      <c r="Z23" s="34"/>
      <c r="AA23" s="34"/>
      <c r="AB23" s="34"/>
      <c r="AC23" s="34"/>
    </row>
    <row r="24" spans="1:29" ht="15">
      <c r="A24" s="66" t="s">
        <v>237</v>
      </c>
      <c r="B24" s="66" t="s">
        <v>228</v>
      </c>
      <c r="C24" s="67" t="s">
        <v>1144</v>
      </c>
      <c r="D24" s="68">
        <v>3</v>
      </c>
      <c r="E24" s="69"/>
      <c r="F24" s="70">
        <v>50</v>
      </c>
      <c r="G24" s="67"/>
      <c r="H24" s="71"/>
      <c r="I24" s="72"/>
      <c r="J24" s="72"/>
      <c r="K24" s="34" t="s">
        <v>65</v>
      </c>
      <c r="L24" s="79">
        <v>24</v>
      </c>
      <c r="M24" s="79"/>
      <c r="N24" s="74"/>
      <c r="O24" s="81" t="s">
        <v>273</v>
      </c>
      <c r="P24" s="81" t="s">
        <v>274</v>
      </c>
      <c r="Q24" s="81" t="s">
        <v>275</v>
      </c>
      <c r="R24">
        <v>1</v>
      </c>
      <c r="S24" s="80" t="str">
        <f>REPLACE(INDEX(GroupVertices[Group],MATCH(Edges[[#This Row],[Vertex 1]],GroupVertices[Vertex],0)),1,1,"")</f>
        <v>2</v>
      </c>
      <c r="T24" s="80" t="str">
        <f>REPLACE(INDEX(GroupVertices[Group],MATCH(Edges[[#This Row],[Vertex 2]],GroupVertices[Vertex],0)),1,1,"")</f>
        <v>3</v>
      </c>
      <c r="U24" s="34"/>
      <c r="V24" s="34"/>
      <c r="W24" s="34"/>
      <c r="X24" s="34"/>
      <c r="Y24" s="34"/>
      <c r="Z24" s="34"/>
      <c r="AA24" s="34"/>
      <c r="AB24" s="34"/>
      <c r="AC24" s="34"/>
    </row>
    <row r="25" spans="1:29" ht="15">
      <c r="A25" s="66" t="s">
        <v>239</v>
      </c>
      <c r="B25" s="66" t="s">
        <v>229</v>
      </c>
      <c r="C25" s="67" t="s">
        <v>1144</v>
      </c>
      <c r="D25" s="68">
        <v>3</v>
      </c>
      <c r="E25" s="69"/>
      <c r="F25" s="70">
        <v>50</v>
      </c>
      <c r="G25" s="67"/>
      <c r="H25" s="71"/>
      <c r="I25" s="72"/>
      <c r="J25" s="72"/>
      <c r="K25" s="34" t="s">
        <v>65</v>
      </c>
      <c r="L25" s="79">
        <v>25</v>
      </c>
      <c r="M25" s="79"/>
      <c r="N25" s="74"/>
      <c r="O25" s="81" t="s">
        <v>273</v>
      </c>
      <c r="P25" s="81" t="s">
        <v>274</v>
      </c>
      <c r="Q25" s="81" t="s">
        <v>276</v>
      </c>
      <c r="R25">
        <v>1</v>
      </c>
      <c r="S25" s="80" t="str">
        <f>REPLACE(INDEX(GroupVertices[Group],MATCH(Edges[[#This Row],[Vertex 1]],GroupVertices[Vertex],0)),1,1,"")</f>
        <v>2</v>
      </c>
      <c r="T25" s="80" t="str">
        <f>REPLACE(INDEX(GroupVertices[Group],MATCH(Edges[[#This Row],[Vertex 2]],GroupVertices[Vertex],0)),1,1,"")</f>
        <v>3</v>
      </c>
      <c r="U25" s="34"/>
      <c r="V25" s="34"/>
      <c r="W25" s="34"/>
      <c r="X25" s="34"/>
      <c r="Y25" s="34"/>
      <c r="Z25" s="34"/>
      <c r="AA25" s="34"/>
      <c r="AB25" s="34"/>
      <c r="AC25" s="34"/>
    </row>
    <row r="26" spans="1:29" ht="15">
      <c r="A26" s="66" t="s">
        <v>238</v>
      </c>
      <c r="B26" s="66" t="s">
        <v>229</v>
      </c>
      <c r="C26" s="67" t="s">
        <v>1144</v>
      </c>
      <c r="D26" s="68">
        <v>3</v>
      </c>
      <c r="E26" s="69"/>
      <c r="F26" s="70">
        <v>50</v>
      </c>
      <c r="G26" s="67"/>
      <c r="H26" s="71"/>
      <c r="I26" s="72"/>
      <c r="J26" s="72"/>
      <c r="K26" s="34" t="s">
        <v>65</v>
      </c>
      <c r="L26" s="79">
        <v>26</v>
      </c>
      <c r="M26" s="79"/>
      <c r="N26" s="74"/>
      <c r="O26" s="81" t="s">
        <v>273</v>
      </c>
      <c r="P26" s="81" t="s">
        <v>274</v>
      </c>
      <c r="Q26" s="81" t="s">
        <v>276</v>
      </c>
      <c r="R26">
        <v>1</v>
      </c>
      <c r="S26" s="80" t="str">
        <f>REPLACE(INDEX(GroupVertices[Group],MATCH(Edges[[#This Row],[Vertex 1]],GroupVertices[Vertex],0)),1,1,"")</f>
        <v>3</v>
      </c>
      <c r="T26" s="80" t="str">
        <f>REPLACE(INDEX(GroupVertices[Group],MATCH(Edges[[#This Row],[Vertex 2]],GroupVertices[Vertex],0)),1,1,"")</f>
        <v>3</v>
      </c>
      <c r="U26" s="34"/>
      <c r="V26" s="34"/>
      <c r="W26" s="34"/>
      <c r="X26" s="34"/>
      <c r="Y26" s="34"/>
      <c r="Z26" s="34"/>
      <c r="AA26" s="34"/>
      <c r="AB26" s="34"/>
      <c r="AC26" s="34"/>
    </row>
    <row r="27" spans="1:29" ht="15">
      <c r="A27" s="66" t="s">
        <v>232</v>
      </c>
      <c r="B27" s="66" t="s">
        <v>229</v>
      </c>
      <c r="C27" s="67" t="s">
        <v>1144</v>
      </c>
      <c r="D27" s="68">
        <v>3</v>
      </c>
      <c r="E27" s="69"/>
      <c r="F27" s="70">
        <v>50</v>
      </c>
      <c r="G27" s="67"/>
      <c r="H27" s="71"/>
      <c r="I27" s="72"/>
      <c r="J27" s="72"/>
      <c r="K27" s="34" t="s">
        <v>65</v>
      </c>
      <c r="L27" s="79">
        <v>27</v>
      </c>
      <c r="M27" s="79"/>
      <c r="N27" s="74"/>
      <c r="O27" s="81" t="s">
        <v>273</v>
      </c>
      <c r="P27" s="81" t="s">
        <v>274</v>
      </c>
      <c r="Q27" s="81" t="s">
        <v>276</v>
      </c>
      <c r="R27">
        <v>1</v>
      </c>
      <c r="S27" s="80" t="str">
        <f>REPLACE(INDEX(GroupVertices[Group],MATCH(Edges[[#This Row],[Vertex 1]],GroupVertices[Vertex],0)),1,1,"")</f>
        <v>3</v>
      </c>
      <c r="T27" s="80" t="str">
        <f>REPLACE(INDEX(GroupVertices[Group],MATCH(Edges[[#This Row],[Vertex 2]],GroupVertices[Vertex],0)),1,1,"")</f>
        <v>3</v>
      </c>
      <c r="U27" s="34"/>
      <c r="V27" s="34"/>
      <c r="W27" s="34"/>
      <c r="X27" s="34"/>
      <c r="Y27" s="34"/>
      <c r="Z27" s="34"/>
      <c r="AA27" s="34"/>
      <c r="AB27" s="34"/>
      <c r="AC27" s="34"/>
    </row>
    <row r="28" spans="1:29" ht="15">
      <c r="A28" s="66" t="s">
        <v>240</v>
      </c>
      <c r="B28" s="66" t="s">
        <v>229</v>
      </c>
      <c r="C28" s="67" t="s">
        <v>1144</v>
      </c>
      <c r="D28" s="68">
        <v>3</v>
      </c>
      <c r="E28" s="69"/>
      <c r="F28" s="70">
        <v>50</v>
      </c>
      <c r="G28" s="67"/>
      <c r="H28" s="71"/>
      <c r="I28" s="72"/>
      <c r="J28" s="72"/>
      <c r="K28" s="34" t="s">
        <v>65</v>
      </c>
      <c r="L28" s="79">
        <v>28</v>
      </c>
      <c r="M28" s="79"/>
      <c r="N28" s="74"/>
      <c r="O28" s="81" t="s">
        <v>273</v>
      </c>
      <c r="P28" s="81" t="s">
        <v>274</v>
      </c>
      <c r="Q28" s="81" t="s">
        <v>276</v>
      </c>
      <c r="R28">
        <v>1</v>
      </c>
      <c r="S28" s="80" t="str">
        <f>REPLACE(INDEX(GroupVertices[Group],MATCH(Edges[[#This Row],[Vertex 1]],GroupVertices[Vertex],0)),1,1,"")</f>
        <v>3</v>
      </c>
      <c r="T28" s="80" t="str">
        <f>REPLACE(INDEX(GroupVertices[Group],MATCH(Edges[[#This Row],[Vertex 2]],GroupVertices[Vertex],0)),1,1,"")</f>
        <v>3</v>
      </c>
      <c r="U28" s="34"/>
      <c r="V28" s="34"/>
      <c r="W28" s="34"/>
      <c r="X28" s="34"/>
      <c r="Y28" s="34"/>
      <c r="Z28" s="34"/>
      <c r="AA28" s="34"/>
      <c r="AB28" s="34"/>
      <c r="AC28" s="34"/>
    </row>
    <row r="29" spans="1:29" ht="15">
      <c r="A29" s="66" t="s">
        <v>241</v>
      </c>
      <c r="B29" s="66" t="s">
        <v>229</v>
      </c>
      <c r="C29" s="67" t="s">
        <v>1144</v>
      </c>
      <c r="D29" s="68">
        <v>3</v>
      </c>
      <c r="E29" s="69"/>
      <c r="F29" s="70">
        <v>50</v>
      </c>
      <c r="G29" s="67"/>
      <c r="H29" s="71"/>
      <c r="I29" s="72"/>
      <c r="J29" s="72"/>
      <c r="K29" s="34" t="s">
        <v>65</v>
      </c>
      <c r="L29" s="79">
        <v>29</v>
      </c>
      <c r="M29" s="79"/>
      <c r="N29" s="74"/>
      <c r="O29" s="81" t="s">
        <v>273</v>
      </c>
      <c r="P29" s="81" t="s">
        <v>274</v>
      </c>
      <c r="Q29" s="81" t="s">
        <v>276</v>
      </c>
      <c r="R29">
        <v>1</v>
      </c>
      <c r="S29" s="80" t="str">
        <f>REPLACE(INDEX(GroupVertices[Group],MATCH(Edges[[#This Row],[Vertex 1]],GroupVertices[Vertex],0)),1,1,"")</f>
        <v>3</v>
      </c>
      <c r="T29" s="80" t="str">
        <f>REPLACE(INDEX(GroupVertices[Group],MATCH(Edges[[#This Row],[Vertex 2]],GroupVertices[Vertex],0)),1,1,"")</f>
        <v>3</v>
      </c>
      <c r="U29" s="34"/>
      <c r="V29" s="34"/>
      <c r="W29" s="34"/>
      <c r="X29" s="34"/>
      <c r="Y29" s="34"/>
      <c r="Z29" s="34"/>
      <c r="AA29" s="34"/>
      <c r="AB29" s="34"/>
      <c r="AC29" s="34"/>
    </row>
    <row r="30" spans="1:29" ht="15">
      <c r="A30" s="66" t="s">
        <v>242</v>
      </c>
      <c r="B30" s="66" t="s">
        <v>229</v>
      </c>
      <c r="C30" s="67" t="s">
        <v>1144</v>
      </c>
      <c r="D30" s="68">
        <v>3</v>
      </c>
      <c r="E30" s="69"/>
      <c r="F30" s="70">
        <v>50</v>
      </c>
      <c r="G30" s="67"/>
      <c r="H30" s="71"/>
      <c r="I30" s="72"/>
      <c r="J30" s="72"/>
      <c r="K30" s="34" t="s">
        <v>65</v>
      </c>
      <c r="L30" s="79">
        <v>30</v>
      </c>
      <c r="M30" s="79"/>
      <c r="N30" s="74"/>
      <c r="O30" s="81" t="s">
        <v>273</v>
      </c>
      <c r="P30" s="81" t="s">
        <v>274</v>
      </c>
      <c r="Q30" s="81" t="s">
        <v>276</v>
      </c>
      <c r="R30">
        <v>1</v>
      </c>
      <c r="S30" s="80" t="str">
        <f>REPLACE(INDEX(GroupVertices[Group],MATCH(Edges[[#This Row],[Vertex 1]],GroupVertices[Vertex],0)),1,1,"")</f>
        <v>3</v>
      </c>
      <c r="T30" s="80" t="str">
        <f>REPLACE(INDEX(GroupVertices[Group],MATCH(Edges[[#This Row],[Vertex 2]],GroupVertices[Vertex],0)),1,1,"")</f>
        <v>3</v>
      </c>
      <c r="U30" s="34"/>
      <c r="V30" s="34"/>
      <c r="W30" s="34"/>
      <c r="X30" s="34"/>
      <c r="Y30" s="34"/>
      <c r="Z30" s="34"/>
      <c r="AA30" s="34"/>
      <c r="AB30" s="34"/>
      <c r="AC30" s="34"/>
    </row>
    <row r="31" spans="1:29" ht="15">
      <c r="A31" s="66" t="s">
        <v>235</v>
      </c>
      <c r="B31" s="66" t="s">
        <v>229</v>
      </c>
      <c r="C31" s="67" t="s">
        <v>1144</v>
      </c>
      <c r="D31" s="68">
        <v>3</v>
      </c>
      <c r="E31" s="69"/>
      <c r="F31" s="70">
        <v>50</v>
      </c>
      <c r="G31" s="67"/>
      <c r="H31" s="71"/>
      <c r="I31" s="72"/>
      <c r="J31" s="72"/>
      <c r="K31" s="34" t="s">
        <v>65</v>
      </c>
      <c r="L31" s="79">
        <v>31</v>
      </c>
      <c r="M31" s="79"/>
      <c r="N31" s="74"/>
      <c r="O31" s="81" t="s">
        <v>273</v>
      </c>
      <c r="P31" s="81" t="s">
        <v>274</v>
      </c>
      <c r="Q31" s="81" t="s">
        <v>276</v>
      </c>
      <c r="R31">
        <v>1</v>
      </c>
      <c r="S31" s="80" t="str">
        <f>REPLACE(INDEX(GroupVertices[Group],MATCH(Edges[[#This Row],[Vertex 1]],GroupVertices[Vertex],0)),1,1,"")</f>
        <v>3</v>
      </c>
      <c r="T31" s="80" t="str">
        <f>REPLACE(INDEX(GroupVertices[Group],MATCH(Edges[[#This Row],[Vertex 2]],GroupVertices[Vertex],0)),1,1,"")</f>
        <v>3</v>
      </c>
      <c r="U31" s="34"/>
      <c r="V31" s="34"/>
      <c r="W31" s="34"/>
      <c r="X31" s="34"/>
      <c r="Y31" s="34"/>
      <c r="Z31" s="34"/>
      <c r="AA31" s="34"/>
      <c r="AB31" s="34"/>
      <c r="AC31" s="34"/>
    </row>
    <row r="32" spans="1:29" ht="15">
      <c r="A32" s="66" t="s">
        <v>236</v>
      </c>
      <c r="B32" s="66" t="s">
        <v>229</v>
      </c>
      <c r="C32" s="67" t="s">
        <v>1144</v>
      </c>
      <c r="D32" s="68">
        <v>3</v>
      </c>
      <c r="E32" s="69"/>
      <c r="F32" s="70">
        <v>50</v>
      </c>
      <c r="G32" s="67"/>
      <c r="H32" s="71"/>
      <c r="I32" s="72"/>
      <c r="J32" s="72"/>
      <c r="K32" s="34" t="s">
        <v>65</v>
      </c>
      <c r="L32" s="79">
        <v>32</v>
      </c>
      <c r="M32" s="79"/>
      <c r="N32" s="74"/>
      <c r="O32" s="81" t="s">
        <v>273</v>
      </c>
      <c r="P32" s="81" t="s">
        <v>274</v>
      </c>
      <c r="Q32" s="81" t="s">
        <v>276</v>
      </c>
      <c r="R32">
        <v>1</v>
      </c>
      <c r="S32" s="80" t="str">
        <f>REPLACE(INDEX(GroupVertices[Group],MATCH(Edges[[#This Row],[Vertex 1]],GroupVertices[Vertex],0)),1,1,"")</f>
        <v>3</v>
      </c>
      <c r="T32" s="80" t="str">
        <f>REPLACE(INDEX(GroupVertices[Group],MATCH(Edges[[#This Row],[Vertex 2]],GroupVertices[Vertex],0)),1,1,"")</f>
        <v>3</v>
      </c>
      <c r="U32" s="34"/>
      <c r="V32" s="34"/>
      <c r="W32" s="34"/>
      <c r="X32" s="34"/>
      <c r="Y32" s="34"/>
      <c r="Z32" s="34"/>
      <c r="AA32" s="34"/>
      <c r="AB32" s="34"/>
      <c r="AC32" s="34"/>
    </row>
    <row r="33" spans="1:29" ht="15">
      <c r="A33" s="66" t="s">
        <v>237</v>
      </c>
      <c r="B33" s="66" t="s">
        <v>229</v>
      </c>
      <c r="C33" s="67" t="s">
        <v>1144</v>
      </c>
      <c r="D33" s="68">
        <v>3</v>
      </c>
      <c r="E33" s="69"/>
      <c r="F33" s="70">
        <v>50</v>
      </c>
      <c r="G33" s="67"/>
      <c r="H33" s="71"/>
      <c r="I33" s="72"/>
      <c r="J33" s="72"/>
      <c r="K33" s="34" t="s">
        <v>65</v>
      </c>
      <c r="L33" s="79">
        <v>33</v>
      </c>
      <c r="M33" s="79"/>
      <c r="N33" s="74"/>
      <c r="O33" s="81" t="s">
        <v>273</v>
      </c>
      <c r="P33" s="81" t="s">
        <v>274</v>
      </c>
      <c r="Q33" s="81" t="s">
        <v>275</v>
      </c>
      <c r="R33">
        <v>1</v>
      </c>
      <c r="S33" s="80" t="str">
        <f>REPLACE(INDEX(GroupVertices[Group],MATCH(Edges[[#This Row],[Vertex 1]],GroupVertices[Vertex],0)),1,1,"")</f>
        <v>2</v>
      </c>
      <c r="T33" s="80" t="str">
        <f>REPLACE(INDEX(GroupVertices[Group],MATCH(Edges[[#This Row],[Vertex 2]],GroupVertices[Vertex],0)),1,1,"")</f>
        <v>3</v>
      </c>
      <c r="U33" s="34"/>
      <c r="V33" s="34"/>
      <c r="W33" s="34"/>
      <c r="X33" s="34"/>
      <c r="Y33" s="34"/>
      <c r="Z33" s="34"/>
      <c r="AA33" s="34"/>
      <c r="AB33" s="34"/>
      <c r="AC33" s="34"/>
    </row>
    <row r="34" spans="1:29" ht="15">
      <c r="A34" s="66" t="s">
        <v>243</v>
      </c>
      <c r="B34" s="66" t="s">
        <v>230</v>
      </c>
      <c r="C34" s="67" t="s">
        <v>1144</v>
      </c>
      <c r="D34" s="68">
        <v>3</v>
      </c>
      <c r="E34" s="69"/>
      <c r="F34" s="70">
        <v>50</v>
      </c>
      <c r="G34" s="67"/>
      <c r="H34" s="71"/>
      <c r="I34" s="72"/>
      <c r="J34" s="72"/>
      <c r="K34" s="34" t="s">
        <v>65</v>
      </c>
      <c r="L34" s="79">
        <v>34</v>
      </c>
      <c r="M34" s="79"/>
      <c r="N34" s="74"/>
      <c r="O34" s="81" t="s">
        <v>273</v>
      </c>
      <c r="P34" s="81" t="s">
        <v>274</v>
      </c>
      <c r="Q34" s="81" t="s">
        <v>276</v>
      </c>
      <c r="R34">
        <v>1</v>
      </c>
      <c r="S34" s="80" t="str">
        <f>REPLACE(INDEX(GroupVertices[Group],MATCH(Edges[[#This Row],[Vertex 1]],GroupVertices[Vertex],0)),1,1,"")</f>
        <v>4</v>
      </c>
      <c r="T34" s="80" t="str">
        <f>REPLACE(INDEX(GroupVertices[Group],MATCH(Edges[[#This Row],[Vertex 2]],GroupVertices[Vertex],0)),1,1,"")</f>
        <v>4</v>
      </c>
      <c r="U34" s="34"/>
      <c r="V34" s="34"/>
      <c r="W34" s="34"/>
      <c r="X34" s="34"/>
      <c r="Y34" s="34"/>
      <c r="Z34" s="34"/>
      <c r="AA34" s="34"/>
      <c r="AB34" s="34"/>
      <c r="AC34" s="34"/>
    </row>
    <row r="35" spans="1:29" ht="15">
      <c r="A35" s="66" t="s">
        <v>244</v>
      </c>
      <c r="B35" s="66" t="s">
        <v>230</v>
      </c>
      <c r="C35" s="67" t="s">
        <v>1144</v>
      </c>
      <c r="D35" s="68">
        <v>3</v>
      </c>
      <c r="E35" s="69"/>
      <c r="F35" s="70">
        <v>50</v>
      </c>
      <c r="G35" s="67"/>
      <c r="H35" s="71"/>
      <c r="I35" s="72"/>
      <c r="J35" s="72"/>
      <c r="K35" s="34" t="s">
        <v>65</v>
      </c>
      <c r="L35" s="79">
        <v>35</v>
      </c>
      <c r="M35" s="79"/>
      <c r="N35" s="74"/>
      <c r="O35" s="81" t="s">
        <v>273</v>
      </c>
      <c r="P35" s="81" t="s">
        <v>274</v>
      </c>
      <c r="Q35" s="81" t="s">
        <v>276</v>
      </c>
      <c r="R35">
        <v>1</v>
      </c>
      <c r="S35" s="80" t="str">
        <f>REPLACE(INDEX(GroupVertices[Group],MATCH(Edges[[#This Row],[Vertex 1]],GroupVertices[Vertex],0)),1,1,"")</f>
        <v>4</v>
      </c>
      <c r="T35" s="80" t="str">
        <f>REPLACE(INDEX(GroupVertices[Group],MATCH(Edges[[#This Row],[Vertex 2]],GroupVertices[Vertex],0)),1,1,"")</f>
        <v>4</v>
      </c>
      <c r="U35" s="34"/>
      <c r="V35" s="34"/>
      <c r="W35" s="34"/>
      <c r="X35" s="34"/>
      <c r="Y35" s="34"/>
      <c r="Z35" s="34"/>
      <c r="AA35" s="34"/>
      <c r="AB35" s="34"/>
      <c r="AC35" s="34"/>
    </row>
    <row r="36" spans="1:29" ht="15">
      <c r="A36" s="66" t="s">
        <v>245</v>
      </c>
      <c r="B36" s="66" t="s">
        <v>230</v>
      </c>
      <c r="C36" s="67" t="s">
        <v>1144</v>
      </c>
      <c r="D36" s="68">
        <v>3</v>
      </c>
      <c r="E36" s="69"/>
      <c r="F36" s="70">
        <v>50</v>
      </c>
      <c r="G36" s="67"/>
      <c r="H36" s="71"/>
      <c r="I36" s="72"/>
      <c r="J36" s="72"/>
      <c r="K36" s="34" t="s">
        <v>65</v>
      </c>
      <c r="L36" s="79">
        <v>36</v>
      </c>
      <c r="M36" s="79"/>
      <c r="N36" s="74"/>
      <c r="O36" s="81" t="s">
        <v>273</v>
      </c>
      <c r="P36" s="81" t="s">
        <v>274</v>
      </c>
      <c r="Q36" s="81" t="s">
        <v>276</v>
      </c>
      <c r="R36">
        <v>1</v>
      </c>
      <c r="S36" s="80" t="str">
        <f>REPLACE(INDEX(GroupVertices[Group],MATCH(Edges[[#This Row],[Vertex 1]],GroupVertices[Vertex],0)),1,1,"")</f>
        <v>4</v>
      </c>
      <c r="T36" s="80" t="str">
        <f>REPLACE(INDEX(GroupVertices[Group],MATCH(Edges[[#This Row],[Vertex 2]],GroupVertices[Vertex],0)),1,1,"")</f>
        <v>4</v>
      </c>
      <c r="U36" s="34"/>
      <c r="V36" s="34"/>
      <c r="W36" s="34"/>
      <c r="X36" s="34"/>
      <c r="Y36" s="34"/>
      <c r="Z36" s="34"/>
      <c r="AA36" s="34"/>
      <c r="AB36" s="34"/>
      <c r="AC36" s="34"/>
    </row>
    <row r="37" spans="1:29" ht="15">
      <c r="A37" s="66" t="s">
        <v>232</v>
      </c>
      <c r="B37" s="66" t="s">
        <v>230</v>
      </c>
      <c r="C37" s="67" t="s">
        <v>1144</v>
      </c>
      <c r="D37" s="68">
        <v>3</v>
      </c>
      <c r="E37" s="69"/>
      <c r="F37" s="70">
        <v>50</v>
      </c>
      <c r="G37" s="67"/>
      <c r="H37" s="71"/>
      <c r="I37" s="72"/>
      <c r="J37" s="72"/>
      <c r="K37" s="34" t="s">
        <v>65</v>
      </c>
      <c r="L37" s="79">
        <v>37</v>
      </c>
      <c r="M37" s="79"/>
      <c r="N37" s="74"/>
      <c r="O37" s="81" t="s">
        <v>273</v>
      </c>
      <c r="P37" s="81" t="s">
        <v>274</v>
      </c>
      <c r="Q37" s="81" t="s">
        <v>276</v>
      </c>
      <c r="R37">
        <v>1</v>
      </c>
      <c r="S37" s="80" t="str">
        <f>REPLACE(INDEX(GroupVertices[Group],MATCH(Edges[[#This Row],[Vertex 1]],GroupVertices[Vertex],0)),1,1,"")</f>
        <v>3</v>
      </c>
      <c r="T37" s="80" t="str">
        <f>REPLACE(INDEX(GroupVertices[Group],MATCH(Edges[[#This Row],[Vertex 2]],GroupVertices[Vertex],0)),1,1,"")</f>
        <v>4</v>
      </c>
      <c r="U37" s="34"/>
      <c r="V37" s="34"/>
      <c r="W37" s="34"/>
      <c r="X37" s="34"/>
      <c r="Y37" s="34"/>
      <c r="Z37" s="34"/>
      <c r="AA37" s="34"/>
      <c r="AB37" s="34"/>
      <c r="AC37" s="34"/>
    </row>
    <row r="38" spans="1:29" ht="15">
      <c r="A38" s="66" t="s">
        <v>237</v>
      </c>
      <c r="B38" s="66" t="s">
        <v>230</v>
      </c>
      <c r="C38" s="67" t="s">
        <v>1144</v>
      </c>
      <c r="D38" s="68">
        <v>3</v>
      </c>
      <c r="E38" s="69"/>
      <c r="F38" s="70">
        <v>50</v>
      </c>
      <c r="G38" s="67"/>
      <c r="H38" s="71"/>
      <c r="I38" s="72"/>
      <c r="J38" s="72"/>
      <c r="K38" s="34" t="s">
        <v>65</v>
      </c>
      <c r="L38" s="79">
        <v>38</v>
      </c>
      <c r="M38" s="79"/>
      <c r="N38" s="74"/>
      <c r="O38" s="81" t="s">
        <v>273</v>
      </c>
      <c r="P38" s="81" t="s">
        <v>274</v>
      </c>
      <c r="Q38" s="81" t="s">
        <v>275</v>
      </c>
      <c r="R38">
        <v>1</v>
      </c>
      <c r="S38" s="80" t="str">
        <f>REPLACE(INDEX(GroupVertices[Group],MATCH(Edges[[#This Row],[Vertex 1]],GroupVertices[Vertex],0)),1,1,"")</f>
        <v>2</v>
      </c>
      <c r="T38" s="80" t="str">
        <f>REPLACE(INDEX(GroupVertices[Group],MATCH(Edges[[#This Row],[Vertex 2]],GroupVertices[Vertex],0)),1,1,"")</f>
        <v>4</v>
      </c>
      <c r="U38" s="34"/>
      <c r="V38" s="34"/>
      <c r="W38" s="34"/>
      <c r="X38" s="34"/>
      <c r="Y38" s="34"/>
      <c r="Z38" s="34"/>
      <c r="AA38" s="34"/>
      <c r="AB38" s="34"/>
      <c r="AC38" s="34"/>
    </row>
    <row r="39" spans="1:29" ht="15">
      <c r="A39" s="66" t="s">
        <v>244</v>
      </c>
      <c r="B39" s="66" t="s">
        <v>243</v>
      </c>
      <c r="C39" s="67" t="s">
        <v>1144</v>
      </c>
      <c r="D39" s="68">
        <v>3</v>
      </c>
      <c r="E39" s="69"/>
      <c r="F39" s="70">
        <v>50</v>
      </c>
      <c r="G39" s="67"/>
      <c r="H39" s="71"/>
      <c r="I39" s="72"/>
      <c r="J39" s="72"/>
      <c r="K39" s="34" t="s">
        <v>65</v>
      </c>
      <c r="L39" s="79">
        <v>39</v>
      </c>
      <c r="M39" s="79"/>
      <c r="N39" s="74"/>
      <c r="O39" s="81" t="s">
        <v>273</v>
      </c>
      <c r="P39" s="81" t="s">
        <v>274</v>
      </c>
      <c r="Q39" s="81" t="s">
        <v>276</v>
      </c>
      <c r="R39">
        <v>1</v>
      </c>
      <c r="S39" s="80" t="str">
        <f>REPLACE(INDEX(GroupVertices[Group],MATCH(Edges[[#This Row],[Vertex 1]],GroupVertices[Vertex],0)),1,1,"")</f>
        <v>4</v>
      </c>
      <c r="T39" s="80" t="str">
        <f>REPLACE(INDEX(GroupVertices[Group],MATCH(Edges[[#This Row],[Vertex 2]],GroupVertices[Vertex],0)),1,1,"")</f>
        <v>4</v>
      </c>
      <c r="U39" s="34"/>
      <c r="V39" s="34"/>
      <c r="W39" s="34"/>
      <c r="X39" s="34"/>
      <c r="Y39" s="34"/>
      <c r="Z39" s="34"/>
      <c r="AA39" s="34"/>
      <c r="AB39" s="34"/>
      <c r="AC39" s="34"/>
    </row>
    <row r="40" spans="1:29" ht="15">
      <c r="A40" s="66" t="s">
        <v>237</v>
      </c>
      <c r="B40" s="66" t="s">
        <v>243</v>
      </c>
      <c r="C40" s="67" t="s">
        <v>1144</v>
      </c>
      <c r="D40" s="68">
        <v>3</v>
      </c>
      <c r="E40" s="69"/>
      <c r="F40" s="70">
        <v>50</v>
      </c>
      <c r="G40" s="67"/>
      <c r="H40" s="71"/>
      <c r="I40" s="72"/>
      <c r="J40" s="72"/>
      <c r="K40" s="34" t="s">
        <v>65</v>
      </c>
      <c r="L40" s="79">
        <v>40</v>
      </c>
      <c r="M40" s="79"/>
      <c r="N40" s="74"/>
      <c r="O40" s="81" t="s">
        <v>273</v>
      </c>
      <c r="P40" s="81" t="s">
        <v>274</v>
      </c>
      <c r="Q40" s="81" t="s">
        <v>275</v>
      </c>
      <c r="R40">
        <v>1</v>
      </c>
      <c r="S40" s="80" t="str">
        <f>REPLACE(INDEX(GroupVertices[Group],MATCH(Edges[[#This Row],[Vertex 1]],GroupVertices[Vertex],0)),1,1,"")</f>
        <v>2</v>
      </c>
      <c r="T40" s="80" t="str">
        <f>REPLACE(INDEX(GroupVertices[Group],MATCH(Edges[[#This Row],[Vertex 2]],GroupVertices[Vertex],0)),1,1,"")</f>
        <v>4</v>
      </c>
      <c r="U40" s="34"/>
      <c r="V40" s="34"/>
      <c r="W40" s="34"/>
      <c r="X40" s="34"/>
      <c r="Y40" s="34"/>
      <c r="Z40" s="34"/>
      <c r="AA40" s="34"/>
      <c r="AB40" s="34"/>
      <c r="AC40" s="34"/>
    </row>
    <row r="41" spans="1:29" ht="15">
      <c r="A41" s="66" t="s">
        <v>237</v>
      </c>
      <c r="B41" s="66" t="s">
        <v>263</v>
      </c>
      <c r="C41" s="67" t="s">
        <v>1144</v>
      </c>
      <c r="D41" s="68">
        <v>3</v>
      </c>
      <c r="E41" s="69"/>
      <c r="F41" s="70">
        <v>50</v>
      </c>
      <c r="G41" s="67"/>
      <c r="H41" s="71"/>
      <c r="I41" s="72"/>
      <c r="J41" s="72"/>
      <c r="K41" s="34" t="s">
        <v>65</v>
      </c>
      <c r="L41" s="79">
        <v>41</v>
      </c>
      <c r="M41" s="79"/>
      <c r="N41" s="74"/>
      <c r="O41" s="81" t="s">
        <v>273</v>
      </c>
      <c r="P41" s="81" t="s">
        <v>274</v>
      </c>
      <c r="Q41" s="81" t="s">
        <v>275</v>
      </c>
      <c r="R41">
        <v>1</v>
      </c>
      <c r="S41" s="80" t="str">
        <f>REPLACE(INDEX(GroupVertices[Group],MATCH(Edges[[#This Row],[Vertex 1]],GroupVertices[Vertex],0)),1,1,"")</f>
        <v>2</v>
      </c>
      <c r="T41" s="80" t="str">
        <f>REPLACE(INDEX(GroupVertices[Group],MATCH(Edges[[#This Row],[Vertex 2]],GroupVertices[Vertex],0)),1,1,"")</f>
        <v>2</v>
      </c>
      <c r="U41" s="34"/>
      <c r="V41" s="34"/>
      <c r="W41" s="34"/>
      <c r="X41" s="34"/>
      <c r="Y41" s="34"/>
      <c r="Z41" s="34"/>
      <c r="AA41" s="34"/>
      <c r="AB41" s="34"/>
      <c r="AC41" s="34"/>
    </row>
    <row r="42" spans="1:29" ht="15">
      <c r="A42" s="66" t="s">
        <v>237</v>
      </c>
      <c r="B42" s="66" t="s">
        <v>231</v>
      </c>
      <c r="C42" s="67" t="s">
        <v>1144</v>
      </c>
      <c r="D42" s="68">
        <v>3</v>
      </c>
      <c r="E42" s="69"/>
      <c r="F42" s="70">
        <v>50</v>
      </c>
      <c r="G42" s="67"/>
      <c r="H42" s="71"/>
      <c r="I42" s="72"/>
      <c r="J42" s="72"/>
      <c r="K42" s="34" t="s">
        <v>65</v>
      </c>
      <c r="L42" s="79">
        <v>42</v>
      </c>
      <c r="M42" s="79"/>
      <c r="N42" s="74"/>
      <c r="O42" s="81" t="s">
        <v>273</v>
      </c>
      <c r="P42" s="81" t="s">
        <v>274</v>
      </c>
      <c r="Q42" s="81" t="s">
        <v>275</v>
      </c>
      <c r="R42">
        <v>1</v>
      </c>
      <c r="S42" s="80" t="str">
        <f>REPLACE(INDEX(GroupVertices[Group],MATCH(Edges[[#This Row],[Vertex 1]],GroupVertices[Vertex],0)),1,1,"")</f>
        <v>2</v>
      </c>
      <c r="T42" s="80" t="str">
        <f>REPLACE(INDEX(GroupVertices[Group],MATCH(Edges[[#This Row],[Vertex 2]],GroupVertices[Vertex],0)),1,1,"")</f>
        <v>3</v>
      </c>
      <c r="U42" s="34"/>
      <c r="V42" s="34"/>
      <c r="W42" s="34"/>
      <c r="X42" s="34"/>
      <c r="Y42" s="34"/>
      <c r="Z42" s="34"/>
      <c r="AA42" s="34"/>
      <c r="AB42" s="34"/>
      <c r="AC42" s="34"/>
    </row>
    <row r="43" spans="1:29" ht="15">
      <c r="A43" s="66" t="s">
        <v>245</v>
      </c>
      <c r="B43" s="66" t="s">
        <v>244</v>
      </c>
      <c r="C43" s="67" t="s">
        <v>1144</v>
      </c>
      <c r="D43" s="68">
        <v>3</v>
      </c>
      <c r="E43" s="69"/>
      <c r="F43" s="70">
        <v>50</v>
      </c>
      <c r="G43" s="67"/>
      <c r="H43" s="71"/>
      <c r="I43" s="72"/>
      <c r="J43" s="72"/>
      <c r="K43" s="34" t="s">
        <v>65</v>
      </c>
      <c r="L43" s="79">
        <v>43</v>
      </c>
      <c r="M43" s="79"/>
      <c r="N43" s="74"/>
      <c r="O43" s="81" t="s">
        <v>273</v>
      </c>
      <c r="P43" s="81" t="s">
        <v>274</v>
      </c>
      <c r="Q43" s="81" t="s">
        <v>276</v>
      </c>
      <c r="R43">
        <v>1</v>
      </c>
      <c r="S43" s="80" t="str">
        <f>REPLACE(INDEX(GroupVertices[Group],MATCH(Edges[[#This Row],[Vertex 1]],GroupVertices[Vertex],0)),1,1,"")</f>
        <v>4</v>
      </c>
      <c r="T43" s="80" t="str">
        <f>REPLACE(INDEX(GroupVertices[Group],MATCH(Edges[[#This Row],[Vertex 2]],GroupVertices[Vertex],0)),1,1,"")</f>
        <v>4</v>
      </c>
      <c r="U43" s="34"/>
      <c r="V43" s="34"/>
      <c r="W43" s="34"/>
      <c r="X43" s="34"/>
      <c r="Y43" s="34"/>
      <c r="Z43" s="34"/>
      <c r="AA43" s="34"/>
      <c r="AB43" s="34"/>
      <c r="AC43" s="34"/>
    </row>
    <row r="44" spans="1:29" ht="15">
      <c r="A44" s="66" t="s">
        <v>233</v>
      </c>
      <c r="B44" s="66" t="s">
        <v>244</v>
      </c>
      <c r="C44" s="67" t="s">
        <v>1144</v>
      </c>
      <c r="D44" s="68">
        <v>3</v>
      </c>
      <c r="E44" s="69"/>
      <c r="F44" s="70">
        <v>50</v>
      </c>
      <c r="G44" s="67"/>
      <c r="H44" s="71"/>
      <c r="I44" s="72"/>
      <c r="J44" s="72"/>
      <c r="K44" s="34" t="s">
        <v>65</v>
      </c>
      <c r="L44" s="79">
        <v>44</v>
      </c>
      <c r="M44" s="79"/>
      <c r="N44" s="74"/>
      <c r="O44" s="81" t="s">
        <v>273</v>
      </c>
      <c r="P44" s="81" t="s">
        <v>274</v>
      </c>
      <c r="Q44" s="81" t="s">
        <v>276</v>
      </c>
      <c r="R44">
        <v>1</v>
      </c>
      <c r="S44" s="80" t="str">
        <f>REPLACE(INDEX(GroupVertices[Group],MATCH(Edges[[#This Row],[Vertex 1]],GroupVertices[Vertex],0)),1,1,"")</f>
        <v>3</v>
      </c>
      <c r="T44" s="80" t="str">
        <f>REPLACE(INDEX(GroupVertices[Group],MATCH(Edges[[#This Row],[Vertex 2]],GroupVertices[Vertex],0)),1,1,"")</f>
        <v>4</v>
      </c>
      <c r="U44" s="34"/>
      <c r="V44" s="34"/>
      <c r="W44" s="34"/>
      <c r="X44" s="34"/>
      <c r="Y44" s="34"/>
      <c r="Z44" s="34"/>
      <c r="AA44" s="34"/>
      <c r="AB44" s="34"/>
      <c r="AC44" s="34"/>
    </row>
    <row r="45" spans="1:29" ht="15">
      <c r="A45" s="66" t="s">
        <v>237</v>
      </c>
      <c r="B45" s="66" t="s">
        <v>244</v>
      </c>
      <c r="C45" s="67" t="s">
        <v>1144</v>
      </c>
      <c r="D45" s="68">
        <v>3</v>
      </c>
      <c r="E45" s="69"/>
      <c r="F45" s="70">
        <v>50</v>
      </c>
      <c r="G45" s="67"/>
      <c r="H45" s="71"/>
      <c r="I45" s="72"/>
      <c r="J45" s="72"/>
      <c r="K45" s="34" t="s">
        <v>65</v>
      </c>
      <c r="L45" s="79">
        <v>45</v>
      </c>
      <c r="M45" s="79"/>
      <c r="N45" s="74"/>
      <c r="O45" s="81" t="s">
        <v>273</v>
      </c>
      <c r="P45" s="81" t="s">
        <v>274</v>
      </c>
      <c r="Q45" s="81" t="s">
        <v>275</v>
      </c>
      <c r="R45">
        <v>1</v>
      </c>
      <c r="S45" s="80" t="str">
        <f>REPLACE(INDEX(GroupVertices[Group],MATCH(Edges[[#This Row],[Vertex 1]],GroupVertices[Vertex],0)),1,1,"")</f>
        <v>2</v>
      </c>
      <c r="T45" s="80" t="str">
        <f>REPLACE(INDEX(GroupVertices[Group],MATCH(Edges[[#This Row],[Vertex 2]],GroupVertices[Vertex],0)),1,1,"")</f>
        <v>4</v>
      </c>
      <c r="U45" s="34"/>
      <c r="V45" s="34"/>
      <c r="W45" s="34"/>
      <c r="X45" s="34"/>
      <c r="Y45" s="34"/>
      <c r="Z45" s="34"/>
      <c r="AA45" s="34"/>
      <c r="AB45" s="34"/>
      <c r="AC45" s="34"/>
    </row>
    <row r="46" spans="1:29" ht="15">
      <c r="A46" s="66" t="s">
        <v>237</v>
      </c>
      <c r="B46" s="66" t="s">
        <v>264</v>
      </c>
      <c r="C46" s="67" t="s">
        <v>1144</v>
      </c>
      <c r="D46" s="68">
        <v>3</v>
      </c>
      <c r="E46" s="69"/>
      <c r="F46" s="70">
        <v>50</v>
      </c>
      <c r="G46" s="67"/>
      <c r="H46" s="71"/>
      <c r="I46" s="72"/>
      <c r="J46" s="72"/>
      <c r="K46" s="34" t="s">
        <v>65</v>
      </c>
      <c r="L46" s="79">
        <v>46</v>
      </c>
      <c r="M46" s="79"/>
      <c r="N46" s="74"/>
      <c r="O46" s="81" t="s">
        <v>273</v>
      </c>
      <c r="P46" s="81" t="s">
        <v>274</v>
      </c>
      <c r="Q46" s="81" t="s">
        <v>275</v>
      </c>
      <c r="R46">
        <v>1</v>
      </c>
      <c r="S46" s="80" t="str">
        <f>REPLACE(INDEX(GroupVertices[Group],MATCH(Edges[[#This Row],[Vertex 1]],GroupVertices[Vertex],0)),1,1,"")</f>
        <v>2</v>
      </c>
      <c r="T46" s="80" t="str">
        <f>REPLACE(INDEX(GroupVertices[Group],MATCH(Edges[[#This Row],[Vertex 2]],GroupVertices[Vertex],0)),1,1,"")</f>
        <v>2</v>
      </c>
      <c r="U46" s="34"/>
      <c r="V46" s="34"/>
      <c r="W46" s="34"/>
      <c r="X46" s="34"/>
      <c r="Y46" s="34"/>
      <c r="Z46" s="34"/>
      <c r="AA46" s="34"/>
      <c r="AB46" s="34"/>
      <c r="AC46" s="34"/>
    </row>
    <row r="47" spans="1:29" ht="15">
      <c r="A47" s="66" t="s">
        <v>246</v>
      </c>
      <c r="B47" s="66" t="s">
        <v>265</v>
      </c>
      <c r="C47" s="67" t="s">
        <v>1144</v>
      </c>
      <c r="D47" s="68">
        <v>3</v>
      </c>
      <c r="E47" s="69"/>
      <c r="F47" s="70">
        <v>50</v>
      </c>
      <c r="G47" s="67"/>
      <c r="H47" s="71"/>
      <c r="I47" s="72"/>
      <c r="J47" s="72"/>
      <c r="K47" s="34" t="s">
        <v>65</v>
      </c>
      <c r="L47" s="79">
        <v>47</v>
      </c>
      <c r="M47" s="79"/>
      <c r="N47" s="74"/>
      <c r="O47" s="81" t="s">
        <v>273</v>
      </c>
      <c r="P47" s="81" t="s">
        <v>274</v>
      </c>
      <c r="Q47" s="81" t="s">
        <v>276</v>
      </c>
      <c r="R47">
        <v>1</v>
      </c>
      <c r="S47" s="80" t="str">
        <f>REPLACE(INDEX(GroupVertices[Group],MATCH(Edges[[#This Row],[Vertex 1]],GroupVertices[Vertex],0)),1,1,"")</f>
        <v>2</v>
      </c>
      <c r="T47" s="80" t="str">
        <f>REPLACE(INDEX(GroupVertices[Group],MATCH(Edges[[#This Row],[Vertex 2]],GroupVertices[Vertex],0)),1,1,"")</f>
        <v>2</v>
      </c>
      <c r="U47" s="34"/>
      <c r="V47" s="34"/>
      <c r="W47" s="34"/>
      <c r="X47" s="34"/>
      <c r="Y47" s="34"/>
      <c r="Z47" s="34"/>
      <c r="AA47" s="34"/>
      <c r="AB47" s="34"/>
      <c r="AC47" s="34"/>
    </row>
    <row r="48" spans="1:29" ht="15">
      <c r="A48" s="66" t="s">
        <v>247</v>
      </c>
      <c r="B48" s="66" t="s">
        <v>265</v>
      </c>
      <c r="C48" s="67" t="s">
        <v>1144</v>
      </c>
      <c r="D48" s="68">
        <v>3</v>
      </c>
      <c r="E48" s="69"/>
      <c r="F48" s="70">
        <v>50</v>
      </c>
      <c r="G48" s="67"/>
      <c r="H48" s="71"/>
      <c r="I48" s="72"/>
      <c r="J48" s="72"/>
      <c r="K48" s="34" t="s">
        <v>65</v>
      </c>
      <c r="L48" s="79">
        <v>48</v>
      </c>
      <c r="M48" s="79"/>
      <c r="N48" s="74"/>
      <c r="O48" s="81" t="s">
        <v>273</v>
      </c>
      <c r="P48" s="81" t="s">
        <v>274</v>
      </c>
      <c r="Q48" s="81" t="s">
        <v>276</v>
      </c>
      <c r="R48">
        <v>1</v>
      </c>
      <c r="S48" s="80" t="str">
        <f>REPLACE(INDEX(GroupVertices[Group],MATCH(Edges[[#This Row],[Vertex 1]],GroupVertices[Vertex],0)),1,1,"")</f>
        <v>2</v>
      </c>
      <c r="T48" s="80" t="str">
        <f>REPLACE(INDEX(GroupVertices[Group],MATCH(Edges[[#This Row],[Vertex 2]],GroupVertices[Vertex],0)),1,1,"")</f>
        <v>2</v>
      </c>
      <c r="U48" s="34"/>
      <c r="V48" s="34"/>
      <c r="W48" s="34"/>
      <c r="X48" s="34"/>
      <c r="Y48" s="34"/>
      <c r="Z48" s="34"/>
      <c r="AA48" s="34"/>
      <c r="AB48" s="34"/>
      <c r="AC48" s="34"/>
    </row>
    <row r="49" spans="1:29" ht="15">
      <c r="A49" s="66" t="s">
        <v>237</v>
      </c>
      <c r="B49" s="66" t="s">
        <v>265</v>
      </c>
      <c r="C49" s="67" t="s">
        <v>1144</v>
      </c>
      <c r="D49" s="68">
        <v>3</v>
      </c>
      <c r="E49" s="69"/>
      <c r="F49" s="70">
        <v>50</v>
      </c>
      <c r="G49" s="67"/>
      <c r="H49" s="71"/>
      <c r="I49" s="72"/>
      <c r="J49" s="72"/>
      <c r="K49" s="34" t="s">
        <v>65</v>
      </c>
      <c r="L49" s="79">
        <v>49</v>
      </c>
      <c r="M49" s="79"/>
      <c r="N49" s="74"/>
      <c r="O49" s="81" t="s">
        <v>273</v>
      </c>
      <c r="P49" s="81" t="s">
        <v>274</v>
      </c>
      <c r="Q49" s="81" t="s">
        <v>275</v>
      </c>
      <c r="R49">
        <v>1</v>
      </c>
      <c r="S49" s="80" t="str">
        <f>REPLACE(INDEX(GroupVertices[Group],MATCH(Edges[[#This Row],[Vertex 1]],GroupVertices[Vertex],0)),1,1,"")</f>
        <v>2</v>
      </c>
      <c r="T49" s="80" t="str">
        <f>REPLACE(INDEX(GroupVertices[Group],MATCH(Edges[[#This Row],[Vertex 2]],GroupVertices[Vertex],0)),1,1,"")</f>
        <v>2</v>
      </c>
      <c r="U49" s="34"/>
      <c r="V49" s="34"/>
      <c r="W49" s="34"/>
      <c r="X49" s="34"/>
      <c r="Y49" s="34"/>
      <c r="Z49" s="34"/>
      <c r="AA49" s="34"/>
      <c r="AB49" s="34"/>
      <c r="AC49" s="34"/>
    </row>
    <row r="50" spans="1:29" ht="15">
      <c r="A50" s="66" t="s">
        <v>247</v>
      </c>
      <c r="B50" s="66" t="s">
        <v>246</v>
      </c>
      <c r="C50" s="67" t="s">
        <v>1144</v>
      </c>
      <c r="D50" s="68">
        <v>3</v>
      </c>
      <c r="E50" s="69"/>
      <c r="F50" s="70">
        <v>50</v>
      </c>
      <c r="G50" s="67"/>
      <c r="H50" s="71"/>
      <c r="I50" s="72"/>
      <c r="J50" s="72"/>
      <c r="K50" s="34" t="s">
        <v>65</v>
      </c>
      <c r="L50" s="79">
        <v>50</v>
      </c>
      <c r="M50" s="79"/>
      <c r="N50" s="74"/>
      <c r="O50" s="81" t="s">
        <v>273</v>
      </c>
      <c r="P50" s="81" t="s">
        <v>274</v>
      </c>
      <c r="Q50" s="81" t="s">
        <v>276</v>
      </c>
      <c r="R50">
        <v>1</v>
      </c>
      <c r="S50" s="80" t="str">
        <f>REPLACE(INDEX(GroupVertices[Group],MATCH(Edges[[#This Row],[Vertex 1]],GroupVertices[Vertex],0)),1,1,"")</f>
        <v>2</v>
      </c>
      <c r="T50" s="80" t="str">
        <f>REPLACE(INDEX(GroupVertices[Group],MATCH(Edges[[#This Row],[Vertex 2]],GroupVertices[Vertex],0)),1,1,"")</f>
        <v>2</v>
      </c>
      <c r="U50" s="34"/>
      <c r="V50" s="34"/>
      <c r="W50" s="34"/>
      <c r="X50" s="34"/>
      <c r="Y50" s="34"/>
      <c r="Z50" s="34"/>
      <c r="AA50" s="34"/>
      <c r="AB50" s="34"/>
      <c r="AC50" s="34"/>
    </row>
    <row r="51" spans="1:29" ht="15">
      <c r="A51" s="66" t="s">
        <v>237</v>
      </c>
      <c r="B51" s="66" t="s">
        <v>246</v>
      </c>
      <c r="C51" s="67" t="s">
        <v>1144</v>
      </c>
      <c r="D51" s="68">
        <v>3</v>
      </c>
      <c r="E51" s="69"/>
      <c r="F51" s="70">
        <v>50</v>
      </c>
      <c r="G51" s="67"/>
      <c r="H51" s="71"/>
      <c r="I51" s="72"/>
      <c r="J51" s="72"/>
      <c r="K51" s="34" t="s">
        <v>65</v>
      </c>
      <c r="L51" s="79">
        <v>51</v>
      </c>
      <c r="M51" s="79"/>
      <c r="N51" s="74"/>
      <c r="O51" s="81" t="s">
        <v>273</v>
      </c>
      <c r="P51" s="81" t="s">
        <v>274</v>
      </c>
      <c r="Q51" s="81" t="s">
        <v>275</v>
      </c>
      <c r="R51">
        <v>1</v>
      </c>
      <c r="S51" s="80" t="str">
        <f>REPLACE(INDEX(GroupVertices[Group],MATCH(Edges[[#This Row],[Vertex 1]],GroupVertices[Vertex],0)),1,1,"")</f>
        <v>2</v>
      </c>
      <c r="T51" s="80" t="str">
        <f>REPLACE(INDEX(GroupVertices[Group],MATCH(Edges[[#This Row],[Vertex 2]],GroupVertices[Vertex],0)),1,1,"")</f>
        <v>2</v>
      </c>
      <c r="U51" s="34"/>
      <c r="V51" s="34"/>
      <c r="W51" s="34"/>
      <c r="X51" s="34"/>
      <c r="Y51" s="34"/>
      <c r="Z51" s="34"/>
      <c r="AA51" s="34"/>
      <c r="AB51" s="34"/>
      <c r="AC51" s="34"/>
    </row>
    <row r="52" spans="1:29" ht="15">
      <c r="A52" s="66" t="s">
        <v>237</v>
      </c>
      <c r="B52" s="66" t="s">
        <v>266</v>
      </c>
      <c r="C52" s="67" t="s">
        <v>1144</v>
      </c>
      <c r="D52" s="68">
        <v>3</v>
      </c>
      <c r="E52" s="69"/>
      <c r="F52" s="70">
        <v>50</v>
      </c>
      <c r="G52" s="67"/>
      <c r="H52" s="71"/>
      <c r="I52" s="72"/>
      <c r="J52" s="72"/>
      <c r="K52" s="34" t="s">
        <v>65</v>
      </c>
      <c r="L52" s="79">
        <v>52</v>
      </c>
      <c r="M52" s="79"/>
      <c r="N52" s="74"/>
      <c r="O52" s="81" t="s">
        <v>273</v>
      </c>
      <c r="P52" s="81" t="s">
        <v>274</v>
      </c>
      <c r="Q52" s="81" t="s">
        <v>275</v>
      </c>
      <c r="R52">
        <v>1</v>
      </c>
      <c r="S52" s="80" t="str">
        <f>REPLACE(INDEX(GroupVertices[Group],MATCH(Edges[[#This Row],[Vertex 1]],GroupVertices[Vertex],0)),1,1,"")</f>
        <v>2</v>
      </c>
      <c r="T52" s="80" t="str">
        <f>REPLACE(INDEX(GroupVertices[Group],MATCH(Edges[[#This Row],[Vertex 2]],GroupVertices[Vertex],0)),1,1,"")</f>
        <v>2</v>
      </c>
      <c r="U52" s="34"/>
      <c r="V52" s="34"/>
      <c r="W52" s="34"/>
      <c r="X52" s="34"/>
      <c r="Y52" s="34"/>
      <c r="Z52" s="34"/>
      <c r="AA52" s="34"/>
      <c r="AB52" s="34"/>
      <c r="AC52" s="34"/>
    </row>
    <row r="53" spans="1:29" ht="15">
      <c r="A53" s="66" t="s">
        <v>237</v>
      </c>
      <c r="B53" s="66" t="s">
        <v>267</v>
      </c>
      <c r="C53" s="67" t="s">
        <v>1144</v>
      </c>
      <c r="D53" s="68">
        <v>3</v>
      </c>
      <c r="E53" s="69"/>
      <c r="F53" s="70">
        <v>50</v>
      </c>
      <c r="G53" s="67"/>
      <c r="H53" s="71"/>
      <c r="I53" s="72"/>
      <c r="J53" s="72"/>
      <c r="K53" s="34" t="s">
        <v>65</v>
      </c>
      <c r="L53" s="79">
        <v>53</v>
      </c>
      <c r="M53" s="79"/>
      <c r="N53" s="74"/>
      <c r="O53" s="81" t="s">
        <v>273</v>
      </c>
      <c r="P53" s="81" t="s">
        <v>274</v>
      </c>
      <c r="Q53" s="81" t="s">
        <v>275</v>
      </c>
      <c r="R53">
        <v>1</v>
      </c>
      <c r="S53" s="80" t="str">
        <f>REPLACE(INDEX(GroupVertices[Group],MATCH(Edges[[#This Row],[Vertex 1]],GroupVertices[Vertex],0)),1,1,"")</f>
        <v>2</v>
      </c>
      <c r="T53" s="80" t="str">
        <f>REPLACE(INDEX(GroupVertices[Group],MATCH(Edges[[#This Row],[Vertex 2]],GroupVertices[Vertex],0)),1,1,"")</f>
        <v>2</v>
      </c>
      <c r="U53" s="34"/>
      <c r="V53" s="34"/>
      <c r="W53" s="34"/>
      <c r="X53" s="34"/>
      <c r="Y53" s="34"/>
      <c r="Z53" s="34"/>
      <c r="AA53" s="34"/>
      <c r="AB53" s="34"/>
      <c r="AC53" s="34"/>
    </row>
    <row r="54" spans="1:29" ht="15">
      <c r="A54" s="66" t="s">
        <v>248</v>
      </c>
      <c r="B54" s="66" t="s">
        <v>239</v>
      </c>
      <c r="C54" s="67" t="s">
        <v>1144</v>
      </c>
      <c r="D54" s="68">
        <v>3</v>
      </c>
      <c r="E54" s="69"/>
      <c r="F54" s="70">
        <v>50</v>
      </c>
      <c r="G54" s="67"/>
      <c r="H54" s="71"/>
      <c r="I54" s="72"/>
      <c r="J54" s="72"/>
      <c r="K54" s="34" t="s">
        <v>65</v>
      </c>
      <c r="L54" s="79">
        <v>54</v>
      </c>
      <c r="M54" s="79"/>
      <c r="N54" s="74"/>
      <c r="O54" s="81" t="s">
        <v>273</v>
      </c>
      <c r="P54" s="81" t="s">
        <v>274</v>
      </c>
      <c r="Q54" s="81" t="s">
        <v>276</v>
      </c>
      <c r="R54">
        <v>1</v>
      </c>
      <c r="S54" s="80" t="str">
        <f>REPLACE(INDEX(GroupVertices[Group],MATCH(Edges[[#This Row],[Vertex 1]],GroupVertices[Vertex],0)),1,1,"")</f>
        <v>2</v>
      </c>
      <c r="T54" s="80" t="str">
        <f>REPLACE(INDEX(GroupVertices[Group],MATCH(Edges[[#This Row],[Vertex 2]],GroupVertices[Vertex],0)),1,1,"")</f>
        <v>2</v>
      </c>
      <c r="U54" s="34"/>
      <c r="V54" s="34"/>
      <c r="W54" s="34"/>
      <c r="X54" s="34"/>
      <c r="Y54" s="34"/>
      <c r="Z54" s="34"/>
      <c r="AA54" s="34"/>
      <c r="AB54" s="34"/>
      <c r="AC54" s="34"/>
    </row>
    <row r="55" spans="1:29" ht="15">
      <c r="A55" s="66" t="s">
        <v>249</v>
      </c>
      <c r="B55" s="66" t="s">
        <v>239</v>
      </c>
      <c r="C55" s="67" t="s">
        <v>1144</v>
      </c>
      <c r="D55" s="68">
        <v>3</v>
      </c>
      <c r="E55" s="69"/>
      <c r="F55" s="70">
        <v>50</v>
      </c>
      <c r="G55" s="67"/>
      <c r="H55" s="71"/>
      <c r="I55" s="72"/>
      <c r="J55" s="72"/>
      <c r="K55" s="34" t="s">
        <v>65</v>
      </c>
      <c r="L55" s="79">
        <v>55</v>
      </c>
      <c r="M55" s="79"/>
      <c r="N55" s="74"/>
      <c r="O55" s="81" t="s">
        <v>273</v>
      </c>
      <c r="P55" s="81" t="s">
        <v>274</v>
      </c>
      <c r="Q55" s="81" t="s">
        <v>276</v>
      </c>
      <c r="R55">
        <v>1</v>
      </c>
      <c r="S55" s="80" t="str">
        <f>REPLACE(INDEX(GroupVertices[Group],MATCH(Edges[[#This Row],[Vertex 1]],GroupVertices[Vertex],0)),1,1,"")</f>
        <v>2</v>
      </c>
      <c r="T55" s="80" t="str">
        <f>REPLACE(INDEX(GroupVertices[Group],MATCH(Edges[[#This Row],[Vertex 2]],GroupVertices[Vertex],0)),1,1,"")</f>
        <v>2</v>
      </c>
      <c r="U55" s="34"/>
      <c r="V55" s="34"/>
      <c r="W55" s="34"/>
      <c r="X55" s="34"/>
      <c r="Y55" s="34"/>
      <c r="Z55" s="34"/>
      <c r="AA55" s="34"/>
      <c r="AB55" s="34"/>
      <c r="AC55" s="34"/>
    </row>
    <row r="56" spans="1:29" ht="15">
      <c r="A56" s="66" t="s">
        <v>236</v>
      </c>
      <c r="B56" s="66" t="s">
        <v>239</v>
      </c>
      <c r="C56" s="67" t="s">
        <v>1144</v>
      </c>
      <c r="D56" s="68">
        <v>3</v>
      </c>
      <c r="E56" s="69"/>
      <c r="F56" s="70">
        <v>50</v>
      </c>
      <c r="G56" s="67"/>
      <c r="H56" s="71"/>
      <c r="I56" s="72"/>
      <c r="J56" s="72"/>
      <c r="K56" s="34" t="s">
        <v>65</v>
      </c>
      <c r="L56" s="79">
        <v>56</v>
      </c>
      <c r="M56" s="79"/>
      <c r="N56" s="74"/>
      <c r="O56" s="81" t="s">
        <v>273</v>
      </c>
      <c r="P56" s="81" t="s">
        <v>274</v>
      </c>
      <c r="Q56" s="81" t="s">
        <v>276</v>
      </c>
      <c r="R56">
        <v>1</v>
      </c>
      <c r="S56" s="80" t="str">
        <f>REPLACE(INDEX(GroupVertices[Group],MATCH(Edges[[#This Row],[Vertex 1]],GroupVertices[Vertex],0)),1,1,"")</f>
        <v>3</v>
      </c>
      <c r="T56" s="80" t="str">
        <f>REPLACE(INDEX(GroupVertices[Group],MATCH(Edges[[#This Row],[Vertex 2]],GroupVertices[Vertex],0)),1,1,"")</f>
        <v>2</v>
      </c>
      <c r="U56" s="34"/>
      <c r="V56" s="34"/>
      <c r="W56" s="34"/>
      <c r="X56" s="34"/>
      <c r="Y56" s="34"/>
      <c r="Z56" s="34"/>
      <c r="AA56" s="34"/>
      <c r="AB56" s="34"/>
      <c r="AC56" s="34"/>
    </row>
    <row r="57" spans="1:29" ht="15">
      <c r="A57" s="66" t="s">
        <v>237</v>
      </c>
      <c r="B57" s="66" t="s">
        <v>239</v>
      </c>
      <c r="C57" s="67" t="s">
        <v>1144</v>
      </c>
      <c r="D57" s="68">
        <v>3</v>
      </c>
      <c r="E57" s="69"/>
      <c r="F57" s="70">
        <v>50</v>
      </c>
      <c r="G57" s="67"/>
      <c r="H57" s="71"/>
      <c r="I57" s="72"/>
      <c r="J57" s="72"/>
      <c r="K57" s="34" t="s">
        <v>65</v>
      </c>
      <c r="L57" s="79">
        <v>57</v>
      </c>
      <c r="M57" s="79"/>
      <c r="N57" s="74"/>
      <c r="O57" s="81" t="s">
        <v>273</v>
      </c>
      <c r="P57" s="81" t="s">
        <v>274</v>
      </c>
      <c r="Q57" s="81" t="s">
        <v>275</v>
      </c>
      <c r="R57">
        <v>1</v>
      </c>
      <c r="S57" s="80" t="str">
        <f>REPLACE(INDEX(GroupVertices[Group],MATCH(Edges[[#This Row],[Vertex 1]],GroupVertices[Vertex],0)),1,1,"")</f>
        <v>2</v>
      </c>
      <c r="T57" s="80" t="str">
        <f>REPLACE(INDEX(GroupVertices[Group],MATCH(Edges[[#This Row],[Vertex 2]],GroupVertices[Vertex],0)),1,1,"")</f>
        <v>2</v>
      </c>
      <c r="U57" s="34"/>
      <c r="V57" s="34"/>
      <c r="W57" s="34"/>
      <c r="X57" s="34"/>
      <c r="Y57" s="34"/>
      <c r="Z57" s="34"/>
      <c r="AA57" s="34"/>
      <c r="AB57" s="34"/>
      <c r="AC57" s="34"/>
    </row>
    <row r="58" spans="1:29" ht="15">
      <c r="A58" s="66" t="s">
        <v>236</v>
      </c>
      <c r="B58" s="66" t="s">
        <v>245</v>
      </c>
      <c r="C58" s="67" t="s">
        <v>1144</v>
      </c>
      <c r="D58" s="68">
        <v>3</v>
      </c>
      <c r="E58" s="69"/>
      <c r="F58" s="70">
        <v>50</v>
      </c>
      <c r="G58" s="67"/>
      <c r="H58" s="71"/>
      <c r="I58" s="72"/>
      <c r="J58" s="72"/>
      <c r="K58" s="34" t="s">
        <v>65</v>
      </c>
      <c r="L58" s="79">
        <v>58</v>
      </c>
      <c r="M58" s="79"/>
      <c r="N58" s="74"/>
      <c r="O58" s="81" t="s">
        <v>273</v>
      </c>
      <c r="P58" s="81" t="s">
        <v>274</v>
      </c>
      <c r="Q58" s="81" t="s">
        <v>276</v>
      </c>
      <c r="R58">
        <v>1</v>
      </c>
      <c r="S58" s="80" t="str">
        <f>REPLACE(INDEX(GroupVertices[Group],MATCH(Edges[[#This Row],[Vertex 1]],GroupVertices[Vertex],0)),1,1,"")</f>
        <v>3</v>
      </c>
      <c r="T58" s="80" t="str">
        <f>REPLACE(INDEX(GroupVertices[Group],MATCH(Edges[[#This Row],[Vertex 2]],GroupVertices[Vertex],0)),1,1,"")</f>
        <v>4</v>
      </c>
      <c r="U58" s="34"/>
      <c r="V58" s="34"/>
      <c r="W58" s="34"/>
      <c r="X58" s="34"/>
      <c r="Y58" s="34"/>
      <c r="Z58" s="34"/>
      <c r="AA58" s="34"/>
      <c r="AB58" s="34"/>
      <c r="AC58" s="34"/>
    </row>
    <row r="59" spans="1:29" ht="15">
      <c r="A59" s="66" t="s">
        <v>237</v>
      </c>
      <c r="B59" s="66" t="s">
        <v>245</v>
      </c>
      <c r="C59" s="67" t="s">
        <v>1144</v>
      </c>
      <c r="D59" s="68">
        <v>3</v>
      </c>
      <c r="E59" s="69"/>
      <c r="F59" s="70">
        <v>50</v>
      </c>
      <c r="G59" s="67"/>
      <c r="H59" s="71"/>
      <c r="I59" s="72"/>
      <c r="J59" s="72"/>
      <c r="K59" s="34" t="s">
        <v>65</v>
      </c>
      <c r="L59" s="79">
        <v>59</v>
      </c>
      <c r="M59" s="79"/>
      <c r="N59" s="74"/>
      <c r="O59" s="81" t="s">
        <v>273</v>
      </c>
      <c r="P59" s="81" t="s">
        <v>274</v>
      </c>
      <c r="Q59" s="81" t="s">
        <v>275</v>
      </c>
      <c r="R59">
        <v>1</v>
      </c>
      <c r="S59" s="80" t="str">
        <f>REPLACE(INDEX(GroupVertices[Group],MATCH(Edges[[#This Row],[Vertex 1]],GroupVertices[Vertex],0)),1,1,"")</f>
        <v>2</v>
      </c>
      <c r="T59" s="80" t="str">
        <f>REPLACE(INDEX(GroupVertices[Group],MATCH(Edges[[#This Row],[Vertex 2]],GroupVertices[Vertex],0)),1,1,"")</f>
        <v>4</v>
      </c>
      <c r="U59" s="34"/>
      <c r="V59" s="34"/>
      <c r="W59" s="34"/>
      <c r="X59" s="34"/>
      <c r="Y59" s="34"/>
      <c r="Z59" s="34"/>
      <c r="AA59" s="34"/>
      <c r="AB59" s="34"/>
      <c r="AC59" s="34"/>
    </row>
    <row r="60" spans="1:29" ht="15">
      <c r="A60" s="66" t="s">
        <v>237</v>
      </c>
      <c r="B60" s="66" t="s">
        <v>247</v>
      </c>
      <c r="C60" s="67" t="s">
        <v>1144</v>
      </c>
      <c r="D60" s="68">
        <v>3</v>
      </c>
      <c r="E60" s="69"/>
      <c r="F60" s="70">
        <v>50</v>
      </c>
      <c r="G60" s="67"/>
      <c r="H60" s="71"/>
      <c r="I60" s="72"/>
      <c r="J60" s="72"/>
      <c r="K60" s="34" t="s">
        <v>65</v>
      </c>
      <c r="L60" s="79">
        <v>60</v>
      </c>
      <c r="M60" s="79"/>
      <c r="N60" s="74"/>
      <c r="O60" s="81" t="s">
        <v>273</v>
      </c>
      <c r="P60" s="81" t="s">
        <v>274</v>
      </c>
      <c r="Q60" s="81" t="s">
        <v>275</v>
      </c>
      <c r="R60">
        <v>1</v>
      </c>
      <c r="S60" s="80" t="str">
        <f>REPLACE(INDEX(GroupVertices[Group],MATCH(Edges[[#This Row],[Vertex 1]],GroupVertices[Vertex],0)),1,1,"")</f>
        <v>2</v>
      </c>
      <c r="T60" s="80" t="str">
        <f>REPLACE(INDEX(GroupVertices[Group],MATCH(Edges[[#This Row],[Vertex 2]],GroupVertices[Vertex],0)),1,1,"")</f>
        <v>2</v>
      </c>
      <c r="U60" s="34"/>
      <c r="V60" s="34"/>
      <c r="W60" s="34"/>
      <c r="X60" s="34"/>
      <c r="Y60" s="34"/>
      <c r="Z60" s="34"/>
      <c r="AA60" s="34"/>
      <c r="AB60" s="34"/>
      <c r="AC60" s="34"/>
    </row>
    <row r="61" spans="1:29" ht="15">
      <c r="A61" s="66" t="s">
        <v>237</v>
      </c>
      <c r="B61" s="66" t="s">
        <v>248</v>
      </c>
      <c r="C61" s="67" t="s">
        <v>1144</v>
      </c>
      <c r="D61" s="68">
        <v>3</v>
      </c>
      <c r="E61" s="69"/>
      <c r="F61" s="70">
        <v>50</v>
      </c>
      <c r="G61" s="67"/>
      <c r="H61" s="71"/>
      <c r="I61" s="72"/>
      <c r="J61" s="72"/>
      <c r="K61" s="34" t="s">
        <v>65</v>
      </c>
      <c r="L61" s="79">
        <v>61</v>
      </c>
      <c r="M61" s="79"/>
      <c r="N61" s="74"/>
      <c r="O61" s="81" t="s">
        <v>273</v>
      </c>
      <c r="P61" s="81" t="s">
        <v>274</v>
      </c>
      <c r="Q61" s="81" t="s">
        <v>275</v>
      </c>
      <c r="R61">
        <v>1</v>
      </c>
      <c r="S61" s="80" t="str">
        <f>REPLACE(INDEX(GroupVertices[Group],MATCH(Edges[[#This Row],[Vertex 1]],GroupVertices[Vertex],0)),1,1,"")</f>
        <v>2</v>
      </c>
      <c r="T61" s="80" t="str">
        <f>REPLACE(INDEX(GroupVertices[Group],MATCH(Edges[[#This Row],[Vertex 2]],GroupVertices[Vertex],0)),1,1,"")</f>
        <v>2</v>
      </c>
      <c r="U61" s="34"/>
      <c r="V61" s="34"/>
      <c r="W61" s="34"/>
      <c r="X61" s="34"/>
      <c r="Y61" s="34"/>
      <c r="Z61" s="34"/>
      <c r="AA61" s="34"/>
      <c r="AB61" s="34"/>
      <c r="AC61" s="34"/>
    </row>
    <row r="62" spans="1:29" ht="15">
      <c r="A62" s="66" t="s">
        <v>232</v>
      </c>
      <c r="B62" s="66" t="s">
        <v>238</v>
      </c>
      <c r="C62" s="67" t="s">
        <v>1144</v>
      </c>
      <c r="D62" s="68">
        <v>3</v>
      </c>
      <c r="E62" s="69"/>
      <c r="F62" s="70">
        <v>50</v>
      </c>
      <c r="G62" s="67"/>
      <c r="H62" s="71"/>
      <c r="I62" s="72"/>
      <c r="J62" s="72"/>
      <c r="K62" s="34" t="s">
        <v>65</v>
      </c>
      <c r="L62" s="79">
        <v>62</v>
      </c>
      <c r="M62" s="79"/>
      <c r="N62" s="74"/>
      <c r="O62" s="81" t="s">
        <v>273</v>
      </c>
      <c r="P62" s="81" t="s">
        <v>274</v>
      </c>
      <c r="Q62" s="81" t="s">
        <v>276</v>
      </c>
      <c r="R62">
        <v>1</v>
      </c>
      <c r="S62" s="80" t="str">
        <f>REPLACE(INDEX(GroupVertices[Group],MATCH(Edges[[#This Row],[Vertex 1]],GroupVertices[Vertex],0)),1,1,"")</f>
        <v>3</v>
      </c>
      <c r="T62" s="80" t="str">
        <f>REPLACE(INDEX(GroupVertices[Group],MATCH(Edges[[#This Row],[Vertex 2]],GroupVertices[Vertex],0)),1,1,"")</f>
        <v>3</v>
      </c>
      <c r="U62" s="34"/>
      <c r="V62" s="34"/>
      <c r="W62" s="34"/>
      <c r="X62" s="34"/>
      <c r="Y62" s="34"/>
      <c r="Z62" s="34"/>
      <c r="AA62" s="34"/>
      <c r="AB62" s="34"/>
      <c r="AC62" s="34"/>
    </row>
    <row r="63" spans="1:29" ht="15">
      <c r="A63" s="66" t="s">
        <v>241</v>
      </c>
      <c r="B63" s="66" t="s">
        <v>238</v>
      </c>
      <c r="C63" s="67" t="s">
        <v>1144</v>
      </c>
      <c r="D63" s="68">
        <v>3</v>
      </c>
      <c r="E63" s="69"/>
      <c r="F63" s="70">
        <v>50</v>
      </c>
      <c r="G63" s="67"/>
      <c r="H63" s="71"/>
      <c r="I63" s="72"/>
      <c r="J63" s="72"/>
      <c r="K63" s="34" t="s">
        <v>65</v>
      </c>
      <c r="L63" s="79">
        <v>63</v>
      </c>
      <c r="M63" s="79"/>
      <c r="N63" s="74"/>
      <c r="O63" s="81" t="s">
        <v>273</v>
      </c>
      <c r="P63" s="81" t="s">
        <v>274</v>
      </c>
      <c r="Q63" s="81" t="s">
        <v>276</v>
      </c>
      <c r="R63">
        <v>1</v>
      </c>
      <c r="S63" s="80" t="str">
        <f>REPLACE(INDEX(GroupVertices[Group],MATCH(Edges[[#This Row],[Vertex 1]],GroupVertices[Vertex],0)),1,1,"")</f>
        <v>3</v>
      </c>
      <c r="T63" s="80" t="str">
        <f>REPLACE(INDEX(GroupVertices[Group],MATCH(Edges[[#This Row],[Vertex 2]],GroupVertices[Vertex],0)),1,1,"")</f>
        <v>3</v>
      </c>
      <c r="U63" s="34"/>
      <c r="V63" s="34"/>
      <c r="W63" s="34"/>
      <c r="X63" s="34"/>
      <c r="Y63" s="34"/>
      <c r="Z63" s="34"/>
      <c r="AA63" s="34"/>
      <c r="AB63" s="34"/>
      <c r="AC63" s="34"/>
    </row>
    <row r="64" spans="1:29" ht="15">
      <c r="A64" s="66" t="s">
        <v>235</v>
      </c>
      <c r="B64" s="66" t="s">
        <v>238</v>
      </c>
      <c r="C64" s="67" t="s">
        <v>1144</v>
      </c>
      <c r="D64" s="68">
        <v>3</v>
      </c>
      <c r="E64" s="69"/>
      <c r="F64" s="70">
        <v>50</v>
      </c>
      <c r="G64" s="67"/>
      <c r="H64" s="71"/>
      <c r="I64" s="72"/>
      <c r="J64" s="72"/>
      <c r="K64" s="34" t="s">
        <v>65</v>
      </c>
      <c r="L64" s="79">
        <v>64</v>
      </c>
      <c r="M64" s="79"/>
      <c r="N64" s="74"/>
      <c r="O64" s="81" t="s">
        <v>273</v>
      </c>
      <c r="P64" s="81" t="s">
        <v>274</v>
      </c>
      <c r="Q64" s="81" t="s">
        <v>276</v>
      </c>
      <c r="R64">
        <v>1</v>
      </c>
      <c r="S64" s="80" t="str">
        <f>REPLACE(INDEX(GroupVertices[Group],MATCH(Edges[[#This Row],[Vertex 1]],GroupVertices[Vertex],0)),1,1,"")</f>
        <v>3</v>
      </c>
      <c r="T64" s="80" t="str">
        <f>REPLACE(INDEX(GroupVertices[Group],MATCH(Edges[[#This Row],[Vertex 2]],GroupVertices[Vertex],0)),1,1,"")</f>
        <v>3</v>
      </c>
      <c r="U64" s="34"/>
      <c r="V64" s="34"/>
      <c r="W64" s="34"/>
      <c r="X64" s="34"/>
      <c r="Y64" s="34"/>
      <c r="Z64" s="34"/>
      <c r="AA64" s="34"/>
      <c r="AB64" s="34"/>
      <c r="AC64" s="34"/>
    </row>
    <row r="65" spans="1:29" ht="15">
      <c r="A65" s="66" t="s">
        <v>236</v>
      </c>
      <c r="B65" s="66" t="s">
        <v>238</v>
      </c>
      <c r="C65" s="67" t="s">
        <v>1144</v>
      </c>
      <c r="D65" s="68">
        <v>3</v>
      </c>
      <c r="E65" s="69"/>
      <c r="F65" s="70">
        <v>50</v>
      </c>
      <c r="G65" s="67"/>
      <c r="H65" s="71"/>
      <c r="I65" s="72"/>
      <c r="J65" s="72"/>
      <c r="K65" s="34" t="s">
        <v>65</v>
      </c>
      <c r="L65" s="79">
        <v>65</v>
      </c>
      <c r="M65" s="79"/>
      <c r="N65" s="74"/>
      <c r="O65" s="81" t="s">
        <v>273</v>
      </c>
      <c r="P65" s="81" t="s">
        <v>274</v>
      </c>
      <c r="Q65" s="81" t="s">
        <v>276</v>
      </c>
      <c r="R65">
        <v>1</v>
      </c>
      <c r="S65" s="80" t="str">
        <f>REPLACE(INDEX(GroupVertices[Group],MATCH(Edges[[#This Row],[Vertex 1]],GroupVertices[Vertex],0)),1,1,"")</f>
        <v>3</v>
      </c>
      <c r="T65" s="80" t="str">
        <f>REPLACE(INDEX(GroupVertices[Group],MATCH(Edges[[#This Row],[Vertex 2]],GroupVertices[Vertex],0)),1,1,"")</f>
        <v>3</v>
      </c>
      <c r="U65" s="34"/>
      <c r="V65" s="34"/>
      <c r="W65" s="34"/>
      <c r="X65" s="34"/>
      <c r="Y65" s="34"/>
      <c r="Z65" s="34"/>
      <c r="AA65" s="34"/>
      <c r="AB65" s="34"/>
      <c r="AC65" s="34"/>
    </row>
    <row r="66" spans="1:29" ht="15">
      <c r="A66" s="66" t="s">
        <v>237</v>
      </c>
      <c r="B66" s="66" t="s">
        <v>238</v>
      </c>
      <c r="C66" s="67" t="s">
        <v>1144</v>
      </c>
      <c r="D66" s="68">
        <v>3</v>
      </c>
      <c r="E66" s="69"/>
      <c r="F66" s="70">
        <v>50</v>
      </c>
      <c r="G66" s="67"/>
      <c r="H66" s="71"/>
      <c r="I66" s="72"/>
      <c r="J66" s="72"/>
      <c r="K66" s="34" t="s">
        <v>65</v>
      </c>
      <c r="L66" s="79">
        <v>66</v>
      </c>
      <c r="M66" s="79"/>
      <c r="N66" s="74"/>
      <c r="O66" s="81" t="s">
        <v>273</v>
      </c>
      <c r="P66" s="81" t="s">
        <v>274</v>
      </c>
      <c r="Q66" s="81" t="s">
        <v>275</v>
      </c>
      <c r="R66">
        <v>1</v>
      </c>
      <c r="S66" s="80" t="str">
        <f>REPLACE(INDEX(GroupVertices[Group],MATCH(Edges[[#This Row],[Vertex 1]],GroupVertices[Vertex],0)),1,1,"")</f>
        <v>2</v>
      </c>
      <c r="T66" s="80" t="str">
        <f>REPLACE(INDEX(GroupVertices[Group],MATCH(Edges[[#This Row],[Vertex 2]],GroupVertices[Vertex],0)),1,1,"")</f>
        <v>3</v>
      </c>
      <c r="U66" s="34"/>
      <c r="V66" s="34"/>
      <c r="W66" s="34"/>
      <c r="X66" s="34"/>
      <c r="Y66" s="34"/>
      <c r="Z66" s="34"/>
      <c r="AA66" s="34"/>
      <c r="AB66" s="34"/>
      <c r="AC66" s="34"/>
    </row>
    <row r="67" spans="1:29" ht="15">
      <c r="A67" s="66" t="s">
        <v>237</v>
      </c>
      <c r="B67" s="66" t="s">
        <v>249</v>
      </c>
      <c r="C67" s="67" t="s">
        <v>1144</v>
      </c>
      <c r="D67" s="68">
        <v>3</v>
      </c>
      <c r="E67" s="69"/>
      <c r="F67" s="70">
        <v>50</v>
      </c>
      <c r="G67" s="67"/>
      <c r="H67" s="71"/>
      <c r="I67" s="72"/>
      <c r="J67" s="72"/>
      <c r="K67" s="34" t="s">
        <v>65</v>
      </c>
      <c r="L67" s="79">
        <v>67</v>
      </c>
      <c r="M67" s="79"/>
      <c r="N67" s="74"/>
      <c r="O67" s="81" t="s">
        <v>273</v>
      </c>
      <c r="P67" s="81" t="s">
        <v>274</v>
      </c>
      <c r="Q67" s="81" t="s">
        <v>275</v>
      </c>
      <c r="R67">
        <v>1</v>
      </c>
      <c r="S67" s="80" t="str">
        <f>REPLACE(INDEX(GroupVertices[Group],MATCH(Edges[[#This Row],[Vertex 1]],GroupVertices[Vertex],0)),1,1,"")</f>
        <v>2</v>
      </c>
      <c r="T67" s="80" t="str">
        <f>REPLACE(INDEX(GroupVertices[Group],MATCH(Edges[[#This Row],[Vertex 2]],GroupVertices[Vertex],0)),1,1,"")</f>
        <v>2</v>
      </c>
      <c r="U67" s="34"/>
      <c r="V67" s="34"/>
      <c r="W67" s="34"/>
      <c r="X67" s="34"/>
      <c r="Y67" s="34"/>
      <c r="Z67" s="34"/>
      <c r="AA67" s="34"/>
      <c r="AB67" s="34"/>
      <c r="AC67" s="34"/>
    </row>
    <row r="68" spans="1:29" ht="15">
      <c r="A68" s="66" t="s">
        <v>240</v>
      </c>
      <c r="B68" s="66" t="s">
        <v>232</v>
      </c>
      <c r="C68" s="67" t="s">
        <v>1144</v>
      </c>
      <c r="D68" s="68">
        <v>3</v>
      </c>
      <c r="E68" s="69"/>
      <c r="F68" s="70">
        <v>50</v>
      </c>
      <c r="G68" s="67"/>
      <c r="H68" s="71"/>
      <c r="I68" s="72"/>
      <c r="J68" s="72"/>
      <c r="K68" s="34" t="s">
        <v>65</v>
      </c>
      <c r="L68" s="79">
        <v>68</v>
      </c>
      <c r="M68" s="79"/>
      <c r="N68" s="74"/>
      <c r="O68" s="81" t="s">
        <v>273</v>
      </c>
      <c r="P68" s="81" t="s">
        <v>274</v>
      </c>
      <c r="Q68" s="81" t="s">
        <v>276</v>
      </c>
      <c r="R68">
        <v>1</v>
      </c>
      <c r="S68" s="80" t="str">
        <f>REPLACE(INDEX(GroupVertices[Group],MATCH(Edges[[#This Row],[Vertex 1]],GroupVertices[Vertex],0)),1,1,"")</f>
        <v>3</v>
      </c>
      <c r="T68" s="80" t="str">
        <f>REPLACE(INDEX(GroupVertices[Group],MATCH(Edges[[#This Row],[Vertex 2]],GroupVertices[Vertex],0)),1,1,"")</f>
        <v>3</v>
      </c>
      <c r="U68" s="34"/>
      <c r="V68" s="34"/>
      <c r="W68" s="34"/>
      <c r="X68" s="34"/>
      <c r="Y68" s="34"/>
      <c r="Z68" s="34"/>
      <c r="AA68" s="34"/>
      <c r="AB68" s="34"/>
      <c r="AC68" s="34"/>
    </row>
    <row r="69" spans="1:29" ht="15">
      <c r="A69" s="66" t="s">
        <v>241</v>
      </c>
      <c r="B69" s="66" t="s">
        <v>232</v>
      </c>
      <c r="C69" s="67" t="s">
        <v>1144</v>
      </c>
      <c r="D69" s="68">
        <v>3</v>
      </c>
      <c r="E69" s="69"/>
      <c r="F69" s="70">
        <v>50</v>
      </c>
      <c r="G69" s="67"/>
      <c r="H69" s="71"/>
      <c r="I69" s="72"/>
      <c r="J69" s="72"/>
      <c r="K69" s="34" t="s">
        <v>65</v>
      </c>
      <c r="L69" s="79">
        <v>69</v>
      </c>
      <c r="M69" s="79"/>
      <c r="N69" s="74"/>
      <c r="O69" s="81" t="s">
        <v>273</v>
      </c>
      <c r="P69" s="81" t="s">
        <v>274</v>
      </c>
      <c r="Q69" s="81" t="s">
        <v>276</v>
      </c>
      <c r="R69">
        <v>1</v>
      </c>
      <c r="S69" s="80" t="str">
        <f>REPLACE(INDEX(GroupVertices[Group],MATCH(Edges[[#This Row],[Vertex 1]],GroupVertices[Vertex],0)),1,1,"")</f>
        <v>3</v>
      </c>
      <c r="T69" s="80" t="str">
        <f>REPLACE(INDEX(GroupVertices[Group],MATCH(Edges[[#This Row],[Vertex 2]],GroupVertices[Vertex],0)),1,1,"")</f>
        <v>3</v>
      </c>
      <c r="U69" s="34"/>
      <c r="V69" s="34"/>
      <c r="W69" s="34"/>
      <c r="X69" s="34"/>
      <c r="Y69" s="34"/>
      <c r="Z69" s="34"/>
      <c r="AA69" s="34"/>
      <c r="AB69" s="34"/>
      <c r="AC69" s="34"/>
    </row>
    <row r="70" spans="1:29" ht="15">
      <c r="A70" s="66" t="s">
        <v>233</v>
      </c>
      <c r="B70" s="66" t="s">
        <v>232</v>
      </c>
      <c r="C70" s="67" t="s">
        <v>1144</v>
      </c>
      <c r="D70" s="68">
        <v>3</v>
      </c>
      <c r="E70" s="69"/>
      <c r="F70" s="70">
        <v>50</v>
      </c>
      <c r="G70" s="67"/>
      <c r="H70" s="71"/>
      <c r="I70" s="72"/>
      <c r="J70" s="72"/>
      <c r="K70" s="34" t="s">
        <v>65</v>
      </c>
      <c r="L70" s="79">
        <v>70</v>
      </c>
      <c r="M70" s="79"/>
      <c r="N70" s="74"/>
      <c r="O70" s="81" t="s">
        <v>273</v>
      </c>
      <c r="P70" s="81" t="s">
        <v>274</v>
      </c>
      <c r="Q70" s="81" t="s">
        <v>276</v>
      </c>
      <c r="R70">
        <v>1</v>
      </c>
      <c r="S70" s="80" t="str">
        <f>REPLACE(INDEX(GroupVertices[Group],MATCH(Edges[[#This Row],[Vertex 1]],GroupVertices[Vertex],0)),1,1,"")</f>
        <v>3</v>
      </c>
      <c r="T70" s="80" t="str">
        <f>REPLACE(INDEX(GroupVertices[Group],MATCH(Edges[[#This Row],[Vertex 2]],GroupVertices[Vertex],0)),1,1,"")</f>
        <v>3</v>
      </c>
      <c r="U70" s="34"/>
      <c r="V70" s="34"/>
      <c r="W70" s="34"/>
      <c r="X70" s="34"/>
      <c r="Y70" s="34"/>
      <c r="Z70" s="34"/>
      <c r="AA70" s="34"/>
      <c r="AB70" s="34"/>
      <c r="AC70" s="34"/>
    </row>
    <row r="71" spans="1:29" ht="15">
      <c r="A71" s="66" t="s">
        <v>234</v>
      </c>
      <c r="B71" s="66" t="s">
        <v>232</v>
      </c>
      <c r="C71" s="67" t="s">
        <v>1144</v>
      </c>
      <c r="D71" s="68">
        <v>3</v>
      </c>
      <c r="E71" s="69"/>
      <c r="F71" s="70">
        <v>50</v>
      </c>
      <c r="G71" s="67"/>
      <c r="H71" s="71"/>
      <c r="I71" s="72"/>
      <c r="J71" s="72"/>
      <c r="K71" s="34" t="s">
        <v>65</v>
      </c>
      <c r="L71" s="79">
        <v>71</v>
      </c>
      <c r="M71" s="79"/>
      <c r="N71" s="74"/>
      <c r="O71" s="81" t="s">
        <v>273</v>
      </c>
      <c r="P71" s="81" t="s">
        <v>274</v>
      </c>
      <c r="Q71" s="81" t="s">
        <v>276</v>
      </c>
      <c r="R71">
        <v>1</v>
      </c>
      <c r="S71" s="80" t="str">
        <f>REPLACE(INDEX(GroupVertices[Group],MATCH(Edges[[#This Row],[Vertex 1]],GroupVertices[Vertex],0)),1,1,"")</f>
        <v>3</v>
      </c>
      <c r="T71" s="80" t="str">
        <f>REPLACE(INDEX(GroupVertices[Group],MATCH(Edges[[#This Row],[Vertex 2]],GroupVertices[Vertex],0)),1,1,"")</f>
        <v>3</v>
      </c>
      <c r="U71" s="34"/>
      <c r="V71" s="34"/>
      <c r="W71" s="34"/>
      <c r="X71" s="34"/>
      <c r="Y71" s="34"/>
      <c r="Z71" s="34"/>
      <c r="AA71" s="34"/>
      <c r="AB71" s="34"/>
      <c r="AC71" s="34"/>
    </row>
    <row r="72" spans="1:29" ht="15">
      <c r="A72" s="66" t="s">
        <v>235</v>
      </c>
      <c r="B72" s="66" t="s">
        <v>232</v>
      </c>
      <c r="C72" s="67" t="s">
        <v>1144</v>
      </c>
      <c r="D72" s="68">
        <v>3</v>
      </c>
      <c r="E72" s="69"/>
      <c r="F72" s="70">
        <v>50</v>
      </c>
      <c r="G72" s="67"/>
      <c r="H72" s="71"/>
      <c r="I72" s="72"/>
      <c r="J72" s="72"/>
      <c r="K72" s="34" t="s">
        <v>65</v>
      </c>
      <c r="L72" s="79">
        <v>72</v>
      </c>
      <c r="M72" s="79"/>
      <c r="N72" s="74"/>
      <c r="O72" s="81" t="s">
        <v>273</v>
      </c>
      <c r="P72" s="81" t="s">
        <v>274</v>
      </c>
      <c r="Q72" s="81" t="s">
        <v>276</v>
      </c>
      <c r="R72">
        <v>1</v>
      </c>
      <c r="S72" s="80" t="str">
        <f>REPLACE(INDEX(GroupVertices[Group],MATCH(Edges[[#This Row],[Vertex 1]],GroupVertices[Vertex],0)),1,1,"")</f>
        <v>3</v>
      </c>
      <c r="T72" s="80" t="str">
        <f>REPLACE(INDEX(GroupVertices[Group],MATCH(Edges[[#This Row],[Vertex 2]],GroupVertices[Vertex],0)),1,1,"")</f>
        <v>3</v>
      </c>
      <c r="U72" s="34"/>
      <c r="V72" s="34"/>
      <c r="W72" s="34"/>
      <c r="X72" s="34"/>
      <c r="Y72" s="34"/>
      <c r="Z72" s="34"/>
      <c r="AA72" s="34"/>
      <c r="AB72" s="34"/>
      <c r="AC72" s="34"/>
    </row>
    <row r="73" spans="1:29" ht="15">
      <c r="A73" s="66" t="s">
        <v>236</v>
      </c>
      <c r="B73" s="66" t="s">
        <v>232</v>
      </c>
      <c r="C73" s="67" t="s">
        <v>1144</v>
      </c>
      <c r="D73" s="68">
        <v>3</v>
      </c>
      <c r="E73" s="69"/>
      <c r="F73" s="70">
        <v>50</v>
      </c>
      <c r="G73" s="67"/>
      <c r="H73" s="71"/>
      <c r="I73" s="72"/>
      <c r="J73" s="72"/>
      <c r="K73" s="34" t="s">
        <v>65</v>
      </c>
      <c r="L73" s="79">
        <v>73</v>
      </c>
      <c r="M73" s="79"/>
      <c r="N73" s="74"/>
      <c r="O73" s="81" t="s">
        <v>273</v>
      </c>
      <c r="P73" s="81" t="s">
        <v>274</v>
      </c>
      <c r="Q73" s="81" t="s">
        <v>276</v>
      </c>
      <c r="R73">
        <v>1</v>
      </c>
      <c r="S73" s="80" t="str">
        <f>REPLACE(INDEX(GroupVertices[Group],MATCH(Edges[[#This Row],[Vertex 1]],GroupVertices[Vertex],0)),1,1,"")</f>
        <v>3</v>
      </c>
      <c r="T73" s="80" t="str">
        <f>REPLACE(INDEX(GroupVertices[Group],MATCH(Edges[[#This Row],[Vertex 2]],GroupVertices[Vertex],0)),1,1,"")</f>
        <v>3</v>
      </c>
      <c r="U73" s="34"/>
      <c r="V73" s="34"/>
      <c r="W73" s="34"/>
      <c r="X73" s="34"/>
      <c r="Y73" s="34"/>
      <c r="Z73" s="34"/>
      <c r="AA73" s="34"/>
      <c r="AB73" s="34"/>
      <c r="AC73" s="34"/>
    </row>
    <row r="74" spans="1:29" ht="15">
      <c r="A74" s="66" t="s">
        <v>237</v>
      </c>
      <c r="B74" s="66" t="s">
        <v>232</v>
      </c>
      <c r="C74" s="67" t="s">
        <v>1144</v>
      </c>
      <c r="D74" s="68">
        <v>3</v>
      </c>
      <c r="E74" s="69"/>
      <c r="F74" s="70">
        <v>50</v>
      </c>
      <c r="G74" s="67"/>
      <c r="H74" s="71"/>
      <c r="I74" s="72"/>
      <c r="J74" s="72"/>
      <c r="K74" s="34" t="s">
        <v>65</v>
      </c>
      <c r="L74" s="79">
        <v>74</v>
      </c>
      <c r="M74" s="79"/>
      <c r="N74" s="74"/>
      <c r="O74" s="81" t="s">
        <v>273</v>
      </c>
      <c r="P74" s="81" t="s">
        <v>274</v>
      </c>
      <c r="Q74" s="81" t="s">
        <v>275</v>
      </c>
      <c r="R74">
        <v>1</v>
      </c>
      <c r="S74" s="80" t="str">
        <f>REPLACE(INDEX(GroupVertices[Group],MATCH(Edges[[#This Row],[Vertex 1]],GroupVertices[Vertex],0)),1,1,"")</f>
        <v>2</v>
      </c>
      <c r="T74" s="80" t="str">
        <f>REPLACE(INDEX(GroupVertices[Group],MATCH(Edges[[#This Row],[Vertex 2]],GroupVertices[Vertex],0)),1,1,"")</f>
        <v>3</v>
      </c>
      <c r="U74" s="34"/>
      <c r="V74" s="34"/>
      <c r="W74" s="34"/>
      <c r="X74" s="34"/>
      <c r="Y74" s="34"/>
      <c r="Z74" s="34"/>
      <c r="AA74" s="34"/>
      <c r="AB74" s="34"/>
      <c r="AC74" s="34"/>
    </row>
    <row r="75" spans="1:29" ht="15">
      <c r="A75" s="66" t="s">
        <v>237</v>
      </c>
      <c r="B75" s="66" t="s">
        <v>268</v>
      </c>
      <c r="C75" s="67" t="s">
        <v>1144</v>
      </c>
      <c r="D75" s="68">
        <v>3</v>
      </c>
      <c r="E75" s="69"/>
      <c r="F75" s="70">
        <v>50</v>
      </c>
      <c r="G75" s="67"/>
      <c r="H75" s="71"/>
      <c r="I75" s="72"/>
      <c r="J75" s="72"/>
      <c r="K75" s="34" t="s">
        <v>65</v>
      </c>
      <c r="L75" s="79">
        <v>75</v>
      </c>
      <c r="M75" s="79"/>
      <c r="N75" s="74"/>
      <c r="O75" s="81" t="s">
        <v>273</v>
      </c>
      <c r="P75" s="81" t="s">
        <v>274</v>
      </c>
      <c r="Q75" s="81" t="s">
        <v>275</v>
      </c>
      <c r="R75">
        <v>1</v>
      </c>
      <c r="S75" s="80" t="str">
        <f>REPLACE(INDEX(GroupVertices[Group],MATCH(Edges[[#This Row],[Vertex 1]],GroupVertices[Vertex],0)),1,1,"")</f>
        <v>2</v>
      </c>
      <c r="T75" s="80" t="str">
        <f>REPLACE(INDEX(GroupVertices[Group],MATCH(Edges[[#This Row],[Vertex 2]],GroupVertices[Vertex],0)),1,1,"")</f>
        <v>2</v>
      </c>
      <c r="U75" s="34"/>
      <c r="V75" s="34"/>
      <c r="W75" s="34"/>
      <c r="X75" s="34"/>
      <c r="Y75" s="34"/>
      <c r="Z75" s="34"/>
      <c r="AA75" s="34"/>
      <c r="AB75" s="34"/>
      <c r="AC75" s="34"/>
    </row>
    <row r="76" spans="1:29" ht="15">
      <c r="A76" s="66" t="s">
        <v>233</v>
      </c>
      <c r="B76" s="66" t="s">
        <v>240</v>
      </c>
      <c r="C76" s="67" t="s">
        <v>1144</v>
      </c>
      <c r="D76" s="68">
        <v>3</v>
      </c>
      <c r="E76" s="69"/>
      <c r="F76" s="70">
        <v>50</v>
      </c>
      <c r="G76" s="67"/>
      <c r="H76" s="71"/>
      <c r="I76" s="72"/>
      <c r="J76" s="72"/>
      <c r="K76" s="34" t="s">
        <v>65</v>
      </c>
      <c r="L76" s="79">
        <v>76</v>
      </c>
      <c r="M76" s="79"/>
      <c r="N76" s="74"/>
      <c r="O76" s="81" t="s">
        <v>273</v>
      </c>
      <c r="P76" s="81" t="s">
        <v>274</v>
      </c>
      <c r="Q76" s="81" t="s">
        <v>276</v>
      </c>
      <c r="R76">
        <v>1</v>
      </c>
      <c r="S76" s="80" t="str">
        <f>REPLACE(INDEX(GroupVertices[Group],MATCH(Edges[[#This Row],[Vertex 1]],GroupVertices[Vertex],0)),1,1,"")</f>
        <v>3</v>
      </c>
      <c r="T76" s="80" t="str">
        <f>REPLACE(INDEX(GroupVertices[Group],MATCH(Edges[[#This Row],[Vertex 2]],GroupVertices[Vertex],0)),1,1,"")</f>
        <v>3</v>
      </c>
      <c r="U76" s="34"/>
      <c r="V76" s="34"/>
      <c r="W76" s="34"/>
      <c r="X76" s="34"/>
      <c r="Y76" s="34"/>
      <c r="Z76" s="34"/>
      <c r="AA76" s="34"/>
      <c r="AB76" s="34"/>
      <c r="AC76" s="34"/>
    </row>
    <row r="77" spans="1:29" ht="15">
      <c r="A77" s="66" t="s">
        <v>234</v>
      </c>
      <c r="B77" s="66" t="s">
        <v>240</v>
      </c>
      <c r="C77" s="67" t="s">
        <v>1144</v>
      </c>
      <c r="D77" s="68">
        <v>3</v>
      </c>
      <c r="E77" s="69"/>
      <c r="F77" s="70">
        <v>50</v>
      </c>
      <c r="G77" s="67"/>
      <c r="H77" s="71"/>
      <c r="I77" s="72"/>
      <c r="J77" s="72"/>
      <c r="K77" s="34" t="s">
        <v>65</v>
      </c>
      <c r="L77" s="79">
        <v>77</v>
      </c>
      <c r="M77" s="79"/>
      <c r="N77" s="74"/>
      <c r="O77" s="81" t="s">
        <v>273</v>
      </c>
      <c r="P77" s="81" t="s">
        <v>274</v>
      </c>
      <c r="Q77" s="81" t="s">
        <v>276</v>
      </c>
      <c r="R77">
        <v>1</v>
      </c>
      <c r="S77" s="80" t="str">
        <f>REPLACE(INDEX(GroupVertices[Group],MATCH(Edges[[#This Row],[Vertex 1]],GroupVertices[Vertex],0)),1,1,"")</f>
        <v>3</v>
      </c>
      <c r="T77" s="80" t="str">
        <f>REPLACE(INDEX(GroupVertices[Group],MATCH(Edges[[#This Row],[Vertex 2]],GroupVertices[Vertex],0)),1,1,"")</f>
        <v>3</v>
      </c>
      <c r="U77" s="34"/>
      <c r="V77" s="34"/>
      <c r="W77" s="34"/>
      <c r="X77" s="34"/>
      <c r="Y77" s="34"/>
      <c r="Z77" s="34"/>
      <c r="AA77" s="34"/>
      <c r="AB77" s="34"/>
      <c r="AC77" s="34"/>
    </row>
    <row r="78" spans="1:29" ht="15">
      <c r="A78" s="66" t="s">
        <v>235</v>
      </c>
      <c r="B78" s="66" t="s">
        <v>240</v>
      </c>
      <c r="C78" s="67" t="s">
        <v>1144</v>
      </c>
      <c r="D78" s="68">
        <v>3</v>
      </c>
      <c r="E78" s="69"/>
      <c r="F78" s="70">
        <v>50</v>
      </c>
      <c r="G78" s="67"/>
      <c r="H78" s="71"/>
      <c r="I78" s="72"/>
      <c r="J78" s="72"/>
      <c r="K78" s="34" t="s">
        <v>65</v>
      </c>
      <c r="L78" s="79">
        <v>78</v>
      </c>
      <c r="M78" s="79"/>
      <c r="N78" s="74"/>
      <c r="O78" s="81" t="s">
        <v>273</v>
      </c>
      <c r="P78" s="81" t="s">
        <v>274</v>
      </c>
      <c r="Q78" s="81" t="s">
        <v>276</v>
      </c>
      <c r="R78">
        <v>1</v>
      </c>
      <c r="S78" s="80" t="str">
        <f>REPLACE(INDEX(GroupVertices[Group],MATCH(Edges[[#This Row],[Vertex 1]],GroupVertices[Vertex],0)),1,1,"")</f>
        <v>3</v>
      </c>
      <c r="T78" s="80" t="str">
        <f>REPLACE(INDEX(GroupVertices[Group],MATCH(Edges[[#This Row],[Vertex 2]],GroupVertices[Vertex],0)),1,1,"")</f>
        <v>3</v>
      </c>
      <c r="U78" s="34"/>
      <c r="V78" s="34"/>
      <c r="W78" s="34"/>
      <c r="X78" s="34"/>
      <c r="Y78" s="34"/>
      <c r="Z78" s="34"/>
      <c r="AA78" s="34"/>
      <c r="AB78" s="34"/>
      <c r="AC78" s="34"/>
    </row>
    <row r="79" spans="1:29" ht="15">
      <c r="A79" s="66" t="s">
        <v>250</v>
      </c>
      <c r="B79" s="66" t="s">
        <v>240</v>
      </c>
      <c r="C79" s="67" t="s">
        <v>1144</v>
      </c>
      <c r="D79" s="68">
        <v>3</v>
      </c>
      <c r="E79" s="69"/>
      <c r="F79" s="70">
        <v>50</v>
      </c>
      <c r="G79" s="67"/>
      <c r="H79" s="71"/>
      <c r="I79" s="72"/>
      <c r="J79" s="72"/>
      <c r="K79" s="34" t="s">
        <v>65</v>
      </c>
      <c r="L79" s="79">
        <v>79</v>
      </c>
      <c r="M79" s="79"/>
      <c r="N79" s="74"/>
      <c r="O79" s="81" t="s">
        <v>273</v>
      </c>
      <c r="P79" s="81" t="s">
        <v>274</v>
      </c>
      <c r="Q79" s="81" t="s">
        <v>276</v>
      </c>
      <c r="R79">
        <v>1</v>
      </c>
      <c r="S79" s="80" t="str">
        <f>REPLACE(INDEX(GroupVertices[Group],MATCH(Edges[[#This Row],[Vertex 1]],GroupVertices[Vertex],0)),1,1,"")</f>
        <v>3</v>
      </c>
      <c r="T79" s="80" t="str">
        <f>REPLACE(INDEX(GroupVertices[Group],MATCH(Edges[[#This Row],[Vertex 2]],GroupVertices[Vertex],0)),1,1,"")</f>
        <v>3</v>
      </c>
      <c r="U79" s="34"/>
      <c r="V79" s="34"/>
      <c r="W79" s="34"/>
      <c r="X79" s="34"/>
      <c r="Y79" s="34"/>
      <c r="Z79" s="34"/>
      <c r="AA79" s="34"/>
      <c r="AB79" s="34"/>
      <c r="AC79" s="34"/>
    </row>
    <row r="80" spans="1:29" ht="15">
      <c r="A80" s="66" t="s">
        <v>236</v>
      </c>
      <c r="B80" s="66" t="s">
        <v>240</v>
      </c>
      <c r="C80" s="67" t="s">
        <v>1144</v>
      </c>
      <c r="D80" s="68">
        <v>3</v>
      </c>
      <c r="E80" s="69"/>
      <c r="F80" s="70">
        <v>50</v>
      </c>
      <c r="G80" s="67"/>
      <c r="H80" s="71"/>
      <c r="I80" s="72"/>
      <c r="J80" s="72"/>
      <c r="K80" s="34" t="s">
        <v>65</v>
      </c>
      <c r="L80" s="79">
        <v>80</v>
      </c>
      <c r="M80" s="79"/>
      <c r="N80" s="74"/>
      <c r="O80" s="81" t="s">
        <v>273</v>
      </c>
      <c r="P80" s="81" t="s">
        <v>274</v>
      </c>
      <c r="Q80" s="81" t="s">
        <v>276</v>
      </c>
      <c r="R80">
        <v>1</v>
      </c>
      <c r="S80" s="80" t="str">
        <f>REPLACE(INDEX(GroupVertices[Group],MATCH(Edges[[#This Row],[Vertex 1]],GroupVertices[Vertex],0)),1,1,"")</f>
        <v>3</v>
      </c>
      <c r="T80" s="80" t="str">
        <f>REPLACE(INDEX(GroupVertices[Group],MATCH(Edges[[#This Row],[Vertex 2]],GroupVertices[Vertex],0)),1,1,"")</f>
        <v>3</v>
      </c>
      <c r="U80" s="34"/>
      <c r="V80" s="34"/>
      <c r="W80" s="34"/>
      <c r="X80" s="34"/>
      <c r="Y80" s="34"/>
      <c r="Z80" s="34"/>
      <c r="AA80" s="34"/>
      <c r="AB80" s="34"/>
      <c r="AC80" s="34"/>
    </row>
    <row r="81" spans="1:29" ht="15">
      <c r="A81" s="66" t="s">
        <v>237</v>
      </c>
      <c r="B81" s="66" t="s">
        <v>240</v>
      </c>
      <c r="C81" s="67" t="s">
        <v>1144</v>
      </c>
      <c r="D81" s="68">
        <v>3</v>
      </c>
      <c r="E81" s="69"/>
      <c r="F81" s="70">
        <v>50</v>
      </c>
      <c r="G81" s="67"/>
      <c r="H81" s="71"/>
      <c r="I81" s="72"/>
      <c r="J81" s="72"/>
      <c r="K81" s="34" t="s">
        <v>65</v>
      </c>
      <c r="L81" s="79">
        <v>81</v>
      </c>
      <c r="M81" s="79"/>
      <c r="N81" s="74"/>
      <c r="O81" s="81" t="s">
        <v>273</v>
      </c>
      <c r="P81" s="81" t="s">
        <v>274</v>
      </c>
      <c r="Q81" s="81" t="s">
        <v>275</v>
      </c>
      <c r="R81">
        <v>1</v>
      </c>
      <c r="S81" s="80" t="str">
        <f>REPLACE(INDEX(GroupVertices[Group],MATCH(Edges[[#This Row],[Vertex 1]],GroupVertices[Vertex],0)),1,1,"")</f>
        <v>2</v>
      </c>
      <c r="T81" s="80" t="str">
        <f>REPLACE(INDEX(GroupVertices[Group],MATCH(Edges[[#This Row],[Vertex 2]],GroupVertices[Vertex],0)),1,1,"")</f>
        <v>3</v>
      </c>
      <c r="U81" s="34"/>
      <c r="V81" s="34"/>
      <c r="W81" s="34"/>
      <c r="X81" s="34"/>
      <c r="Y81" s="34"/>
      <c r="Z81" s="34"/>
      <c r="AA81" s="34"/>
      <c r="AB81" s="34"/>
      <c r="AC81" s="34"/>
    </row>
    <row r="82" spans="1:29" ht="15">
      <c r="A82" s="66" t="s">
        <v>236</v>
      </c>
      <c r="B82" s="66" t="s">
        <v>269</v>
      </c>
      <c r="C82" s="67" t="s">
        <v>1144</v>
      </c>
      <c r="D82" s="68">
        <v>3</v>
      </c>
      <c r="E82" s="69"/>
      <c r="F82" s="70">
        <v>50</v>
      </c>
      <c r="G82" s="67"/>
      <c r="H82" s="71"/>
      <c r="I82" s="72"/>
      <c r="J82" s="72"/>
      <c r="K82" s="34" t="s">
        <v>65</v>
      </c>
      <c r="L82" s="79">
        <v>82</v>
      </c>
      <c r="M82" s="79"/>
      <c r="N82" s="74"/>
      <c r="O82" s="81" t="s">
        <v>273</v>
      </c>
      <c r="P82" s="81" t="s">
        <v>274</v>
      </c>
      <c r="Q82" s="81" t="s">
        <v>276</v>
      </c>
      <c r="R82">
        <v>1</v>
      </c>
      <c r="S82" s="80" t="str">
        <f>REPLACE(INDEX(GroupVertices[Group],MATCH(Edges[[#This Row],[Vertex 1]],GroupVertices[Vertex],0)),1,1,"")</f>
        <v>3</v>
      </c>
      <c r="T82" s="80" t="str">
        <f>REPLACE(INDEX(GroupVertices[Group],MATCH(Edges[[#This Row],[Vertex 2]],GroupVertices[Vertex],0)),1,1,"")</f>
        <v>2</v>
      </c>
      <c r="U82" s="34"/>
      <c r="V82" s="34"/>
      <c r="W82" s="34"/>
      <c r="X82" s="34"/>
      <c r="Y82" s="34"/>
      <c r="Z82" s="34"/>
      <c r="AA82" s="34"/>
      <c r="AB82" s="34"/>
      <c r="AC82" s="34"/>
    </row>
    <row r="83" spans="1:29" ht="15">
      <c r="A83" s="66" t="s">
        <v>237</v>
      </c>
      <c r="B83" s="66" t="s">
        <v>269</v>
      </c>
      <c r="C83" s="67" t="s">
        <v>1144</v>
      </c>
      <c r="D83" s="68">
        <v>3</v>
      </c>
      <c r="E83" s="69"/>
      <c r="F83" s="70">
        <v>50</v>
      </c>
      <c r="G83" s="67"/>
      <c r="H83" s="71"/>
      <c r="I83" s="72"/>
      <c r="J83" s="72"/>
      <c r="K83" s="34" t="s">
        <v>65</v>
      </c>
      <c r="L83" s="79">
        <v>83</v>
      </c>
      <c r="M83" s="79"/>
      <c r="N83" s="74"/>
      <c r="O83" s="81" t="s">
        <v>273</v>
      </c>
      <c r="P83" s="81" t="s">
        <v>274</v>
      </c>
      <c r="Q83" s="81" t="s">
        <v>275</v>
      </c>
      <c r="R83">
        <v>1</v>
      </c>
      <c r="S83" s="80" t="str">
        <f>REPLACE(INDEX(GroupVertices[Group],MATCH(Edges[[#This Row],[Vertex 1]],GroupVertices[Vertex],0)),1,1,"")</f>
        <v>2</v>
      </c>
      <c r="T83" s="80" t="str">
        <f>REPLACE(INDEX(GroupVertices[Group],MATCH(Edges[[#This Row],[Vertex 2]],GroupVertices[Vertex],0)),1,1,"")</f>
        <v>2</v>
      </c>
      <c r="U83" s="34"/>
      <c r="V83" s="34"/>
      <c r="W83" s="34"/>
      <c r="X83" s="34"/>
      <c r="Y83" s="34"/>
      <c r="Z83" s="34"/>
      <c r="AA83" s="34"/>
      <c r="AB83" s="34"/>
      <c r="AC83" s="34"/>
    </row>
    <row r="84" spans="1:29" ht="15">
      <c r="A84" s="66" t="s">
        <v>236</v>
      </c>
      <c r="B84" s="66" t="s">
        <v>241</v>
      </c>
      <c r="C84" s="67" t="s">
        <v>1144</v>
      </c>
      <c r="D84" s="68">
        <v>3</v>
      </c>
      <c r="E84" s="69"/>
      <c r="F84" s="70">
        <v>50</v>
      </c>
      <c r="G84" s="67"/>
      <c r="H84" s="71"/>
      <c r="I84" s="72"/>
      <c r="J84" s="72"/>
      <c r="K84" s="34" t="s">
        <v>65</v>
      </c>
      <c r="L84" s="79">
        <v>84</v>
      </c>
      <c r="M84" s="79"/>
      <c r="N84" s="74"/>
      <c r="O84" s="81" t="s">
        <v>273</v>
      </c>
      <c r="P84" s="81" t="s">
        <v>274</v>
      </c>
      <c r="Q84" s="81" t="s">
        <v>276</v>
      </c>
      <c r="R84">
        <v>1</v>
      </c>
      <c r="S84" s="80" t="str">
        <f>REPLACE(INDEX(GroupVertices[Group],MATCH(Edges[[#This Row],[Vertex 1]],GroupVertices[Vertex],0)),1,1,"")</f>
        <v>3</v>
      </c>
      <c r="T84" s="80" t="str">
        <f>REPLACE(INDEX(GroupVertices[Group],MATCH(Edges[[#This Row],[Vertex 2]],GroupVertices[Vertex],0)),1,1,"")</f>
        <v>3</v>
      </c>
      <c r="U84" s="34"/>
      <c r="V84" s="34"/>
      <c r="W84" s="34"/>
      <c r="X84" s="34"/>
      <c r="Y84" s="34"/>
      <c r="Z84" s="34"/>
      <c r="AA84" s="34"/>
      <c r="AB84" s="34"/>
      <c r="AC84" s="34"/>
    </row>
    <row r="85" spans="1:29" ht="15">
      <c r="A85" s="66" t="s">
        <v>237</v>
      </c>
      <c r="B85" s="66" t="s">
        <v>241</v>
      </c>
      <c r="C85" s="67" t="s">
        <v>1144</v>
      </c>
      <c r="D85" s="68">
        <v>3</v>
      </c>
      <c r="E85" s="69"/>
      <c r="F85" s="70">
        <v>50</v>
      </c>
      <c r="G85" s="67"/>
      <c r="H85" s="71"/>
      <c r="I85" s="72"/>
      <c r="J85" s="72"/>
      <c r="K85" s="34" t="s">
        <v>65</v>
      </c>
      <c r="L85" s="79">
        <v>85</v>
      </c>
      <c r="M85" s="79"/>
      <c r="N85" s="74"/>
      <c r="O85" s="81" t="s">
        <v>273</v>
      </c>
      <c r="P85" s="81" t="s">
        <v>274</v>
      </c>
      <c r="Q85" s="81" t="s">
        <v>275</v>
      </c>
      <c r="R85">
        <v>1</v>
      </c>
      <c r="S85" s="80" t="str">
        <f>REPLACE(INDEX(GroupVertices[Group],MATCH(Edges[[#This Row],[Vertex 1]],GroupVertices[Vertex],0)),1,1,"")</f>
        <v>2</v>
      </c>
      <c r="T85" s="80" t="str">
        <f>REPLACE(INDEX(GroupVertices[Group],MATCH(Edges[[#This Row],[Vertex 2]],GroupVertices[Vertex],0)),1,1,"")</f>
        <v>3</v>
      </c>
      <c r="U85" s="34"/>
      <c r="V85" s="34"/>
      <c r="W85" s="34"/>
      <c r="X85" s="34"/>
      <c r="Y85" s="34"/>
      <c r="Z85" s="34"/>
      <c r="AA85" s="34"/>
      <c r="AB85" s="34"/>
      <c r="AC85" s="34"/>
    </row>
    <row r="86" spans="1:29" ht="15">
      <c r="A86" s="66" t="s">
        <v>234</v>
      </c>
      <c r="B86" s="66" t="s">
        <v>233</v>
      </c>
      <c r="C86" s="67" t="s">
        <v>1144</v>
      </c>
      <c r="D86" s="68">
        <v>3</v>
      </c>
      <c r="E86" s="69"/>
      <c r="F86" s="70">
        <v>50</v>
      </c>
      <c r="G86" s="67"/>
      <c r="H86" s="71"/>
      <c r="I86" s="72"/>
      <c r="J86" s="72"/>
      <c r="K86" s="34" t="s">
        <v>65</v>
      </c>
      <c r="L86" s="79">
        <v>86</v>
      </c>
      <c r="M86" s="79"/>
      <c r="N86" s="74"/>
      <c r="O86" s="81" t="s">
        <v>273</v>
      </c>
      <c r="P86" s="81" t="s">
        <v>274</v>
      </c>
      <c r="Q86" s="81" t="s">
        <v>276</v>
      </c>
      <c r="R86">
        <v>1</v>
      </c>
      <c r="S86" s="80" t="str">
        <f>REPLACE(INDEX(GroupVertices[Group],MATCH(Edges[[#This Row],[Vertex 1]],GroupVertices[Vertex],0)),1,1,"")</f>
        <v>3</v>
      </c>
      <c r="T86" s="80" t="str">
        <f>REPLACE(INDEX(GroupVertices[Group],MATCH(Edges[[#This Row],[Vertex 2]],GroupVertices[Vertex],0)),1,1,"")</f>
        <v>3</v>
      </c>
      <c r="U86" s="34"/>
      <c r="V86" s="34"/>
      <c r="W86" s="34"/>
      <c r="X86" s="34"/>
      <c r="Y86" s="34"/>
      <c r="Z86" s="34"/>
      <c r="AA86" s="34"/>
      <c r="AB86" s="34"/>
      <c r="AC86" s="34"/>
    </row>
    <row r="87" spans="1:29" ht="15">
      <c r="A87" s="66" t="s">
        <v>236</v>
      </c>
      <c r="B87" s="66" t="s">
        <v>233</v>
      </c>
      <c r="C87" s="67" t="s">
        <v>1144</v>
      </c>
      <c r="D87" s="68">
        <v>3</v>
      </c>
      <c r="E87" s="69"/>
      <c r="F87" s="70">
        <v>50</v>
      </c>
      <c r="G87" s="67"/>
      <c r="H87" s="71"/>
      <c r="I87" s="72"/>
      <c r="J87" s="72"/>
      <c r="K87" s="34" t="s">
        <v>65</v>
      </c>
      <c r="L87" s="79">
        <v>87</v>
      </c>
      <c r="M87" s="79"/>
      <c r="N87" s="74"/>
      <c r="O87" s="81" t="s">
        <v>273</v>
      </c>
      <c r="P87" s="81" t="s">
        <v>274</v>
      </c>
      <c r="Q87" s="81" t="s">
        <v>276</v>
      </c>
      <c r="R87">
        <v>1</v>
      </c>
      <c r="S87" s="80" t="str">
        <f>REPLACE(INDEX(GroupVertices[Group],MATCH(Edges[[#This Row],[Vertex 1]],GroupVertices[Vertex],0)),1,1,"")</f>
        <v>3</v>
      </c>
      <c r="T87" s="80" t="str">
        <f>REPLACE(INDEX(GroupVertices[Group],MATCH(Edges[[#This Row],[Vertex 2]],GroupVertices[Vertex],0)),1,1,"")</f>
        <v>3</v>
      </c>
      <c r="U87" s="34"/>
      <c r="V87" s="34"/>
      <c r="W87" s="34"/>
      <c r="X87" s="34"/>
      <c r="Y87" s="34"/>
      <c r="Z87" s="34"/>
      <c r="AA87" s="34"/>
      <c r="AB87" s="34"/>
      <c r="AC87" s="34"/>
    </row>
    <row r="88" spans="1:29" ht="15">
      <c r="A88" s="66" t="s">
        <v>237</v>
      </c>
      <c r="B88" s="66" t="s">
        <v>233</v>
      </c>
      <c r="C88" s="67" t="s">
        <v>1144</v>
      </c>
      <c r="D88" s="68">
        <v>3</v>
      </c>
      <c r="E88" s="69"/>
      <c r="F88" s="70">
        <v>50</v>
      </c>
      <c r="G88" s="67"/>
      <c r="H88" s="71"/>
      <c r="I88" s="72"/>
      <c r="J88" s="72"/>
      <c r="K88" s="34" t="s">
        <v>65</v>
      </c>
      <c r="L88" s="79">
        <v>88</v>
      </c>
      <c r="M88" s="79"/>
      <c r="N88" s="74"/>
      <c r="O88" s="81" t="s">
        <v>273</v>
      </c>
      <c r="P88" s="81" t="s">
        <v>274</v>
      </c>
      <c r="Q88" s="81" t="s">
        <v>275</v>
      </c>
      <c r="R88">
        <v>1</v>
      </c>
      <c r="S88" s="80" t="str">
        <f>REPLACE(INDEX(GroupVertices[Group],MATCH(Edges[[#This Row],[Vertex 1]],GroupVertices[Vertex],0)),1,1,"")</f>
        <v>2</v>
      </c>
      <c r="T88" s="80" t="str">
        <f>REPLACE(INDEX(GroupVertices[Group],MATCH(Edges[[#This Row],[Vertex 2]],GroupVertices[Vertex],0)),1,1,"")</f>
        <v>3</v>
      </c>
      <c r="U88" s="34"/>
      <c r="V88" s="34"/>
      <c r="W88" s="34"/>
      <c r="X88" s="34"/>
      <c r="Y88" s="34"/>
      <c r="Z88" s="34"/>
      <c r="AA88" s="34"/>
      <c r="AB88" s="34"/>
      <c r="AC88" s="34"/>
    </row>
    <row r="89" spans="1:29" ht="15">
      <c r="A89" s="66" t="s">
        <v>235</v>
      </c>
      <c r="B89" s="66" t="s">
        <v>234</v>
      </c>
      <c r="C89" s="67" t="s">
        <v>1144</v>
      </c>
      <c r="D89" s="68">
        <v>3</v>
      </c>
      <c r="E89" s="69"/>
      <c r="F89" s="70">
        <v>50</v>
      </c>
      <c r="G89" s="67"/>
      <c r="H89" s="71"/>
      <c r="I89" s="72"/>
      <c r="J89" s="72"/>
      <c r="K89" s="34" t="s">
        <v>65</v>
      </c>
      <c r="L89" s="79">
        <v>89</v>
      </c>
      <c r="M89" s="79"/>
      <c r="N89" s="74"/>
      <c r="O89" s="81" t="s">
        <v>273</v>
      </c>
      <c r="P89" s="81" t="s">
        <v>274</v>
      </c>
      <c r="Q89" s="81" t="s">
        <v>276</v>
      </c>
      <c r="R89">
        <v>1</v>
      </c>
      <c r="S89" s="80" t="str">
        <f>REPLACE(INDEX(GroupVertices[Group],MATCH(Edges[[#This Row],[Vertex 1]],GroupVertices[Vertex],0)),1,1,"")</f>
        <v>3</v>
      </c>
      <c r="T89" s="80" t="str">
        <f>REPLACE(INDEX(GroupVertices[Group],MATCH(Edges[[#This Row],[Vertex 2]],GroupVertices[Vertex],0)),1,1,"")</f>
        <v>3</v>
      </c>
      <c r="U89" s="34"/>
      <c r="V89" s="34"/>
      <c r="W89" s="34"/>
      <c r="X89" s="34"/>
      <c r="Y89" s="34"/>
      <c r="Z89" s="34"/>
      <c r="AA89" s="34"/>
      <c r="AB89" s="34"/>
      <c r="AC89" s="34"/>
    </row>
    <row r="90" spans="1:29" ht="15">
      <c r="A90" s="66" t="s">
        <v>237</v>
      </c>
      <c r="B90" s="66" t="s">
        <v>234</v>
      </c>
      <c r="C90" s="67" t="s">
        <v>1144</v>
      </c>
      <c r="D90" s="68">
        <v>3</v>
      </c>
      <c r="E90" s="69"/>
      <c r="F90" s="70">
        <v>50</v>
      </c>
      <c r="G90" s="67"/>
      <c r="H90" s="71"/>
      <c r="I90" s="72"/>
      <c r="J90" s="72"/>
      <c r="K90" s="34" t="s">
        <v>65</v>
      </c>
      <c r="L90" s="79">
        <v>90</v>
      </c>
      <c r="M90" s="79"/>
      <c r="N90" s="74"/>
      <c r="O90" s="81" t="s">
        <v>273</v>
      </c>
      <c r="P90" s="81" t="s">
        <v>274</v>
      </c>
      <c r="Q90" s="81" t="s">
        <v>275</v>
      </c>
      <c r="R90">
        <v>1</v>
      </c>
      <c r="S90" s="80" t="str">
        <f>REPLACE(INDEX(GroupVertices[Group],MATCH(Edges[[#This Row],[Vertex 1]],GroupVertices[Vertex],0)),1,1,"")</f>
        <v>2</v>
      </c>
      <c r="T90" s="80" t="str">
        <f>REPLACE(INDEX(GroupVertices[Group],MATCH(Edges[[#This Row],[Vertex 2]],GroupVertices[Vertex],0)),1,1,"")</f>
        <v>3</v>
      </c>
      <c r="U90" s="34"/>
      <c r="V90" s="34"/>
      <c r="W90" s="34"/>
      <c r="X90" s="34"/>
      <c r="Y90" s="34"/>
      <c r="Z90" s="34"/>
      <c r="AA90" s="34"/>
      <c r="AB90" s="34"/>
      <c r="AC90" s="34"/>
    </row>
    <row r="91" spans="1:29" ht="15">
      <c r="A91" s="66" t="s">
        <v>237</v>
      </c>
      <c r="B91" s="66" t="s">
        <v>242</v>
      </c>
      <c r="C91" s="67" t="s">
        <v>1144</v>
      </c>
      <c r="D91" s="68">
        <v>3</v>
      </c>
      <c r="E91" s="69"/>
      <c r="F91" s="70">
        <v>50</v>
      </c>
      <c r="G91" s="67"/>
      <c r="H91" s="71"/>
      <c r="I91" s="72"/>
      <c r="J91" s="72"/>
      <c r="K91" s="34" t="s">
        <v>65</v>
      </c>
      <c r="L91" s="79">
        <v>91</v>
      </c>
      <c r="M91" s="79"/>
      <c r="N91" s="74"/>
      <c r="O91" s="81" t="s">
        <v>273</v>
      </c>
      <c r="P91" s="81" t="s">
        <v>274</v>
      </c>
      <c r="Q91" s="81" t="s">
        <v>275</v>
      </c>
      <c r="R91">
        <v>1</v>
      </c>
      <c r="S91" s="80" t="str">
        <f>REPLACE(INDEX(GroupVertices[Group],MATCH(Edges[[#This Row],[Vertex 1]],GroupVertices[Vertex],0)),1,1,"")</f>
        <v>2</v>
      </c>
      <c r="T91" s="80" t="str">
        <f>REPLACE(INDEX(GroupVertices[Group],MATCH(Edges[[#This Row],[Vertex 2]],GroupVertices[Vertex],0)),1,1,"")</f>
        <v>3</v>
      </c>
      <c r="U91" s="34"/>
      <c r="V91" s="34"/>
      <c r="W91" s="34"/>
      <c r="X91" s="34"/>
      <c r="Y91" s="34"/>
      <c r="Z91" s="34"/>
      <c r="AA91" s="34"/>
      <c r="AB91" s="34"/>
      <c r="AC91" s="34"/>
    </row>
    <row r="92" spans="1:29" ht="15">
      <c r="A92" s="66" t="s">
        <v>250</v>
      </c>
      <c r="B92" s="66" t="s">
        <v>235</v>
      </c>
      <c r="C92" s="67" t="s">
        <v>1144</v>
      </c>
      <c r="D92" s="68">
        <v>3</v>
      </c>
      <c r="E92" s="69"/>
      <c r="F92" s="70">
        <v>50</v>
      </c>
      <c r="G92" s="67"/>
      <c r="H92" s="71"/>
      <c r="I92" s="72"/>
      <c r="J92" s="72"/>
      <c r="K92" s="34" t="s">
        <v>65</v>
      </c>
      <c r="L92" s="79">
        <v>92</v>
      </c>
      <c r="M92" s="79"/>
      <c r="N92" s="74"/>
      <c r="O92" s="81" t="s">
        <v>273</v>
      </c>
      <c r="P92" s="81" t="s">
        <v>274</v>
      </c>
      <c r="Q92" s="81" t="s">
        <v>276</v>
      </c>
      <c r="R92">
        <v>1</v>
      </c>
      <c r="S92" s="80" t="str">
        <f>REPLACE(INDEX(GroupVertices[Group],MATCH(Edges[[#This Row],[Vertex 1]],GroupVertices[Vertex],0)),1,1,"")</f>
        <v>3</v>
      </c>
      <c r="T92" s="80" t="str">
        <f>REPLACE(INDEX(GroupVertices[Group],MATCH(Edges[[#This Row],[Vertex 2]],GroupVertices[Vertex],0)),1,1,"")</f>
        <v>3</v>
      </c>
      <c r="U92" s="34"/>
      <c r="V92" s="34"/>
      <c r="W92" s="34"/>
      <c r="X92" s="34"/>
      <c r="Y92" s="34"/>
      <c r="Z92" s="34"/>
      <c r="AA92" s="34"/>
      <c r="AB92" s="34"/>
      <c r="AC92" s="34"/>
    </row>
    <row r="93" spans="1:29" ht="15">
      <c r="A93" s="66" t="s">
        <v>236</v>
      </c>
      <c r="B93" s="66" t="s">
        <v>235</v>
      </c>
      <c r="C93" s="67" t="s">
        <v>1144</v>
      </c>
      <c r="D93" s="68">
        <v>3</v>
      </c>
      <c r="E93" s="69"/>
      <c r="F93" s="70">
        <v>50</v>
      </c>
      <c r="G93" s="67"/>
      <c r="H93" s="71"/>
      <c r="I93" s="72"/>
      <c r="J93" s="72"/>
      <c r="K93" s="34" t="s">
        <v>65</v>
      </c>
      <c r="L93" s="79">
        <v>93</v>
      </c>
      <c r="M93" s="79"/>
      <c r="N93" s="74"/>
      <c r="O93" s="81" t="s">
        <v>273</v>
      </c>
      <c r="P93" s="81" t="s">
        <v>274</v>
      </c>
      <c r="Q93" s="81" t="s">
        <v>276</v>
      </c>
      <c r="R93">
        <v>1</v>
      </c>
      <c r="S93" s="80" t="str">
        <f>REPLACE(INDEX(GroupVertices[Group],MATCH(Edges[[#This Row],[Vertex 1]],GroupVertices[Vertex],0)),1,1,"")</f>
        <v>3</v>
      </c>
      <c r="T93" s="80" t="str">
        <f>REPLACE(INDEX(GroupVertices[Group],MATCH(Edges[[#This Row],[Vertex 2]],GroupVertices[Vertex],0)),1,1,"")</f>
        <v>3</v>
      </c>
      <c r="U93" s="34"/>
      <c r="V93" s="34"/>
      <c r="W93" s="34"/>
      <c r="X93" s="34"/>
      <c r="Y93" s="34"/>
      <c r="Z93" s="34"/>
      <c r="AA93" s="34"/>
      <c r="AB93" s="34"/>
      <c r="AC93" s="34"/>
    </row>
    <row r="94" spans="1:29" ht="15">
      <c r="A94" s="66" t="s">
        <v>237</v>
      </c>
      <c r="B94" s="66" t="s">
        <v>235</v>
      </c>
      <c r="C94" s="67" t="s">
        <v>1144</v>
      </c>
      <c r="D94" s="68">
        <v>3</v>
      </c>
      <c r="E94" s="69"/>
      <c r="F94" s="70">
        <v>50</v>
      </c>
      <c r="G94" s="67"/>
      <c r="H94" s="71"/>
      <c r="I94" s="72"/>
      <c r="J94" s="72"/>
      <c r="K94" s="34" t="s">
        <v>65</v>
      </c>
      <c r="L94" s="79">
        <v>94</v>
      </c>
      <c r="M94" s="79"/>
      <c r="N94" s="74"/>
      <c r="O94" s="81" t="s">
        <v>273</v>
      </c>
      <c r="P94" s="81" t="s">
        <v>274</v>
      </c>
      <c r="Q94" s="81" t="s">
        <v>275</v>
      </c>
      <c r="R94">
        <v>1</v>
      </c>
      <c r="S94" s="80" t="str">
        <f>REPLACE(INDEX(GroupVertices[Group],MATCH(Edges[[#This Row],[Vertex 1]],GroupVertices[Vertex],0)),1,1,"")</f>
        <v>2</v>
      </c>
      <c r="T94" s="80" t="str">
        <f>REPLACE(INDEX(GroupVertices[Group],MATCH(Edges[[#This Row],[Vertex 2]],GroupVertices[Vertex],0)),1,1,"")</f>
        <v>3</v>
      </c>
      <c r="U94" s="34"/>
      <c r="V94" s="34"/>
      <c r="W94" s="34"/>
      <c r="X94" s="34"/>
      <c r="Y94" s="34"/>
      <c r="Z94" s="34"/>
      <c r="AA94" s="34"/>
      <c r="AB94" s="34"/>
      <c r="AC94" s="34"/>
    </row>
    <row r="95" spans="1:29" ht="15">
      <c r="A95" s="66" t="s">
        <v>237</v>
      </c>
      <c r="B95" s="66" t="s">
        <v>250</v>
      </c>
      <c r="C95" s="67" t="s">
        <v>1144</v>
      </c>
      <c r="D95" s="68">
        <v>3</v>
      </c>
      <c r="E95" s="69"/>
      <c r="F95" s="70">
        <v>50</v>
      </c>
      <c r="G95" s="67"/>
      <c r="H95" s="71"/>
      <c r="I95" s="72"/>
      <c r="J95" s="72"/>
      <c r="K95" s="34" t="s">
        <v>65</v>
      </c>
      <c r="L95" s="79">
        <v>95</v>
      </c>
      <c r="M95" s="79"/>
      <c r="N95" s="74"/>
      <c r="O95" s="81" t="s">
        <v>273</v>
      </c>
      <c r="P95" s="81" t="s">
        <v>274</v>
      </c>
      <c r="Q95" s="81" t="s">
        <v>275</v>
      </c>
      <c r="R95">
        <v>1</v>
      </c>
      <c r="S95" s="80" t="str">
        <f>REPLACE(INDEX(GroupVertices[Group],MATCH(Edges[[#This Row],[Vertex 1]],GroupVertices[Vertex],0)),1,1,"")</f>
        <v>2</v>
      </c>
      <c r="T95" s="80" t="str">
        <f>REPLACE(INDEX(GroupVertices[Group],MATCH(Edges[[#This Row],[Vertex 2]],GroupVertices[Vertex],0)),1,1,"")</f>
        <v>3</v>
      </c>
      <c r="U95" s="34"/>
      <c r="V95" s="34"/>
      <c r="W95" s="34"/>
      <c r="X95" s="34"/>
      <c r="Y95" s="34"/>
      <c r="Z95" s="34"/>
      <c r="AA95" s="34"/>
      <c r="AB95" s="34"/>
      <c r="AC95" s="34"/>
    </row>
    <row r="96" spans="1:29" ht="15">
      <c r="A96" s="66" t="s">
        <v>237</v>
      </c>
      <c r="B96" s="66" t="s">
        <v>236</v>
      </c>
      <c r="C96" s="67" t="s">
        <v>1144</v>
      </c>
      <c r="D96" s="68">
        <v>3</v>
      </c>
      <c r="E96" s="69"/>
      <c r="F96" s="70">
        <v>50</v>
      </c>
      <c r="G96" s="67"/>
      <c r="H96" s="71"/>
      <c r="I96" s="72"/>
      <c r="J96" s="72"/>
      <c r="K96" s="34" t="s">
        <v>65</v>
      </c>
      <c r="L96" s="79">
        <v>96</v>
      </c>
      <c r="M96" s="79"/>
      <c r="N96" s="74"/>
      <c r="O96" s="81" t="s">
        <v>273</v>
      </c>
      <c r="P96" s="81" t="s">
        <v>274</v>
      </c>
      <c r="Q96" s="81" t="s">
        <v>275</v>
      </c>
      <c r="R96">
        <v>1</v>
      </c>
      <c r="S96" s="80" t="str">
        <f>REPLACE(INDEX(GroupVertices[Group],MATCH(Edges[[#This Row],[Vertex 1]],GroupVertices[Vertex],0)),1,1,"")</f>
        <v>2</v>
      </c>
      <c r="T96" s="80" t="str">
        <f>REPLACE(INDEX(GroupVertices[Group],MATCH(Edges[[#This Row],[Vertex 2]],GroupVertices[Vertex],0)),1,1,"")</f>
        <v>3</v>
      </c>
      <c r="U96" s="34"/>
      <c r="V96" s="34"/>
      <c r="W96" s="34"/>
      <c r="X96" s="34"/>
      <c r="Y96" s="34"/>
      <c r="Z96" s="34"/>
      <c r="AA96" s="34"/>
      <c r="AB96" s="34"/>
      <c r="AC96" s="34"/>
    </row>
    <row r="97" spans="1:29" ht="15">
      <c r="A97" s="66" t="s">
        <v>237</v>
      </c>
      <c r="B97" s="66" t="s">
        <v>270</v>
      </c>
      <c r="C97" s="67" t="s">
        <v>1144</v>
      </c>
      <c r="D97" s="68">
        <v>3</v>
      </c>
      <c r="E97" s="69"/>
      <c r="F97" s="70">
        <v>50</v>
      </c>
      <c r="G97" s="67"/>
      <c r="H97" s="71"/>
      <c r="I97" s="72"/>
      <c r="J97" s="72"/>
      <c r="K97" s="34" t="s">
        <v>65</v>
      </c>
      <c r="L97" s="79">
        <v>97</v>
      </c>
      <c r="M97" s="79"/>
      <c r="N97" s="74"/>
      <c r="O97" s="81" t="s">
        <v>273</v>
      </c>
      <c r="P97" s="81" t="s">
        <v>274</v>
      </c>
      <c r="Q97" s="81" t="s">
        <v>275</v>
      </c>
      <c r="R97">
        <v>1</v>
      </c>
      <c r="S97" s="80" t="str">
        <f>REPLACE(INDEX(GroupVertices[Group],MATCH(Edges[[#This Row],[Vertex 1]],GroupVertices[Vertex],0)),1,1,"")</f>
        <v>2</v>
      </c>
      <c r="T97" s="80" t="str">
        <f>REPLACE(INDEX(GroupVertices[Group],MATCH(Edges[[#This Row],[Vertex 2]],GroupVertices[Vertex],0)),1,1,"")</f>
        <v>2</v>
      </c>
      <c r="U97" s="34"/>
      <c r="V97" s="34"/>
      <c r="W97" s="34"/>
      <c r="X97" s="34"/>
      <c r="Y97" s="34"/>
      <c r="Z97" s="34"/>
      <c r="AA97" s="34"/>
      <c r="AB97" s="34"/>
      <c r="AC97" s="34"/>
    </row>
    <row r="98" spans="1:29" ht="15">
      <c r="A98" s="66" t="s">
        <v>251</v>
      </c>
      <c r="B98" s="66" t="s">
        <v>258</v>
      </c>
      <c r="C98" s="67" t="s">
        <v>1144</v>
      </c>
      <c r="D98" s="68">
        <v>3</v>
      </c>
      <c r="E98" s="69"/>
      <c r="F98" s="70">
        <v>50</v>
      </c>
      <c r="G98" s="67"/>
      <c r="H98" s="71"/>
      <c r="I98" s="72"/>
      <c r="J98" s="72"/>
      <c r="K98" s="34" t="s">
        <v>65</v>
      </c>
      <c r="L98" s="79">
        <v>98</v>
      </c>
      <c r="M98" s="79"/>
      <c r="N98" s="74"/>
      <c r="O98" s="81" t="s">
        <v>273</v>
      </c>
      <c r="P98" s="81" t="s">
        <v>274</v>
      </c>
      <c r="Q98" s="81" t="s">
        <v>276</v>
      </c>
      <c r="R98">
        <v>1</v>
      </c>
      <c r="S98" s="80" t="str">
        <f>REPLACE(INDEX(GroupVertices[Group],MATCH(Edges[[#This Row],[Vertex 1]],GroupVertices[Vertex],0)),1,1,"")</f>
        <v>1</v>
      </c>
      <c r="T98" s="80" t="str">
        <f>REPLACE(INDEX(GroupVertices[Group],MATCH(Edges[[#This Row],[Vertex 2]],GroupVertices[Vertex],0)),1,1,"")</f>
        <v>1</v>
      </c>
      <c r="U98" s="34"/>
      <c r="V98" s="34"/>
      <c r="W98" s="34"/>
      <c r="X98" s="34"/>
      <c r="Y98" s="34"/>
      <c r="Z98" s="34"/>
      <c r="AA98" s="34"/>
      <c r="AB98" s="34"/>
      <c r="AC98" s="34"/>
    </row>
    <row r="99" spans="1:29" ht="15">
      <c r="A99" s="66" t="s">
        <v>252</v>
      </c>
      <c r="B99" s="66" t="s">
        <v>251</v>
      </c>
      <c r="C99" s="67" t="s">
        <v>1144</v>
      </c>
      <c r="D99" s="68">
        <v>3</v>
      </c>
      <c r="E99" s="69"/>
      <c r="F99" s="70">
        <v>50</v>
      </c>
      <c r="G99" s="67"/>
      <c r="H99" s="71"/>
      <c r="I99" s="72"/>
      <c r="J99" s="72"/>
      <c r="K99" s="34" t="s">
        <v>65</v>
      </c>
      <c r="L99" s="79">
        <v>99</v>
      </c>
      <c r="M99" s="79"/>
      <c r="N99" s="74"/>
      <c r="O99" s="81" t="s">
        <v>273</v>
      </c>
      <c r="P99" s="81" t="s">
        <v>274</v>
      </c>
      <c r="Q99" s="81" t="s">
        <v>275</v>
      </c>
      <c r="R99">
        <v>1</v>
      </c>
      <c r="S99" s="80" t="str">
        <f>REPLACE(INDEX(GroupVertices[Group],MATCH(Edges[[#This Row],[Vertex 1]],GroupVertices[Vertex],0)),1,1,"")</f>
        <v>1</v>
      </c>
      <c r="T99" s="80" t="str">
        <f>REPLACE(INDEX(GroupVertices[Group],MATCH(Edges[[#This Row],[Vertex 2]],GroupVertices[Vertex],0)),1,1,"")</f>
        <v>1</v>
      </c>
      <c r="U99" s="34"/>
      <c r="V99" s="34"/>
      <c r="W99" s="34"/>
      <c r="X99" s="34"/>
      <c r="Y99" s="34"/>
      <c r="Z99" s="34"/>
      <c r="AA99" s="34"/>
      <c r="AB99" s="34"/>
      <c r="AC99" s="34"/>
    </row>
    <row r="100" spans="1:29" ht="15">
      <c r="A100" s="66" t="s">
        <v>253</v>
      </c>
      <c r="B100" s="66" t="s">
        <v>258</v>
      </c>
      <c r="C100" s="67" t="s">
        <v>1144</v>
      </c>
      <c r="D100" s="68">
        <v>3</v>
      </c>
      <c r="E100" s="69"/>
      <c r="F100" s="70">
        <v>50</v>
      </c>
      <c r="G100" s="67"/>
      <c r="H100" s="71"/>
      <c r="I100" s="72"/>
      <c r="J100" s="72"/>
      <c r="K100" s="34" t="s">
        <v>66</v>
      </c>
      <c r="L100" s="79">
        <v>100</v>
      </c>
      <c r="M100" s="79"/>
      <c r="N100" s="74"/>
      <c r="O100" s="81" t="s">
        <v>273</v>
      </c>
      <c r="P100" s="81" t="s">
        <v>274</v>
      </c>
      <c r="Q100" s="81" t="s">
        <v>275</v>
      </c>
      <c r="R100">
        <v>1</v>
      </c>
      <c r="S100" s="80" t="str">
        <f>REPLACE(INDEX(GroupVertices[Group],MATCH(Edges[[#This Row],[Vertex 1]],GroupVertices[Vertex],0)),1,1,"")</f>
        <v>1</v>
      </c>
      <c r="T100" s="80" t="str">
        <f>REPLACE(INDEX(GroupVertices[Group],MATCH(Edges[[#This Row],[Vertex 2]],GroupVertices[Vertex],0)),1,1,"")</f>
        <v>1</v>
      </c>
      <c r="U100" s="34"/>
      <c r="V100" s="34"/>
      <c r="W100" s="34"/>
      <c r="X100" s="34"/>
      <c r="Y100" s="34"/>
      <c r="Z100" s="34"/>
      <c r="AA100" s="34"/>
      <c r="AB100" s="34"/>
      <c r="AC100" s="34"/>
    </row>
    <row r="101" spans="1:29" ht="15">
      <c r="A101" s="66" t="s">
        <v>254</v>
      </c>
      <c r="B101" s="66" t="s">
        <v>253</v>
      </c>
      <c r="C101" s="67" t="s">
        <v>1144</v>
      </c>
      <c r="D101" s="68">
        <v>3</v>
      </c>
      <c r="E101" s="69"/>
      <c r="F101" s="70">
        <v>50</v>
      </c>
      <c r="G101" s="67"/>
      <c r="H101" s="71"/>
      <c r="I101" s="72"/>
      <c r="J101" s="72"/>
      <c r="K101" s="34" t="s">
        <v>65</v>
      </c>
      <c r="L101" s="79">
        <v>101</v>
      </c>
      <c r="M101" s="79"/>
      <c r="N101" s="74"/>
      <c r="O101" s="81" t="s">
        <v>273</v>
      </c>
      <c r="P101" s="81" t="s">
        <v>274</v>
      </c>
      <c r="Q101" s="81" t="s">
        <v>275</v>
      </c>
      <c r="R101">
        <v>1</v>
      </c>
      <c r="S101" s="80" t="str">
        <f>REPLACE(INDEX(GroupVertices[Group],MATCH(Edges[[#This Row],[Vertex 1]],GroupVertices[Vertex],0)),1,1,"")</f>
        <v>1</v>
      </c>
      <c r="T101" s="80" t="str">
        <f>REPLACE(INDEX(GroupVertices[Group],MATCH(Edges[[#This Row],[Vertex 2]],GroupVertices[Vertex],0)),1,1,"")</f>
        <v>1</v>
      </c>
      <c r="U101" s="34"/>
      <c r="V101" s="34"/>
      <c r="W101" s="34"/>
      <c r="X101" s="34"/>
      <c r="Y101" s="34"/>
      <c r="Z101" s="34"/>
      <c r="AA101" s="34"/>
      <c r="AB101" s="34"/>
      <c r="AC101" s="34"/>
    </row>
    <row r="102" spans="1:29" ht="15">
      <c r="A102" s="66" t="s">
        <v>253</v>
      </c>
      <c r="B102" s="66" t="s">
        <v>257</v>
      </c>
      <c r="C102" s="67" t="s">
        <v>1144</v>
      </c>
      <c r="D102" s="68">
        <v>3</v>
      </c>
      <c r="E102" s="69"/>
      <c r="F102" s="70">
        <v>50</v>
      </c>
      <c r="G102" s="67"/>
      <c r="H102" s="71"/>
      <c r="I102" s="72"/>
      <c r="J102" s="72"/>
      <c r="K102" s="34" t="s">
        <v>66</v>
      </c>
      <c r="L102" s="79">
        <v>102</v>
      </c>
      <c r="M102" s="79"/>
      <c r="N102" s="74"/>
      <c r="O102" s="81" t="s">
        <v>273</v>
      </c>
      <c r="P102" s="81" t="s">
        <v>274</v>
      </c>
      <c r="Q102" s="81" t="s">
        <v>276</v>
      </c>
      <c r="R102">
        <v>1</v>
      </c>
      <c r="S102" s="80" t="str">
        <f>REPLACE(INDEX(GroupVertices[Group],MATCH(Edges[[#This Row],[Vertex 1]],GroupVertices[Vertex],0)),1,1,"")</f>
        <v>1</v>
      </c>
      <c r="T102" s="80" t="str">
        <f>REPLACE(INDEX(GroupVertices[Group],MATCH(Edges[[#This Row],[Vertex 2]],GroupVertices[Vertex],0)),1,1,"")</f>
        <v>1</v>
      </c>
      <c r="U102" s="34"/>
      <c r="V102" s="34"/>
      <c r="W102" s="34"/>
      <c r="X102" s="34"/>
      <c r="Y102" s="34"/>
      <c r="Z102" s="34"/>
      <c r="AA102" s="34"/>
      <c r="AB102" s="34"/>
      <c r="AC102" s="34"/>
    </row>
    <row r="103" spans="1:29" ht="15">
      <c r="A103" s="66" t="s">
        <v>227</v>
      </c>
      <c r="B103" s="66" t="s">
        <v>253</v>
      </c>
      <c r="C103" s="67" t="s">
        <v>1144</v>
      </c>
      <c r="D103" s="68">
        <v>3</v>
      </c>
      <c r="E103" s="69"/>
      <c r="F103" s="70">
        <v>50</v>
      </c>
      <c r="G103" s="67"/>
      <c r="H103" s="71"/>
      <c r="I103" s="72"/>
      <c r="J103" s="72"/>
      <c r="K103" s="34" t="s">
        <v>65</v>
      </c>
      <c r="L103" s="79">
        <v>103</v>
      </c>
      <c r="M103" s="79"/>
      <c r="N103" s="74"/>
      <c r="O103" s="81" t="s">
        <v>273</v>
      </c>
      <c r="P103" s="81" t="s">
        <v>274</v>
      </c>
      <c r="Q103" s="81" t="s">
        <v>275</v>
      </c>
      <c r="R103">
        <v>1</v>
      </c>
      <c r="S103" s="80" t="str">
        <f>REPLACE(INDEX(GroupVertices[Group],MATCH(Edges[[#This Row],[Vertex 1]],GroupVertices[Vertex],0)),1,1,"")</f>
        <v>1</v>
      </c>
      <c r="T103" s="80" t="str">
        <f>REPLACE(INDEX(GroupVertices[Group],MATCH(Edges[[#This Row],[Vertex 2]],GroupVertices[Vertex],0)),1,1,"")</f>
        <v>1</v>
      </c>
      <c r="U103" s="34"/>
      <c r="V103" s="34"/>
      <c r="W103" s="34"/>
      <c r="X103" s="34"/>
      <c r="Y103" s="34"/>
      <c r="Z103" s="34"/>
      <c r="AA103" s="34"/>
      <c r="AB103" s="34"/>
      <c r="AC103" s="34"/>
    </row>
    <row r="104" spans="1:29" ht="15">
      <c r="A104" s="66" t="s">
        <v>255</v>
      </c>
      <c r="B104" s="66" t="s">
        <v>253</v>
      </c>
      <c r="C104" s="67" t="s">
        <v>1145</v>
      </c>
      <c r="D104" s="68">
        <v>3</v>
      </c>
      <c r="E104" s="69"/>
      <c r="F104" s="70">
        <v>50</v>
      </c>
      <c r="G104" s="67"/>
      <c r="H104" s="71"/>
      <c r="I104" s="72"/>
      <c r="J104" s="72"/>
      <c r="K104" s="34" t="s">
        <v>65</v>
      </c>
      <c r="L104" s="79">
        <v>104</v>
      </c>
      <c r="M104" s="79"/>
      <c r="N104" s="74"/>
      <c r="O104" s="81" t="s">
        <v>273</v>
      </c>
      <c r="P104" s="81" t="s">
        <v>274</v>
      </c>
      <c r="Q104" s="81" t="s">
        <v>276</v>
      </c>
      <c r="R104">
        <v>2</v>
      </c>
      <c r="S104" s="80" t="str">
        <f>REPLACE(INDEX(GroupVertices[Group],MATCH(Edges[[#This Row],[Vertex 1]],GroupVertices[Vertex],0)),1,1,"")</f>
        <v>1</v>
      </c>
      <c r="T104" s="80" t="str">
        <f>REPLACE(INDEX(GroupVertices[Group],MATCH(Edges[[#This Row],[Vertex 2]],GroupVertices[Vertex],0)),1,1,"")</f>
        <v>1</v>
      </c>
      <c r="U104" s="34"/>
      <c r="V104" s="34"/>
      <c r="W104" s="34"/>
      <c r="X104" s="34"/>
      <c r="Y104" s="34"/>
      <c r="Z104" s="34"/>
      <c r="AA104" s="34"/>
      <c r="AB104" s="34"/>
      <c r="AC104" s="34"/>
    </row>
    <row r="105" spans="1:29" ht="15">
      <c r="A105" s="66" t="s">
        <v>237</v>
      </c>
      <c r="B105" s="66" t="s">
        <v>253</v>
      </c>
      <c r="C105" s="67" t="s">
        <v>1145</v>
      </c>
      <c r="D105" s="68">
        <v>3</v>
      </c>
      <c r="E105" s="69"/>
      <c r="F105" s="70">
        <v>50</v>
      </c>
      <c r="G105" s="67"/>
      <c r="H105" s="71"/>
      <c r="I105" s="72"/>
      <c r="J105" s="72"/>
      <c r="K105" s="34" t="s">
        <v>65</v>
      </c>
      <c r="L105" s="79">
        <v>105</v>
      </c>
      <c r="M105" s="79"/>
      <c r="N105" s="74"/>
      <c r="O105" s="81" t="s">
        <v>273</v>
      </c>
      <c r="P105" s="81" t="s">
        <v>274</v>
      </c>
      <c r="Q105" s="81" t="s">
        <v>276</v>
      </c>
      <c r="R105">
        <v>2</v>
      </c>
      <c r="S105" s="80" t="str">
        <f>REPLACE(INDEX(GroupVertices[Group],MATCH(Edges[[#This Row],[Vertex 1]],GroupVertices[Vertex],0)),1,1,"")</f>
        <v>2</v>
      </c>
      <c r="T105" s="80" t="str">
        <f>REPLACE(INDEX(GroupVertices[Group],MATCH(Edges[[#This Row],[Vertex 2]],GroupVertices[Vertex],0)),1,1,"")</f>
        <v>1</v>
      </c>
      <c r="U105" s="34"/>
      <c r="V105" s="34"/>
      <c r="W105" s="34"/>
      <c r="X105" s="34"/>
      <c r="Y105" s="34"/>
      <c r="Z105" s="34"/>
      <c r="AA105" s="34"/>
      <c r="AB105" s="34"/>
      <c r="AC105" s="34"/>
    </row>
    <row r="106" spans="1:29" ht="15">
      <c r="A106" s="66" t="s">
        <v>256</v>
      </c>
      <c r="B106" s="66" t="s">
        <v>253</v>
      </c>
      <c r="C106" s="67" t="s">
        <v>1145</v>
      </c>
      <c r="D106" s="68">
        <v>3</v>
      </c>
      <c r="E106" s="69"/>
      <c r="F106" s="70">
        <v>50</v>
      </c>
      <c r="G106" s="67"/>
      <c r="H106" s="71"/>
      <c r="I106" s="72"/>
      <c r="J106" s="72"/>
      <c r="K106" s="34" t="s">
        <v>65</v>
      </c>
      <c r="L106" s="79">
        <v>106</v>
      </c>
      <c r="M106" s="79"/>
      <c r="N106" s="74"/>
      <c r="O106" s="81" t="s">
        <v>273</v>
      </c>
      <c r="P106" s="81" t="s">
        <v>274</v>
      </c>
      <c r="Q106" s="81" t="s">
        <v>275</v>
      </c>
      <c r="R106">
        <v>2</v>
      </c>
      <c r="S106" s="80" t="str">
        <f>REPLACE(INDEX(GroupVertices[Group],MATCH(Edges[[#This Row],[Vertex 1]],GroupVertices[Vertex],0)),1,1,"")</f>
        <v>1</v>
      </c>
      <c r="T106" s="80" t="str">
        <f>REPLACE(INDEX(GroupVertices[Group],MATCH(Edges[[#This Row],[Vertex 2]],GroupVertices[Vertex],0)),1,1,"")</f>
        <v>1</v>
      </c>
      <c r="U106" s="34"/>
      <c r="V106" s="34"/>
      <c r="W106" s="34"/>
      <c r="X106" s="34"/>
      <c r="Y106" s="34"/>
      <c r="Z106" s="34"/>
      <c r="AA106" s="34"/>
      <c r="AB106" s="34"/>
      <c r="AC106" s="34"/>
    </row>
    <row r="107" spans="1:29" ht="15">
      <c r="A107" s="66" t="s">
        <v>256</v>
      </c>
      <c r="B107" s="66" t="s">
        <v>253</v>
      </c>
      <c r="C107" s="67" t="s">
        <v>1145</v>
      </c>
      <c r="D107" s="68">
        <v>3</v>
      </c>
      <c r="E107" s="69"/>
      <c r="F107" s="70">
        <v>50</v>
      </c>
      <c r="G107" s="67"/>
      <c r="H107" s="71"/>
      <c r="I107" s="72"/>
      <c r="J107" s="72"/>
      <c r="K107" s="34" t="s">
        <v>65</v>
      </c>
      <c r="L107" s="79">
        <v>107</v>
      </c>
      <c r="M107" s="79"/>
      <c r="N107" s="74"/>
      <c r="O107" s="81" t="s">
        <v>273</v>
      </c>
      <c r="P107" s="81" t="s">
        <v>274</v>
      </c>
      <c r="Q107" s="81" t="s">
        <v>277</v>
      </c>
      <c r="R107">
        <v>2</v>
      </c>
      <c r="S107" s="80" t="str">
        <f>REPLACE(INDEX(GroupVertices[Group],MATCH(Edges[[#This Row],[Vertex 1]],GroupVertices[Vertex],0)),1,1,"")</f>
        <v>1</v>
      </c>
      <c r="T107" s="80" t="str">
        <f>REPLACE(INDEX(GroupVertices[Group],MATCH(Edges[[#This Row],[Vertex 2]],GroupVertices[Vertex],0)),1,1,"")</f>
        <v>1</v>
      </c>
      <c r="U107" s="34"/>
      <c r="V107" s="34"/>
      <c r="W107" s="34"/>
      <c r="X107" s="34"/>
      <c r="Y107" s="34"/>
      <c r="Z107" s="34"/>
      <c r="AA107" s="34"/>
      <c r="AB107" s="34"/>
      <c r="AC107" s="34"/>
    </row>
    <row r="108" spans="1:29" ht="15">
      <c r="A108" s="66" t="s">
        <v>255</v>
      </c>
      <c r="B108" s="66" t="s">
        <v>253</v>
      </c>
      <c r="C108" s="67" t="s">
        <v>1145</v>
      </c>
      <c r="D108" s="68">
        <v>3</v>
      </c>
      <c r="E108" s="69"/>
      <c r="F108" s="70">
        <v>50</v>
      </c>
      <c r="G108" s="67"/>
      <c r="H108" s="71"/>
      <c r="I108" s="72"/>
      <c r="J108" s="72"/>
      <c r="K108" s="34" t="s">
        <v>65</v>
      </c>
      <c r="L108" s="79">
        <v>108</v>
      </c>
      <c r="M108" s="79"/>
      <c r="N108" s="74"/>
      <c r="O108" s="81" t="s">
        <v>273</v>
      </c>
      <c r="P108" s="81" t="s">
        <v>274</v>
      </c>
      <c r="Q108" s="81" t="s">
        <v>277</v>
      </c>
      <c r="R108">
        <v>2</v>
      </c>
      <c r="S108" s="80" t="str">
        <f>REPLACE(INDEX(GroupVertices[Group],MATCH(Edges[[#This Row],[Vertex 1]],GroupVertices[Vertex],0)),1,1,"")</f>
        <v>1</v>
      </c>
      <c r="T108" s="80" t="str">
        <f>REPLACE(INDEX(GroupVertices[Group],MATCH(Edges[[#This Row],[Vertex 2]],GroupVertices[Vertex],0)),1,1,"")</f>
        <v>1</v>
      </c>
      <c r="U108" s="34"/>
      <c r="V108" s="34"/>
      <c r="W108" s="34"/>
      <c r="X108" s="34"/>
      <c r="Y108" s="34"/>
      <c r="Z108" s="34"/>
      <c r="AA108" s="34"/>
      <c r="AB108" s="34"/>
      <c r="AC108" s="34"/>
    </row>
    <row r="109" spans="1:29" ht="15">
      <c r="A109" s="66" t="s">
        <v>257</v>
      </c>
      <c r="B109" s="66" t="s">
        <v>253</v>
      </c>
      <c r="C109" s="67" t="s">
        <v>1144</v>
      </c>
      <c r="D109" s="68">
        <v>3</v>
      </c>
      <c r="E109" s="69"/>
      <c r="F109" s="70">
        <v>50</v>
      </c>
      <c r="G109" s="67"/>
      <c r="H109" s="71"/>
      <c r="I109" s="72"/>
      <c r="J109" s="72"/>
      <c r="K109" s="34" t="s">
        <v>66</v>
      </c>
      <c r="L109" s="79">
        <v>109</v>
      </c>
      <c r="M109" s="79"/>
      <c r="N109" s="74"/>
      <c r="O109" s="81" t="s">
        <v>273</v>
      </c>
      <c r="P109" s="81" t="s">
        <v>274</v>
      </c>
      <c r="Q109" s="81" t="s">
        <v>277</v>
      </c>
      <c r="R109">
        <v>1</v>
      </c>
      <c r="S109" s="80" t="str">
        <f>REPLACE(INDEX(GroupVertices[Group],MATCH(Edges[[#This Row],[Vertex 1]],GroupVertices[Vertex],0)),1,1,"")</f>
        <v>1</v>
      </c>
      <c r="T109" s="80" t="str">
        <f>REPLACE(INDEX(GroupVertices[Group],MATCH(Edges[[#This Row],[Vertex 2]],GroupVertices[Vertex],0)),1,1,"")</f>
        <v>1</v>
      </c>
      <c r="U109" s="34"/>
      <c r="V109" s="34"/>
      <c r="W109" s="34"/>
      <c r="X109" s="34"/>
      <c r="Y109" s="34"/>
      <c r="Z109" s="34"/>
      <c r="AA109" s="34"/>
      <c r="AB109" s="34"/>
      <c r="AC109" s="34"/>
    </row>
    <row r="110" spans="1:29" ht="15">
      <c r="A110" s="66" t="s">
        <v>237</v>
      </c>
      <c r="B110" s="66" t="s">
        <v>253</v>
      </c>
      <c r="C110" s="67" t="s">
        <v>1145</v>
      </c>
      <c r="D110" s="68">
        <v>3</v>
      </c>
      <c r="E110" s="69"/>
      <c r="F110" s="70">
        <v>50</v>
      </c>
      <c r="G110" s="67"/>
      <c r="H110" s="71"/>
      <c r="I110" s="72"/>
      <c r="J110" s="72"/>
      <c r="K110" s="34" t="s">
        <v>65</v>
      </c>
      <c r="L110" s="79">
        <v>110</v>
      </c>
      <c r="M110" s="79"/>
      <c r="N110" s="74"/>
      <c r="O110" s="81" t="s">
        <v>273</v>
      </c>
      <c r="P110" s="81" t="s">
        <v>274</v>
      </c>
      <c r="Q110" s="81" t="s">
        <v>277</v>
      </c>
      <c r="R110">
        <v>2</v>
      </c>
      <c r="S110" s="80" t="str">
        <f>REPLACE(INDEX(GroupVertices[Group],MATCH(Edges[[#This Row],[Vertex 1]],GroupVertices[Vertex],0)),1,1,"")</f>
        <v>2</v>
      </c>
      <c r="T110" s="80" t="str">
        <f>REPLACE(INDEX(GroupVertices[Group],MATCH(Edges[[#This Row],[Vertex 2]],GroupVertices[Vertex],0)),1,1,"")</f>
        <v>1</v>
      </c>
      <c r="U110" s="34"/>
      <c r="V110" s="34"/>
      <c r="W110" s="34"/>
      <c r="X110" s="34"/>
      <c r="Y110" s="34"/>
      <c r="Z110" s="34"/>
      <c r="AA110" s="34"/>
      <c r="AB110" s="34"/>
      <c r="AC110" s="34"/>
    </row>
    <row r="111" spans="1:29" ht="15">
      <c r="A111" s="66" t="s">
        <v>252</v>
      </c>
      <c r="B111" s="66" t="s">
        <v>253</v>
      </c>
      <c r="C111" s="67" t="s">
        <v>1144</v>
      </c>
      <c r="D111" s="68">
        <v>3</v>
      </c>
      <c r="E111" s="69"/>
      <c r="F111" s="70">
        <v>50</v>
      </c>
      <c r="G111" s="67"/>
      <c r="H111" s="71"/>
      <c r="I111" s="72"/>
      <c r="J111" s="72"/>
      <c r="K111" s="34" t="s">
        <v>65</v>
      </c>
      <c r="L111" s="79">
        <v>111</v>
      </c>
      <c r="M111" s="79"/>
      <c r="N111" s="74"/>
      <c r="O111" s="81" t="s">
        <v>273</v>
      </c>
      <c r="P111" s="81" t="s">
        <v>274</v>
      </c>
      <c r="Q111" s="81" t="s">
        <v>277</v>
      </c>
      <c r="R111">
        <v>1</v>
      </c>
      <c r="S111" s="80" t="str">
        <f>REPLACE(INDEX(GroupVertices[Group],MATCH(Edges[[#This Row],[Vertex 1]],GroupVertices[Vertex],0)),1,1,"")</f>
        <v>1</v>
      </c>
      <c r="T111" s="80" t="str">
        <f>REPLACE(INDEX(GroupVertices[Group],MATCH(Edges[[#This Row],[Vertex 2]],GroupVertices[Vertex],0)),1,1,"")</f>
        <v>1</v>
      </c>
      <c r="U111" s="34"/>
      <c r="V111" s="34"/>
      <c r="W111" s="34"/>
      <c r="X111" s="34"/>
      <c r="Y111" s="34"/>
      <c r="Z111" s="34"/>
      <c r="AA111" s="34"/>
      <c r="AB111" s="34"/>
      <c r="AC111" s="34"/>
    </row>
    <row r="112" spans="1:29" ht="15">
      <c r="A112" s="66" t="s">
        <v>258</v>
      </c>
      <c r="B112" s="66" t="s">
        <v>253</v>
      </c>
      <c r="C112" s="67" t="s">
        <v>1144</v>
      </c>
      <c r="D112" s="68">
        <v>3</v>
      </c>
      <c r="E112" s="69"/>
      <c r="F112" s="70">
        <v>50</v>
      </c>
      <c r="G112" s="67"/>
      <c r="H112" s="71"/>
      <c r="I112" s="72"/>
      <c r="J112" s="72"/>
      <c r="K112" s="34" t="s">
        <v>66</v>
      </c>
      <c r="L112" s="79">
        <v>112</v>
      </c>
      <c r="M112" s="79"/>
      <c r="N112" s="74"/>
      <c r="O112" s="81" t="s">
        <v>273</v>
      </c>
      <c r="P112" s="81" t="s">
        <v>274</v>
      </c>
      <c r="Q112" s="81" t="s">
        <v>278</v>
      </c>
      <c r="R112">
        <v>1</v>
      </c>
      <c r="S112" s="80" t="str">
        <f>REPLACE(INDEX(GroupVertices[Group],MATCH(Edges[[#This Row],[Vertex 1]],GroupVertices[Vertex],0)),1,1,"")</f>
        <v>1</v>
      </c>
      <c r="T112" s="80" t="str">
        <f>REPLACE(INDEX(GroupVertices[Group],MATCH(Edges[[#This Row],[Vertex 2]],GroupVertices[Vertex],0)),1,1,"")</f>
        <v>1</v>
      </c>
      <c r="U112" s="34"/>
      <c r="V112" s="34"/>
      <c r="W112" s="34"/>
      <c r="X112" s="34"/>
      <c r="Y112" s="34"/>
      <c r="Z112" s="34"/>
      <c r="AA112" s="34"/>
      <c r="AB112" s="34"/>
      <c r="AC112" s="34"/>
    </row>
    <row r="113" spans="1:29" ht="15">
      <c r="A113" s="66" t="s">
        <v>254</v>
      </c>
      <c r="B113" s="66" t="s">
        <v>271</v>
      </c>
      <c r="C113" s="67" t="s">
        <v>1144</v>
      </c>
      <c r="D113" s="68">
        <v>3</v>
      </c>
      <c r="E113" s="69"/>
      <c r="F113" s="70">
        <v>50</v>
      </c>
      <c r="G113" s="67"/>
      <c r="H113" s="71"/>
      <c r="I113" s="72"/>
      <c r="J113" s="72"/>
      <c r="K113" s="34" t="s">
        <v>65</v>
      </c>
      <c r="L113" s="79">
        <v>113</v>
      </c>
      <c r="M113" s="79"/>
      <c r="N113" s="74"/>
      <c r="O113" s="81" t="s">
        <v>273</v>
      </c>
      <c r="P113" s="81" t="s">
        <v>274</v>
      </c>
      <c r="Q113" s="81" t="s">
        <v>275</v>
      </c>
      <c r="R113">
        <v>1</v>
      </c>
      <c r="S113" s="80" t="str">
        <f>REPLACE(INDEX(GroupVertices[Group],MATCH(Edges[[#This Row],[Vertex 1]],GroupVertices[Vertex],0)),1,1,"")</f>
        <v>1</v>
      </c>
      <c r="T113" s="80" t="str">
        <f>REPLACE(INDEX(GroupVertices[Group],MATCH(Edges[[#This Row],[Vertex 2]],GroupVertices[Vertex],0)),1,1,"")</f>
        <v>1</v>
      </c>
      <c r="U113" s="34"/>
      <c r="V113" s="34"/>
      <c r="W113" s="34"/>
      <c r="X113" s="34"/>
      <c r="Y113" s="34"/>
      <c r="Z113" s="34"/>
      <c r="AA113" s="34"/>
      <c r="AB113" s="34"/>
      <c r="AC113" s="34"/>
    </row>
    <row r="114" spans="1:29" ht="15">
      <c r="A114" s="66" t="s">
        <v>254</v>
      </c>
      <c r="B114" s="66" t="s">
        <v>259</v>
      </c>
      <c r="C114" s="67" t="s">
        <v>1144</v>
      </c>
      <c r="D114" s="68">
        <v>3</v>
      </c>
      <c r="E114" s="69"/>
      <c r="F114" s="70">
        <v>50</v>
      </c>
      <c r="G114" s="67"/>
      <c r="H114" s="71"/>
      <c r="I114" s="72"/>
      <c r="J114" s="72"/>
      <c r="K114" s="34" t="s">
        <v>65</v>
      </c>
      <c r="L114" s="79">
        <v>114</v>
      </c>
      <c r="M114" s="79"/>
      <c r="N114" s="74"/>
      <c r="O114" s="81" t="s">
        <v>273</v>
      </c>
      <c r="P114" s="81" t="s">
        <v>274</v>
      </c>
      <c r="Q114" s="81" t="s">
        <v>275</v>
      </c>
      <c r="R114">
        <v>1</v>
      </c>
      <c r="S114" s="80" t="str">
        <f>REPLACE(INDEX(GroupVertices[Group],MATCH(Edges[[#This Row],[Vertex 1]],GroupVertices[Vertex],0)),1,1,"")</f>
        <v>1</v>
      </c>
      <c r="T114" s="80" t="str">
        <f>REPLACE(INDEX(GroupVertices[Group],MATCH(Edges[[#This Row],[Vertex 2]],GroupVertices[Vertex],0)),1,1,"")</f>
        <v>1</v>
      </c>
      <c r="U114" s="34"/>
      <c r="V114" s="34"/>
      <c r="W114" s="34"/>
      <c r="X114" s="34"/>
      <c r="Y114" s="34"/>
      <c r="Z114" s="34"/>
      <c r="AA114" s="34"/>
      <c r="AB114" s="34"/>
      <c r="AC114" s="34"/>
    </row>
    <row r="115" spans="1:29" ht="15">
      <c r="A115" s="66" t="s">
        <v>254</v>
      </c>
      <c r="B115" s="66" t="s">
        <v>227</v>
      </c>
      <c r="C115" s="67" t="s">
        <v>1144</v>
      </c>
      <c r="D115" s="68">
        <v>3</v>
      </c>
      <c r="E115" s="69"/>
      <c r="F115" s="70">
        <v>50</v>
      </c>
      <c r="G115" s="67"/>
      <c r="H115" s="71"/>
      <c r="I115" s="72"/>
      <c r="J115" s="72"/>
      <c r="K115" s="34" t="s">
        <v>66</v>
      </c>
      <c r="L115" s="79">
        <v>115</v>
      </c>
      <c r="M115" s="79"/>
      <c r="N115" s="74"/>
      <c r="O115" s="81" t="s">
        <v>273</v>
      </c>
      <c r="P115" s="81" t="s">
        <v>274</v>
      </c>
      <c r="Q115" s="81" t="s">
        <v>275</v>
      </c>
      <c r="R115">
        <v>1</v>
      </c>
      <c r="S115" s="80" t="str">
        <f>REPLACE(INDEX(GroupVertices[Group],MATCH(Edges[[#This Row],[Vertex 1]],GroupVertices[Vertex],0)),1,1,"")</f>
        <v>1</v>
      </c>
      <c r="T115" s="80" t="str">
        <f>REPLACE(INDEX(GroupVertices[Group],MATCH(Edges[[#This Row],[Vertex 2]],GroupVertices[Vertex],0)),1,1,"")</f>
        <v>1</v>
      </c>
      <c r="U115" s="34"/>
      <c r="V115" s="34"/>
      <c r="W115" s="34"/>
      <c r="X115" s="34"/>
      <c r="Y115" s="34"/>
      <c r="Z115" s="34"/>
      <c r="AA115" s="34"/>
      <c r="AB115" s="34"/>
      <c r="AC115" s="34"/>
    </row>
    <row r="116" spans="1:29" ht="15">
      <c r="A116" s="66" t="s">
        <v>227</v>
      </c>
      <c r="B116" s="66" t="s">
        <v>254</v>
      </c>
      <c r="C116" s="67" t="s">
        <v>1145</v>
      </c>
      <c r="D116" s="68">
        <v>3</v>
      </c>
      <c r="E116" s="69"/>
      <c r="F116" s="70">
        <v>50</v>
      </c>
      <c r="G116" s="67"/>
      <c r="H116" s="71"/>
      <c r="I116" s="72"/>
      <c r="J116" s="72"/>
      <c r="K116" s="34" t="s">
        <v>66</v>
      </c>
      <c r="L116" s="79">
        <v>116</v>
      </c>
      <c r="M116" s="79"/>
      <c r="N116" s="74"/>
      <c r="O116" s="81" t="s">
        <v>273</v>
      </c>
      <c r="P116" s="81" t="s">
        <v>274</v>
      </c>
      <c r="Q116" s="81" t="s">
        <v>275</v>
      </c>
      <c r="R116">
        <v>3</v>
      </c>
      <c r="S116" s="80" t="str">
        <f>REPLACE(INDEX(GroupVertices[Group],MATCH(Edges[[#This Row],[Vertex 1]],GroupVertices[Vertex],0)),1,1,"")</f>
        <v>1</v>
      </c>
      <c r="T116" s="80" t="str">
        <f>REPLACE(INDEX(GroupVertices[Group],MATCH(Edges[[#This Row],[Vertex 2]],GroupVertices[Vertex],0)),1,1,"")</f>
        <v>1</v>
      </c>
      <c r="U116" s="34"/>
      <c r="V116" s="34"/>
      <c r="W116" s="34"/>
      <c r="X116" s="34"/>
      <c r="Y116" s="34"/>
      <c r="Z116" s="34"/>
      <c r="AA116" s="34"/>
      <c r="AB116" s="34"/>
      <c r="AC116" s="34"/>
    </row>
    <row r="117" spans="1:29" ht="15">
      <c r="A117" s="66" t="s">
        <v>227</v>
      </c>
      <c r="B117" s="66" t="s">
        <v>254</v>
      </c>
      <c r="C117" s="67" t="s">
        <v>1145</v>
      </c>
      <c r="D117" s="68">
        <v>3</v>
      </c>
      <c r="E117" s="69"/>
      <c r="F117" s="70">
        <v>50</v>
      </c>
      <c r="G117" s="67"/>
      <c r="H117" s="71"/>
      <c r="I117" s="72"/>
      <c r="J117" s="72"/>
      <c r="K117" s="34" t="s">
        <v>66</v>
      </c>
      <c r="L117" s="79">
        <v>117</v>
      </c>
      <c r="M117" s="79"/>
      <c r="N117" s="74"/>
      <c r="O117" s="81" t="s">
        <v>273</v>
      </c>
      <c r="P117" s="81" t="s">
        <v>274</v>
      </c>
      <c r="Q117" s="81" t="s">
        <v>277</v>
      </c>
      <c r="R117">
        <v>3</v>
      </c>
      <c r="S117" s="80" t="str">
        <f>REPLACE(INDEX(GroupVertices[Group],MATCH(Edges[[#This Row],[Vertex 1]],GroupVertices[Vertex],0)),1,1,"")</f>
        <v>1</v>
      </c>
      <c r="T117" s="80" t="str">
        <f>REPLACE(INDEX(GroupVertices[Group],MATCH(Edges[[#This Row],[Vertex 2]],GroupVertices[Vertex],0)),1,1,"")</f>
        <v>1</v>
      </c>
      <c r="U117" s="34"/>
      <c r="V117" s="34"/>
      <c r="W117" s="34"/>
      <c r="X117" s="34"/>
      <c r="Y117" s="34"/>
      <c r="Z117" s="34"/>
      <c r="AA117" s="34"/>
      <c r="AB117" s="34"/>
      <c r="AC117" s="34"/>
    </row>
    <row r="118" spans="1:29" ht="15">
      <c r="A118" s="66" t="s">
        <v>227</v>
      </c>
      <c r="B118" s="66" t="s">
        <v>254</v>
      </c>
      <c r="C118" s="67" t="s">
        <v>1145</v>
      </c>
      <c r="D118" s="68">
        <v>3</v>
      </c>
      <c r="E118" s="69"/>
      <c r="F118" s="70">
        <v>50</v>
      </c>
      <c r="G118" s="67"/>
      <c r="H118" s="71"/>
      <c r="I118" s="72"/>
      <c r="J118" s="72"/>
      <c r="K118" s="34" t="s">
        <v>66</v>
      </c>
      <c r="L118" s="79">
        <v>118</v>
      </c>
      <c r="M118" s="79"/>
      <c r="N118" s="74"/>
      <c r="O118" s="81" t="s">
        <v>273</v>
      </c>
      <c r="P118" s="81" t="s">
        <v>274</v>
      </c>
      <c r="Q118" s="81" t="s">
        <v>276</v>
      </c>
      <c r="R118">
        <v>3</v>
      </c>
      <c r="S118" s="80" t="str">
        <f>REPLACE(INDEX(GroupVertices[Group],MATCH(Edges[[#This Row],[Vertex 1]],GroupVertices[Vertex],0)),1,1,"")</f>
        <v>1</v>
      </c>
      <c r="T118" s="80" t="str">
        <f>REPLACE(INDEX(GroupVertices[Group],MATCH(Edges[[#This Row],[Vertex 2]],GroupVertices[Vertex],0)),1,1,"")</f>
        <v>1</v>
      </c>
      <c r="U118" s="34"/>
      <c r="V118" s="34"/>
      <c r="W118" s="34"/>
      <c r="X118" s="34"/>
      <c r="Y118" s="34"/>
      <c r="Z118" s="34"/>
      <c r="AA118" s="34"/>
      <c r="AB118" s="34"/>
      <c r="AC118" s="34"/>
    </row>
    <row r="119" spans="1:29" ht="15">
      <c r="A119" s="66" t="s">
        <v>258</v>
      </c>
      <c r="B119" s="66" t="s">
        <v>254</v>
      </c>
      <c r="C119" s="67" t="s">
        <v>1145</v>
      </c>
      <c r="D119" s="68">
        <v>3</v>
      </c>
      <c r="E119" s="69"/>
      <c r="F119" s="70">
        <v>50</v>
      </c>
      <c r="G119" s="67"/>
      <c r="H119" s="71"/>
      <c r="I119" s="72"/>
      <c r="J119" s="72"/>
      <c r="K119" s="34" t="s">
        <v>65</v>
      </c>
      <c r="L119" s="79">
        <v>119</v>
      </c>
      <c r="M119" s="79"/>
      <c r="N119" s="74"/>
      <c r="O119" s="81" t="s">
        <v>273</v>
      </c>
      <c r="P119" s="81" t="s">
        <v>274</v>
      </c>
      <c r="Q119" s="81" t="s">
        <v>276</v>
      </c>
      <c r="R119">
        <v>2</v>
      </c>
      <c r="S119" s="80" t="str">
        <f>REPLACE(INDEX(GroupVertices[Group],MATCH(Edges[[#This Row],[Vertex 1]],GroupVertices[Vertex],0)),1,1,"")</f>
        <v>1</v>
      </c>
      <c r="T119" s="80" t="str">
        <f>REPLACE(INDEX(GroupVertices[Group],MATCH(Edges[[#This Row],[Vertex 2]],GroupVertices[Vertex],0)),1,1,"")</f>
        <v>1</v>
      </c>
      <c r="U119" s="34"/>
      <c r="V119" s="34"/>
      <c r="W119" s="34"/>
      <c r="X119" s="34"/>
      <c r="Y119" s="34"/>
      <c r="Z119" s="34"/>
      <c r="AA119" s="34"/>
      <c r="AB119" s="34"/>
      <c r="AC119" s="34"/>
    </row>
    <row r="120" spans="1:29" ht="15">
      <c r="A120" s="66" t="s">
        <v>237</v>
      </c>
      <c r="B120" s="66" t="s">
        <v>254</v>
      </c>
      <c r="C120" s="67" t="s">
        <v>1145</v>
      </c>
      <c r="D120" s="68">
        <v>3</v>
      </c>
      <c r="E120" s="69"/>
      <c r="F120" s="70">
        <v>50</v>
      </c>
      <c r="G120" s="67"/>
      <c r="H120" s="71"/>
      <c r="I120" s="72"/>
      <c r="J120" s="72"/>
      <c r="K120" s="34" t="s">
        <v>65</v>
      </c>
      <c r="L120" s="79">
        <v>120</v>
      </c>
      <c r="M120" s="79"/>
      <c r="N120" s="74"/>
      <c r="O120" s="81" t="s">
        <v>273</v>
      </c>
      <c r="P120" s="81" t="s">
        <v>274</v>
      </c>
      <c r="Q120" s="81" t="s">
        <v>276</v>
      </c>
      <c r="R120">
        <v>2</v>
      </c>
      <c r="S120" s="80" t="str">
        <f>REPLACE(INDEX(GroupVertices[Group],MATCH(Edges[[#This Row],[Vertex 1]],GroupVertices[Vertex],0)),1,1,"")</f>
        <v>2</v>
      </c>
      <c r="T120" s="80" t="str">
        <f>REPLACE(INDEX(GroupVertices[Group],MATCH(Edges[[#This Row],[Vertex 2]],GroupVertices[Vertex],0)),1,1,"")</f>
        <v>1</v>
      </c>
      <c r="U120" s="34"/>
      <c r="V120" s="34"/>
      <c r="W120" s="34"/>
      <c r="X120" s="34"/>
      <c r="Y120" s="34"/>
      <c r="Z120" s="34"/>
      <c r="AA120" s="34"/>
      <c r="AB120" s="34"/>
      <c r="AC120" s="34"/>
    </row>
    <row r="121" spans="1:29" ht="15">
      <c r="A121" s="66" t="s">
        <v>256</v>
      </c>
      <c r="B121" s="66" t="s">
        <v>254</v>
      </c>
      <c r="C121" s="67" t="s">
        <v>1145</v>
      </c>
      <c r="D121" s="68">
        <v>3</v>
      </c>
      <c r="E121" s="69"/>
      <c r="F121" s="70">
        <v>50</v>
      </c>
      <c r="G121" s="67"/>
      <c r="H121" s="71"/>
      <c r="I121" s="72"/>
      <c r="J121" s="72"/>
      <c r="K121" s="34" t="s">
        <v>65</v>
      </c>
      <c r="L121" s="79">
        <v>121</v>
      </c>
      <c r="M121" s="79"/>
      <c r="N121" s="74"/>
      <c r="O121" s="81" t="s">
        <v>273</v>
      </c>
      <c r="P121" s="81" t="s">
        <v>274</v>
      </c>
      <c r="Q121" s="81" t="s">
        <v>275</v>
      </c>
      <c r="R121">
        <v>2</v>
      </c>
      <c r="S121" s="80" t="str">
        <f>REPLACE(INDEX(GroupVertices[Group],MATCH(Edges[[#This Row],[Vertex 1]],GroupVertices[Vertex],0)),1,1,"")</f>
        <v>1</v>
      </c>
      <c r="T121" s="80" t="str">
        <f>REPLACE(INDEX(GroupVertices[Group],MATCH(Edges[[#This Row],[Vertex 2]],GroupVertices[Vertex],0)),1,1,"")</f>
        <v>1</v>
      </c>
      <c r="U121" s="34"/>
      <c r="V121" s="34"/>
      <c r="W121" s="34"/>
      <c r="X121" s="34"/>
      <c r="Y121" s="34"/>
      <c r="Z121" s="34"/>
      <c r="AA121" s="34"/>
      <c r="AB121" s="34"/>
      <c r="AC121" s="34"/>
    </row>
    <row r="122" spans="1:29" ht="15">
      <c r="A122" s="66" t="s">
        <v>256</v>
      </c>
      <c r="B122" s="66" t="s">
        <v>254</v>
      </c>
      <c r="C122" s="67" t="s">
        <v>1145</v>
      </c>
      <c r="D122" s="68">
        <v>3</v>
      </c>
      <c r="E122" s="69"/>
      <c r="F122" s="70">
        <v>50</v>
      </c>
      <c r="G122" s="67"/>
      <c r="H122" s="71"/>
      <c r="I122" s="72"/>
      <c r="J122" s="72"/>
      <c r="K122" s="34" t="s">
        <v>65</v>
      </c>
      <c r="L122" s="79">
        <v>122</v>
      </c>
      <c r="M122" s="79"/>
      <c r="N122" s="74"/>
      <c r="O122" s="81" t="s">
        <v>273</v>
      </c>
      <c r="P122" s="81" t="s">
        <v>274</v>
      </c>
      <c r="Q122" s="81" t="s">
        <v>277</v>
      </c>
      <c r="R122">
        <v>2</v>
      </c>
      <c r="S122" s="80" t="str">
        <f>REPLACE(INDEX(GroupVertices[Group],MATCH(Edges[[#This Row],[Vertex 1]],GroupVertices[Vertex],0)),1,1,"")</f>
        <v>1</v>
      </c>
      <c r="T122" s="80" t="str">
        <f>REPLACE(INDEX(GroupVertices[Group],MATCH(Edges[[#This Row],[Vertex 2]],GroupVertices[Vertex],0)),1,1,"")</f>
        <v>1</v>
      </c>
      <c r="U122" s="34"/>
      <c r="V122" s="34"/>
      <c r="W122" s="34"/>
      <c r="X122" s="34"/>
      <c r="Y122" s="34"/>
      <c r="Z122" s="34"/>
      <c r="AA122" s="34"/>
      <c r="AB122" s="34"/>
      <c r="AC122" s="34"/>
    </row>
    <row r="123" spans="1:29" ht="15">
      <c r="A123" s="66" t="s">
        <v>237</v>
      </c>
      <c r="B123" s="66" t="s">
        <v>254</v>
      </c>
      <c r="C123" s="67" t="s">
        <v>1145</v>
      </c>
      <c r="D123" s="68">
        <v>3</v>
      </c>
      <c r="E123" s="69"/>
      <c r="F123" s="70">
        <v>50</v>
      </c>
      <c r="G123" s="67"/>
      <c r="H123" s="71"/>
      <c r="I123" s="72"/>
      <c r="J123" s="72"/>
      <c r="K123" s="34" t="s">
        <v>65</v>
      </c>
      <c r="L123" s="79">
        <v>123</v>
      </c>
      <c r="M123" s="79"/>
      <c r="N123" s="74"/>
      <c r="O123" s="81" t="s">
        <v>273</v>
      </c>
      <c r="P123" s="81" t="s">
        <v>274</v>
      </c>
      <c r="Q123" s="81" t="s">
        <v>277</v>
      </c>
      <c r="R123">
        <v>2</v>
      </c>
      <c r="S123" s="80" t="str">
        <f>REPLACE(INDEX(GroupVertices[Group],MATCH(Edges[[#This Row],[Vertex 1]],GroupVertices[Vertex],0)),1,1,"")</f>
        <v>2</v>
      </c>
      <c r="T123" s="80" t="str">
        <f>REPLACE(INDEX(GroupVertices[Group],MATCH(Edges[[#This Row],[Vertex 2]],GroupVertices[Vertex],0)),1,1,"")</f>
        <v>1</v>
      </c>
      <c r="U123" s="34"/>
      <c r="V123" s="34"/>
      <c r="W123" s="34"/>
      <c r="X123" s="34"/>
      <c r="Y123" s="34"/>
      <c r="Z123" s="34"/>
      <c r="AA123" s="34"/>
      <c r="AB123" s="34"/>
      <c r="AC123" s="34"/>
    </row>
    <row r="124" spans="1:29" ht="15">
      <c r="A124" s="66" t="s">
        <v>258</v>
      </c>
      <c r="B124" s="66" t="s">
        <v>254</v>
      </c>
      <c r="C124" s="67" t="s">
        <v>1145</v>
      </c>
      <c r="D124" s="68">
        <v>3</v>
      </c>
      <c r="E124" s="69"/>
      <c r="F124" s="70">
        <v>50</v>
      </c>
      <c r="G124" s="67"/>
      <c r="H124" s="71"/>
      <c r="I124" s="72"/>
      <c r="J124" s="72"/>
      <c r="K124" s="34" t="s">
        <v>65</v>
      </c>
      <c r="L124" s="79">
        <v>124</v>
      </c>
      <c r="M124" s="79"/>
      <c r="N124" s="74"/>
      <c r="O124" s="81" t="s">
        <v>273</v>
      </c>
      <c r="P124" s="81" t="s">
        <v>274</v>
      </c>
      <c r="Q124" s="81" t="s">
        <v>278</v>
      </c>
      <c r="R124">
        <v>2</v>
      </c>
      <c r="S124" s="80" t="str">
        <f>REPLACE(INDEX(GroupVertices[Group],MATCH(Edges[[#This Row],[Vertex 1]],GroupVertices[Vertex],0)),1,1,"")</f>
        <v>1</v>
      </c>
      <c r="T124" s="80" t="str">
        <f>REPLACE(INDEX(GroupVertices[Group],MATCH(Edges[[#This Row],[Vertex 2]],GroupVertices[Vertex],0)),1,1,"")</f>
        <v>1</v>
      </c>
      <c r="U124" s="34"/>
      <c r="V124" s="34"/>
      <c r="W124" s="34"/>
      <c r="X124" s="34"/>
      <c r="Y124" s="34"/>
      <c r="Z124" s="34"/>
      <c r="AA124" s="34"/>
      <c r="AB124" s="34"/>
      <c r="AC124" s="34"/>
    </row>
    <row r="125" spans="1:29" ht="15">
      <c r="A125" s="66" t="s">
        <v>227</v>
      </c>
      <c r="B125" s="66" t="s">
        <v>259</v>
      </c>
      <c r="C125" s="67" t="s">
        <v>1145</v>
      </c>
      <c r="D125" s="68">
        <v>3</v>
      </c>
      <c r="E125" s="69"/>
      <c r="F125" s="70">
        <v>50</v>
      </c>
      <c r="G125" s="67"/>
      <c r="H125" s="71"/>
      <c r="I125" s="72"/>
      <c r="J125" s="72"/>
      <c r="K125" s="34" t="s">
        <v>66</v>
      </c>
      <c r="L125" s="79">
        <v>125</v>
      </c>
      <c r="M125" s="79"/>
      <c r="N125" s="74"/>
      <c r="O125" s="81" t="s">
        <v>273</v>
      </c>
      <c r="P125" s="81" t="s">
        <v>274</v>
      </c>
      <c r="Q125" s="81" t="s">
        <v>276</v>
      </c>
      <c r="R125">
        <v>3</v>
      </c>
      <c r="S125" s="80" t="str">
        <f>REPLACE(INDEX(GroupVertices[Group],MATCH(Edges[[#This Row],[Vertex 1]],GroupVertices[Vertex],0)),1,1,"")</f>
        <v>1</v>
      </c>
      <c r="T125" s="80" t="str">
        <f>REPLACE(INDEX(GroupVertices[Group],MATCH(Edges[[#This Row],[Vertex 2]],GroupVertices[Vertex],0)),1,1,"")</f>
        <v>1</v>
      </c>
      <c r="U125" s="34"/>
      <c r="V125" s="34"/>
      <c r="W125" s="34"/>
      <c r="X125" s="34"/>
      <c r="Y125" s="34"/>
      <c r="Z125" s="34"/>
      <c r="AA125" s="34"/>
      <c r="AB125" s="34"/>
      <c r="AC125" s="34"/>
    </row>
    <row r="126" spans="1:29" ht="15">
      <c r="A126" s="66" t="s">
        <v>227</v>
      </c>
      <c r="B126" s="66" t="s">
        <v>257</v>
      </c>
      <c r="C126" s="67" t="s">
        <v>1144</v>
      </c>
      <c r="D126" s="68">
        <v>3</v>
      </c>
      <c r="E126" s="69"/>
      <c r="F126" s="70">
        <v>50</v>
      </c>
      <c r="G126" s="67"/>
      <c r="H126" s="71"/>
      <c r="I126" s="72"/>
      <c r="J126" s="72"/>
      <c r="K126" s="34" t="s">
        <v>65</v>
      </c>
      <c r="L126" s="79">
        <v>126</v>
      </c>
      <c r="M126" s="79"/>
      <c r="N126" s="74"/>
      <c r="O126" s="81" t="s">
        <v>273</v>
      </c>
      <c r="P126" s="81" t="s">
        <v>274</v>
      </c>
      <c r="Q126" s="81" t="s">
        <v>275</v>
      </c>
      <c r="R126">
        <v>1</v>
      </c>
      <c r="S126" s="80" t="str">
        <f>REPLACE(INDEX(GroupVertices[Group],MATCH(Edges[[#This Row],[Vertex 1]],GroupVertices[Vertex],0)),1,1,"")</f>
        <v>1</v>
      </c>
      <c r="T126" s="80" t="str">
        <f>REPLACE(INDEX(GroupVertices[Group],MATCH(Edges[[#This Row],[Vertex 2]],GroupVertices[Vertex],0)),1,1,"")</f>
        <v>1</v>
      </c>
      <c r="U126" s="34"/>
      <c r="V126" s="34"/>
      <c r="W126" s="34"/>
      <c r="X126" s="34"/>
      <c r="Y126" s="34"/>
      <c r="Z126" s="34"/>
      <c r="AA126" s="34"/>
      <c r="AB126" s="34"/>
      <c r="AC126" s="34"/>
    </row>
    <row r="127" spans="1:29" ht="15">
      <c r="A127" s="66" t="s">
        <v>227</v>
      </c>
      <c r="B127" s="66" t="s">
        <v>259</v>
      </c>
      <c r="C127" s="67" t="s">
        <v>1145</v>
      </c>
      <c r="D127" s="68">
        <v>3</v>
      </c>
      <c r="E127" s="69"/>
      <c r="F127" s="70">
        <v>50</v>
      </c>
      <c r="G127" s="67"/>
      <c r="H127" s="71"/>
      <c r="I127" s="72"/>
      <c r="J127" s="72"/>
      <c r="K127" s="34" t="s">
        <v>66</v>
      </c>
      <c r="L127" s="79">
        <v>127</v>
      </c>
      <c r="M127" s="79"/>
      <c r="N127" s="74"/>
      <c r="O127" s="81" t="s">
        <v>273</v>
      </c>
      <c r="P127" s="81" t="s">
        <v>274</v>
      </c>
      <c r="Q127" s="81" t="s">
        <v>275</v>
      </c>
      <c r="R127">
        <v>3</v>
      </c>
      <c r="S127" s="80" t="str">
        <f>REPLACE(INDEX(GroupVertices[Group],MATCH(Edges[[#This Row],[Vertex 1]],GroupVertices[Vertex],0)),1,1,"")</f>
        <v>1</v>
      </c>
      <c r="T127" s="80" t="str">
        <f>REPLACE(INDEX(GroupVertices[Group],MATCH(Edges[[#This Row],[Vertex 2]],GroupVertices[Vertex],0)),1,1,"")</f>
        <v>1</v>
      </c>
      <c r="U127" s="34"/>
      <c r="V127" s="34"/>
      <c r="W127" s="34"/>
      <c r="X127" s="34"/>
      <c r="Y127" s="34"/>
      <c r="Z127" s="34"/>
      <c r="AA127" s="34"/>
      <c r="AB127" s="34"/>
      <c r="AC127" s="34"/>
    </row>
    <row r="128" spans="1:29" ht="15">
      <c r="A128" s="66" t="s">
        <v>227</v>
      </c>
      <c r="B128" s="66" t="s">
        <v>271</v>
      </c>
      <c r="C128" s="67" t="s">
        <v>1144</v>
      </c>
      <c r="D128" s="68">
        <v>3</v>
      </c>
      <c r="E128" s="69"/>
      <c r="F128" s="70">
        <v>50</v>
      </c>
      <c r="G128" s="67"/>
      <c r="H128" s="71"/>
      <c r="I128" s="72"/>
      <c r="J128" s="72"/>
      <c r="K128" s="34" t="s">
        <v>65</v>
      </c>
      <c r="L128" s="79">
        <v>128</v>
      </c>
      <c r="M128" s="79"/>
      <c r="N128" s="74"/>
      <c r="O128" s="81" t="s">
        <v>273</v>
      </c>
      <c r="P128" s="81" t="s">
        <v>274</v>
      </c>
      <c r="Q128" s="81" t="s">
        <v>275</v>
      </c>
      <c r="R128">
        <v>1</v>
      </c>
      <c r="S128" s="80" t="str">
        <f>REPLACE(INDEX(GroupVertices[Group],MATCH(Edges[[#This Row],[Vertex 1]],GroupVertices[Vertex],0)),1,1,"")</f>
        <v>1</v>
      </c>
      <c r="T128" s="80" t="str">
        <f>REPLACE(INDEX(GroupVertices[Group],MATCH(Edges[[#This Row],[Vertex 2]],GroupVertices[Vertex],0)),1,1,"")</f>
        <v>1</v>
      </c>
      <c r="U128" s="34"/>
      <c r="V128" s="34"/>
      <c r="W128" s="34"/>
      <c r="X128" s="34"/>
      <c r="Y128" s="34"/>
      <c r="Z128" s="34"/>
      <c r="AA128" s="34"/>
      <c r="AB128" s="34"/>
      <c r="AC128" s="34"/>
    </row>
    <row r="129" spans="1:29" ht="15">
      <c r="A129" s="66" t="s">
        <v>259</v>
      </c>
      <c r="B129" s="66" t="s">
        <v>227</v>
      </c>
      <c r="C129" s="67" t="s">
        <v>1144</v>
      </c>
      <c r="D129" s="68">
        <v>3</v>
      </c>
      <c r="E129" s="69"/>
      <c r="F129" s="70">
        <v>50</v>
      </c>
      <c r="G129" s="67"/>
      <c r="H129" s="71"/>
      <c r="I129" s="72"/>
      <c r="J129" s="72"/>
      <c r="K129" s="34" t="s">
        <v>66</v>
      </c>
      <c r="L129" s="79">
        <v>129</v>
      </c>
      <c r="M129" s="79"/>
      <c r="N129" s="74"/>
      <c r="O129" s="81" t="s">
        <v>273</v>
      </c>
      <c r="P129" s="81" t="s">
        <v>274</v>
      </c>
      <c r="Q129" s="81" t="s">
        <v>277</v>
      </c>
      <c r="R129">
        <v>1</v>
      </c>
      <c r="S129" s="80" t="str">
        <f>REPLACE(INDEX(GroupVertices[Group],MATCH(Edges[[#This Row],[Vertex 1]],GroupVertices[Vertex],0)),1,1,"")</f>
        <v>1</v>
      </c>
      <c r="T129" s="80" t="str">
        <f>REPLACE(INDEX(GroupVertices[Group],MATCH(Edges[[#This Row],[Vertex 2]],GroupVertices[Vertex],0)),1,1,"")</f>
        <v>1</v>
      </c>
      <c r="U129" s="34"/>
      <c r="V129" s="34"/>
      <c r="W129" s="34"/>
      <c r="X129" s="34"/>
      <c r="Y129" s="34"/>
      <c r="Z129" s="34"/>
      <c r="AA129" s="34"/>
      <c r="AB129" s="34"/>
      <c r="AC129" s="34"/>
    </row>
    <row r="130" spans="1:29" ht="15">
      <c r="A130" s="66" t="s">
        <v>227</v>
      </c>
      <c r="B130" s="66" t="s">
        <v>259</v>
      </c>
      <c r="C130" s="67" t="s">
        <v>1145</v>
      </c>
      <c r="D130" s="68">
        <v>3</v>
      </c>
      <c r="E130" s="69"/>
      <c r="F130" s="70">
        <v>50</v>
      </c>
      <c r="G130" s="67"/>
      <c r="H130" s="71"/>
      <c r="I130" s="72"/>
      <c r="J130" s="72"/>
      <c r="K130" s="34" t="s">
        <v>66</v>
      </c>
      <c r="L130" s="79">
        <v>130</v>
      </c>
      <c r="M130" s="79"/>
      <c r="N130" s="74"/>
      <c r="O130" s="81" t="s">
        <v>273</v>
      </c>
      <c r="P130" s="81" t="s">
        <v>274</v>
      </c>
      <c r="Q130" s="81" t="s">
        <v>276</v>
      </c>
      <c r="R130">
        <v>3</v>
      </c>
      <c r="S130" s="80" t="str">
        <f>REPLACE(INDEX(GroupVertices[Group],MATCH(Edges[[#This Row],[Vertex 1]],GroupVertices[Vertex],0)),1,1,"")</f>
        <v>1</v>
      </c>
      <c r="T130" s="80" t="str">
        <f>REPLACE(INDEX(GroupVertices[Group],MATCH(Edges[[#This Row],[Vertex 2]],GroupVertices[Vertex],0)),1,1,"")</f>
        <v>1</v>
      </c>
      <c r="U130" s="34"/>
      <c r="V130" s="34"/>
      <c r="W130" s="34"/>
      <c r="X130" s="34"/>
      <c r="Y130" s="34"/>
      <c r="Z130" s="34"/>
      <c r="AA130" s="34"/>
      <c r="AB130" s="34"/>
      <c r="AC130" s="34"/>
    </row>
    <row r="131" spans="1:29" ht="15">
      <c r="A131" s="66" t="s">
        <v>258</v>
      </c>
      <c r="B131" s="66" t="s">
        <v>227</v>
      </c>
      <c r="C131" s="67" t="s">
        <v>1145</v>
      </c>
      <c r="D131" s="68">
        <v>3</v>
      </c>
      <c r="E131" s="69"/>
      <c r="F131" s="70">
        <v>50</v>
      </c>
      <c r="G131" s="67"/>
      <c r="H131" s="71"/>
      <c r="I131" s="72"/>
      <c r="J131" s="72"/>
      <c r="K131" s="34" t="s">
        <v>65</v>
      </c>
      <c r="L131" s="79">
        <v>131</v>
      </c>
      <c r="M131" s="79"/>
      <c r="N131" s="74"/>
      <c r="O131" s="81" t="s">
        <v>273</v>
      </c>
      <c r="P131" s="81" t="s">
        <v>274</v>
      </c>
      <c r="Q131" s="81" t="s">
        <v>276</v>
      </c>
      <c r="R131">
        <v>2</v>
      </c>
      <c r="S131" s="80" t="str">
        <f>REPLACE(INDEX(GroupVertices[Group],MATCH(Edges[[#This Row],[Vertex 1]],GroupVertices[Vertex],0)),1,1,"")</f>
        <v>1</v>
      </c>
      <c r="T131" s="80" t="str">
        <f>REPLACE(INDEX(GroupVertices[Group],MATCH(Edges[[#This Row],[Vertex 2]],GroupVertices[Vertex],0)),1,1,"")</f>
        <v>1</v>
      </c>
      <c r="U131" s="34"/>
      <c r="V131" s="34"/>
      <c r="W131" s="34"/>
      <c r="X131" s="34"/>
      <c r="Y131" s="34"/>
      <c r="Z131" s="34"/>
      <c r="AA131" s="34"/>
      <c r="AB131" s="34"/>
      <c r="AC131" s="34"/>
    </row>
    <row r="132" spans="1:29" ht="15">
      <c r="A132" s="66" t="s">
        <v>237</v>
      </c>
      <c r="B132" s="66" t="s">
        <v>227</v>
      </c>
      <c r="C132" s="67" t="s">
        <v>1145</v>
      </c>
      <c r="D132" s="68">
        <v>3</v>
      </c>
      <c r="E132" s="69"/>
      <c r="F132" s="70">
        <v>50</v>
      </c>
      <c r="G132" s="67"/>
      <c r="H132" s="71"/>
      <c r="I132" s="72"/>
      <c r="J132" s="72"/>
      <c r="K132" s="34" t="s">
        <v>65</v>
      </c>
      <c r="L132" s="79">
        <v>132</v>
      </c>
      <c r="M132" s="79"/>
      <c r="N132" s="74"/>
      <c r="O132" s="81" t="s">
        <v>273</v>
      </c>
      <c r="P132" s="81" t="s">
        <v>274</v>
      </c>
      <c r="Q132" s="81" t="s">
        <v>276</v>
      </c>
      <c r="R132">
        <v>2</v>
      </c>
      <c r="S132" s="80" t="str">
        <f>REPLACE(INDEX(GroupVertices[Group],MATCH(Edges[[#This Row],[Vertex 1]],GroupVertices[Vertex],0)),1,1,"")</f>
        <v>2</v>
      </c>
      <c r="T132" s="80" t="str">
        <f>REPLACE(INDEX(GroupVertices[Group],MATCH(Edges[[#This Row],[Vertex 2]],GroupVertices[Vertex],0)),1,1,"")</f>
        <v>1</v>
      </c>
      <c r="U132" s="34"/>
      <c r="V132" s="34"/>
      <c r="W132" s="34"/>
      <c r="X132" s="34"/>
      <c r="Y132" s="34"/>
      <c r="Z132" s="34"/>
      <c r="AA132" s="34"/>
      <c r="AB132" s="34"/>
      <c r="AC132" s="34"/>
    </row>
    <row r="133" spans="1:29" ht="15">
      <c r="A133" s="66" t="s">
        <v>256</v>
      </c>
      <c r="B133" s="66" t="s">
        <v>227</v>
      </c>
      <c r="C133" s="67" t="s">
        <v>1145</v>
      </c>
      <c r="D133" s="68">
        <v>3</v>
      </c>
      <c r="E133" s="69"/>
      <c r="F133" s="70">
        <v>50</v>
      </c>
      <c r="G133" s="67"/>
      <c r="H133" s="71"/>
      <c r="I133" s="72"/>
      <c r="J133" s="72"/>
      <c r="K133" s="34" t="s">
        <v>65</v>
      </c>
      <c r="L133" s="79">
        <v>133</v>
      </c>
      <c r="M133" s="79"/>
      <c r="N133" s="74"/>
      <c r="O133" s="81" t="s">
        <v>273</v>
      </c>
      <c r="P133" s="81" t="s">
        <v>274</v>
      </c>
      <c r="Q133" s="81" t="s">
        <v>275</v>
      </c>
      <c r="R133">
        <v>2</v>
      </c>
      <c r="S133" s="80" t="str">
        <f>REPLACE(INDEX(GroupVertices[Group],MATCH(Edges[[#This Row],[Vertex 1]],GroupVertices[Vertex],0)),1,1,"")</f>
        <v>1</v>
      </c>
      <c r="T133" s="80" t="str">
        <f>REPLACE(INDEX(GroupVertices[Group],MATCH(Edges[[#This Row],[Vertex 2]],GroupVertices[Vertex],0)),1,1,"")</f>
        <v>1</v>
      </c>
      <c r="U133" s="34"/>
      <c r="V133" s="34"/>
      <c r="W133" s="34"/>
      <c r="X133" s="34"/>
      <c r="Y133" s="34"/>
      <c r="Z133" s="34"/>
      <c r="AA133" s="34"/>
      <c r="AB133" s="34"/>
      <c r="AC133" s="34"/>
    </row>
    <row r="134" spans="1:29" ht="15">
      <c r="A134" s="66" t="s">
        <v>256</v>
      </c>
      <c r="B134" s="66" t="s">
        <v>227</v>
      </c>
      <c r="C134" s="67" t="s">
        <v>1145</v>
      </c>
      <c r="D134" s="68">
        <v>3</v>
      </c>
      <c r="E134" s="69"/>
      <c r="F134" s="70">
        <v>50</v>
      </c>
      <c r="G134" s="67"/>
      <c r="H134" s="71"/>
      <c r="I134" s="72"/>
      <c r="J134" s="72"/>
      <c r="K134" s="34" t="s">
        <v>65</v>
      </c>
      <c r="L134" s="79">
        <v>134</v>
      </c>
      <c r="M134" s="79"/>
      <c r="N134" s="74"/>
      <c r="O134" s="81" t="s">
        <v>273</v>
      </c>
      <c r="P134" s="81" t="s">
        <v>274</v>
      </c>
      <c r="Q134" s="81" t="s">
        <v>277</v>
      </c>
      <c r="R134">
        <v>2</v>
      </c>
      <c r="S134" s="80" t="str">
        <f>REPLACE(INDEX(GroupVertices[Group],MATCH(Edges[[#This Row],[Vertex 1]],GroupVertices[Vertex],0)),1,1,"")</f>
        <v>1</v>
      </c>
      <c r="T134" s="80" t="str">
        <f>REPLACE(INDEX(GroupVertices[Group],MATCH(Edges[[#This Row],[Vertex 2]],GroupVertices[Vertex],0)),1,1,"")</f>
        <v>1</v>
      </c>
      <c r="U134" s="34"/>
      <c r="V134" s="34"/>
      <c r="W134" s="34"/>
      <c r="X134" s="34"/>
      <c r="Y134" s="34"/>
      <c r="Z134" s="34"/>
      <c r="AA134" s="34"/>
      <c r="AB134" s="34"/>
      <c r="AC134" s="34"/>
    </row>
    <row r="135" spans="1:29" ht="15">
      <c r="A135" s="66" t="s">
        <v>237</v>
      </c>
      <c r="B135" s="66" t="s">
        <v>227</v>
      </c>
      <c r="C135" s="67" t="s">
        <v>1145</v>
      </c>
      <c r="D135" s="68">
        <v>3</v>
      </c>
      <c r="E135" s="69"/>
      <c r="F135" s="70">
        <v>50</v>
      </c>
      <c r="G135" s="67"/>
      <c r="H135" s="71"/>
      <c r="I135" s="72"/>
      <c r="J135" s="72"/>
      <c r="K135" s="34" t="s">
        <v>65</v>
      </c>
      <c r="L135" s="79">
        <v>135</v>
      </c>
      <c r="M135" s="79"/>
      <c r="N135" s="74"/>
      <c r="O135" s="81" t="s">
        <v>273</v>
      </c>
      <c r="P135" s="81" t="s">
        <v>274</v>
      </c>
      <c r="Q135" s="81" t="s">
        <v>277</v>
      </c>
      <c r="R135">
        <v>2</v>
      </c>
      <c r="S135" s="80" t="str">
        <f>REPLACE(INDEX(GroupVertices[Group],MATCH(Edges[[#This Row],[Vertex 1]],GroupVertices[Vertex],0)),1,1,"")</f>
        <v>2</v>
      </c>
      <c r="T135" s="80" t="str">
        <f>REPLACE(INDEX(GroupVertices[Group],MATCH(Edges[[#This Row],[Vertex 2]],GroupVertices[Vertex],0)),1,1,"")</f>
        <v>1</v>
      </c>
      <c r="U135" s="34"/>
      <c r="V135" s="34"/>
      <c r="W135" s="34"/>
      <c r="X135" s="34"/>
      <c r="Y135" s="34"/>
      <c r="Z135" s="34"/>
      <c r="AA135" s="34"/>
      <c r="AB135" s="34"/>
      <c r="AC135" s="34"/>
    </row>
    <row r="136" spans="1:29" ht="15">
      <c r="A136" s="66" t="s">
        <v>258</v>
      </c>
      <c r="B136" s="66" t="s">
        <v>227</v>
      </c>
      <c r="C136" s="67" t="s">
        <v>1145</v>
      </c>
      <c r="D136" s="68">
        <v>3</v>
      </c>
      <c r="E136" s="69"/>
      <c r="F136" s="70">
        <v>50</v>
      </c>
      <c r="G136" s="67"/>
      <c r="H136" s="71"/>
      <c r="I136" s="72"/>
      <c r="J136" s="72"/>
      <c r="K136" s="34" t="s">
        <v>65</v>
      </c>
      <c r="L136" s="79">
        <v>136</v>
      </c>
      <c r="M136" s="79"/>
      <c r="N136" s="74"/>
      <c r="O136" s="81" t="s">
        <v>273</v>
      </c>
      <c r="P136" s="81" t="s">
        <v>274</v>
      </c>
      <c r="Q136" s="81" t="s">
        <v>278</v>
      </c>
      <c r="R136">
        <v>2</v>
      </c>
      <c r="S136" s="80" t="str">
        <f>REPLACE(INDEX(GroupVertices[Group],MATCH(Edges[[#This Row],[Vertex 1]],GroupVertices[Vertex],0)),1,1,"")</f>
        <v>1</v>
      </c>
      <c r="T136" s="80" t="str">
        <f>REPLACE(INDEX(GroupVertices[Group],MATCH(Edges[[#This Row],[Vertex 2]],GroupVertices[Vertex],0)),1,1,"")</f>
        <v>1</v>
      </c>
      <c r="U136" s="34"/>
      <c r="V136" s="34"/>
      <c r="W136" s="34"/>
      <c r="X136" s="34"/>
      <c r="Y136" s="34"/>
      <c r="Z136" s="34"/>
      <c r="AA136" s="34"/>
      <c r="AB136" s="34"/>
      <c r="AC136" s="34"/>
    </row>
    <row r="137" spans="1:29" ht="15">
      <c r="A137" s="66" t="s">
        <v>259</v>
      </c>
      <c r="B137" s="66" t="s">
        <v>257</v>
      </c>
      <c r="C137" s="67" t="s">
        <v>1144</v>
      </c>
      <c r="D137" s="68">
        <v>3</v>
      </c>
      <c r="E137" s="69"/>
      <c r="F137" s="70">
        <v>50</v>
      </c>
      <c r="G137" s="67"/>
      <c r="H137" s="71"/>
      <c r="I137" s="72"/>
      <c r="J137" s="72"/>
      <c r="K137" s="34" t="s">
        <v>65</v>
      </c>
      <c r="L137" s="79">
        <v>137</v>
      </c>
      <c r="M137" s="79"/>
      <c r="N137" s="74"/>
      <c r="O137" s="81" t="s">
        <v>273</v>
      </c>
      <c r="P137" s="81" t="s">
        <v>274</v>
      </c>
      <c r="Q137" s="81" t="s">
        <v>275</v>
      </c>
      <c r="R137">
        <v>1</v>
      </c>
      <c r="S137" s="80" t="str">
        <f>REPLACE(INDEX(GroupVertices[Group],MATCH(Edges[[#This Row],[Vertex 1]],GroupVertices[Vertex],0)),1,1,"")</f>
        <v>1</v>
      </c>
      <c r="T137" s="80" t="str">
        <f>REPLACE(INDEX(GroupVertices[Group],MATCH(Edges[[#This Row],[Vertex 2]],GroupVertices[Vertex],0)),1,1,"")</f>
        <v>1</v>
      </c>
      <c r="U137" s="34"/>
      <c r="V137" s="34"/>
      <c r="W137" s="34"/>
      <c r="X137" s="34"/>
      <c r="Y137" s="34"/>
      <c r="Z137" s="34"/>
      <c r="AA137" s="34"/>
      <c r="AB137" s="34"/>
      <c r="AC137" s="34"/>
    </row>
    <row r="138" spans="1:29" ht="15">
      <c r="A138" s="66" t="s">
        <v>258</v>
      </c>
      <c r="B138" s="66" t="s">
        <v>259</v>
      </c>
      <c r="C138" s="67" t="s">
        <v>1145</v>
      </c>
      <c r="D138" s="68">
        <v>3</v>
      </c>
      <c r="E138" s="69"/>
      <c r="F138" s="70">
        <v>50</v>
      </c>
      <c r="G138" s="67"/>
      <c r="H138" s="71"/>
      <c r="I138" s="72"/>
      <c r="J138" s="72"/>
      <c r="K138" s="34" t="s">
        <v>66</v>
      </c>
      <c r="L138" s="79">
        <v>138</v>
      </c>
      <c r="M138" s="79"/>
      <c r="N138" s="74"/>
      <c r="O138" s="81" t="s">
        <v>273</v>
      </c>
      <c r="P138" s="81" t="s">
        <v>274</v>
      </c>
      <c r="Q138" s="81" t="s">
        <v>276</v>
      </c>
      <c r="R138">
        <v>2</v>
      </c>
      <c r="S138" s="80" t="str">
        <f>REPLACE(INDEX(GroupVertices[Group],MATCH(Edges[[#This Row],[Vertex 1]],GroupVertices[Vertex],0)),1,1,"")</f>
        <v>1</v>
      </c>
      <c r="T138" s="80" t="str">
        <f>REPLACE(INDEX(GroupVertices[Group],MATCH(Edges[[#This Row],[Vertex 2]],GroupVertices[Vertex],0)),1,1,"")</f>
        <v>1</v>
      </c>
      <c r="U138" s="34"/>
      <c r="V138" s="34"/>
      <c r="W138" s="34"/>
      <c r="X138" s="34"/>
      <c r="Y138" s="34"/>
      <c r="Z138" s="34"/>
      <c r="AA138" s="34"/>
      <c r="AB138" s="34"/>
      <c r="AC138" s="34"/>
    </row>
    <row r="139" spans="1:29" ht="15">
      <c r="A139" s="66" t="s">
        <v>237</v>
      </c>
      <c r="B139" s="66" t="s">
        <v>259</v>
      </c>
      <c r="C139" s="67" t="s">
        <v>1145</v>
      </c>
      <c r="D139" s="68">
        <v>3</v>
      </c>
      <c r="E139" s="69"/>
      <c r="F139" s="70">
        <v>50</v>
      </c>
      <c r="G139" s="67"/>
      <c r="H139" s="71"/>
      <c r="I139" s="72"/>
      <c r="J139" s="72"/>
      <c r="K139" s="34" t="s">
        <v>65</v>
      </c>
      <c r="L139" s="79">
        <v>139</v>
      </c>
      <c r="M139" s="79"/>
      <c r="N139" s="74"/>
      <c r="O139" s="81" t="s">
        <v>273</v>
      </c>
      <c r="P139" s="81" t="s">
        <v>274</v>
      </c>
      <c r="Q139" s="81" t="s">
        <v>276</v>
      </c>
      <c r="R139">
        <v>3</v>
      </c>
      <c r="S139" s="80" t="str">
        <f>REPLACE(INDEX(GroupVertices[Group],MATCH(Edges[[#This Row],[Vertex 1]],GroupVertices[Vertex],0)),1,1,"")</f>
        <v>2</v>
      </c>
      <c r="T139" s="80" t="str">
        <f>REPLACE(INDEX(GroupVertices[Group],MATCH(Edges[[#This Row],[Vertex 2]],GroupVertices[Vertex],0)),1,1,"")</f>
        <v>1</v>
      </c>
      <c r="U139" s="34"/>
      <c r="V139" s="34"/>
      <c r="W139" s="34"/>
      <c r="X139" s="34"/>
      <c r="Y139" s="34"/>
      <c r="Z139" s="34"/>
      <c r="AA139" s="34"/>
      <c r="AB139" s="34"/>
      <c r="AC139" s="34"/>
    </row>
    <row r="140" spans="1:29" ht="15">
      <c r="A140" s="66" t="s">
        <v>256</v>
      </c>
      <c r="B140" s="66" t="s">
        <v>259</v>
      </c>
      <c r="C140" s="67" t="s">
        <v>1144</v>
      </c>
      <c r="D140" s="68">
        <v>3</v>
      </c>
      <c r="E140" s="69"/>
      <c r="F140" s="70">
        <v>50</v>
      </c>
      <c r="G140" s="67"/>
      <c r="H140" s="71"/>
      <c r="I140" s="72"/>
      <c r="J140" s="72"/>
      <c r="K140" s="34" t="s">
        <v>65</v>
      </c>
      <c r="L140" s="79">
        <v>140</v>
      </c>
      <c r="M140" s="79"/>
      <c r="N140" s="74"/>
      <c r="O140" s="81" t="s">
        <v>273</v>
      </c>
      <c r="P140" s="81" t="s">
        <v>274</v>
      </c>
      <c r="Q140" s="81" t="s">
        <v>275</v>
      </c>
      <c r="R140">
        <v>1</v>
      </c>
      <c r="S140" s="80" t="str">
        <f>REPLACE(INDEX(GroupVertices[Group],MATCH(Edges[[#This Row],[Vertex 1]],GroupVertices[Vertex],0)),1,1,"")</f>
        <v>1</v>
      </c>
      <c r="T140" s="80" t="str">
        <f>REPLACE(INDEX(GroupVertices[Group],MATCH(Edges[[#This Row],[Vertex 2]],GroupVertices[Vertex],0)),1,1,"")</f>
        <v>1</v>
      </c>
      <c r="U140" s="34"/>
      <c r="V140" s="34"/>
      <c r="W140" s="34"/>
      <c r="X140" s="34"/>
      <c r="Y140" s="34"/>
      <c r="Z140" s="34"/>
      <c r="AA140" s="34"/>
      <c r="AB140" s="34"/>
      <c r="AC140" s="34"/>
    </row>
    <row r="141" spans="1:29" ht="15">
      <c r="A141" s="66" t="s">
        <v>259</v>
      </c>
      <c r="B141" s="66" t="s">
        <v>258</v>
      </c>
      <c r="C141" s="67" t="s">
        <v>1144</v>
      </c>
      <c r="D141" s="68">
        <v>3</v>
      </c>
      <c r="E141" s="69"/>
      <c r="F141" s="70">
        <v>50</v>
      </c>
      <c r="G141" s="67"/>
      <c r="H141" s="71"/>
      <c r="I141" s="72"/>
      <c r="J141" s="72"/>
      <c r="K141" s="34" t="s">
        <v>66</v>
      </c>
      <c r="L141" s="79">
        <v>141</v>
      </c>
      <c r="M141" s="79"/>
      <c r="N141" s="74"/>
      <c r="O141" s="81" t="s">
        <v>273</v>
      </c>
      <c r="P141" s="81" t="s">
        <v>274</v>
      </c>
      <c r="Q141" s="81" t="s">
        <v>276</v>
      </c>
      <c r="R141">
        <v>1</v>
      </c>
      <c r="S141" s="80" t="str">
        <f>REPLACE(INDEX(GroupVertices[Group],MATCH(Edges[[#This Row],[Vertex 1]],GroupVertices[Vertex],0)),1,1,"")</f>
        <v>1</v>
      </c>
      <c r="T141" s="80" t="str">
        <f>REPLACE(INDEX(GroupVertices[Group],MATCH(Edges[[#This Row],[Vertex 2]],GroupVertices[Vertex],0)),1,1,"")</f>
        <v>1</v>
      </c>
      <c r="U141" s="34"/>
      <c r="V141" s="34"/>
      <c r="W141" s="34"/>
      <c r="X141" s="34"/>
      <c r="Y141" s="34"/>
      <c r="Z141" s="34"/>
      <c r="AA141" s="34"/>
      <c r="AB141" s="34"/>
      <c r="AC141" s="34"/>
    </row>
    <row r="142" spans="1:29" ht="15">
      <c r="A142" s="66" t="s">
        <v>237</v>
      </c>
      <c r="B142" s="66" t="s">
        <v>259</v>
      </c>
      <c r="C142" s="67" t="s">
        <v>1145</v>
      </c>
      <c r="D142" s="68">
        <v>3</v>
      </c>
      <c r="E142" s="69"/>
      <c r="F142" s="70">
        <v>50</v>
      </c>
      <c r="G142" s="67"/>
      <c r="H142" s="71"/>
      <c r="I142" s="72"/>
      <c r="J142" s="72"/>
      <c r="K142" s="34" t="s">
        <v>65</v>
      </c>
      <c r="L142" s="79">
        <v>142</v>
      </c>
      <c r="M142" s="79"/>
      <c r="N142" s="74"/>
      <c r="O142" s="81" t="s">
        <v>273</v>
      </c>
      <c r="P142" s="81" t="s">
        <v>274</v>
      </c>
      <c r="Q142" s="81" t="s">
        <v>275</v>
      </c>
      <c r="R142">
        <v>3</v>
      </c>
      <c r="S142" s="80" t="str">
        <f>REPLACE(INDEX(GroupVertices[Group],MATCH(Edges[[#This Row],[Vertex 1]],GroupVertices[Vertex],0)),1,1,"")</f>
        <v>2</v>
      </c>
      <c r="T142" s="80" t="str">
        <f>REPLACE(INDEX(GroupVertices[Group],MATCH(Edges[[#This Row],[Vertex 2]],GroupVertices[Vertex],0)),1,1,"")</f>
        <v>1</v>
      </c>
      <c r="U142" s="34"/>
      <c r="V142" s="34"/>
      <c r="W142" s="34"/>
      <c r="X142" s="34"/>
      <c r="Y142" s="34"/>
      <c r="Z142" s="34"/>
      <c r="AA142" s="34"/>
      <c r="AB142" s="34"/>
      <c r="AC142" s="34"/>
    </row>
    <row r="143" spans="1:29" ht="15">
      <c r="A143" s="66" t="s">
        <v>237</v>
      </c>
      <c r="B143" s="66" t="s">
        <v>259</v>
      </c>
      <c r="C143" s="67" t="s">
        <v>1145</v>
      </c>
      <c r="D143" s="68">
        <v>3</v>
      </c>
      <c r="E143" s="69"/>
      <c r="F143" s="70">
        <v>50</v>
      </c>
      <c r="G143" s="67"/>
      <c r="H143" s="71"/>
      <c r="I143" s="72"/>
      <c r="J143" s="72"/>
      <c r="K143" s="34" t="s">
        <v>65</v>
      </c>
      <c r="L143" s="79">
        <v>143</v>
      </c>
      <c r="M143" s="79"/>
      <c r="N143" s="74"/>
      <c r="O143" s="81" t="s">
        <v>273</v>
      </c>
      <c r="P143" s="81" t="s">
        <v>274</v>
      </c>
      <c r="Q143" s="81" t="s">
        <v>277</v>
      </c>
      <c r="R143">
        <v>3</v>
      </c>
      <c r="S143" s="80" t="str">
        <f>REPLACE(INDEX(GroupVertices[Group],MATCH(Edges[[#This Row],[Vertex 1]],GroupVertices[Vertex],0)),1,1,"")</f>
        <v>2</v>
      </c>
      <c r="T143" s="80" t="str">
        <f>REPLACE(INDEX(GroupVertices[Group],MATCH(Edges[[#This Row],[Vertex 2]],GroupVertices[Vertex],0)),1,1,"")</f>
        <v>1</v>
      </c>
      <c r="U143" s="34"/>
      <c r="V143" s="34"/>
      <c r="W143" s="34"/>
      <c r="X143" s="34"/>
      <c r="Y143" s="34"/>
      <c r="Z143" s="34"/>
      <c r="AA143" s="34"/>
      <c r="AB143" s="34"/>
      <c r="AC143" s="34"/>
    </row>
    <row r="144" spans="1:29" ht="15">
      <c r="A144" s="66" t="s">
        <v>258</v>
      </c>
      <c r="B144" s="66" t="s">
        <v>259</v>
      </c>
      <c r="C144" s="67" t="s">
        <v>1145</v>
      </c>
      <c r="D144" s="68">
        <v>3</v>
      </c>
      <c r="E144" s="69"/>
      <c r="F144" s="70">
        <v>50</v>
      </c>
      <c r="G144" s="67"/>
      <c r="H144" s="71"/>
      <c r="I144" s="72"/>
      <c r="J144" s="72"/>
      <c r="K144" s="34" t="s">
        <v>66</v>
      </c>
      <c r="L144" s="79">
        <v>144</v>
      </c>
      <c r="M144" s="79"/>
      <c r="N144" s="74"/>
      <c r="O144" s="81" t="s">
        <v>273</v>
      </c>
      <c r="P144" s="81" t="s">
        <v>274</v>
      </c>
      <c r="Q144" s="81" t="s">
        <v>278</v>
      </c>
      <c r="R144">
        <v>2</v>
      </c>
      <c r="S144" s="80" t="str">
        <f>REPLACE(INDEX(GroupVertices[Group],MATCH(Edges[[#This Row],[Vertex 1]],GroupVertices[Vertex],0)),1,1,"")</f>
        <v>1</v>
      </c>
      <c r="T144" s="80" t="str">
        <f>REPLACE(INDEX(GroupVertices[Group],MATCH(Edges[[#This Row],[Vertex 2]],GroupVertices[Vertex],0)),1,1,"")</f>
        <v>1</v>
      </c>
      <c r="U144" s="34"/>
      <c r="V144" s="34"/>
      <c r="W144" s="34"/>
      <c r="X144" s="34"/>
      <c r="Y144" s="34"/>
      <c r="Z144" s="34"/>
      <c r="AA144" s="34"/>
      <c r="AB144" s="34"/>
      <c r="AC144" s="34"/>
    </row>
    <row r="145" spans="1:29" ht="15">
      <c r="A145" s="66" t="s">
        <v>256</v>
      </c>
      <c r="B145" s="66" t="s">
        <v>271</v>
      </c>
      <c r="C145" s="67" t="s">
        <v>1144</v>
      </c>
      <c r="D145" s="68">
        <v>3</v>
      </c>
      <c r="E145" s="69"/>
      <c r="F145" s="70">
        <v>50</v>
      </c>
      <c r="G145" s="67"/>
      <c r="H145" s="71"/>
      <c r="I145" s="72"/>
      <c r="J145" s="72"/>
      <c r="K145" s="34" t="s">
        <v>65</v>
      </c>
      <c r="L145" s="79">
        <v>145</v>
      </c>
      <c r="M145" s="79"/>
      <c r="N145" s="74"/>
      <c r="O145" s="81" t="s">
        <v>273</v>
      </c>
      <c r="P145" s="81" t="s">
        <v>274</v>
      </c>
      <c r="Q145" s="81" t="s">
        <v>275</v>
      </c>
      <c r="R145">
        <v>1</v>
      </c>
      <c r="S145" s="80" t="str">
        <f>REPLACE(INDEX(GroupVertices[Group],MATCH(Edges[[#This Row],[Vertex 1]],GroupVertices[Vertex],0)),1,1,"")</f>
        <v>1</v>
      </c>
      <c r="T145" s="80" t="str">
        <f>REPLACE(INDEX(GroupVertices[Group],MATCH(Edges[[#This Row],[Vertex 2]],GroupVertices[Vertex],0)),1,1,"")</f>
        <v>1</v>
      </c>
      <c r="U145" s="34"/>
      <c r="V145" s="34"/>
      <c r="W145" s="34"/>
      <c r="X145" s="34"/>
      <c r="Y145" s="34"/>
      <c r="Z145" s="34"/>
      <c r="AA145" s="34"/>
      <c r="AB145" s="34"/>
      <c r="AC145" s="34"/>
    </row>
    <row r="146" spans="1:29" ht="15">
      <c r="A146" s="66" t="s">
        <v>256</v>
      </c>
      <c r="B146" s="66" t="s">
        <v>255</v>
      </c>
      <c r="C146" s="67" t="s">
        <v>1144</v>
      </c>
      <c r="D146" s="68">
        <v>3</v>
      </c>
      <c r="E146" s="69"/>
      <c r="F146" s="70">
        <v>50</v>
      </c>
      <c r="G146" s="67"/>
      <c r="H146" s="71"/>
      <c r="I146" s="72"/>
      <c r="J146" s="72"/>
      <c r="K146" s="34" t="s">
        <v>66</v>
      </c>
      <c r="L146" s="79">
        <v>146</v>
      </c>
      <c r="M146" s="79"/>
      <c r="N146" s="74"/>
      <c r="O146" s="81" t="s">
        <v>273</v>
      </c>
      <c r="P146" s="81" t="s">
        <v>274</v>
      </c>
      <c r="Q146" s="81" t="s">
        <v>275</v>
      </c>
      <c r="R146">
        <v>1</v>
      </c>
      <c r="S146" s="80" t="str">
        <f>REPLACE(INDEX(GroupVertices[Group],MATCH(Edges[[#This Row],[Vertex 1]],GroupVertices[Vertex],0)),1,1,"")</f>
        <v>1</v>
      </c>
      <c r="T146" s="80" t="str">
        <f>REPLACE(INDEX(GroupVertices[Group],MATCH(Edges[[#This Row],[Vertex 2]],GroupVertices[Vertex],0)),1,1,"")</f>
        <v>1</v>
      </c>
      <c r="U146" s="34"/>
      <c r="V146" s="34"/>
      <c r="W146" s="34"/>
      <c r="X146" s="34"/>
      <c r="Y146" s="34"/>
      <c r="Z146" s="34"/>
      <c r="AA146" s="34"/>
      <c r="AB146" s="34"/>
      <c r="AC146" s="34"/>
    </row>
    <row r="147" spans="1:29" ht="15">
      <c r="A147" s="66" t="s">
        <v>256</v>
      </c>
      <c r="B147" s="66" t="s">
        <v>258</v>
      </c>
      <c r="C147" s="67" t="s">
        <v>1144</v>
      </c>
      <c r="D147" s="68">
        <v>3</v>
      </c>
      <c r="E147" s="69"/>
      <c r="F147" s="70">
        <v>50</v>
      </c>
      <c r="G147" s="67"/>
      <c r="H147" s="71"/>
      <c r="I147" s="72"/>
      <c r="J147" s="72"/>
      <c r="K147" s="34" t="s">
        <v>66</v>
      </c>
      <c r="L147" s="79">
        <v>147</v>
      </c>
      <c r="M147" s="79"/>
      <c r="N147" s="74"/>
      <c r="O147" s="81" t="s">
        <v>273</v>
      </c>
      <c r="P147" s="81" t="s">
        <v>274</v>
      </c>
      <c r="Q147" s="81" t="s">
        <v>275</v>
      </c>
      <c r="R147">
        <v>1</v>
      </c>
      <c r="S147" s="80" t="str">
        <f>REPLACE(INDEX(GroupVertices[Group],MATCH(Edges[[#This Row],[Vertex 1]],GroupVertices[Vertex],0)),1,1,"")</f>
        <v>1</v>
      </c>
      <c r="T147" s="80" t="str">
        <f>REPLACE(INDEX(GroupVertices[Group],MATCH(Edges[[#This Row],[Vertex 2]],GroupVertices[Vertex],0)),1,1,"")</f>
        <v>1</v>
      </c>
      <c r="U147" s="34"/>
      <c r="V147" s="34"/>
      <c r="W147" s="34"/>
      <c r="X147" s="34"/>
      <c r="Y147" s="34"/>
      <c r="Z147" s="34"/>
      <c r="AA147" s="34"/>
      <c r="AB147" s="34"/>
      <c r="AC147" s="34"/>
    </row>
    <row r="148" spans="1:29" ht="15">
      <c r="A148" s="66" t="s">
        <v>256</v>
      </c>
      <c r="B148" s="66" t="s">
        <v>237</v>
      </c>
      <c r="C148" s="67" t="s">
        <v>1144</v>
      </c>
      <c r="D148" s="68">
        <v>3</v>
      </c>
      <c r="E148" s="69"/>
      <c r="F148" s="70">
        <v>50</v>
      </c>
      <c r="G148" s="67"/>
      <c r="H148" s="71"/>
      <c r="I148" s="72"/>
      <c r="J148" s="72"/>
      <c r="K148" s="34" t="s">
        <v>66</v>
      </c>
      <c r="L148" s="79">
        <v>148</v>
      </c>
      <c r="M148" s="79"/>
      <c r="N148" s="74"/>
      <c r="O148" s="81" t="s">
        <v>273</v>
      </c>
      <c r="P148" s="81" t="s">
        <v>274</v>
      </c>
      <c r="Q148" s="81" t="s">
        <v>275</v>
      </c>
      <c r="R148">
        <v>1</v>
      </c>
      <c r="S148" s="80" t="str">
        <f>REPLACE(INDEX(GroupVertices[Group],MATCH(Edges[[#This Row],[Vertex 1]],GroupVertices[Vertex],0)),1,1,"")</f>
        <v>1</v>
      </c>
      <c r="T148" s="80" t="str">
        <f>REPLACE(INDEX(GroupVertices[Group],MATCH(Edges[[#This Row],[Vertex 2]],GroupVertices[Vertex],0)),1,1,"")</f>
        <v>2</v>
      </c>
      <c r="U148" s="34"/>
      <c r="V148" s="34"/>
      <c r="W148" s="34"/>
      <c r="X148" s="34"/>
      <c r="Y148" s="34"/>
      <c r="Z148" s="34"/>
      <c r="AA148" s="34"/>
      <c r="AB148" s="34"/>
      <c r="AC148" s="34"/>
    </row>
    <row r="149" spans="1:29" ht="15">
      <c r="A149" s="66" t="s">
        <v>255</v>
      </c>
      <c r="B149" s="66" t="s">
        <v>256</v>
      </c>
      <c r="C149" s="67" t="s">
        <v>1144</v>
      </c>
      <c r="D149" s="68">
        <v>3</v>
      </c>
      <c r="E149" s="69"/>
      <c r="F149" s="70">
        <v>50</v>
      </c>
      <c r="G149" s="67"/>
      <c r="H149" s="71"/>
      <c r="I149" s="72"/>
      <c r="J149" s="72"/>
      <c r="K149" s="34" t="s">
        <v>66</v>
      </c>
      <c r="L149" s="79">
        <v>149</v>
      </c>
      <c r="M149" s="79"/>
      <c r="N149" s="74"/>
      <c r="O149" s="81" t="s">
        <v>273</v>
      </c>
      <c r="P149" s="81" t="s">
        <v>274</v>
      </c>
      <c r="Q149" s="81" t="s">
        <v>277</v>
      </c>
      <c r="R149">
        <v>1</v>
      </c>
      <c r="S149" s="80" t="str">
        <f>REPLACE(INDEX(GroupVertices[Group],MATCH(Edges[[#This Row],[Vertex 1]],GroupVertices[Vertex],0)),1,1,"")</f>
        <v>1</v>
      </c>
      <c r="T149" s="80" t="str">
        <f>REPLACE(INDEX(GroupVertices[Group],MATCH(Edges[[#This Row],[Vertex 2]],GroupVertices[Vertex],0)),1,1,"")</f>
        <v>1</v>
      </c>
      <c r="U149" s="34"/>
      <c r="V149" s="34"/>
      <c r="W149" s="34"/>
      <c r="X149" s="34"/>
      <c r="Y149" s="34"/>
      <c r="Z149" s="34"/>
      <c r="AA149" s="34"/>
      <c r="AB149" s="34"/>
      <c r="AC149" s="34"/>
    </row>
    <row r="150" spans="1:29" ht="15">
      <c r="A150" s="66" t="s">
        <v>257</v>
      </c>
      <c r="B150" s="66" t="s">
        <v>256</v>
      </c>
      <c r="C150" s="67" t="s">
        <v>1144</v>
      </c>
      <c r="D150" s="68">
        <v>3</v>
      </c>
      <c r="E150" s="69"/>
      <c r="F150" s="70">
        <v>50</v>
      </c>
      <c r="G150" s="67"/>
      <c r="H150" s="71"/>
      <c r="I150" s="72"/>
      <c r="J150" s="72"/>
      <c r="K150" s="34" t="s">
        <v>65</v>
      </c>
      <c r="L150" s="79">
        <v>150</v>
      </c>
      <c r="M150" s="79"/>
      <c r="N150" s="74"/>
      <c r="O150" s="81" t="s">
        <v>273</v>
      </c>
      <c r="P150" s="81" t="s">
        <v>274</v>
      </c>
      <c r="Q150" s="81" t="s">
        <v>277</v>
      </c>
      <c r="R150">
        <v>1</v>
      </c>
      <c r="S150" s="80" t="str">
        <f>REPLACE(INDEX(GroupVertices[Group],MATCH(Edges[[#This Row],[Vertex 1]],GroupVertices[Vertex],0)),1,1,"")</f>
        <v>1</v>
      </c>
      <c r="T150" s="80" t="str">
        <f>REPLACE(INDEX(GroupVertices[Group],MATCH(Edges[[#This Row],[Vertex 2]],GroupVertices[Vertex],0)),1,1,"")</f>
        <v>1</v>
      </c>
      <c r="U150" s="34"/>
      <c r="V150" s="34"/>
      <c r="W150" s="34"/>
      <c r="X150" s="34"/>
      <c r="Y150" s="34"/>
      <c r="Z150" s="34"/>
      <c r="AA150" s="34"/>
      <c r="AB150" s="34"/>
      <c r="AC150" s="34"/>
    </row>
    <row r="151" spans="1:29" ht="15">
      <c r="A151" s="66" t="s">
        <v>237</v>
      </c>
      <c r="B151" s="66" t="s">
        <v>256</v>
      </c>
      <c r="C151" s="67" t="s">
        <v>1144</v>
      </c>
      <c r="D151" s="68">
        <v>3</v>
      </c>
      <c r="E151" s="69"/>
      <c r="F151" s="70">
        <v>50</v>
      </c>
      <c r="G151" s="67"/>
      <c r="H151" s="71"/>
      <c r="I151" s="72"/>
      <c r="J151" s="72"/>
      <c r="K151" s="34" t="s">
        <v>66</v>
      </c>
      <c r="L151" s="79">
        <v>151</v>
      </c>
      <c r="M151" s="79"/>
      <c r="N151" s="74"/>
      <c r="O151" s="81" t="s">
        <v>273</v>
      </c>
      <c r="P151" s="81" t="s">
        <v>274</v>
      </c>
      <c r="Q151" s="81" t="s">
        <v>277</v>
      </c>
      <c r="R151">
        <v>1</v>
      </c>
      <c r="S151" s="80" t="str">
        <f>REPLACE(INDEX(GroupVertices[Group],MATCH(Edges[[#This Row],[Vertex 1]],GroupVertices[Vertex],0)),1,1,"")</f>
        <v>2</v>
      </c>
      <c r="T151" s="80" t="str">
        <f>REPLACE(INDEX(GroupVertices[Group],MATCH(Edges[[#This Row],[Vertex 2]],GroupVertices[Vertex],0)),1,1,"")</f>
        <v>1</v>
      </c>
      <c r="U151" s="34"/>
      <c r="V151" s="34"/>
      <c r="W151" s="34"/>
      <c r="X151" s="34"/>
      <c r="Y151" s="34"/>
      <c r="Z151" s="34"/>
      <c r="AA151" s="34"/>
      <c r="AB151" s="34"/>
      <c r="AC151" s="34"/>
    </row>
    <row r="152" spans="1:29" ht="15">
      <c r="A152" s="66" t="s">
        <v>252</v>
      </c>
      <c r="B152" s="66" t="s">
        <v>256</v>
      </c>
      <c r="C152" s="67" t="s">
        <v>1144</v>
      </c>
      <c r="D152" s="68">
        <v>3</v>
      </c>
      <c r="E152" s="69"/>
      <c r="F152" s="70">
        <v>50</v>
      </c>
      <c r="G152" s="67"/>
      <c r="H152" s="71"/>
      <c r="I152" s="72"/>
      <c r="J152" s="72"/>
      <c r="K152" s="34" t="s">
        <v>65</v>
      </c>
      <c r="L152" s="79">
        <v>152</v>
      </c>
      <c r="M152" s="79"/>
      <c r="N152" s="74"/>
      <c r="O152" s="81" t="s">
        <v>273</v>
      </c>
      <c r="P152" s="81" t="s">
        <v>274</v>
      </c>
      <c r="Q152" s="81" t="s">
        <v>277</v>
      </c>
      <c r="R152">
        <v>1</v>
      </c>
      <c r="S152" s="80" t="str">
        <f>REPLACE(INDEX(GroupVertices[Group],MATCH(Edges[[#This Row],[Vertex 1]],GroupVertices[Vertex],0)),1,1,"")</f>
        <v>1</v>
      </c>
      <c r="T152" s="80" t="str">
        <f>REPLACE(INDEX(GroupVertices[Group],MATCH(Edges[[#This Row],[Vertex 2]],GroupVertices[Vertex],0)),1,1,"")</f>
        <v>1</v>
      </c>
      <c r="U152" s="34"/>
      <c r="V152" s="34"/>
      <c r="W152" s="34"/>
      <c r="X152" s="34"/>
      <c r="Y152" s="34"/>
      <c r="Z152" s="34"/>
      <c r="AA152" s="34"/>
      <c r="AB152" s="34"/>
      <c r="AC152" s="34"/>
    </row>
    <row r="153" spans="1:29" ht="15">
      <c r="A153" s="66" t="s">
        <v>258</v>
      </c>
      <c r="B153" s="66" t="s">
        <v>256</v>
      </c>
      <c r="C153" s="67" t="s">
        <v>1144</v>
      </c>
      <c r="D153" s="68">
        <v>3</v>
      </c>
      <c r="E153" s="69"/>
      <c r="F153" s="70">
        <v>50</v>
      </c>
      <c r="G153" s="67"/>
      <c r="H153" s="71"/>
      <c r="I153" s="72"/>
      <c r="J153" s="72"/>
      <c r="K153" s="34" t="s">
        <v>66</v>
      </c>
      <c r="L153" s="79">
        <v>153</v>
      </c>
      <c r="M153" s="79"/>
      <c r="N153" s="74"/>
      <c r="O153" s="81" t="s">
        <v>273</v>
      </c>
      <c r="P153" s="81" t="s">
        <v>274</v>
      </c>
      <c r="Q153" s="81" t="s">
        <v>278</v>
      </c>
      <c r="R153">
        <v>1</v>
      </c>
      <c r="S153" s="80" t="str">
        <f>REPLACE(INDEX(GroupVertices[Group],MATCH(Edges[[#This Row],[Vertex 1]],GroupVertices[Vertex],0)),1,1,"")</f>
        <v>1</v>
      </c>
      <c r="T153" s="80" t="str">
        <f>REPLACE(INDEX(GroupVertices[Group],MATCH(Edges[[#This Row],[Vertex 2]],GroupVertices[Vertex],0)),1,1,"")</f>
        <v>1</v>
      </c>
      <c r="U153" s="34"/>
      <c r="V153" s="34"/>
      <c r="W153" s="34"/>
      <c r="X153" s="34"/>
      <c r="Y153" s="34"/>
      <c r="Z153" s="34"/>
      <c r="AA153" s="34"/>
      <c r="AB153" s="34"/>
      <c r="AC153" s="34"/>
    </row>
    <row r="154" spans="1:29" ht="15">
      <c r="A154" s="66" t="s">
        <v>237</v>
      </c>
      <c r="B154" s="66" t="s">
        <v>255</v>
      </c>
      <c r="C154" s="67" t="s">
        <v>1145</v>
      </c>
      <c r="D154" s="68">
        <v>3</v>
      </c>
      <c r="E154" s="69"/>
      <c r="F154" s="70">
        <v>50</v>
      </c>
      <c r="G154" s="67"/>
      <c r="H154" s="71"/>
      <c r="I154" s="72"/>
      <c r="J154" s="72"/>
      <c r="K154" s="34" t="s">
        <v>65</v>
      </c>
      <c r="L154" s="79">
        <v>154</v>
      </c>
      <c r="M154" s="79"/>
      <c r="N154" s="74"/>
      <c r="O154" s="81" t="s">
        <v>273</v>
      </c>
      <c r="P154" s="81" t="s">
        <v>274</v>
      </c>
      <c r="Q154" s="81" t="s">
        <v>276</v>
      </c>
      <c r="R154">
        <v>2</v>
      </c>
      <c r="S154" s="80" t="str">
        <f>REPLACE(INDEX(GroupVertices[Group],MATCH(Edges[[#This Row],[Vertex 1]],GroupVertices[Vertex],0)),1,1,"")</f>
        <v>2</v>
      </c>
      <c r="T154" s="80" t="str">
        <f>REPLACE(INDEX(GroupVertices[Group],MATCH(Edges[[#This Row],[Vertex 2]],GroupVertices[Vertex],0)),1,1,"")</f>
        <v>1</v>
      </c>
      <c r="U154" s="34"/>
      <c r="V154" s="34"/>
      <c r="W154" s="34"/>
      <c r="X154" s="34"/>
      <c r="Y154" s="34"/>
      <c r="Z154" s="34"/>
      <c r="AA154" s="34"/>
      <c r="AB154" s="34"/>
      <c r="AC154" s="34"/>
    </row>
    <row r="155" spans="1:29" ht="15">
      <c r="A155" s="66" t="s">
        <v>255</v>
      </c>
      <c r="B155" s="66" t="s">
        <v>258</v>
      </c>
      <c r="C155" s="67" t="s">
        <v>1144</v>
      </c>
      <c r="D155" s="68">
        <v>3</v>
      </c>
      <c r="E155" s="69"/>
      <c r="F155" s="70">
        <v>50</v>
      </c>
      <c r="G155" s="67"/>
      <c r="H155" s="71"/>
      <c r="I155" s="72"/>
      <c r="J155" s="72"/>
      <c r="K155" s="34" t="s">
        <v>66</v>
      </c>
      <c r="L155" s="79">
        <v>155</v>
      </c>
      <c r="M155" s="79"/>
      <c r="N155" s="74"/>
      <c r="O155" s="81" t="s">
        <v>273</v>
      </c>
      <c r="P155" s="81" t="s">
        <v>274</v>
      </c>
      <c r="Q155" s="81" t="s">
        <v>275</v>
      </c>
      <c r="R155">
        <v>1</v>
      </c>
      <c r="S155" s="80" t="str">
        <f>REPLACE(INDEX(GroupVertices[Group],MATCH(Edges[[#This Row],[Vertex 1]],GroupVertices[Vertex],0)),1,1,"")</f>
        <v>1</v>
      </c>
      <c r="T155" s="80" t="str">
        <f>REPLACE(INDEX(GroupVertices[Group],MATCH(Edges[[#This Row],[Vertex 2]],GroupVertices[Vertex],0)),1,1,"")</f>
        <v>1</v>
      </c>
      <c r="U155" s="34"/>
      <c r="V155" s="34"/>
      <c r="W155" s="34"/>
      <c r="X155" s="34"/>
      <c r="Y155" s="34"/>
      <c r="Z155" s="34"/>
      <c r="AA155" s="34"/>
      <c r="AB155" s="34"/>
      <c r="AC155" s="34"/>
    </row>
    <row r="156" spans="1:29" ht="15">
      <c r="A156" s="66" t="s">
        <v>257</v>
      </c>
      <c r="B156" s="66" t="s">
        <v>255</v>
      </c>
      <c r="C156" s="67" t="s">
        <v>1144</v>
      </c>
      <c r="D156" s="68">
        <v>3</v>
      </c>
      <c r="E156" s="69"/>
      <c r="F156" s="70">
        <v>50</v>
      </c>
      <c r="G156" s="67"/>
      <c r="H156" s="71"/>
      <c r="I156" s="72"/>
      <c r="J156" s="72"/>
      <c r="K156" s="34" t="s">
        <v>65</v>
      </c>
      <c r="L156" s="79">
        <v>156</v>
      </c>
      <c r="M156" s="79"/>
      <c r="N156" s="74"/>
      <c r="O156" s="81" t="s">
        <v>273</v>
      </c>
      <c r="P156" s="81" t="s">
        <v>274</v>
      </c>
      <c r="Q156" s="81" t="s">
        <v>277</v>
      </c>
      <c r="R156">
        <v>1</v>
      </c>
      <c r="S156" s="80" t="str">
        <f>REPLACE(INDEX(GroupVertices[Group],MATCH(Edges[[#This Row],[Vertex 1]],GroupVertices[Vertex],0)),1,1,"")</f>
        <v>1</v>
      </c>
      <c r="T156" s="80" t="str">
        <f>REPLACE(INDEX(GroupVertices[Group],MATCH(Edges[[#This Row],[Vertex 2]],GroupVertices[Vertex],0)),1,1,"")</f>
        <v>1</v>
      </c>
      <c r="U156" s="34"/>
      <c r="V156" s="34"/>
      <c r="W156" s="34"/>
      <c r="X156" s="34"/>
      <c r="Y156" s="34"/>
      <c r="Z156" s="34"/>
      <c r="AA156" s="34"/>
      <c r="AB156" s="34"/>
      <c r="AC156" s="34"/>
    </row>
    <row r="157" spans="1:29" ht="15">
      <c r="A157" s="66" t="s">
        <v>237</v>
      </c>
      <c r="B157" s="66" t="s">
        <v>255</v>
      </c>
      <c r="C157" s="67" t="s">
        <v>1145</v>
      </c>
      <c r="D157" s="68">
        <v>3</v>
      </c>
      <c r="E157" s="69"/>
      <c r="F157" s="70">
        <v>50</v>
      </c>
      <c r="G157" s="67"/>
      <c r="H157" s="71"/>
      <c r="I157" s="72"/>
      <c r="J157" s="72"/>
      <c r="K157" s="34" t="s">
        <v>65</v>
      </c>
      <c r="L157" s="79">
        <v>157</v>
      </c>
      <c r="M157" s="79"/>
      <c r="N157" s="74"/>
      <c r="O157" s="81" t="s">
        <v>273</v>
      </c>
      <c r="P157" s="81" t="s">
        <v>274</v>
      </c>
      <c r="Q157" s="81" t="s">
        <v>277</v>
      </c>
      <c r="R157">
        <v>2</v>
      </c>
      <c r="S157" s="80" t="str">
        <f>REPLACE(INDEX(GroupVertices[Group],MATCH(Edges[[#This Row],[Vertex 1]],GroupVertices[Vertex],0)),1,1,"")</f>
        <v>2</v>
      </c>
      <c r="T157" s="80" t="str">
        <f>REPLACE(INDEX(GroupVertices[Group],MATCH(Edges[[#This Row],[Vertex 2]],GroupVertices[Vertex],0)),1,1,"")</f>
        <v>1</v>
      </c>
      <c r="U157" s="34"/>
      <c r="V157" s="34"/>
      <c r="W157" s="34"/>
      <c r="X157" s="34"/>
      <c r="Y157" s="34"/>
      <c r="Z157" s="34"/>
      <c r="AA157" s="34"/>
      <c r="AB157" s="34"/>
      <c r="AC157" s="34"/>
    </row>
    <row r="158" spans="1:29" ht="15">
      <c r="A158" s="66" t="s">
        <v>252</v>
      </c>
      <c r="B158" s="66" t="s">
        <v>255</v>
      </c>
      <c r="C158" s="67" t="s">
        <v>1144</v>
      </c>
      <c r="D158" s="68">
        <v>3</v>
      </c>
      <c r="E158" s="69"/>
      <c r="F158" s="70">
        <v>50</v>
      </c>
      <c r="G158" s="67"/>
      <c r="H158" s="71"/>
      <c r="I158" s="72"/>
      <c r="J158" s="72"/>
      <c r="K158" s="34" t="s">
        <v>65</v>
      </c>
      <c r="L158" s="79">
        <v>158</v>
      </c>
      <c r="M158" s="79"/>
      <c r="N158" s="74"/>
      <c r="O158" s="81" t="s">
        <v>273</v>
      </c>
      <c r="P158" s="81" t="s">
        <v>274</v>
      </c>
      <c r="Q158" s="81" t="s">
        <v>277</v>
      </c>
      <c r="R158">
        <v>1</v>
      </c>
      <c r="S158" s="80" t="str">
        <f>REPLACE(INDEX(GroupVertices[Group],MATCH(Edges[[#This Row],[Vertex 1]],GroupVertices[Vertex],0)),1,1,"")</f>
        <v>1</v>
      </c>
      <c r="T158" s="80" t="str">
        <f>REPLACE(INDEX(GroupVertices[Group],MATCH(Edges[[#This Row],[Vertex 2]],GroupVertices[Vertex],0)),1,1,"")</f>
        <v>1</v>
      </c>
      <c r="U158" s="34"/>
      <c r="V158" s="34"/>
      <c r="W158" s="34"/>
      <c r="X158" s="34"/>
      <c r="Y158" s="34"/>
      <c r="Z158" s="34"/>
      <c r="AA158" s="34"/>
      <c r="AB158" s="34"/>
      <c r="AC158" s="34"/>
    </row>
    <row r="159" spans="1:29" ht="15">
      <c r="A159" s="66" t="s">
        <v>258</v>
      </c>
      <c r="B159" s="66" t="s">
        <v>255</v>
      </c>
      <c r="C159" s="67" t="s">
        <v>1144</v>
      </c>
      <c r="D159" s="68">
        <v>3</v>
      </c>
      <c r="E159" s="69"/>
      <c r="F159" s="70">
        <v>50</v>
      </c>
      <c r="G159" s="67"/>
      <c r="H159" s="71"/>
      <c r="I159" s="72"/>
      <c r="J159" s="72"/>
      <c r="K159" s="34" t="s">
        <v>66</v>
      </c>
      <c r="L159" s="79">
        <v>159</v>
      </c>
      <c r="M159" s="79"/>
      <c r="N159" s="74"/>
      <c r="O159" s="81" t="s">
        <v>273</v>
      </c>
      <c r="P159" s="81" t="s">
        <v>274</v>
      </c>
      <c r="Q159" s="81" t="s">
        <v>278</v>
      </c>
      <c r="R159">
        <v>1</v>
      </c>
      <c r="S159" s="80" t="str">
        <f>REPLACE(INDEX(GroupVertices[Group],MATCH(Edges[[#This Row],[Vertex 1]],GroupVertices[Vertex],0)),1,1,"")</f>
        <v>1</v>
      </c>
      <c r="T159" s="80" t="str">
        <f>REPLACE(INDEX(GroupVertices[Group],MATCH(Edges[[#This Row],[Vertex 2]],GroupVertices[Vertex],0)),1,1,"")</f>
        <v>1</v>
      </c>
      <c r="U159" s="34"/>
      <c r="V159" s="34"/>
      <c r="W159" s="34"/>
      <c r="X159" s="34"/>
      <c r="Y159" s="34"/>
      <c r="Z159" s="34"/>
      <c r="AA159" s="34"/>
      <c r="AB159" s="34"/>
      <c r="AC159" s="34"/>
    </row>
    <row r="160" spans="1:29" ht="15">
      <c r="A160" s="66" t="s">
        <v>257</v>
      </c>
      <c r="B160" s="66" t="s">
        <v>258</v>
      </c>
      <c r="C160" s="67" t="s">
        <v>1144</v>
      </c>
      <c r="D160" s="68">
        <v>3</v>
      </c>
      <c r="E160" s="69"/>
      <c r="F160" s="70">
        <v>50</v>
      </c>
      <c r="G160" s="67"/>
      <c r="H160" s="71"/>
      <c r="I160" s="72"/>
      <c r="J160" s="72"/>
      <c r="K160" s="34" t="s">
        <v>66</v>
      </c>
      <c r="L160" s="79">
        <v>160</v>
      </c>
      <c r="M160" s="79"/>
      <c r="N160" s="74"/>
      <c r="O160" s="81" t="s">
        <v>273</v>
      </c>
      <c r="P160" s="81" t="s">
        <v>274</v>
      </c>
      <c r="Q160" s="81" t="s">
        <v>275</v>
      </c>
      <c r="R160">
        <v>1</v>
      </c>
      <c r="S160" s="80" t="str">
        <f>REPLACE(INDEX(GroupVertices[Group],MATCH(Edges[[#This Row],[Vertex 1]],GroupVertices[Vertex],0)),1,1,"")</f>
        <v>1</v>
      </c>
      <c r="T160" s="80" t="str">
        <f>REPLACE(INDEX(GroupVertices[Group],MATCH(Edges[[#This Row],[Vertex 2]],GroupVertices[Vertex],0)),1,1,"")</f>
        <v>1</v>
      </c>
      <c r="U160" s="34"/>
      <c r="V160" s="34"/>
      <c r="W160" s="34"/>
      <c r="X160" s="34"/>
      <c r="Y160" s="34"/>
      <c r="Z160" s="34"/>
      <c r="AA160" s="34"/>
      <c r="AB160" s="34"/>
      <c r="AC160" s="34"/>
    </row>
    <row r="161" spans="1:29" ht="15">
      <c r="A161" s="66" t="s">
        <v>237</v>
      </c>
      <c r="B161" s="66" t="s">
        <v>257</v>
      </c>
      <c r="C161" s="67" t="s">
        <v>1145</v>
      </c>
      <c r="D161" s="68">
        <v>3</v>
      </c>
      <c r="E161" s="69"/>
      <c r="F161" s="70">
        <v>50</v>
      </c>
      <c r="G161" s="67"/>
      <c r="H161" s="71"/>
      <c r="I161" s="72"/>
      <c r="J161" s="72"/>
      <c r="K161" s="34" t="s">
        <v>65</v>
      </c>
      <c r="L161" s="79">
        <v>161</v>
      </c>
      <c r="M161" s="79"/>
      <c r="N161" s="74"/>
      <c r="O161" s="81" t="s">
        <v>273</v>
      </c>
      <c r="P161" s="81" t="s">
        <v>274</v>
      </c>
      <c r="Q161" s="81" t="s">
        <v>275</v>
      </c>
      <c r="R161">
        <v>2</v>
      </c>
      <c r="S161" s="80" t="str">
        <f>REPLACE(INDEX(GroupVertices[Group],MATCH(Edges[[#This Row],[Vertex 1]],GroupVertices[Vertex],0)),1,1,"")</f>
        <v>2</v>
      </c>
      <c r="T161" s="80" t="str">
        <f>REPLACE(INDEX(GroupVertices[Group],MATCH(Edges[[#This Row],[Vertex 2]],GroupVertices[Vertex],0)),1,1,"")</f>
        <v>1</v>
      </c>
      <c r="U161" s="34"/>
      <c r="V161" s="34"/>
      <c r="W161" s="34"/>
      <c r="X161" s="34"/>
      <c r="Y161" s="34"/>
      <c r="Z161" s="34"/>
      <c r="AA161" s="34"/>
      <c r="AB161" s="34"/>
      <c r="AC161" s="34"/>
    </row>
    <row r="162" spans="1:29" ht="15">
      <c r="A162" s="66" t="s">
        <v>237</v>
      </c>
      <c r="B162" s="66" t="s">
        <v>257</v>
      </c>
      <c r="C162" s="67" t="s">
        <v>1145</v>
      </c>
      <c r="D162" s="68">
        <v>3</v>
      </c>
      <c r="E162" s="69"/>
      <c r="F162" s="70">
        <v>50</v>
      </c>
      <c r="G162" s="67"/>
      <c r="H162" s="71"/>
      <c r="I162" s="72"/>
      <c r="J162" s="72"/>
      <c r="K162" s="34" t="s">
        <v>65</v>
      </c>
      <c r="L162" s="79">
        <v>162</v>
      </c>
      <c r="M162" s="79"/>
      <c r="N162" s="74"/>
      <c r="O162" s="81" t="s">
        <v>273</v>
      </c>
      <c r="P162" s="81" t="s">
        <v>274</v>
      </c>
      <c r="Q162" s="81" t="s">
        <v>277</v>
      </c>
      <c r="R162">
        <v>2</v>
      </c>
      <c r="S162" s="80" t="str">
        <f>REPLACE(INDEX(GroupVertices[Group],MATCH(Edges[[#This Row],[Vertex 1]],GroupVertices[Vertex],0)),1,1,"")</f>
        <v>2</v>
      </c>
      <c r="T162" s="80" t="str">
        <f>REPLACE(INDEX(GroupVertices[Group],MATCH(Edges[[#This Row],[Vertex 2]],GroupVertices[Vertex],0)),1,1,"")</f>
        <v>1</v>
      </c>
      <c r="U162" s="34"/>
      <c r="V162" s="34"/>
      <c r="W162" s="34"/>
      <c r="X162" s="34"/>
      <c r="Y162" s="34"/>
      <c r="Z162" s="34"/>
      <c r="AA162" s="34"/>
      <c r="AB162" s="34"/>
      <c r="AC162" s="34"/>
    </row>
    <row r="163" spans="1:29" ht="15">
      <c r="A163" s="66" t="s">
        <v>252</v>
      </c>
      <c r="B163" s="66" t="s">
        <v>257</v>
      </c>
      <c r="C163" s="67" t="s">
        <v>1144</v>
      </c>
      <c r="D163" s="68">
        <v>3</v>
      </c>
      <c r="E163" s="69"/>
      <c r="F163" s="70">
        <v>50</v>
      </c>
      <c r="G163" s="67"/>
      <c r="H163" s="71"/>
      <c r="I163" s="72"/>
      <c r="J163" s="72"/>
      <c r="K163" s="34" t="s">
        <v>65</v>
      </c>
      <c r="L163" s="79">
        <v>163</v>
      </c>
      <c r="M163" s="79"/>
      <c r="N163" s="74"/>
      <c r="O163" s="81" t="s">
        <v>273</v>
      </c>
      <c r="P163" s="81" t="s">
        <v>274</v>
      </c>
      <c r="Q163" s="81" t="s">
        <v>277</v>
      </c>
      <c r="R163">
        <v>1</v>
      </c>
      <c r="S163" s="80" t="str">
        <f>REPLACE(INDEX(GroupVertices[Group],MATCH(Edges[[#This Row],[Vertex 1]],GroupVertices[Vertex],0)),1,1,"")</f>
        <v>1</v>
      </c>
      <c r="T163" s="80" t="str">
        <f>REPLACE(INDEX(GroupVertices[Group],MATCH(Edges[[#This Row],[Vertex 2]],GroupVertices[Vertex],0)),1,1,"")</f>
        <v>1</v>
      </c>
      <c r="U163" s="34"/>
      <c r="V163" s="34"/>
      <c r="W163" s="34"/>
      <c r="X163" s="34"/>
      <c r="Y163" s="34"/>
      <c r="Z163" s="34"/>
      <c r="AA163" s="34"/>
      <c r="AB163" s="34"/>
      <c r="AC163" s="34"/>
    </row>
    <row r="164" spans="1:29" ht="15">
      <c r="A164" s="66" t="s">
        <v>258</v>
      </c>
      <c r="B164" s="66" t="s">
        <v>257</v>
      </c>
      <c r="C164" s="67" t="s">
        <v>1144</v>
      </c>
      <c r="D164" s="68">
        <v>3</v>
      </c>
      <c r="E164" s="69"/>
      <c r="F164" s="70">
        <v>50</v>
      </c>
      <c r="G164" s="67"/>
      <c r="H164" s="71"/>
      <c r="I164" s="72"/>
      <c r="J164" s="72"/>
      <c r="K164" s="34" t="s">
        <v>66</v>
      </c>
      <c r="L164" s="79">
        <v>164</v>
      </c>
      <c r="M164" s="79"/>
      <c r="N164" s="74"/>
      <c r="O164" s="81" t="s">
        <v>273</v>
      </c>
      <c r="P164" s="81" t="s">
        <v>274</v>
      </c>
      <c r="Q164" s="81" t="s">
        <v>278</v>
      </c>
      <c r="R164">
        <v>1</v>
      </c>
      <c r="S164" s="80" t="str">
        <f>REPLACE(INDEX(GroupVertices[Group],MATCH(Edges[[#This Row],[Vertex 1]],GroupVertices[Vertex],0)),1,1,"")</f>
        <v>1</v>
      </c>
      <c r="T164" s="80" t="str">
        <f>REPLACE(INDEX(GroupVertices[Group],MATCH(Edges[[#This Row],[Vertex 2]],GroupVertices[Vertex],0)),1,1,"")</f>
        <v>1</v>
      </c>
      <c r="U164" s="34"/>
      <c r="V164" s="34"/>
      <c r="W164" s="34"/>
      <c r="X164" s="34"/>
      <c r="Y164" s="34"/>
      <c r="Z164" s="34"/>
      <c r="AA164" s="34"/>
      <c r="AB164" s="34"/>
      <c r="AC164" s="34"/>
    </row>
    <row r="165" spans="1:29" ht="15">
      <c r="A165" s="66" t="s">
        <v>237</v>
      </c>
      <c r="B165" s="66" t="s">
        <v>258</v>
      </c>
      <c r="C165" s="67" t="s">
        <v>1145</v>
      </c>
      <c r="D165" s="68">
        <v>3</v>
      </c>
      <c r="E165" s="69"/>
      <c r="F165" s="70">
        <v>50</v>
      </c>
      <c r="G165" s="67"/>
      <c r="H165" s="71"/>
      <c r="I165" s="72"/>
      <c r="J165" s="72"/>
      <c r="K165" s="34" t="s">
        <v>66</v>
      </c>
      <c r="L165" s="79">
        <v>165</v>
      </c>
      <c r="M165" s="79"/>
      <c r="N165" s="74"/>
      <c r="O165" s="81" t="s">
        <v>273</v>
      </c>
      <c r="P165" s="81" t="s">
        <v>274</v>
      </c>
      <c r="Q165" s="81" t="s">
        <v>276</v>
      </c>
      <c r="R165">
        <v>2</v>
      </c>
      <c r="S165" s="80" t="str">
        <f>REPLACE(INDEX(GroupVertices[Group],MATCH(Edges[[#This Row],[Vertex 1]],GroupVertices[Vertex],0)),1,1,"")</f>
        <v>2</v>
      </c>
      <c r="T165" s="80" t="str">
        <f>REPLACE(INDEX(GroupVertices[Group],MATCH(Edges[[#This Row],[Vertex 2]],GroupVertices[Vertex],0)),1,1,"")</f>
        <v>1</v>
      </c>
      <c r="U165" s="34"/>
      <c r="V165" s="34"/>
      <c r="W165" s="34"/>
      <c r="X165" s="34"/>
      <c r="Y165" s="34"/>
      <c r="Z165" s="34"/>
      <c r="AA165" s="34"/>
      <c r="AB165" s="34"/>
      <c r="AC165" s="34"/>
    </row>
    <row r="166" spans="1:29" ht="15">
      <c r="A166" s="66" t="s">
        <v>237</v>
      </c>
      <c r="B166" s="66" t="s">
        <v>258</v>
      </c>
      <c r="C166" s="67" t="s">
        <v>1145</v>
      </c>
      <c r="D166" s="68">
        <v>3</v>
      </c>
      <c r="E166" s="69"/>
      <c r="F166" s="70">
        <v>50</v>
      </c>
      <c r="G166" s="67"/>
      <c r="H166" s="71"/>
      <c r="I166" s="72"/>
      <c r="J166" s="72"/>
      <c r="K166" s="34" t="s">
        <v>66</v>
      </c>
      <c r="L166" s="79">
        <v>166</v>
      </c>
      <c r="M166" s="79"/>
      <c r="N166" s="74"/>
      <c r="O166" s="81" t="s">
        <v>273</v>
      </c>
      <c r="P166" s="81" t="s">
        <v>274</v>
      </c>
      <c r="Q166" s="81" t="s">
        <v>275</v>
      </c>
      <c r="R166">
        <v>2</v>
      </c>
      <c r="S166" s="80" t="str">
        <f>REPLACE(INDEX(GroupVertices[Group],MATCH(Edges[[#This Row],[Vertex 1]],GroupVertices[Vertex],0)),1,1,"")</f>
        <v>2</v>
      </c>
      <c r="T166" s="80" t="str">
        <f>REPLACE(INDEX(GroupVertices[Group],MATCH(Edges[[#This Row],[Vertex 2]],GroupVertices[Vertex],0)),1,1,"")</f>
        <v>1</v>
      </c>
      <c r="U166" s="34"/>
      <c r="V166" s="34"/>
      <c r="W166" s="34"/>
      <c r="X166" s="34"/>
      <c r="Y166" s="34"/>
      <c r="Z166" s="34"/>
      <c r="AA166" s="34"/>
      <c r="AB166" s="34"/>
      <c r="AC166" s="34"/>
    </row>
    <row r="167" spans="1:29" ht="15">
      <c r="A167" s="66" t="s">
        <v>252</v>
      </c>
      <c r="B167" s="66" t="s">
        <v>237</v>
      </c>
      <c r="C167" s="67" t="s">
        <v>1144</v>
      </c>
      <c r="D167" s="68">
        <v>3</v>
      </c>
      <c r="E167" s="69"/>
      <c r="F167" s="70">
        <v>50</v>
      </c>
      <c r="G167" s="67"/>
      <c r="H167" s="71"/>
      <c r="I167" s="72"/>
      <c r="J167" s="72"/>
      <c r="K167" s="34" t="s">
        <v>65</v>
      </c>
      <c r="L167" s="79">
        <v>167</v>
      </c>
      <c r="M167" s="79"/>
      <c r="N167" s="74"/>
      <c r="O167" s="81" t="s">
        <v>273</v>
      </c>
      <c r="P167" s="81" t="s">
        <v>274</v>
      </c>
      <c r="Q167" s="81" t="s">
        <v>277</v>
      </c>
      <c r="R167">
        <v>1</v>
      </c>
      <c r="S167" s="80" t="str">
        <f>REPLACE(INDEX(GroupVertices[Group],MATCH(Edges[[#This Row],[Vertex 1]],GroupVertices[Vertex],0)),1,1,"")</f>
        <v>1</v>
      </c>
      <c r="T167" s="80" t="str">
        <f>REPLACE(INDEX(GroupVertices[Group],MATCH(Edges[[#This Row],[Vertex 2]],GroupVertices[Vertex],0)),1,1,"")</f>
        <v>2</v>
      </c>
      <c r="U167" s="34"/>
      <c r="V167" s="34"/>
      <c r="W167" s="34"/>
      <c r="X167" s="34"/>
      <c r="Y167" s="34"/>
      <c r="Z167" s="34"/>
      <c r="AA167" s="34"/>
      <c r="AB167" s="34"/>
      <c r="AC167" s="34"/>
    </row>
    <row r="168" spans="1:29" ht="15">
      <c r="A168" s="66" t="s">
        <v>258</v>
      </c>
      <c r="B168" s="66" t="s">
        <v>237</v>
      </c>
      <c r="C168" s="67" t="s">
        <v>1144</v>
      </c>
      <c r="D168" s="68">
        <v>3</v>
      </c>
      <c r="E168" s="69"/>
      <c r="F168" s="70">
        <v>50</v>
      </c>
      <c r="G168" s="67"/>
      <c r="H168" s="71"/>
      <c r="I168" s="72"/>
      <c r="J168" s="72"/>
      <c r="K168" s="34" t="s">
        <v>66</v>
      </c>
      <c r="L168" s="79">
        <v>168</v>
      </c>
      <c r="M168" s="79"/>
      <c r="N168" s="74"/>
      <c r="O168" s="81" t="s">
        <v>273</v>
      </c>
      <c r="P168" s="81" t="s">
        <v>274</v>
      </c>
      <c r="Q168" s="81" t="s">
        <v>278</v>
      </c>
      <c r="R168">
        <v>1</v>
      </c>
      <c r="S168" s="80" t="str">
        <f>REPLACE(INDEX(GroupVertices[Group],MATCH(Edges[[#This Row],[Vertex 1]],GroupVertices[Vertex],0)),1,1,"")</f>
        <v>1</v>
      </c>
      <c r="T168" s="80" t="str">
        <f>REPLACE(INDEX(GroupVertices[Group],MATCH(Edges[[#This Row],[Vertex 2]],GroupVertices[Vertex],0)),1,1,"")</f>
        <v>2</v>
      </c>
      <c r="U168" s="34"/>
      <c r="V168" s="34"/>
      <c r="W168" s="34"/>
      <c r="X168" s="34"/>
      <c r="Y168" s="34"/>
      <c r="Z168" s="34"/>
      <c r="AA168" s="34"/>
      <c r="AB168" s="34"/>
      <c r="AC168" s="34"/>
    </row>
    <row r="169" spans="1:29" ht="15">
      <c r="A169" s="66" t="s">
        <v>252</v>
      </c>
      <c r="B169" s="66" t="s">
        <v>258</v>
      </c>
      <c r="C169" s="67" t="s">
        <v>1144</v>
      </c>
      <c r="D169" s="68">
        <v>3</v>
      </c>
      <c r="E169" s="69"/>
      <c r="F169" s="70">
        <v>50</v>
      </c>
      <c r="G169" s="67"/>
      <c r="H169" s="71"/>
      <c r="I169" s="72"/>
      <c r="J169" s="72"/>
      <c r="K169" s="34" t="s">
        <v>66</v>
      </c>
      <c r="L169" s="79">
        <v>169</v>
      </c>
      <c r="M169" s="79"/>
      <c r="N169" s="74"/>
      <c r="O169" s="81" t="s">
        <v>273</v>
      </c>
      <c r="P169" s="81" t="s">
        <v>274</v>
      </c>
      <c r="Q169" s="81" t="s">
        <v>275</v>
      </c>
      <c r="R169">
        <v>1</v>
      </c>
      <c r="S169" s="80" t="str">
        <f>REPLACE(INDEX(GroupVertices[Group],MATCH(Edges[[#This Row],[Vertex 1]],GroupVertices[Vertex],0)),1,1,"")</f>
        <v>1</v>
      </c>
      <c r="T169" s="80" t="str">
        <f>REPLACE(INDEX(GroupVertices[Group],MATCH(Edges[[#This Row],[Vertex 2]],GroupVertices[Vertex],0)),1,1,"")</f>
        <v>1</v>
      </c>
      <c r="U169" s="34"/>
      <c r="V169" s="34"/>
      <c r="W169" s="34"/>
      <c r="X169" s="34"/>
      <c r="Y169" s="34"/>
      <c r="Z169" s="34"/>
      <c r="AA169" s="34"/>
      <c r="AB169" s="34"/>
      <c r="AC169" s="34"/>
    </row>
    <row r="170" spans="1:29" ht="15">
      <c r="A170" s="66" t="s">
        <v>258</v>
      </c>
      <c r="B170" s="66" t="s">
        <v>252</v>
      </c>
      <c r="C170" s="67" t="s">
        <v>1144</v>
      </c>
      <c r="D170" s="68">
        <v>3</v>
      </c>
      <c r="E170" s="69"/>
      <c r="F170" s="70">
        <v>50</v>
      </c>
      <c r="G170" s="67"/>
      <c r="H170" s="71"/>
      <c r="I170" s="72"/>
      <c r="J170" s="72"/>
      <c r="K170" s="34" t="s">
        <v>66</v>
      </c>
      <c r="L170" s="79">
        <v>170</v>
      </c>
      <c r="M170" s="79"/>
      <c r="N170" s="74"/>
      <c r="O170" s="81" t="s">
        <v>273</v>
      </c>
      <c r="P170" s="81" t="s">
        <v>274</v>
      </c>
      <c r="Q170" s="81" t="s">
        <v>278</v>
      </c>
      <c r="R170">
        <v>1</v>
      </c>
      <c r="S170" s="80" t="str">
        <f>REPLACE(INDEX(GroupVertices[Group],MATCH(Edges[[#This Row],[Vertex 1]],GroupVertices[Vertex],0)),1,1,"")</f>
        <v>1</v>
      </c>
      <c r="T170" s="80" t="str">
        <f>REPLACE(INDEX(GroupVertices[Group],MATCH(Edges[[#This Row],[Vertex 2]],GroupVertices[Vertex],0)),1,1,"")</f>
        <v>1</v>
      </c>
      <c r="U170" s="34"/>
      <c r="V170" s="34"/>
      <c r="W170" s="34"/>
      <c r="X170" s="34"/>
      <c r="Y170" s="34"/>
      <c r="Z170" s="34"/>
      <c r="AA170" s="34"/>
      <c r="AB170" s="34"/>
      <c r="AC170" s="34"/>
    </row>
    <row r="171" spans="1:29" ht="15">
      <c r="A171" s="66" t="s">
        <v>258</v>
      </c>
      <c r="B171" s="66" t="s">
        <v>272</v>
      </c>
      <c r="C171" s="67" t="s">
        <v>1144</v>
      </c>
      <c r="D171" s="68">
        <v>3</v>
      </c>
      <c r="E171" s="69"/>
      <c r="F171" s="70">
        <v>50</v>
      </c>
      <c r="G171" s="67"/>
      <c r="H171" s="71"/>
      <c r="I171" s="72"/>
      <c r="J171" s="72"/>
      <c r="K171" s="34" t="s">
        <v>65</v>
      </c>
      <c r="L171" s="79">
        <v>171</v>
      </c>
      <c r="M171" s="79"/>
      <c r="N171" s="74"/>
      <c r="O171" s="81" t="s">
        <v>273</v>
      </c>
      <c r="P171" s="81" t="s">
        <v>274</v>
      </c>
      <c r="Q171" s="81" t="s">
        <v>278</v>
      </c>
      <c r="R171">
        <v>1</v>
      </c>
      <c r="S171" s="80" t="str">
        <f>REPLACE(INDEX(GroupVertices[Group],MATCH(Edges[[#This Row],[Vertex 1]],GroupVertices[Vertex],0)),1,1,"")</f>
        <v>1</v>
      </c>
      <c r="T171" s="80" t="str">
        <f>REPLACE(INDEX(GroupVertices[Group],MATCH(Edges[[#This Row],[Vertex 2]],GroupVertices[Vertex],0)),1,1,"")</f>
        <v>1</v>
      </c>
      <c r="U171" s="34"/>
      <c r="V171" s="34"/>
      <c r="W171" s="34"/>
      <c r="X171" s="34"/>
      <c r="Y171" s="34"/>
      <c r="Z171" s="34"/>
      <c r="AA171" s="34"/>
      <c r="AB171" s="34"/>
      <c r="AC171" s="34"/>
    </row>
    <row r="172" spans="1:29" ht="15">
      <c r="A172" s="66" t="s">
        <v>258</v>
      </c>
      <c r="B172" s="66" t="s">
        <v>271</v>
      </c>
      <c r="C172" s="67" t="s">
        <v>1144</v>
      </c>
      <c r="D172" s="68">
        <v>3</v>
      </c>
      <c r="E172" s="69"/>
      <c r="F172" s="70">
        <v>50</v>
      </c>
      <c r="G172" s="67"/>
      <c r="H172" s="71"/>
      <c r="I172" s="72"/>
      <c r="J172" s="72"/>
      <c r="K172" s="34" t="s">
        <v>65</v>
      </c>
      <c r="L172" s="79">
        <v>172</v>
      </c>
      <c r="M172" s="79"/>
      <c r="N172" s="74"/>
      <c r="O172" s="81" t="s">
        <v>273</v>
      </c>
      <c r="P172" s="81" t="s">
        <v>274</v>
      </c>
      <c r="Q172" s="81" t="s">
        <v>278</v>
      </c>
      <c r="R172">
        <v>1</v>
      </c>
      <c r="S172" s="80" t="str">
        <f>REPLACE(INDEX(GroupVertices[Group],MATCH(Edges[[#This Row],[Vertex 1]],GroupVertices[Vertex],0)),1,1,"")</f>
        <v>1</v>
      </c>
      <c r="T172" s="80" t="str">
        <f>REPLACE(INDEX(GroupVertices[Group],MATCH(Edges[[#This Row],[Vertex 2]],GroupVertices[Vertex],0)),1,1,"")</f>
        <v>1</v>
      </c>
      <c r="U172" s="34"/>
      <c r="V172" s="34"/>
      <c r="W172" s="34"/>
      <c r="X172" s="34"/>
      <c r="Y172" s="34"/>
      <c r="Z172" s="34"/>
      <c r="AA172" s="34"/>
      <c r="AB172" s="34"/>
      <c r="AC172"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74A9-1D0C-4F59-B9AE-1101BF61FDA9}">
  <dimension ref="A1:L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60.7109375" style="0" bestFit="1" customWidth="1"/>
    <col min="10" max="10" width="36.421875" style="0" bestFit="1" customWidth="1"/>
    <col min="11" max="11" width="37.28125" style="0" bestFit="1" customWidth="1"/>
    <col min="12" max="12" width="60.7109375" style="0" bestFit="1" customWidth="1"/>
  </cols>
  <sheetData>
    <row r="1" spans="1:12" ht="15" customHeight="1">
      <c r="A1" s="13" t="s">
        <v>1041</v>
      </c>
      <c r="B1" s="13" t="s">
        <v>1042</v>
      </c>
      <c r="C1" s="13" t="s">
        <v>1035</v>
      </c>
      <c r="D1" s="13" t="s">
        <v>1036</v>
      </c>
      <c r="E1" s="13" t="s">
        <v>1043</v>
      </c>
      <c r="F1" s="13" t="s">
        <v>144</v>
      </c>
      <c r="G1" s="13" t="s">
        <v>1044</v>
      </c>
      <c r="H1" s="13" t="s">
        <v>1045</v>
      </c>
      <c r="I1" s="13" t="s">
        <v>1046</v>
      </c>
      <c r="J1" s="13" t="s">
        <v>1047</v>
      </c>
      <c r="K1" s="13" t="s">
        <v>1048</v>
      </c>
      <c r="L1" s="13" t="s">
        <v>1049</v>
      </c>
    </row>
    <row r="2" spans="1:12" ht="15">
      <c r="A2" s="114" t="s">
        <v>981</v>
      </c>
      <c r="B2" s="114" t="s">
        <v>978</v>
      </c>
      <c r="C2" s="114">
        <v>5</v>
      </c>
      <c r="D2" s="119">
        <v>0.008994230830548393</v>
      </c>
      <c r="E2" s="119">
        <v>1.9703468762300933</v>
      </c>
      <c r="F2" s="114" t="s">
        <v>1037</v>
      </c>
      <c r="G2" s="114" t="b">
        <v>1</v>
      </c>
      <c r="H2" s="114" t="b">
        <v>0</v>
      </c>
      <c r="I2" s="114" t="b">
        <v>0</v>
      </c>
      <c r="J2" s="114" t="b">
        <v>0</v>
      </c>
      <c r="K2" s="114" t="b">
        <v>0</v>
      </c>
      <c r="L2" s="114" t="b">
        <v>0</v>
      </c>
    </row>
    <row r="3" spans="1:12" ht="15">
      <c r="A3" s="114" t="s">
        <v>976</v>
      </c>
      <c r="B3" s="114" t="s">
        <v>982</v>
      </c>
      <c r="C3" s="114">
        <v>4</v>
      </c>
      <c r="D3" s="119">
        <v>0.007958455633006088</v>
      </c>
      <c r="E3" s="119">
        <v>1.4262788318798176</v>
      </c>
      <c r="F3" s="114" t="s">
        <v>1037</v>
      </c>
      <c r="G3" s="114" t="b">
        <v>0</v>
      </c>
      <c r="H3" s="114" t="b">
        <v>0</v>
      </c>
      <c r="I3" s="114" t="b">
        <v>0</v>
      </c>
      <c r="J3" s="114" t="b">
        <v>0</v>
      </c>
      <c r="K3" s="114" t="b">
        <v>0</v>
      </c>
      <c r="L3" s="114" t="b">
        <v>0</v>
      </c>
    </row>
    <row r="4" spans="1:12" ht="15">
      <c r="A4" s="114" t="s">
        <v>989</v>
      </c>
      <c r="B4" s="114" t="s">
        <v>977</v>
      </c>
      <c r="C4" s="114">
        <v>3</v>
      </c>
      <c r="D4" s="119">
        <v>0.00670666890944925</v>
      </c>
      <c r="E4" s="119">
        <v>1.7150743711267873</v>
      </c>
      <c r="F4" s="114" t="s">
        <v>1037</v>
      </c>
      <c r="G4" s="114" t="b">
        <v>0</v>
      </c>
      <c r="H4" s="114" t="b">
        <v>0</v>
      </c>
      <c r="I4" s="114" t="b">
        <v>0</v>
      </c>
      <c r="J4" s="114" t="b">
        <v>0</v>
      </c>
      <c r="K4" s="114" t="b">
        <v>0</v>
      </c>
      <c r="L4" s="114" t="b">
        <v>0</v>
      </c>
    </row>
    <row r="5" spans="1:12" ht="15">
      <c r="A5" s="114" t="s">
        <v>979</v>
      </c>
      <c r="B5" s="114" t="s">
        <v>976</v>
      </c>
      <c r="C5" s="114">
        <v>3</v>
      </c>
      <c r="D5" s="119">
        <v>0.00670666890944925</v>
      </c>
      <c r="E5" s="119">
        <v>1.1552120595932798</v>
      </c>
      <c r="F5" s="114" t="s">
        <v>1037</v>
      </c>
      <c r="G5" s="114" t="b">
        <v>0</v>
      </c>
      <c r="H5" s="114" t="b">
        <v>0</v>
      </c>
      <c r="I5" s="114" t="b">
        <v>0</v>
      </c>
      <c r="J5" s="114" t="b">
        <v>0</v>
      </c>
      <c r="K5" s="114" t="b">
        <v>0</v>
      </c>
      <c r="L5" s="114" t="b">
        <v>0</v>
      </c>
    </row>
    <row r="6" spans="1:12" ht="15">
      <c r="A6" s="114" t="s">
        <v>978</v>
      </c>
      <c r="B6" s="114" t="s">
        <v>983</v>
      </c>
      <c r="C6" s="114">
        <v>3</v>
      </c>
      <c r="D6" s="119">
        <v>0.00670666890944925</v>
      </c>
      <c r="E6" s="119">
        <v>1.5443781439578124</v>
      </c>
      <c r="F6" s="114" t="s">
        <v>1037</v>
      </c>
      <c r="G6" s="114" t="b">
        <v>0</v>
      </c>
      <c r="H6" s="114" t="b">
        <v>0</v>
      </c>
      <c r="I6" s="114" t="b">
        <v>0</v>
      </c>
      <c r="J6" s="114" t="b">
        <v>0</v>
      </c>
      <c r="K6" s="114" t="b">
        <v>0</v>
      </c>
      <c r="L6" s="114" t="b">
        <v>0</v>
      </c>
    </row>
    <row r="7" spans="1:12" ht="15">
      <c r="A7" s="114" t="s">
        <v>1003</v>
      </c>
      <c r="B7" s="114" t="s">
        <v>1004</v>
      </c>
      <c r="C7" s="114">
        <v>2</v>
      </c>
      <c r="D7" s="119">
        <v>0.005164385279747064</v>
      </c>
      <c r="E7" s="119">
        <v>2.368286884902131</v>
      </c>
      <c r="F7" s="114" t="s">
        <v>1037</v>
      </c>
      <c r="G7" s="114" t="b">
        <v>0</v>
      </c>
      <c r="H7" s="114" t="b">
        <v>0</v>
      </c>
      <c r="I7" s="114" t="b">
        <v>0</v>
      </c>
      <c r="J7" s="114" t="b">
        <v>0</v>
      </c>
      <c r="K7" s="114" t="b">
        <v>0</v>
      </c>
      <c r="L7" s="114" t="b">
        <v>0</v>
      </c>
    </row>
    <row r="8" spans="1:12" ht="15">
      <c r="A8" s="114" t="s">
        <v>1004</v>
      </c>
      <c r="B8" s="114" t="s">
        <v>977</v>
      </c>
      <c r="C8" s="114">
        <v>2</v>
      </c>
      <c r="D8" s="119">
        <v>0.005164385279747064</v>
      </c>
      <c r="E8" s="119">
        <v>1.7150743711267873</v>
      </c>
      <c r="F8" s="114" t="s">
        <v>1037</v>
      </c>
      <c r="G8" s="114" t="b">
        <v>0</v>
      </c>
      <c r="H8" s="114" t="b">
        <v>0</v>
      </c>
      <c r="I8" s="114" t="b">
        <v>0</v>
      </c>
      <c r="J8" s="114" t="b">
        <v>0</v>
      </c>
      <c r="K8" s="114" t="b">
        <v>0</v>
      </c>
      <c r="L8" s="114" t="b">
        <v>0</v>
      </c>
    </row>
    <row r="9" spans="1:12" ht="15">
      <c r="A9" s="114" t="s">
        <v>1009</v>
      </c>
      <c r="B9" s="114" t="s">
        <v>980</v>
      </c>
      <c r="C9" s="114">
        <v>2</v>
      </c>
      <c r="D9" s="119">
        <v>0.005164385279747064</v>
      </c>
      <c r="E9" s="119">
        <v>1.9703468762300935</v>
      </c>
      <c r="F9" s="114" t="s">
        <v>1037</v>
      </c>
      <c r="G9" s="114" t="b">
        <v>0</v>
      </c>
      <c r="H9" s="114" t="b">
        <v>0</v>
      </c>
      <c r="I9" s="114" t="b">
        <v>0</v>
      </c>
      <c r="J9" s="114" t="b">
        <v>0</v>
      </c>
      <c r="K9" s="114" t="b">
        <v>0</v>
      </c>
      <c r="L9" s="114" t="b">
        <v>0</v>
      </c>
    </row>
    <row r="10" spans="1:12" ht="15">
      <c r="A10" s="114" t="s">
        <v>991</v>
      </c>
      <c r="B10" s="114" t="s">
        <v>987</v>
      </c>
      <c r="C10" s="114">
        <v>2</v>
      </c>
      <c r="D10" s="119">
        <v>0.005164385279747064</v>
      </c>
      <c r="E10" s="119">
        <v>1.8911656301824684</v>
      </c>
      <c r="F10" s="114" t="s">
        <v>1037</v>
      </c>
      <c r="G10" s="114" t="b">
        <v>0</v>
      </c>
      <c r="H10" s="114" t="b">
        <v>0</v>
      </c>
      <c r="I10" s="114" t="b">
        <v>0</v>
      </c>
      <c r="J10" s="114" t="b">
        <v>0</v>
      </c>
      <c r="K10" s="114" t="b">
        <v>0</v>
      </c>
      <c r="L10" s="114" t="b">
        <v>0</v>
      </c>
    </row>
    <row r="11" spans="1:12" ht="15">
      <c r="A11" s="114" t="s">
        <v>1010</v>
      </c>
      <c r="B11" s="114" t="s">
        <v>976</v>
      </c>
      <c r="C11" s="114">
        <v>2</v>
      </c>
      <c r="D11" s="119">
        <v>0.005164385279747064</v>
      </c>
      <c r="E11" s="119">
        <v>1.523188844887874</v>
      </c>
      <c r="F11" s="114" t="s">
        <v>1037</v>
      </c>
      <c r="G11" s="114" t="b">
        <v>0</v>
      </c>
      <c r="H11" s="114" t="b">
        <v>0</v>
      </c>
      <c r="I11" s="114" t="b">
        <v>0</v>
      </c>
      <c r="J11" s="114" t="b">
        <v>0</v>
      </c>
      <c r="K11" s="114" t="b">
        <v>0</v>
      </c>
      <c r="L11" s="114" t="b">
        <v>0</v>
      </c>
    </row>
    <row r="12" spans="1:12" ht="15">
      <c r="A12" s="114" t="s">
        <v>976</v>
      </c>
      <c r="B12" s="114" t="s">
        <v>993</v>
      </c>
      <c r="C12" s="114">
        <v>2</v>
      </c>
      <c r="D12" s="119">
        <v>0.005164385279747064</v>
      </c>
      <c r="E12" s="119">
        <v>1.347097585832193</v>
      </c>
      <c r="F12" s="114" t="s">
        <v>1037</v>
      </c>
      <c r="G12" s="114" t="b">
        <v>0</v>
      </c>
      <c r="H12" s="114" t="b">
        <v>0</v>
      </c>
      <c r="I12" s="114" t="b">
        <v>0</v>
      </c>
      <c r="J12" s="114" t="b">
        <v>0</v>
      </c>
      <c r="K12" s="114" t="b">
        <v>0</v>
      </c>
      <c r="L12" s="114" t="b">
        <v>0</v>
      </c>
    </row>
    <row r="13" spans="1:12" ht="15">
      <c r="A13" s="114" t="s">
        <v>976</v>
      </c>
      <c r="B13" s="114" t="s">
        <v>994</v>
      </c>
      <c r="C13" s="114">
        <v>2</v>
      </c>
      <c r="D13" s="119">
        <v>0.005164385279747064</v>
      </c>
      <c r="E13" s="119">
        <v>1.347097585832193</v>
      </c>
      <c r="F13" s="114" t="s">
        <v>1037</v>
      </c>
      <c r="G13" s="114" t="b">
        <v>0</v>
      </c>
      <c r="H13" s="114" t="b">
        <v>0</v>
      </c>
      <c r="I13" s="114" t="b">
        <v>0</v>
      </c>
      <c r="J13" s="114" t="b">
        <v>0</v>
      </c>
      <c r="K13" s="114" t="b">
        <v>0</v>
      </c>
      <c r="L13" s="114" t="b">
        <v>0</v>
      </c>
    </row>
    <row r="14" spans="1:12" ht="15">
      <c r="A14" s="114" t="s">
        <v>979</v>
      </c>
      <c r="B14" s="114" t="s">
        <v>997</v>
      </c>
      <c r="C14" s="114">
        <v>2</v>
      </c>
      <c r="D14" s="119">
        <v>0.005164385279747064</v>
      </c>
      <c r="E14" s="119">
        <v>1.648127581496174</v>
      </c>
      <c r="F14" s="114" t="s">
        <v>1037</v>
      </c>
      <c r="G14" s="114" t="b">
        <v>0</v>
      </c>
      <c r="H14" s="114" t="b">
        <v>0</v>
      </c>
      <c r="I14" s="114" t="b">
        <v>0</v>
      </c>
      <c r="J14" s="114" t="b">
        <v>0</v>
      </c>
      <c r="K14" s="114" t="b">
        <v>0</v>
      </c>
      <c r="L14" s="114" t="b">
        <v>0</v>
      </c>
    </row>
    <row r="15" spans="1:12" ht="15">
      <c r="A15" s="114" t="s">
        <v>983</v>
      </c>
      <c r="B15" s="114" t="s">
        <v>1023</v>
      </c>
      <c r="C15" s="114">
        <v>2</v>
      </c>
      <c r="D15" s="119">
        <v>0.005164385279747064</v>
      </c>
      <c r="E15" s="119">
        <v>2.0672568892381498</v>
      </c>
      <c r="F15" s="114" t="s">
        <v>1037</v>
      </c>
      <c r="G15" s="114" t="b">
        <v>0</v>
      </c>
      <c r="H15" s="114" t="b">
        <v>0</v>
      </c>
      <c r="I15" s="114" t="b">
        <v>0</v>
      </c>
      <c r="J15" s="114" t="b">
        <v>0</v>
      </c>
      <c r="K15" s="114" t="b">
        <v>0</v>
      </c>
      <c r="L15" s="114" t="b">
        <v>0</v>
      </c>
    </row>
    <row r="16" spans="1:12" ht="15">
      <c r="A16" s="114" t="s">
        <v>986</v>
      </c>
      <c r="B16" s="114" t="s">
        <v>1034</v>
      </c>
      <c r="C16" s="114">
        <v>2</v>
      </c>
      <c r="D16" s="119">
        <v>0.006349542742991084</v>
      </c>
      <c r="E16" s="119">
        <v>2.0672568892381498</v>
      </c>
      <c r="F16" s="114" t="s">
        <v>1037</v>
      </c>
      <c r="G16" s="114" t="b">
        <v>0</v>
      </c>
      <c r="H16" s="114" t="b">
        <v>0</v>
      </c>
      <c r="I16" s="114" t="b">
        <v>0</v>
      </c>
      <c r="J16" s="114" t="b">
        <v>0</v>
      </c>
      <c r="K16" s="114" t="b">
        <v>0</v>
      </c>
      <c r="L16" s="114" t="b">
        <v>0</v>
      </c>
    </row>
    <row r="17" spans="1:12" ht="15">
      <c r="A17" s="114" t="s">
        <v>989</v>
      </c>
      <c r="B17" s="114" t="s">
        <v>977</v>
      </c>
      <c r="C17" s="114">
        <v>3</v>
      </c>
      <c r="D17" s="119">
        <v>0.01151574347833801</v>
      </c>
      <c r="E17" s="119">
        <v>1.2304489213782739</v>
      </c>
      <c r="F17" s="114" t="s">
        <v>951</v>
      </c>
      <c r="G17" s="114" t="b">
        <v>0</v>
      </c>
      <c r="H17" s="114" t="b">
        <v>0</v>
      </c>
      <c r="I17" s="114" t="b">
        <v>0</v>
      </c>
      <c r="J17" s="114" t="b">
        <v>0</v>
      </c>
      <c r="K17" s="114" t="b">
        <v>0</v>
      </c>
      <c r="L17" s="114" t="b">
        <v>0</v>
      </c>
    </row>
    <row r="18" spans="1:12" ht="15">
      <c r="A18" s="114" t="s">
        <v>986</v>
      </c>
      <c r="B18" s="114" t="s">
        <v>1034</v>
      </c>
      <c r="C18" s="114">
        <v>2</v>
      </c>
      <c r="D18" s="119">
        <v>0.014168607961336396</v>
      </c>
      <c r="E18" s="119">
        <v>1.656417653650555</v>
      </c>
      <c r="F18" s="114" t="s">
        <v>951</v>
      </c>
      <c r="G18" s="114" t="b">
        <v>0</v>
      </c>
      <c r="H18" s="114" t="b">
        <v>0</v>
      </c>
      <c r="I18" s="114" t="b">
        <v>0</v>
      </c>
      <c r="J18" s="114" t="b">
        <v>0</v>
      </c>
      <c r="K18" s="114" t="b">
        <v>0</v>
      </c>
      <c r="L18" s="114" t="b">
        <v>0</v>
      </c>
    </row>
    <row r="19" spans="1:12" ht="15">
      <c r="A19" s="114" t="s">
        <v>1003</v>
      </c>
      <c r="B19" s="114" t="s">
        <v>1004</v>
      </c>
      <c r="C19" s="114">
        <v>2</v>
      </c>
      <c r="D19" s="119">
        <v>0.010072961761826447</v>
      </c>
      <c r="E19" s="119">
        <v>1.8325089127062364</v>
      </c>
      <c r="F19" s="114" t="s">
        <v>951</v>
      </c>
      <c r="G19" s="114" t="b">
        <v>0</v>
      </c>
      <c r="H19" s="114" t="b">
        <v>0</v>
      </c>
      <c r="I19" s="114" t="b">
        <v>0</v>
      </c>
      <c r="J19" s="114" t="b">
        <v>0</v>
      </c>
      <c r="K19" s="114" t="b">
        <v>0</v>
      </c>
      <c r="L19" s="114" t="b">
        <v>0</v>
      </c>
    </row>
    <row r="20" spans="1:12" ht="15">
      <c r="A20" s="114" t="s">
        <v>1004</v>
      </c>
      <c r="B20" s="114" t="s">
        <v>977</v>
      </c>
      <c r="C20" s="114">
        <v>2</v>
      </c>
      <c r="D20" s="119">
        <v>0.010072961761826447</v>
      </c>
      <c r="E20" s="119">
        <v>1.2304489213782739</v>
      </c>
      <c r="F20" s="114" t="s">
        <v>951</v>
      </c>
      <c r="G20" s="114" t="b">
        <v>0</v>
      </c>
      <c r="H20" s="114" t="b">
        <v>0</v>
      </c>
      <c r="I20" s="114" t="b">
        <v>0</v>
      </c>
      <c r="J20" s="114" t="b">
        <v>0</v>
      </c>
      <c r="K20" s="114" t="b">
        <v>0</v>
      </c>
      <c r="L20" s="114" t="b">
        <v>0</v>
      </c>
    </row>
    <row r="21" spans="1:12" ht="15">
      <c r="A21" s="114" t="s">
        <v>976</v>
      </c>
      <c r="B21" s="114" t="s">
        <v>982</v>
      </c>
      <c r="C21" s="114">
        <v>3</v>
      </c>
      <c r="D21" s="119">
        <v>0.01378763338918998</v>
      </c>
      <c r="E21" s="119">
        <v>1.251638220448212</v>
      </c>
      <c r="F21" s="114" t="s">
        <v>952</v>
      </c>
      <c r="G21" s="114" t="b">
        <v>0</v>
      </c>
      <c r="H21" s="114" t="b">
        <v>0</v>
      </c>
      <c r="I21" s="114" t="b">
        <v>0</v>
      </c>
      <c r="J21" s="114" t="b">
        <v>0</v>
      </c>
      <c r="K21" s="114" t="b">
        <v>0</v>
      </c>
      <c r="L21" s="114" t="b">
        <v>0</v>
      </c>
    </row>
    <row r="22" spans="1:12" ht="15">
      <c r="A22" s="114" t="s">
        <v>978</v>
      </c>
      <c r="B22" s="114" t="s">
        <v>983</v>
      </c>
      <c r="C22" s="114">
        <v>2</v>
      </c>
      <c r="D22" s="119">
        <v>0.011880171761582346</v>
      </c>
      <c r="E22" s="119">
        <v>1.422334447617187</v>
      </c>
      <c r="F22" s="114" t="s">
        <v>952</v>
      </c>
      <c r="G22" s="114" t="b">
        <v>0</v>
      </c>
      <c r="H22" s="114" t="b">
        <v>0</v>
      </c>
      <c r="I22" s="114" t="b">
        <v>0</v>
      </c>
      <c r="J22" s="114" t="b">
        <v>0</v>
      </c>
      <c r="K22" s="114" t="b">
        <v>0</v>
      </c>
      <c r="L22" s="114" t="b">
        <v>0</v>
      </c>
    </row>
    <row r="23" spans="1:12" ht="15">
      <c r="A23" s="114" t="s">
        <v>983</v>
      </c>
      <c r="B23" s="114" t="s">
        <v>1023</v>
      </c>
      <c r="C23" s="114">
        <v>2</v>
      </c>
      <c r="D23" s="119">
        <v>0.011880171761582346</v>
      </c>
      <c r="E23" s="119">
        <v>1.7745169657285496</v>
      </c>
      <c r="F23" s="114" t="s">
        <v>952</v>
      </c>
      <c r="G23" s="114" t="b">
        <v>0</v>
      </c>
      <c r="H23" s="114" t="b">
        <v>0</v>
      </c>
      <c r="I23" s="114" t="b">
        <v>0</v>
      </c>
      <c r="J23" s="114" t="b">
        <v>0</v>
      </c>
      <c r="K23" s="114" t="b">
        <v>0</v>
      </c>
      <c r="L23" s="114" t="b">
        <v>0</v>
      </c>
    </row>
    <row r="24" spans="1:12" ht="15">
      <c r="A24" s="114" t="s">
        <v>979</v>
      </c>
      <c r="B24" s="114" t="s">
        <v>976</v>
      </c>
      <c r="C24" s="114">
        <v>3</v>
      </c>
      <c r="D24" s="119">
        <v>0.01073272910628731</v>
      </c>
      <c r="E24" s="119">
        <v>0.9827735980254894</v>
      </c>
      <c r="F24" s="114" t="s">
        <v>953</v>
      </c>
      <c r="G24" s="114" t="b">
        <v>0</v>
      </c>
      <c r="H24" s="114" t="b">
        <v>0</v>
      </c>
      <c r="I24" s="114" t="b">
        <v>0</v>
      </c>
      <c r="J24" s="114" t="b">
        <v>0</v>
      </c>
      <c r="K24" s="114" t="b">
        <v>0</v>
      </c>
      <c r="L24" s="114" t="b">
        <v>0</v>
      </c>
    </row>
    <row r="25" spans="1:12" ht="15">
      <c r="A25" s="114" t="s">
        <v>981</v>
      </c>
      <c r="B25" s="114" t="s">
        <v>978</v>
      </c>
      <c r="C25" s="114">
        <v>3</v>
      </c>
      <c r="D25" s="119">
        <v>0.01073272910628731</v>
      </c>
      <c r="E25" s="119">
        <v>1.760924848409133</v>
      </c>
      <c r="F25" s="114" t="s">
        <v>953</v>
      </c>
      <c r="G25" s="114" t="b">
        <v>1</v>
      </c>
      <c r="H25" s="114" t="b">
        <v>0</v>
      </c>
      <c r="I25" s="114" t="b">
        <v>0</v>
      </c>
      <c r="J25" s="114" t="b">
        <v>0</v>
      </c>
      <c r="K25" s="114" t="b">
        <v>0</v>
      </c>
      <c r="L25" s="114" t="b">
        <v>0</v>
      </c>
    </row>
    <row r="26" spans="1:12" ht="15">
      <c r="A26" s="114" t="s">
        <v>976</v>
      </c>
      <c r="B26" s="114" t="s">
        <v>994</v>
      </c>
      <c r="C26" s="114">
        <v>2</v>
      </c>
      <c r="D26" s="119">
        <v>0.009038481711382424</v>
      </c>
      <c r="E26" s="119">
        <v>1.1077123346337894</v>
      </c>
      <c r="F26" s="114" t="s">
        <v>953</v>
      </c>
      <c r="G26" s="114" t="b">
        <v>0</v>
      </c>
      <c r="H26" s="114" t="b">
        <v>0</v>
      </c>
      <c r="I26" s="114" t="b">
        <v>0</v>
      </c>
      <c r="J26" s="114" t="b">
        <v>0</v>
      </c>
      <c r="K26" s="114" t="b">
        <v>0</v>
      </c>
      <c r="L26" s="114" t="b">
        <v>0</v>
      </c>
    </row>
    <row r="27" spans="1:12" ht="15">
      <c r="A27" s="114" t="s">
        <v>976</v>
      </c>
      <c r="B27" s="114" t="s">
        <v>993</v>
      </c>
      <c r="C27" s="114">
        <v>2</v>
      </c>
      <c r="D27" s="119">
        <v>0.009038481711382424</v>
      </c>
      <c r="E27" s="119">
        <v>1.1077123346337894</v>
      </c>
      <c r="F27" s="114" t="s">
        <v>953</v>
      </c>
      <c r="G27" s="114" t="b">
        <v>0</v>
      </c>
      <c r="H27" s="114" t="b">
        <v>0</v>
      </c>
      <c r="I27" s="114" t="b">
        <v>0</v>
      </c>
      <c r="J27" s="114" t="b">
        <v>0</v>
      </c>
      <c r="K27" s="114" t="b">
        <v>0</v>
      </c>
      <c r="L27" s="114" t="b">
        <v>0</v>
      </c>
    </row>
    <row r="28" spans="1:12" ht="15">
      <c r="A28" s="114" t="s">
        <v>991</v>
      </c>
      <c r="B28" s="114" t="s">
        <v>987</v>
      </c>
      <c r="C28" s="114">
        <v>2</v>
      </c>
      <c r="D28" s="119">
        <v>0.009038481711382424</v>
      </c>
      <c r="E28" s="119">
        <v>1.5848335893534518</v>
      </c>
      <c r="F28" s="114" t="s">
        <v>953</v>
      </c>
      <c r="G28" s="114" t="b">
        <v>0</v>
      </c>
      <c r="H28" s="114" t="b">
        <v>0</v>
      </c>
      <c r="I28" s="114" t="b">
        <v>0</v>
      </c>
      <c r="J28" s="114" t="b">
        <v>0</v>
      </c>
      <c r="K28" s="114" t="b">
        <v>0</v>
      </c>
      <c r="L28" s="11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3AFE-4692-493E-B79A-62FBBA7F325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1061</v>
      </c>
      <c r="B1" s="13" t="s">
        <v>34</v>
      </c>
    </row>
    <row r="2" spans="1:2" ht="15">
      <c r="A2" s="113" t="s">
        <v>237</v>
      </c>
      <c r="B2" s="80">
        <v>1564.042857</v>
      </c>
    </row>
    <row r="3" spans="1:2" ht="15">
      <c r="A3" s="113" t="s">
        <v>227</v>
      </c>
      <c r="B3" s="80">
        <v>192.333333</v>
      </c>
    </row>
    <row r="4" spans="1:2" ht="15">
      <c r="A4" s="113" t="s">
        <v>258</v>
      </c>
      <c r="B4" s="80">
        <v>160.733333</v>
      </c>
    </row>
    <row r="5" spans="1:2" ht="15">
      <c r="A5" s="113" t="s">
        <v>252</v>
      </c>
      <c r="B5" s="80">
        <v>36</v>
      </c>
    </row>
    <row r="6" spans="1:2" ht="15">
      <c r="A6" s="113" t="s">
        <v>236</v>
      </c>
      <c r="B6" s="80">
        <v>30.22381</v>
      </c>
    </row>
    <row r="7" spans="1:2" ht="15">
      <c r="A7" s="113" t="s">
        <v>256</v>
      </c>
      <c r="B7" s="80">
        <v>24.733333</v>
      </c>
    </row>
    <row r="8" spans="1:2" ht="15">
      <c r="A8" s="113" t="s">
        <v>254</v>
      </c>
      <c r="B8" s="80">
        <v>17.333333</v>
      </c>
    </row>
    <row r="9" spans="1:2" ht="15">
      <c r="A9" s="113" t="s">
        <v>229</v>
      </c>
      <c r="B9" s="80">
        <v>16.771429</v>
      </c>
    </row>
    <row r="10" spans="1:2" ht="15">
      <c r="A10" s="113" t="s">
        <v>232</v>
      </c>
      <c r="B10" s="80">
        <v>11.97619</v>
      </c>
    </row>
    <row r="11" spans="1:2" ht="15">
      <c r="A11" s="113" t="s">
        <v>228</v>
      </c>
      <c r="B11" s="80">
        <v>11.204762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DD85C-5534-443C-88CA-63FDA5C2B55F}">
  <dimension ref="A1:J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 min="7" max="7" width="35.7109375" style="0" customWidth="1"/>
    <col min="8" max="8" width="11.28125" style="0" bestFit="1" customWidth="1"/>
    <col min="9" max="9" width="35.7109375" style="0" customWidth="1"/>
    <col min="10" max="10" width="11.28125" style="0" bestFit="1" customWidth="1"/>
  </cols>
  <sheetData>
    <row r="1" spans="1:10" ht="15" customHeight="1">
      <c r="A1" s="13" t="s">
        <v>1062</v>
      </c>
      <c r="B1" s="13" t="s">
        <v>1063</v>
      </c>
      <c r="C1" s="13" t="s">
        <v>1064</v>
      </c>
      <c r="D1" s="13" t="s">
        <v>1072</v>
      </c>
      <c r="E1" s="13" t="s">
        <v>1071</v>
      </c>
      <c r="F1" s="13" t="s">
        <v>1078</v>
      </c>
      <c r="G1" s="13" t="s">
        <v>1077</v>
      </c>
      <c r="H1" s="13" t="s">
        <v>1083</v>
      </c>
      <c r="I1" s="13" t="s">
        <v>1082</v>
      </c>
      <c r="J1" s="13" t="s">
        <v>1090</v>
      </c>
    </row>
    <row r="2" spans="1:10" ht="15">
      <c r="A2" s="114" t="s">
        <v>971</v>
      </c>
      <c r="B2" s="114">
        <v>135</v>
      </c>
      <c r="C2" s="114" t="s">
        <v>1065</v>
      </c>
      <c r="D2" s="114">
        <v>8</v>
      </c>
      <c r="E2" s="114" t="s">
        <v>976</v>
      </c>
      <c r="F2" s="114">
        <v>22</v>
      </c>
      <c r="G2" s="114" t="s">
        <v>976</v>
      </c>
      <c r="H2" s="114">
        <v>24</v>
      </c>
      <c r="I2" s="114" t="s">
        <v>984</v>
      </c>
      <c r="J2" s="114">
        <v>12</v>
      </c>
    </row>
    <row r="3" spans="1:10" ht="15">
      <c r="A3" s="114" t="s">
        <v>972</v>
      </c>
      <c r="B3" s="114">
        <v>15</v>
      </c>
      <c r="C3" s="114" t="s">
        <v>977</v>
      </c>
      <c r="D3" s="114">
        <v>7</v>
      </c>
      <c r="E3" s="114" t="s">
        <v>982</v>
      </c>
      <c r="F3" s="114">
        <v>19</v>
      </c>
      <c r="G3" s="114" t="s">
        <v>979</v>
      </c>
      <c r="H3" s="114">
        <v>23</v>
      </c>
      <c r="I3" s="114" t="s">
        <v>1084</v>
      </c>
      <c r="J3" s="114">
        <v>11</v>
      </c>
    </row>
    <row r="4" spans="1:10" ht="15">
      <c r="A4" s="114" t="s">
        <v>973</v>
      </c>
      <c r="B4" s="114">
        <v>0</v>
      </c>
      <c r="C4" s="114" t="s">
        <v>1066</v>
      </c>
      <c r="D4" s="114">
        <v>6</v>
      </c>
      <c r="E4" s="114" t="s">
        <v>1010</v>
      </c>
      <c r="F4" s="114">
        <v>12</v>
      </c>
      <c r="G4" s="114" t="s">
        <v>1001</v>
      </c>
      <c r="H4" s="114">
        <v>11</v>
      </c>
      <c r="I4" s="114" t="s">
        <v>980</v>
      </c>
      <c r="J4" s="114">
        <v>6</v>
      </c>
    </row>
    <row r="5" spans="1:10" ht="15">
      <c r="A5" s="114" t="s">
        <v>974</v>
      </c>
      <c r="B5" s="114">
        <v>3458</v>
      </c>
      <c r="C5" s="114" t="s">
        <v>1067</v>
      </c>
      <c r="D5" s="114">
        <v>5</v>
      </c>
      <c r="E5" s="114" t="s">
        <v>1073</v>
      </c>
      <c r="F5" s="114">
        <v>10</v>
      </c>
      <c r="G5" s="114" t="s">
        <v>980</v>
      </c>
      <c r="H5" s="114">
        <v>9</v>
      </c>
      <c r="I5" s="114" t="s">
        <v>1085</v>
      </c>
      <c r="J5" s="114">
        <v>6</v>
      </c>
    </row>
    <row r="6" spans="1:10" ht="15">
      <c r="A6" s="114" t="s">
        <v>975</v>
      </c>
      <c r="B6" s="114">
        <v>3608</v>
      </c>
      <c r="C6" s="114" t="s">
        <v>1068</v>
      </c>
      <c r="D6" s="114">
        <v>5</v>
      </c>
      <c r="E6" s="114" t="s">
        <v>1074</v>
      </c>
      <c r="F6" s="114">
        <v>8</v>
      </c>
      <c r="G6" s="114" t="s">
        <v>1079</v>
      </c>
      <c r="H6" s="114">
        <v>9</v>
      </c>
      <c r="I6" s="114" t="s">
        <v>1020</v>
      </c>
      <c r="J6" s="114">
        <v>5</v>
      </c>
    </row>
    <row r="7" spans="1:10" ht="15">
      <c r="A7" s="114" t="s">
        <v>976</v>
      </c>
      <c r="B7" s="114">
        <v>48</v>
      </c>
      <c r="C7" s="114" t="s">
        <v>986</v>
      </c>
      <c r="D7" s="114">
        <v>5</v>
      </c>
      <c r="E7" s="114" t="s">
        <v>1075</v>
      </c>
      <c r="F7" s="114">
        <v>7</v>
      </c>
      <c r="G7" s="114" t="s">
        <v>1015</v>
      </c>
      <c r="H7" s="114">
        <v>7</v>
      </c>
      <c r="I7" s="114" t="s">
        <v>1069</v>
      </c>
      <c r="J7" s="114">
        <v>4</v>
      </c>
    </row>
    <row r="8" spans="1:10" ht="15">
      <c r="A8" s="114" t="s">
        <v>979</v>
      </c>
      <c r="B8" s="114">
        <v>28</v>
      </c>
      <c r="C8" s="114" t="s">
        <v>979</v>
      </c>
      <c r="D8" s="114">
        <v>4</v>
      </c>
      <c r="E8" s="114" t="s">
        <v>997</v>
      </c>
      <c r="F8" s="114">
        <v>6</v>
      </c>
      <c r="G8" s="114" t="s">
        <v>1080</v>
      </c>
      <c r="H8" s="114">
        <v>6</v>
      </c>
      <c r="I8" s="114" t="s">
        <v>1086</v>
      </c>
      <c r="J8" s="114">
        <v>4</v>
      </c>
    </row>
    <row r="9" spans="1:10" ht="15">
      <c r="A9" s="114" t="s">
        <v>982</v>
      </c>
      <c r="B9" s="114">
        <v>25</v>
      </c>
      <c r="C9" s="114" t="s">
        <v>1069</v>
      </c>
      <c r="D9" s="114">
        <v>4</v>
      </c>
      <c r="E9" s="114" t="s">
        <v>1076</v>
      </c>
      <c r="F9" s="114">
        <v>6</v>
      </c>
      <c r="G9" s="114" t="s">
        <v>982</v>
      </c>
      <c r="H9" s="114">
        <v>6</v>
      </c>
      <c r="I9" s="114" t="s">
        <v>1087</v>
      </c>
      <c r="J9" s="114">
        <v>4</v>
      </c>
    </row>
    <row r="10" spans="1:10" ht="15">
      <c r="A10" s="114" t="s">
        <v>980</v>
      </c>
      <c r="B10" s="114">
        <v>17</v>
      </c>
      <c r="C10" s="114" t="s">
        <v>1070</v>
      </c>
      <c r="D10" s="114">
        <v>4</v>
      </c>
      <c r="E10" s="114" t="s">
        <v>996</v>
      </c>
      <c r="F10" s="114">
        <v>6</v>
      </c>
      <c r="G10" s="114" t="s">
        <v>994</v>
      </c>
      <c r="H10" s="114">
        <v>5</v>
      </c>
      <c r="I10" s="114" t="s">
        <v>1088</v>
      </c>
      <c r="J10" s="114">
        <v>3</v>
      </c>
    </row>
    <row r="11" spans="1:10" ht="15">
      <c r="A11" s="114" t="s">
        <v>984</v>
      </c>
      <c r="B11" s="114">
        <v>17</v>
      </c>
      <c r="C11" s="114" t="s">
        <v>1034</v>
      </c>
      <c r="D11" s="114">
        <v>4</v>
      </c>
      <c r="E11" s="114" t="s">
        <v>1015</v>
      </c>
      <c r="F11" s="114">
        <v>5</v>
      </c>
      <c r="G11" s="114" t="s">
        <v>1081</v>
      </c>
      <c r="H11" s="114">
        <v>5</v>
      </c>
      <c r="I11" s="114" t="s">
        <v>1089</v>
      </c>
      <c r="J11" s="114">
        <v>3</v>
      </c>
    </row>
    <row r="14" spans="1:10" ht="15" customHeight="1">
      <c r="A14" s="13" t="s">
        <v>1096</v>
      </c>
      <c r="B14" s="13" t="s">
        <v>1063</v>
      </c>
      <c r="C14" s="13" t="s">
        <v>1107</v>
      </c>
      <c r="D14" s="13" t="s">
        <v>1072</v>
      </c>
      <c r="E14" s="13" t="s">
        <v>1117</v>
      </c>
      <c r="F14" s="13" t="s">
        <v>1078</v>
      </c>
      <c r="G14" s="13" t="s">
        <v>1123</v>
      </c>
      <c r="H14" s="13" t="s">
        <v>1083</v>
      </c>
      <c r="I14" s="13" t="s">
        <v>1130</v>
      </c>
      <c r="J14" s="13" t="s">
        <v>1090</v>
      </c>
    </row>
    <row r="15" spans="1:10" ht="15">
      <c r="A15" s="114" t="s">
        <v>1097</v>
      </c>
      <c r="B15" s="114">
        <v>17</v>
      </c>
      <c r="C15" s="114" t="s">
        <v>1099</v>
      </c>
      <c r="D15" s="114">
        <v>4</v>
      </c>
      <c r="E15" s="114" t="s">
        <v>1097</v>
      </c>
      <c r="F15" s="114">
        <v>13</v>
      </c>
      <c r="G15" s="114" t="s">
        <v>1098</v>
      </c>
      <c r="H15" s="114">
        <v>8</v>
      </c>
      <c r="I15" s="114" t="s">
        <v>1101</v>
      </c>
      <c r="J15" s="114">
        <v>5</v>
      </c>
    </row>
    <row r="16" spans="1:10" ht="15">
      <c r="A16" s="114" t="s">
        <v>1098</v>
      </c>
      <c r="B16" s="114">
        <v>8</v>
      </c>
      <c r="C16" s="114" t="s">
        <v>1108</v>
      </c>
      <c r="D16" s="114">
        <v>3</v>
      </c>
      <c r="E16" s="114" t="s">
        <v>1100</v>
      </c>
      <c r="F16" s="114">
        <v>6</v>
      </c>
      <c r="G16" s="114" t="s">
        <v>1097</v>
      </c>
      <c r="H16" s="114">
        <v>4</v>
      </c>
      <c r="I16" s="114" t="s">
        <v>1131</v>
      </c>
      <c r="J16" s="114">
        <v>3</v>
      </c>
    </row>
    <row r="17" spans="1:10" ht="15">
      <c r="A17" s="114" t="s">
        <v>1099</v>
      </c>
      <c r="B17" s="114">
        <v>7</v>
      </c>
      <c r="C17" s="114" t="s">
        <v>1109</v>
      </c>
      <c r="D17" s="114">
        <v>2</v>
      </c>
      <c r="E17" s="114" t="s">
        <v>1102</v>
      </c>
      <c r="F17" s="114">
        <v>5</v>
      </c>
      <c r="G17" s="114" t="s">
        <v>1104</v>
      </c>
      <c r="H17" s="114">
        <v>4</v>
      </c>
      <c r="I17" s="114" t="s">
        <v>1099</v>
      </c>
      <c r="J17" s="114">
        <v>3</v>
      </c>
    </row>
    <row r="18" spans="1:10" ht="15">
      <c r="A18" s="114" t="s">
        <v>1100</v>
      </c>
      <c r="B18" s="114">
        <v>6</v>
      </c>
      <c r="C18" s="114" t="s">
        <v>1110</v>
      </c>
      <c r="D18" s="114">
        <v>2</v>
      </c>
      <c r="E18" s="114" t="s">
        <v>1103</v>
      </c>
      <c r="F18" s="114">
        <v>5</v>
      </c>
      <c r="G18" s="114" t="s">
        <v>1105</v>
      </c>
      <c r="H18" s="114">
        <v>3</v>
      </c>
      <c r="I18" s="114" t="s">
        <v>1132</v>
      </c>
      <c r="J18" s="114">
        <v>2</v>
      </c>
    </row>
    <row r="19" spans="1:10" ht="15">
      <c r="A19" s="114" t="s">
        <v>1101</v>
      </c>
      <c r="B19" s="114">
        <v>5</v>
      </c>
      <c r="C19" s="114" t="s">
        <v>1111</v>
      </c>
      <c r="D19" s="114">
        <v>2</v>
      </c>
      <c r="E19" s="114" t="s">
        <v>1118</v>
      </c>
      <c r="F19" s="114">
        <v>4</v>
      </c>
      <c r="G19" s="114" t="s">
        <v>1124</v>
      </c>
      <c r="H19" s="114">
        <v>2</v>
      </c>
      <c r="I19" s="114" t="s">
        <v>1133</v>
      </c>
      <c r="J19" s="114">
        <v>2</v>
      </c>
    </row>
    <row r="20" spans="1:10" ht="15">
      <c r="A20" s="114" t="s">
        <v>1102</v>
      </c>
      <c r="B20" s="114">
        <v>5</v>
      </c>
      <c r="C20" s="114" t="s">
        <v>1112</v>
      </c>
      <c r="D20" s="114">
        <v>2</v>
      </c>
      <c r="E20" s="114" t="s">
        <v>1119</v>
      </c>
      <c r="F20" s="114">
        <v>4</v>
      </c>
      <c r="G20" s="114" t="s">
        <v>1125</v>
      </c>
      <c r="H20" s="114">
        <v>2</v>
      </c>
      <c r="I20" s="114"/>
      <c r="J20" s="114"/>
    </row>
    <row r="21" spans="1:10" ht="15">
      <c r="A21" s="114" t="s">
        <v>1103</v>
      </c>
      <c r="B21" s="114">
        <v>5</v>
      </c>
      <c r="C21" s="114" t="s">
        <v>1113</v>
      </c>
      <c r="D21" s="114">
        <v>2</v>
      </c>
      <c r="E21" s="114" t="s">
        <v>1106</v>
      </c>
      <c r="F21" s="114">
        <v>4</v>
      </c>
      <c r="G21" s="114" t="s">
        <v>1126</v>
      </c>
      <c r="H21" s="114">
        <v>2</v>
      </c>
      <c r="I21" s="114"/>
      <c r="J21" s="114"/>
    </row>
    <row r="22" spans="1:10" ht="15">
      <c r="A22" s="114" t="s">
        <v>1104</v>
      </c>
      <c r="B22" s="114">
        <v>4</v>
      </c>
      <c r="C22" s="114" t="s">
        <v>1114</v>
      </c>
      <c r="D22" s="114">
        <v>2</v>
      </c>
      <c r="E22" s="114" t="s">
        <v>1120</v>
      </c>
      <c r="F22" s="114">
        <v>3</v>
      </c>
      <c r="G22" s="114" t="s">
        <v>1127</v>
      </c>
      <c r="H22" s="114">
        <v>2</v>
      </c>
      <c r="I22" s="114"/>
      <c r="J22" s="114"/>
    </row>
    <row r="23" spans="1:10" ht="15">
      <c r="A23" s="114" t="s">
        <v>1105</v>
      </c>
      <c r="B23" s="114">
        <v>4</v>
      </c>
      <c r="C23" s="114" t="s">
        <v>1115</v>
      </c>
      <c r="D23" s="114">
        <v>2</v>
      </c>
      <c r="E23" s="114" t="s">
        <v>1121</v>
      </c>
      <c r="F23" s="114">
        <v>3</v>
      </c>
      <c r="G23" s="114" t="s">
        <v>1128</v>
      </c>
      <c r="H23" s="114">
        <v>2</v>
      </c>
      <c r="I23" s="114"/>
      <c r="J23" s="114"/>
    </row>
    <row r="24" spans="1:10" ht="15">
      <c r="A24" s="114" t="s">
        <v>1106</v>
      </c>
      <c r="B24" s="114">
        <v>4</v>
      </c>
      <c r="C24" s="114" t="s">
        <v>1116</v>
      </c>
      <c r="D24" s="114">
        <v>2</v>
      </c>
      <c r="E24" s="114" t="s">
        <v>1122</v>
      </c>
      <c r="F24" s="114">
        <v>2</v>
      </c>
      <c r="G24" s="114" t="s">
        <v>1129</v>
      </c>
      <c r="H24" s="114">
        <v>2</v>
      </c>
      <c r="I24" s="114"/>
      <c r="J24" s="114"/>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48"/>
  <sheetViews>
    <sheetView tabSelected="1" workbookViewId="0" topLeftCell="A1">
      <pane xSplit="1" ySplit="2" topLeftCell="B12"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9.57421875" style="3" bestFit="1" customWidth="1"/>
    <col min="34" max="34" width="8.7109375" style="3" bestFit="1" customWidth="1"/>
    <col min="35" max="35" width="10.00390625" style="0" bestFit="1" customWidth="1"/>
    <col min="36" max="36" width="16.57421875" style="0" bestFit="1" customWidth="1"/>
    <col min="37" max="37" width="8.421875" style="0" bestFit="1" customWidth="1"/>
    <col min="38" max="38" width="9.8515625" style="0" bestFit="1" customWidth="1"/>
    <col min="39" max="39" width="11.140625" style="0" bestFit="1" customWidth="1"/>
    <col min="40" max="40" width="11.7109375" style="0" bestFit="1" customWidth="1"/>
    <col min="41" max="41" width="6.140625" style="0" bestFit="1" customWidth="1"/>
    <col min="42" max="42" width="10.7109375" style="0" bestFit="1" customWidth="1"/>
    <col min="43" max="43" width="10.421875" style="0" bestFit="1" customWidth="1"/>
    <col min="44" max="44" width="7.421875" style="0" bestFit="1" customWidth="1"/>
    <col min="45" max="47" width="11.140625" style="0" bestFit="1" customWidth="1"/>
    <col min="48" max="48" width="11.8515625" style="0" bestFit="1" customWidth="1"/>
    <col min="49" max="49" width="10.421875" style="0" bestFit="1" customWidth="1"/>
    <col min="50" max="50" width="12.421875" style="0" bestFit="1" customWidth="1"/>
    <col min="51" max="51" width="8.421875" style="0" bestFit="1" customWidth="1"/>
    <col min="52" max="52" width="10.57421875" style="0" bestFit="1" customWidth="1"/>
    <col min="53" max="53" width="10.7109375" style="0" bestFit="1" customWidth="1"/>
    <col min="54" max="54" width="13.421875" style="0" bestFit="1" customWidth="1"/>
    <col min="55" max="55" width="10.8515625" style="0" bestFit="1" customWidth="1"/>
    <col min="56" max="56" width="10.140625" style="0" bestFit="1" customWidth="1"/>
    <col min="57" max="57" width="11.8515625" style="0" bestFit="1" customWidth="1"/>
    <col min="58" max="58" width="9.7109375" style="0" bestFit="1" customWidth="1"/>
    <col min="59" max="59" width="13.57421875" style="0" bestFit="1" customWidth="1"/>
    <col min="60" max="60" width="8.57421875" style="0" bestFit="1" customWidth="1"/>
    <col min="61" max="61" width="11.28125" style="0" bestFit="1" customWidth="1"/>
    <col min="62" max="62" width="11.00390625" style="0" bestFit="1" customWidth="1"/>
    <col min="63" max="63" width="8.57421875" style="0" bestFit="1" customWidth="1"/>
    <col min="64" max="64" width="11.140625" style="0" bestFit="1" customWidth="1"/>
    <col min="65" max="65" width="10.28125" style="0" bestFit="1" customWidth="1"/>
    <col min="66" max="66" width="11.00390625" style="0" bestFit="1" customWidth="1"/>
    <col min="67" max="67" width="8.7109375" style="0" bestFit="1" customWidth="1"/>
    <col min="68" max="68" width="12.7109375" style="0" bestFit="1" customWidth="1"/>
    <col min="69" max="69" width="12.00390625" style="0" bestFit="1" customWidth="1"/>
    <col min="70" max="70" width="8.421875" style="0" bestFit="1" customWidth="1"/>
    <col min="71" max="71" width="12.57421875" style="0" bestFit="1" customWidth="1"/>
    <col min="72" max="72" width="11.421875" style="0" bestFit="1" customWidth="1"/>
    <col min="73" max="73" width="15.57421875" style="0" bestFit="1" customWidth="1"/>
    <col min="74" max="74" width="18.421875" style="0" bestFit="1" customWidth="1"/>
    <col min="75" max="75" width="16.7109375" style="0" bestFit="1" customWidth="1"/>
    <col min="76" max="76" width="12.421875" style="0" bestFit="1" customWidth="1"/>
    <col min="77" max="77" width="6.8515625" style="0" bestFit="1" customWidth="1"/>
    <col min="78" max="78" width="10.7109375" style="0" bestFit="1" customWidth="1"/>
    <col min="79" max="79" width="11.7109375" style="0" bestFit="1" customWidth="1"/>
    <col min="80" max="80" width="10.140625" style="0" bestFit="1" customWidth="1"/>
    <col min="81" max="81" width="7.140625" style="0" bestFit="1" customWidth="1"/>
    <col min="82" max="82" width="8.57421875" style="0" bestFit="1" customWidth="1"/>
    <col min="83" max="83" width="11.00390625" style="0" bestFit="1" customWidth="1"/>
    <col min="84" max="84" width="13.57421875" style="0" bestFit="1" customWidth="1"/>
    <col min="86" max="86" width="9.8515625" style="0" bestFit="1" customWidth="1"/>
    <col min="87" max="87" width="11.140625" style="0" bestFit="1" customWidth="1"/>
    <col min="88" max="88" width="11.00390625" style="0" bestFit="1" customWidth="1"/>
    <col min="89" max="89" width="11.140625" style="0" bestFit="1" customWidth="1"/>
    <col min="90" max="90" width="12.8515625" style="0" bestFit="1" customWidth="1"/>
    <col min="91" max="91" width="9.00390625" style="0" bestFit="1" customWidth="1"/>
    <col min="92" max="92" width="8.00390625" style="0" bestFit="1" customWidth="1"/>
    <col min="93" max="94" width="10.00390625" style="0" bestFit="1" customWidth="1"/>
    <col min="95" max="95" width="8.7109375" style="0" bestFit="1" customWidth="1"/>
    <col min="96" max="96" width="11.7109375" style="0" bestFit="1" customWidth="1"/>
    <col min="97" max="97" width="11.00390625" style="0" bestFit="1" customWidth="1"/>
    <col min="98" max="98" width="9.28125" style="0" bestFit="1" customWidth="1"/>
    <col min="99" max="99" width="8.8515625" style="0" bestFit="1" customWidth="1"/>
    <col min="100" max="100" width="9.421875" style="0" bestFit="1" customWidth="1"/>
    <col min="101" max="101" width="10.28125" style="0" bestFit="1" customWidth="1"/>
    <col min="102" max="103" width="12.8515625" style="0" bestFit="1" customWidth="1"/>
    <col min="104" max="104" width="11.421875" style="0" bestFit="1" customWidth="1"/>
    <col min="105" max="105" width="13.00390625" style="0" bestFit="1" customWidth="1"/>
    <col min="106" max="106" width="9.57421875" style="0" bestFit="1" customWidth="1"/>
    <col min="107" max="107" width="12.8515625" style="0" bestFit="1" customWidth="1"/>
    <col min="108" max="108" width="10.140625" style="0" bestFit="1" customWidth="1"/>
    <col min="109" max="109" width="11.421875" style="0" bestFit="1" customWidth="1"/>
    <col min="110" max="110" width="9.00390625" style="0" bestFit="1" customWidth="1"/>
    <col min="111" max="111" width="15.57421875" style="0" bestFit="1" customWidth="1"/>
    <col min="112" max="112" width="12.28125" style="0" bestFit="1" customWidth="1"/>
    <col min="113" max="113" width="13.7109375" style="0" bestFit="1" customWidth="1"/>
    <col min="114" max="114" width="10.7109375" style="0" bestFit="1" customWidth="1"/>
    <col min="115" max="115" width="12.8515625" style="0" bestFit="1" customWidth="1"/>
    <col min="116" max="116" width="10.140625" style="0" bestFit="1" customWidth="1"/>
    <col min="117" max="117" width="13.140625" style="0" bestFit="1" customWidth="1"/>
    <col min="118" max="118" width="9.7109375" style="0" bestFit="1" customWidth="1"/>
    <col min="119" max="119" width="21.7109375" style="0" bestFit="1" customWidth="1"/>
    <col min="120" max="120" width="27.421875" style="0" bestFit="1" customWidth="1"/>
    <col min="121" max="121" width="22.57421875" style="0" bestFit="1" customWidth="1"/>
    <col min="122" max="122" width="28.421875" style="0" bestFit="1" customWidth="1"/>
    <col min="123" max="123" width="34.7109375" style="0" bestFit="1" customWidth="1"/>
    <col min="124" max="124" width="38.00390625" style="0" bestFit="1" customWidth="1"/>
    <col min="125" max="125" width="18.57421875" style="0" bestFit="1" customWidth="1"/>
    <col min="126" max="126" width="22.28125" style="0" bestFit="1" customWidth="1"/>
    <col min="127" max="127" width="17.421875" style="0" bestFit="1" customWidth="1"/>
    <col min="128" max="128" width="22.00390625" style="0" bestFit="1" customWidth="1"/>
    <col min="129" max="129" width="24.28125" style="0" bestFit="1" customWidth="1"/>
    <col min="130" max="130" width="22.00390625" style="0" bestFit="1" customWidth="1"/>
    <col min="131" max="131" width="24.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13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295</v>
      </c>
      <c r="AU2" s="13" t="s">
        <v>296</v>
      </c>
      <c r="AV2" s="13" t="s">
        <v>297</v>
      </c>
      <c r="AW2" s="13" t="s">
        <v>298</v>
      </c>
      <c r="AX2" s="13" t="s">
        <v>299</v>
      </c>
      <c r="AY2" s="13" t="s">
        <v>300</v>
      </c>
      <c r="AZ2" s="13" t="s">
        <v>301</v>
      </c>
      <c r="BA2" s="13" t="s">
        <v>302</v>
      </c>
      <c r="BB2" s="13" t="s">
        <v>303</v>
      </c>
      <c r="BC2" s="13" t="s">
        <v>304</v>
      </c>
      <c r="BD2" s="13" t="s">
        <v>305</v>
      </c>
      <c r="BE2" s="13" t="s">
        <v>306</v>
      </c>
      <c r="BF2" s="13" t="s">
        <v>307</v>
      </c>
      <c r="BG2" s="13" t="s">
        <v>308</v>
      </c>
      <c r="BH2" s="13" t="s">
        <v>309</v>
      </c>
      <c r="BI2" s="13" t="s">
        <v>310</v>
      </c>
      <c r="BJ2" s="13" t="s">
        <v>311</v>
      </c>
      <c r="BK2" s="13" t="s">
        <v>312</v>
      </c>
      <c r="BL2" s="13" t="s">
        <v>313</v>
      </c>
      <c r="BM2" s="13" t="s">
        <v>314</v>
      </c>
      <c r="BN2" s="13" t="s">
        <v>315</v>
      </c>
      <c r="BO2" s="13" t="s">
        <v>316</v>
      </c>
      <c r="BP2" s="13" t="s">
        <v>317</v>
      </c>
      <c r="BQ2" s="13" t="s">
        <v>318</v>
      </c>
      <c r="BR2" s="13" t="s">
        <v>319</v>
      </c>
      <c r="BS2" s="13" t="s">
        <v>320</v>
      </c>
      <c r="BT2" s="13" t="s">
        <v>321</v>
      </c>
      <c r="BU2" s="13" t="s">
        <v>322</v>
      </c>
      <c r="BV2" s="13" t="s">
        <v>323</v>
      </c>
      <c r="BW2" s="13" t="s">
        <v>324</v>
      </c>
      <c r="BX2" s="13" t="s">
        <v>325</v>
      </c>
      <c r="BY2" s="13" t="s">
        <v>326</v>
      </c>
      <c r="BZ2" s="13" t="s">
        <v>327</v>
      </c>
      <c r="CA2" s="13" t="s">
        <v>328</v>
      </c>
      <c r="CB2" s="13" t="s">
        <v>329</v>
      </c>
      <c r="CC2" s="13" t="s">
        <v>330</v>
      </c>
      <c r="CD2" s="13" t="s">
        <v>331</v>
      </c>
      <c r="CE2" s="13" t="s">
        <v>332</v>
      </c>
      <c r="CF2" s="13" t="s">
        <v>333</v>
      </c>
      <c r="CG2" s="13" t="s">
        <v>334</v>
      </c>
      <c r="CH2" s="13" t="s">
        <v>335</v>
      </c>
      <c r="CI2" s="13" t="s">
        <v>336</v>
      </c>
      <c r="CJ2" s="13" t="s">
        <v>337</v>
      </c>
      <c r="CK2" s="13" t="s">
        <v>338</v>
      </c>
      <c r="CL2" s="13" t="s">
        <v>339</v>
      </c>
      <c r="CM2" s="13" t="s">
        <v>340</v>
      </c>
      <c r="CN2" s="13" t="s">
        <v>341</v>
      </c>
      <c r="CO2" s="13" t="s">
        <v>342</v>
      </c>
      <c r="CP2" s="13" t="s">
        <v>343</v>
      </c>
      <c r="CQ2" s="13" t="s">
        <v>344</v>
      </c>
      <c r="CR2" s="13" t="s">
        <v>345</v>
      </c>
      <c r="CS2" s="13" t="s">
        <v>346</v>
      </c>
      <c r="CT2" s="13" t="s">
        <v>347</v>
      </c>
      <c r="CU2" s="13" t="s">
        <v>348</v>
      </c>
      <c r="CV2" s="13" t="s">
        <v>349</v>
      </c>
      <c r="CW2" s="13" t="s">
        <v>350</v>
      </c>
      <c r="CX2" s="13" t="s">
        <v>351</v>
      </c>
      <c r="CY2" s="13" t="s">
        <v>352</v>
      </c>
      <c r="CZ2" s="13" t="s">
        <v>353</v>
      </c>
      <c r="DA2" s="13" t="s">
        <v>354</v>
      </c>
      <c r="DB2" s="13" t="s">
        <v>355</v>
      </c>
      <c r="DC2" s="13" t="s">
        <v>356</v>
      </c>
      <c r="DD2" s="13" t="s">
        <v>357</v>
      </c>
      <c r="DE2" s="13" t="s">
        <v>358</v>
      </c>
      <c r="DF2" s="13" t="s">
        <v>359</v>
      </c>
      <c r="DG2" s="13" t="s">
        <v>360</v>
      </c>
      <c r="DH2" s="13" t="s">
        <v>361</v>
      </c>
      <c r="DI2" s="13" t="s">
        <v>362</v>
      </c>
      <c r="DJ2" s="13" t="s">
        <v>363</v>
      </c>
      <c r="DK2" s="13" t="s">
        <v>364</v>
      </c>
      <c r="DL2" s="13" t="s">
        <v>365</v>
      </c>
      <c r="DM2" s="13" t="s">
        <v>366</v>
      </c>
      <c r="DN2" s="13" t="s">
        <v>959</v>
      </c>
      <c r="DO2" s="120" t="s">
        <v>1050</v>
      </c>
      <c r="DP2" s="120" t="s">
        <v>1051</v>
      </c>
      <c r="DQ2" s="120" t="s">
        <v>1052</v>
      </c>
      <c r="DR2" s="120" t="s">
        <v>1053</v>
      </c>
      <c r="DS2" s="120" t="s">
        <v>1054</v>
      </c>
      <c r="DT2" s="120" t="s">
        <v>1055</v>
      </c>
      <c r="DU2" s="120" t="s">
        <v>1056</v>
      </c>
      <c r="DV2" s="120" t="s">
        <v>1057</v>
      </c>
      <c r="DW2" s="120" t="s">
        <v>1059</v>
      </c>
      <c r="DX2" s="120" t="s">
        <v>1139</v>
      </c>
      <c r="DY2" s="120" t="s">
        <v>1141</v>
      </c>
      <c r="DZ2" s="120" t="s">
        <v>1142</v>
      </c>
      <c r="EA2" s="120" t="s">
        <v>1143</v>
      </c>
      <c r="EB2" s="3"/>
      <c r="EC2" s="3"/>
    </row>
    <row r="3" spans="1:133" ht="15" customHeight="1">
      <c r="A3" s="66" t="s">
        <v>227</v>
      </c>
      <c r="B3" s="67" t="s">
        <v>1146</v>
      </c>
      <c r="C3" s="67"/>
      <c r="D3" s="68">
        <v>800</v>
      </c>
      <c r="E3" s="70"/>
      <c r="F3" s="97" t="s">
        <v>414</v>
      </c>
      <c r="G3" s="67"/>
      <c r="H3" s="71" t="s">
        <v>227</v>
      </c>
      <c r="I3" s="72"/>
      <c r="J3" s="72"/>
      <c r="K3" s="71"/>
      <c r="L3" s="75">
        <v>1230.4731277520232</v>
      </c>
      <c r="M3" s="76">
        <v>7315.82275390625</v>
      </c>
      <c r="N3" s="76">
        <v>5335.35498046875</v>
      </c>
      <c r="O3" s="77"/>
      <c r="P3" s="78"/>
      <c r="Q3" s="78"/>
      <c r="R3" s="48"/>
      <c r="S3" s="48">
        <v>5</v>
      </c>
      <c r="T3" s="48">
        <v>7</v>
      </c>
      <c r="U3" s="49">
        <v>192.333333</v>
      </c>
      <c r="V3" s="49">
        <v>0.0125</v>
      </c>
      <c r="W3" s="49">
        <v>0.024621</v>
      </c>
      <c r="X3" s="49">
        <v>1.767659</v>
      </c>
      <c r="Y3" s="49">
        <v>0.32222222222222224</v>
      </c>
      <c r="Z3" s="49">
        <v>0.2</v>
      </c>
      <c r="AA3" s="73">
        <v>3</v>
      </c>
      <c r="AB3" s="73"/>
      <c r="AC3" s="74"/>
      <c r="AD3" s="80" t="s">
        <v>367</v>
      </c>
      <c r="AE3" s="96" t="s">
        <v>368</v>
      </c>
      <c r="AF3" s="80"/>
      <c r="AG3" s="96" t="s">
        <v>414</v>
      </c>
      <c r="AH3" s="80" t="s">
        <v>460</v>
      </c>
      <c r="AI3" s="80"/>
      <c r="AJ3" s="80"/>
      <c r="AK3" s="80"/>
      <c r="AL3" s="80"/>
      <c r="AM3" s="80"/>
      <c r="AN3" s="80"/>
      <c r="AO3" s="80"/>
      <c r="AP3" s="80"/>
      <c r="AQ3" s="80"/>
      <c r="AR3" s="80"/>
      <c r="AS3" s="80" t="s">
        <v>505</v>
      </c>
      <c r="AT3" s="80" t="s">
        <v>505</v>
      </c>
      <c r="AU3" s="80">
        <v>0</v>
      </c>
      <c r="AV3" s="80"/>
      <c r="AW3" s="80"/>
      <c r="AX3" s="80"/>
      <c r="AY3" s="96" t="s">
        <v>540</v>
      </c>
      <c r="AZ3" s="80"/>
      <c r="BA3" s="80"/>
      <c r="BB3" s="80"/>
      <c r="BC3" s="80"/>
      <c r="BD3" s="80"/>
      <c r="BE3" s="80" t="s">
        <v>646</v>
      </c>
      <c r="BF3" s="80"/>
      <c r="BG3" s="80" t="s">
        <v>647</v>
      </c>
      <c r="BH3" s="80">
        <v>236951</v>
      </c>
      <c r="BI3" s="80"/>
      <c r="BJ3" s="80"/>
      <c r="BK3" s="80"/>
      <c r="BL3" s="80"/>
      <c r="BM3" s="80"/>
      <c r="BN3" s="80"/>
      <c r="BO3" s="80"/>
      <c r="BP3" s="80" t="b">
        <v>0</v>
      </c>
      <c r="BQ3" s="80"/>
      <c r="BR3" s="80"/>
      <c r="BS3" s="80"/>
      <c r="BT3" s="80" t="b">
        <v>0</v>
      </c>
      <c r="BU3" s="80" t="b">
        <v>0</v>
      </c>
      <c r="BV3" s="80"/>
      <c r="BW3" s="80" t="b">
        <v>0</v>
      </c>
      <c r="BX3" s="80" t="b">
        <v>1</v>
      </c>
      <c r="BY3" s="96" t="s">
        <v>706</v>
      </c>
      <c r="BZ3" s="80"/>
      <c r="CA3" s="80"/>
      <c r="CB3" s="80"/>
      <c r="CC3" s="80"/>
      <c r="CD3" s="80" t="s">
        <v>782</v>
      </c>
      <c r="CE3" s="80"/>
      <c r="CF3" s="80">
        <v>0</v>
      </c>
      <c r="CG3" s="80"/>
      <c r="CH3" s="80" t="s">
        <v>832</v>
      </c>
      <c r="CI3" s="80"/>
      <c r="CJ3" s="80"/>
      <c r="CK3" s="80"/>
      <c r="CL3" s="80"/>
      <c r="CM3" s="80"/>
      <c r="CN3" s="80"/>
      <c r="CO3" s="80"/>
      <c r="CP3" s="80"/>
      <c r="CQ3" s="80"/>
      <c r="CR3" s="80"/>
      <c r="CS3" s="80"/>
      <c r="CT3" s="80"/>
      <c r="CU3" s="80"/>
      <c r="CV3" s="80"/>
      <c r="CW3" s="80"/>
      <c r="CX3" s="80"/>
      <c r="CY3" s="80"/>
      <c r="CZ3" s="80"/>
      <c r="DA3" s="80"/>
      <c r="DB3" s="80"/>
      <c r="DC3" s="80"/>
      <c r="DD3" s="80"/>
      <c r="DE3" s="80" t="s">
        <v>882</v>
      </c>
      <c r="DF3" s="80"/>
      <c r="DG3" s="80">
        <v>906</v>
      </c>
      <c r="DH3" s="80" t="s">
        <v>227</v>
      </c>
      <c r="DI3" s="80" t="s">
        <v>903</v>
      </c>
      <c r="DJ3" s="80" t="s">
        <v>906</v>
      </c>
      <c r="DK3" s="80">
        <v>0</v>
      </c>
      <c r="DL3" s="80"/>
      <c r="DM3" s="80"/>
      <c r="DN3" s="80" t="str">
        <f>REPLACE(INDEX(GroupVertices[Group],MATCH(Vertices[[#This Row],[Vertex]],GroupVertices[Vertex],0)),1,1,"")</f>
        <v>1</v>
      </c>
      <c r="DO3" s="48">
        <v>1</v>
      </c>
      <c r="DP3" s="49">
        <v>5.2631578947368425</v>
      </c>
      <c r="DQ3" s="48">
        <v>0</v>
      </c>
      <c r="DR3" s="49">
        <v>0</v>
      </c>
      <c r="DS3" s="48">
        <v>0</v>
      </c>
      <c r="DT3" s="49">
        <v>0</v>
      </c>
      <c r="DU3" s="48">
        <v>18</v>
      </c>
      <c r="DV3" s="49">
        <v>94.73684210526316</v>
      </c>
      <c r="DW3" s="48">
        <v>19</v>
      </c>
      <c r="DX3" s="121" t="s">
        <v>1140</v>
      </c>
      <c r="DY3" s="121" t="s">
        <v>1140</v>
      </c>
      <c r="DZ3" s="121" t="s">
        <v>1140</v>
      </c>
      <c r="EA3" s="121" t="s">
        <v>1140</v>
      </c>
      <c r="EB3" s="3"/>
      <c r="EC3" s="3"/>
    </row>
    <row r="4" spans="1:136" ht="15" customHeight="1">
      <c r="A4" s="66" t="s">
        <v>260</v>
      </c>
      <c r="B4" s="67" t="s">
        <v>1147</v>
      </c>
      <c r="C4" s="67"/>
      <c r="D4" s="68">
        <v>100</v>
      </c>
      <c r="E4" s="70"/>
      <c r="F4" s="97" t="s">
        <v>415</v>
      </c>
      <c r="G4" s="67"/>
      <c r="H4" s="71" t="s">
        <v>260</v>
      </c>
      <c r="I4" s="72"/>
      <c r="J4" s="72"/>
      <c r="K4" s="71"/>
      <c r="L4" s="75">
        <v>1</v>
      </c>
      <c r="M4" s="76">
        <v>6525.7431640625</v>
      </c>
      <c r="N4" s="76">
        <v>2340.806396484375</v>
      </c>
      <c r="O4" s="77"/>
      <c r="P4" s="78"/>
      <c r="Q4" s="78"/>
      <c r="R4" s="82"/>
      <c r="S4" s="48">
        <v>1</v>
      </c>
      <c r="T4" s="48">
        <v>0</v>
      </c>
      <c r="U4" s="49">
        <v>0</v>
      </c>
      <c r="V4" s="49">
        <v>0.008065</v>
      </c>
      <c r="W4" s="49">
        <v>0.002406</v>
      </c>
      <c r="X4" s="49">
        <v>0.300251</v>
      </c>
      <c r="Y4" s="49">
        <v>0</v>
      </c>
      <c r="Z4" s="49">
        <v>0</v>
      </c>
      <c r="AA4" s="73">
        <v>4</v>
      </c>
      <c r="AB4" s="73"/>
      <c r="AC4" s="74"/>
      <c r="AD4" s="80" t="s">
        <v>367</v>
      </c>
      <c r="AE4" s="96" t="s">
        <v>369</v>
      </c>
      <c r="AF4" s="80"/>
      <c r="AG4" s="96" t="s">
        <v>415</v>
      </c>
      <c r="AH4" s="80" t="s">
        <v>461</v>
      </c>
      <c r="AI4" s="80"/>
      <c r="AJ4" s="80"/>
      <c r="AK4" s="80"/>
      <c r="AL4" s="80"/>
      <c r="AM4" s="80"/>
      <c r="AN4" s="80"/>
      <c r="AO4" s="80"/>
      <c r="AP4" s="80"/>
      <c r="AQ4" s="80"/>
      <c r="AR4" s="80"/>
      <c r="AS4" s="80" t="s">
        <v>505</v>
      </c>
      <c r="AT4" s="80" t="s">
        <v>505</v>
      </c>
      <c r="AU4" s="80">
        <v>0</v>
      </c>
      <c r="AV4" s="80"/>
      <c r="AW4" s="80"/>
      <c r="AX4" s="80"/>
      <c r="AY4" s="96" t="s">
        <v>541</v>
      </c>
      <c r="AZ4" s="80"/>
      <c r="BA4" s="80"/>
      <c r="BB4" s="80"/>
      <c r="BC4" s="80"/>
      <c r="BD4" s="80"/>
      <c r="BE4" s="80" t="s">
        <v>646</v>
      </c>
      <c r="BF4" s="80"/>
      <c r="BG4" s="80" t="s">
        <v>648</v>
      </c>
      <c r="BH4" s="80">
        <v>137208</v>
      </c>
      <c r="BI4" s="80"/>
      <c r="BJ4" s="80"/>
      <c r="BK4" s="80"/>
      <c r="BL4" s="80"/>
      <c r="BM4" s="80"/>
      <c r="BN4" s="80"/>
      <c r="BO4" s="80"/>
      <c r="BP4" s="80" t="b">
        <v>0</v>
      </c>
      <c r="BQ4" s="80"/>
      <c r="BR4" s="80"/>
      <c r="BS4" s="80"/>
      <c r="BT4" s="80" t="b">
        <v>0</v>
      </c>
      <c r="BU4" s="80" t="b">
        <v>0</v>
      </c>
      <c r="BV4" s="80"/>
      <c r="BW4" s="80" t="b">
        <v>0</v>
      </c>
      <c r="BX4" s="80" t="b">
        <v>1</v>
      </c>
      <c r="BY4" s="96" t="s">
        <v>707</v>
      </c>
      <c r="BZ4" s="80"/>
      <c r="CA4" s="80"/>
      <c r="CB4" s="80"/>
      <c r="CC4" s="80"/>
      <c r="CD4" s="80" t="s">
        <v>783</v>
      </c>
      <c r="CE4" s="80"/>
      <c r="CF4" s="80">
        <v>0</v>
      </c>
      <c r="CG4" s="80"/>
      <c r="CH4" s="80"/>
      <c r="CI4" s="80"/>
      <c r="CJ4" s="80"/>
      <c r="CK4" s="80"/>
      <c r="CL4" s="80"/>
      <c r="CM4" s="80"/>
      <c r="CN4" s="80"/>
      <c r="CO4" s="80"/>
      <c r="CP4" s="80"/>
      <c r="CQ4" s="80"/>
      <c r="CR4" s="80"/>
      <c r="CS4" s="80"/>
      <c r="CT4" s="80"/>
      <c r="CU4" s="80"/>
      <c r="CV4" s="80"/>
      <c r="CW4" s="80"/>
      <c r="CX4" s="80"/>
      <c r="CY4" s="80"/>
      <c r="CZ4" s="80"/>
      <c r="DA4" s="80"/>
      <c r="DB4" s="80"/>
      <c r="DC4" s="80"/>
      <c r="DD4" s="80"/>
      <c r="DE4" s="80" t="s">
        <v>882</v>
      </c>
      <c r="DF4" s="80"/>
      <c r="DG4" s="80">
        <v>2648</v>
      </c>
      <c r="DH4" s="80" t="s">
        <v>260</v>
      </c>
      <c r="DI4" s="80" t="s">
        <v>903</v>
      </c>
      <c r="DJ4" s="96" t="s">
        <v>907</v>
      </c>
      <c r="DK4" s="80">
        <v>0</v>
      </c>
      <c r="DL4" s="80"/>
      <c r="DM4" s="80"/>
      <c r="DN4" s="80" t="str">
        <f>REPLACE(INDEX(GroupVertices[Group],MATCH(Vertices[[#This Row],[Vertex]],GroupVertices[Vertex],0)),1,1,"")</f>
        <v>1</v>
      </c>
      <c r="DO4" s="48">
        <v>0</v>
      </c>
      <c r="DP4" s="49">
        <v>0</v>
      </c>
      <c r="DQ4" s="48">
        <v>0</v>
      </c>
      <c r="DR4" s="49">
        <v>0</v>
      </c>
      <c r="DS4" s="48">
        <v>0</v>
      </c>
      <c r="DT4" s="49">
        <v>0</v>
      </c>
      <c r="DU4" s="48">
        <v>17</v>
      </c>
      <c r="DV4" s="49">
        <v>100</v>
      </c>
      <c r="DW4" s="48">
        <v>17</v>
      </c>
      <c r="DX4" s="48"/>
      <c r="DY4" s="48"/>
      <c r="DZ4" s="48"/>
      <c r="EA4" s="48"/>
      <c r="EB4" s="2"/>
      <c r="EC4" s="3"/>
      <c r="ED4" s="3"/>
      <c r="EE4" s="3"/>
      <c r="EF4" s="3"/>
    </row>
    <row r="5" spans="1:136" ht="15" customHeight="1">
      <c r="A5" s="66" t="s">
        <v>261</v>
      </c>
      <c r="B5" s="67" t="s">
        <v>1147</v>
      </c>
      <c r="C5" s="67"/>
      <c r="D5" s="68">
        <v>100</v>
      </c>
      <c r="E5" s="70"/>
      <c r="F5" s="97" t="s">
        <v>416</v>
      </c>
      <c r="G5" s="67"/>
      <c r="H5" s="71" t="s">
        <v>261</v>
      </c>
      <c r="I5" s="72"/>
      <c r="J5" s="72"/>
      <c r="K5" s="71"/>
      <c r="L5" s="75">
        <v>1</v>
      </c>
      <c r="M5" s="76">
        <v>6124.65283203125</v>
      </c>
      <c r="N5" s="76">
        <v>6392.2724609375</v>
      </c>
      <c r="O5" s="77"/>
      <c r="P5" s="78"/>
      <c r="Q5" s="78"/>
      <c r="R5" s="82"/>
      <c r="S5" s="48">
        <v>1</v>
      </c>
      <c r="T5" s="48">
        <v>0</v>
      </c>
      <c r="U5" s="49">
        <v>0</v>
      </c>
      <c r="V5" s="49">
        <v>0.008065</v>
      </c>
      <c r="W5" s="49">
        <v>0.002406</v>
      </c>
      <c r="X5" s="49">
        <v>0.300251</v>
      </c>
      <c r="Y5" s="49">
        <v>0</v>
      </c>
      <c r="Z5" s="49">
        <v>0</v>
      </c>
      <c r="AA5" s="73">
        <v>5</v>
      </c>
      <c r="AB5" s="73"/>
      <c r="AC5" s="74"/>
      <c r="AD5" s="80" t="s">
        <v>367</v>
      </c>
      <c r="AE5" s="96" t="s">
        <v>370</v>
      </c>
      <c r="AF5" s="80"/>
      <c r="AG5" s="96" t="s">
        <v>416</v>
      </c>
      <c r="AH5" s="80" t="s">
        <v>462</v>
      </c>
      <c r="AI5" s="80"/>
      <c r="AJ5" s="80"/>
      <c r="AK5" s="80"/>
      <c r="AL5" s="80"/>
      <c r="AM5" s="80"/>
      <c r="AN5" s="80"/>
      <c r="AO5" s="80"/>
      <c r="AP5" s="80"/>
      <c r="AQ5" s="80"/>
      <c r="AR5" s="80"/>
      <c r="AS5" s="80" t="s">
        <v>505</v>
      </c>
      <c r="AT5" s="80" t="s">
        <v>505</v>
      </c>
      <c r="AU5" s="80">
        <v>0</v>
      </c>
      <c r="AV5" s="80"/>
      <c r="AW5" s="80"/>
      <c r="AX5" s="80"/>
      <c r="AY5" s="96" t="s">
        <v>542</v>
      </c>
      <c r="AZ5" s="80"/>
      <c r="BA5" s="80"/>
      <c r="BB5" s="80"/>
      <c r="BC5" s="80"/>
      <c r="BD5" s="80"/>
      <c r="BE5" s="80" t="s">
        <v>646</v>
      </c>
      <c r="BF5" s="80"/>
      <c r="BG5" s="80" t="s">
        <v>649</v>
      </c>
      <c r="BH5" s="80">
        <v>120723</v>
      </c>
      <c r="BI5" s="80"/>
      <c r="BJ5" s="80"/>
      <c r="BK5" s="80"/>
      <c r="BL5" s="80"/>
      <c r="BM5" s="80"/>
      <c r="BN5" s="80"/>
      <c r="BO5" s="80"/>
      <c r="BP5" s="80" t="b">
        <v>0</v>
      </c>
      <c r="BQ5" s="80"/>
      <c r="BR5" s="80"/>
      <c r="BS5" s="80"/>
      <c r="BT5" s="80" t="b">
        <v>0</v>
      </c>
      <c r="BU5" s="80" t="b">
        <v>0</v>
      </c>
      <c r="BV5" s="80"/>
      <c r="BW5" s="80" t="b">
        <v>0</v>
      </c>
      <c r="BX5" s="80" t="b">
        <v>1</v>
      </c>
      <c r="BY5" s="96" t="s">
        <v>708</v>
      </c>
      <c r="BZ5" s="80"/>
      <c r="CA5" s="80"/>
      <c r="CB5" s="80"/>
      <c r="CC5" s="80"/>
      <c r="CD5" s="80" t="s">
        <v>784</v>
      </c>
      <c r="CE5" s="80"/>
      <c r="CF5" s="80">
        <v>0</v>
      </c>
      <c r="CG5" s="80"/>
      <c r="CH5" s="80"/>
      <c r="CI5" s="80"/>
      <c r="CJ5" s="80"/>
      <c r="CK5" s="80"/>
      <c r="CL5" s="80"/>
      <c r="CM5" s="80"/>
      <c r="CN5" s="80"/>
      <c r="CO5" s="80"/>
      <c r="CP5" s="80"/>
      <c r="CQ5" s="80"/>
      <c r="CR5" s="80"/>
      <c r="CS5" s="80"/>
      <c r="CT5" s="80"/>
      <c r="CU5" s="80"/>
      <c r="CV5" s="80"/>
      <c r="CW5" s="80"/>
      <c r="CX5" s="80"/>
      <c r="CY5" s="80"/>
      <c r="CZ5" s="80"/>
      <c r="DA5" s="80"/>
      <c r="DB5" s="80"/>
      <c r="DC5" s="80"/>
      <c r="DD5" s="80"/>
      <c r="DE5" s="80" t="s">
        <v>882</v>
      </c>
      <c r="DF5" s="80"/>
      <c r="DG5" s="80">
        <v>12028</v>
      </c>
      <c r="DH5" s="80" t="s">
        <v>261</v>
      </c>
      <c r="DI5" s="80" t="s">
        <v>903</v>
      </c>
      <c r="DJ5" s="96" t="s">
        <v>908</v>
      </c>
      <c r="DK5" s="80">
        <v>0</v>
      </c>
      <c r="DL5" s="80"/>
      <c r="DM5" s="80"/>
      <c r="DN5" s="80" t="str">
        <f>REPLACE(INDEX(GroupVertices[Group],MATCH(Vertices[[#This Row],[Vertex]],GroupVertices[Vertex],0)),1,1,"")</f>
        <v>1</v>
      </c>
      <c r="DO5" s="48">
        <v>0</v>
      </c>
      <c r="DP5" s="49">
        <v>0</v>
      </c>
      <c r="DQ5" s="48">
        <v>0</v>
      </c>
      <c r="DR5" s="49">
        <v>0</v>
      </c>
      <c r="DS5" s="48">
        <v>0</v>
      </c>
      <c r="DT5" s="49">
        <v>0</v>
      </c>
      <c r="DU5" s="48">
        <v>11</v>
      </c>
      <c r="DV5" s="49">
        <v>100</v>
      </c>
      <c r="DW5" s="48">
        <v>11</v>
      </c>
      <c r="DX5" s="48"/>
      <c r="DY5" s="48"/>
      <c r="DZ5" s="48"/>
      <c r="EA5" s="48"/>
      <c r="EB5" s="2"/>
      <c r="EC5" s="3"/>
      <c r="ED5" s="3"/>
      <c r="EE5" s="3"/>
      <c r="EF5" s="3"/>
    </row>
    <row r="6" spans="1:136" ht="15" customHeight="1">
      <c r="A6" s="66" t="s">
        <v>228</v>
      </c>
      <c r="B6" s="67" t="s">
        <v>1146</v>
      </c>
      <c r="C6" s="67"/>
      <c r="D6" s="68">
        <v>140.779896431161</v>
      </c>
      <c r="E6" s="70"/>
      <c r="F6" s="97" t="s">
        <v>417</v>
      </c>
      <c r="G6" s="67"/>
      <c r="H6" s="71" t="s">
        <v>228</v>
      </c>
      <c r="I6" s="72"/>
      <c r="J6" s="72"/>
      <c r="K6" s="50" t="s">
        <v>586</v>
      </c>
      <c r="L6" s="75">
        <v>72.62540973517582</v>
      </c>
      <c r="M6" s="76">
        <v>2007.055908203125</v>
      </c>
      <c r="N6" s="76">
        <v>8500.7265625</v>
      </c>
      <c r="O6" s="77"/>
      <c r="P6" s="78"/>
      <c r="Q6" s="78"/>
      <c r="R6" s="82"/>
      <c r="S6" s="48">
        <v>10</v>
      </c>
      <c r="T6" s="48">
        <v>1</v>
      </c>
      <c r="U6" s="49">
        <v>11.204762</v>
      </c>
      <c r="V6" s="49">
        <v>0.011905</v>
      </c>
      <c r="W6" s="49">
        <v>0.043615</v>
      </c>
      <c r="X6" s="49">
        <v>1.551655</v>
      </c>
      <c r="Y6" s="49">
        <v>0.3090909090909091</v>
      </c>
      <c r="Z6" s="49">
        <v>0</v>
      </c>
      <c r="AA6" s="73">
        <v>6</v>
      </c>
      <c r="AB6" s="73"/>
      <c r="AC6" s="74"/>
      <c r="AD6" s="80" t="s">
        <v>367</v>
      </c>
      <c r="AE6" s="96" t="s">
        <v>371</v>
      </c>
      <c r="AF6" s="80"/>
      <c r="AG6" s="96" t="s">
        <v>417</v>
      </c>
      <c r="AH6" s="80" t="s">
        <v>463</v>
      </c>
      <c r="AI6" s="80"/>
      <c r="AJ6" s="80"/>
      <c r="AK6" s="80"/>
      <c r="AL6" s="80"/>
      <c r="AM6" s="80"/>
      <c r="AN6" s="80"/>
      <c r="AO6" s="80"/>
      <c r="AP6" s="80"/>
      <c r="AQ6" s="80"/>
      <c r="AR6" s="80"/>
      <c r="AS6" s="80" t="s">
        <v>506</v>
      </c>
      <c r="AT6" s="80" t="s">
        <v>506</v>
      </c>
      <c r="AU6" s="80">
        <v>0</v>
      </c>
      <c r="AV6" s="80"/>
      <c r="AW6" s="80"/>
      <c r="AX6" s="80"/>
      <c r="AY6" s="96" t="s">
        <v>543</v>
      </c>
      <c r="AZ6" s="80"/>
      <c r="BA6" s="80"/>
      <c r="BB6" s="80" t="s">
        <v>586</v>
      </c>
      <c r="BC6" s="80"/>
      <c r="BD6" s="80" t="s">
        <v>621</v>
      </c>
      <c r="BE6" s="80" t="s">
        <v>646</v>
      </c>
      <c r="BF6" s="80"/>
      <c r="BG6" s="80" t="s">
        <v>650</v>
      </c>
      <c r="BH6" s="80">
        <v>8812</v>
      </c>
      <c r="BI6" s="80"/>
      <c r="BJ6" s="80"/>
      <c r="BK6" s="80"/>
      <c r="BL6" s="80">
        <v>2008</v>
      </c>
      <c r="BM6" s="80" t="s">
        <v>692</v>
      </c>
      <c r="BN6" s="80"/>
      <c r="BO6" s="80"/>
      <c r="BP6" s="80" t="b">
        <v>0</v>
      </c>
      <c r="BQ6" s="80"/>
      <c r="BR6" s="80"/>
      <c r="BS6" s="80"/>
      <c r="BT6" s="80" t="b">
        <v>0</v>
      </c>
      <c r="BU6" s="80" t="b">
        <v>0</v>
      </c>
      <c r="BV6" s="80"/>
      <c r="BW6" s="80" t="b">
        <v>0</v>
      </c>
      <c r="BX6" s="80" t="b">
        <v>0</v>
      </c>
      <c r="BY6" s="96" t="s">
        <v>709</v>
      </c>
      <c r="BZ6" s="80" t="s">
        <v>752</v>
      </c>
      <c r="CA6" s="80"/>
      <c r="CB6" s="80"/>
      <c r="CC6" s="80"/>
      <c r="CD6" s="80" t="s">
        <v>785</v>
      </c>
      <c r="CE6" s="80"/>
      <c r="CF6" s="80">
        <v>0</v>
      </c>
      <c r="CG6" s="80"/>
      <c r="CH6" s="80" t="s">
        <v>832</v>
      </c>
      <c r="CI6" s="80"/>
      <c r="CJ6" s="80"/>
      <c r="CK6" s="80"/>
      <c r="CL6" s="80"/>
      <c r="CM6" s="80" t="s">
        <v>837</v>
      </c>
      <c r="CN6" s="80"/>
      <c r="CO6" s="80"/>
      <c r="CP6" s="80"/>
      <c r="CQ6" s="80"/>
      <c r="CR6" s="80"/>
      <c r="CS6" s="80"/>
      <c r="CT6" s="80"/>
      <c r="CU6" s="80">
        <v>0</v>
      </c>
      <c r="CV6" s="80"/>
      <c r="CW6" s="80"/>
      <c r="CX6" s="80"/>
      <c r="CY6" s="80"/>
      <c r="CZ6" s="80"/>
      <c r="DA6" s="80"/>
      <c r="DB6" s="80"/>
      <c r="DC6" s="80" t="s">
        <v>862</v>
      </c>
      <c r="DD6" s="80"/>
      <c r="DE6" s="80" t="s">
        <v>882</v>
      </c>
      <c r="DF6" s="80"/>
      <c r="DG6" s="80">
        <v>1</v>
      </c>
      <c r="DH6" s="80" t="s">
        <v>228</v>
      </c>
      <c r="DI6" s="80" t="s">
        <v>904</v>
      </c>
      <c r="DJ6" s="96" t="s">
        <v>909</v>
      </c>
      <c r="DK6" s="80">
        <v>0</v>
      </c>
      <c r="DL6" s="80"/>
      <c r="DM6" s="80"/>
      <c r="DN6" s="80" t="str">
        <f>REPLACE(INDEX(GroupVertices[Group],MATCH(Vertices[[#This Row],[Vertex]],GroupVertices[Vertex],0)),1,1,"")</f>
        <v>3</v>
      </c>
      <c r="DO6" s="48">
        <v>0</v>
      </c>
      <c r="DP6" s="49">
        <v>0</v>
      </c>
      <c r="DQ6" s="48">
        <v>0</v>
      </c>
      <c r="DR6" s="49">
        <v>0</v>
      </c>
      <c r="DS6" s="48">
        <v>0</v>
      </c>
      <c r="DT6" s="49">
        <v>0</v>
      </c>
      <c r="DU6" s="48">
        <v>11</v>
      </c>
      <c r="DV6" s="49">
        <v>100</v>
      </c>
      <c r="DW6" s="48">
        <v>11</v>
      </c>
      <c r="DX6" s="121" t="s">
        <v>1140</v>
      </c>
      <c r="DY6" s="121" t="s">
        <v>1140</v>
      </c>
      <c r="DZ6" s="121" t="s">
        <v>1140</v>
      </c>
      <c r="EA6" s="121" t="s">
        <v>1140</v>
      </c>
      <c r="EB6" s="2"/>
      <c r="EC6" s="3"/>
      <c r="ED6" s="3"/>
      <c r="EE6" s="3"/>
      <c r="EF6" s="3"/>
    </row>
    <row r="7" spans="1:136" ht="15" customHeight="1">
      <c r="A7" s="66" t="s">
        <v>262</v>
      </c>
      <c r="B7" s="67" t="s">
        <v>1146</v>
      </c>
      <c r="C7" s="67"/>
      <c r="D7" s="68">
        <v>129.8613522181306</v>
      </c>
      <c r="E7" s="70"/>
      <c r="F7" s="97" t="s">
        <v>418</v>
      </c>
      <c r="G7" s="67"/>
      <c r="H7" s="71" t="s">
        <v>262</v>
      </c>
      <c r="I7" s="72"/>
      <c r="J7" s="72"/>
      <c r="K7" s="50" t="s">
        <v>587</v>
      </c>
      <c r="L7" s="75">
        <v>53.448185872185476</v>
      </c>
      <c r="M7" s="76">
        <v>1152.0609130859375</v>
      </c>
      <c r="N7" s="76">
        <v>8256.677734375</v>
      </c>
      <c r="O7" s="77"/>
      <c r="P7" s="78"/>
      <c r="Q7" s="78"/>
      <c r="R7" s="82"/>
      <c r="S7" s="48">
        <v>10</v>
      </c>
      <c r="T7" s="48">
        <v>0</v>
      </c>
      <c r="U7" s="49">
        <v>8.204762</v>
      </c>
      <c r="V7" s="49">
        <v>0.011765</v>
      </c>
      <c r="W7" s="49">
        <v>0.04072</v>
      </c>
      <c r="X7" s="49">
        <v>1.425704</v>
      </c>
      <c r="Y7" s="49">
        <v>0.32222222222222224</v>
      </c>
      <c r="Z7" s="49">
        <v>0</v>
      </c>
      <c r="AA7" s="73">
        <v>7</v>
      </c>
      <c r="AB7" s="73"/>
      <c r="AC7" s="74"/>
      <c r="AD7" s="80" t="s">
        <v>367</v>
      </c>
      <c r="AE7" s="96" t="s">
        <v>372</v>
      </c>
      <c r="AF7" s="80"/>
      <c r="AG7" s="96" t="s">
        <v>418</v>
      </c>
      <c r="AH7" s="80" t="s">
        <v>464</v>
      </c>
      <c r="AI7" s="80"/>
      <c r="AJ7" s="80"/>
      <c r="AK7" s="80"/>
      <c r="AL7" s="80"/>
      <c r="AM7" s="80"/>
      <c r="AN7" s="80"/>
      <c r="AO7" s="80"/>
      <c r="AP7" s="99">
        <v>38327</v>
      </c>
      <c r="AQ7" s="80"/>
      <c r="AR7" s="80"/>
      <c r="AS7" s="80" t="s">
        <v>506</v>
      </c>
      <c r="AT7" s="80" t="s">
        <v>506</v>
      </c>
      <c r="AU7" s="80">
        <v>0</v>
      </c>
      <c r="AV7" s="80" t="s">
        <v>531</v>
      </c>
      <c r="AW7" s="80"/>
      <c r="AX7" s="80"/>
      <c r="AY7" s="96" t="s">
        <v>544</v>
      </c>
      <c r="AZ7" s="80"/>
      <c r="BA7" s="80"/>
      <c r="BB7" s="80" t="s">
        <v>587</v>
      </c>
      <c r="BC7" s="80"/>
      <c r="BD7" s="80" t="s">
        <v>622</v>
      </c>
      <c r="BE7" s="80" t="s">
        <v>646</v>
      </c>
      <c r="BF7" s="80"/>
      <c r="BG7" s="80" t="s">
        <v>651</v>
      </c>
      <c r="BH7" s="80">
        <v>198396</v>
      </c>
      <c r="BI7" s="80"/>
      <c r="BJ7" s="80"/>
      <c r="BK7" s="80"/>
      <c r="BL7" s="80">
        <v>2004</v>
      </c>
      <c r="BM7" s="80"/>
      <c r="BN7" s="80"/>
      <c r="BO7" s="80" t="s">
        <v>698</v>
      </c>
      <c r="BP7" s="80" t="b">
        <v>0</v>
      </c>
      <c r="BQ7" s="80"/>
      <c r="BR7" s="80"/>
      <c r="BS7" s="80"/>
      <c r="BT7" s="80" t="b">
        <v>0</v>
      </c>
      <c r="BU7" s="80" t="b">
        <v>0</v>
      </c>
      <c r="BV7" s="80"/>
      <c r="BW7" s="80" t="b">
        <v>0</v>
      </c>
      <c r="BX7" s="80" t="b">
        <v>0</v>
      </c>
      <c r="BY7" s="96" t="s">
        <v>710</v>
      </c>
      <c r="BZ7" s="80" t="s">
        <v>753</v>
      </c>
      <c r="CA7" s="80"/>
      <c r="CB7" s="80" t="s">
        <v>772</v>
      </c>
      <c r="CC7" s="80"/>
      <c r="CD7" s="80" t="s">
        <v>786</v>
      </c>
      <c r="CE7" s="80"/>
      <c r="CF7" s="80">
        <v>4.6</v>
      </c>
      <c r="CG7" s="80"/>
      <c r="CH7" s="80" t="s">
        <v>832</v>
      </c>
      <c r="CI7" s="80"/>
      <c r="CJ7" s="80"/>
      <c r="CK7" s="80"/>
      <c r="CL7" s="80"/>
      <c r="CM7" s="80" t="s">
        <v>838</v>
      </c>
      <c r="CN7" s="80"/>
      <c r="CO7" s="80"/>
      <c r="CP7" s="80"/>
      <c r="CQ7" s="80"/>
      <c r="CR7" s="80"/>
      <c r="CS7" s="80"/>
      <c r="CT7" s="80"/>
      <c r="CU7" s="80">
        <v>20</v>
      </c>
      <c r="CV7" s="80"/>
      <c r="CW7" s="80"/>
      <c r="CX7" s="80"/>
      <c r="CY7" s="80"/>
      <c r="CZ7" s="80"/>
      <c r="DA7" s="80"/>
      <c r="DB7" s="80"/>
      <c r="DC7" s="80" t="s">
        <v>863</v>
      </c>
      <c r="DD7" s="80"/>
      <c r="DE7" s="80" t="s">
        <v>883</v>
      </c>
      <c r="DF7" s="80"/>
      <c r="DG7" s="80">
        <v>132</v>
      </c>
      <c r="DH7" s="80" t="s">
        <v>262</v>
      </c>
      <c r="DI7" s="80" t="s">
        <v>904</v>
      </c>
      <c r="DJ7" s="96" t="s">
        <v>910</v>
      </c>
      <c r="DK7" s="80">
        <v>0</v>
      </c>
      <c r="DL7" s="80"/>
      <c r="DM7" s="80"/>
      <c r="DN7" s="80" t="str">
        <f>REPLACE(INDEX(GroupVertices[Group],MATCH(Vertices[[#This Row],[Vertex]],GroupVertices[Vertex],0)),1,1,"")</f>
        <v>3</v>
      </c>
      <c r="DO7" s="48">
        <v>1</v>
      </c>
      <c r="DP7" s="49">
        <v>5</v>
      </c>
      <c r="DQ7" s="48">
        <v>0</v>
      </c>
      <c r="DR7" s="49">
        <v>0</v>
      </c>
      <c r="DS7" s="48">
        <v>0</v>
      </c>
      <c r="DT7" s="49">
        <v>0</v>
      </c>
      <c r="DU7" s="48">
        <v>19</v>
      </c>
      <c r="DV7" s="49">
        <v>95</v>
      </c>
      <c r="DW7" s="48">
        <v>20</v>
      </c>
      <c r="DX7" s="48"/>
      <c r="DY7" s="48"/>
      <c r="DZ7" s="48"/>
      <c r="EA7" s="48"/>
      <c r="EB7" s="2"/>
      <c r="EC7" s="3"/>
      <c r="ED7" s="3"/>
      <c r="EE7" s="3"/>
      <c r="EF7" s="3"/>
    </row>
    <row r="8" spans="1:136" ht="15" customHeight="1">
      <c r="A8" s="66" t="s">
        <v>229</v>
      </c>
      <c r="B8" s="67" t="s">
        <v>1146</v>
      </c>
      <c r="C8" s="67"/>
      <c r="D8" s="68">
        <v>161.0398630174001</v>
      </c>
      <c r="E8" s="70"/>
      <c r="F8" s="97" t="s">
        <v>419</v>
      </c>
      <c r="G8" s="67"/>
      <c r="H8" s="71" t="s">
        <v>229</v>
      </c>
      <c r="I8" s="72"/>
      <c r="J8" s="72"/>
      <c r="K8" s="71" t="s">
        <v>588</v>
      </c>
      <c r="L8" s="75">
        <v>108.2098161450828</v>
      </c>
      <c r="M8" s="76">
        <v>3833.07373046875</v>
      </c>
      <c r="N8" s="76">
        <v>7620.9892578125</v>
      </c>
      <c r="O8" s="77"/>
      <c r="P8" s="78"/>
      <c r="Q8" s="78"/>
      <c r="R8" s="82"/>
      <c r="S8" s="48">
        <v>9</v>
      </c>
      <c r="T8" s="48">
        <v>2</v>
      </c>
      <c r="U8" s="49">
        <v>16.771429</v>
      </c>
      <c r="V8" s="49">
        <v>0.011905</v>
      </c>
      <c r="W8" s="49">
        <v>0.04199</v>
      </c>
      <c r="X8" s="49">
        <v>1.604406</v>
      </c>
      <c r="Y8" s="49">
        <v>0.2818181818181818</v>
      </c>
      <c r="Z8" s="49">
        <v>0</v>
      </c>
      <c r="AA8" s="73">
        <v>8</v>
      </c>
      <c r="AB8" s="73"/>
      <c r="AC8" s="74"/>
      <c r="AD8" s="80" t="s">
        <v>367</v>
      </c>
      <c r="AE8" s="96" t="s">
        <v>373</v>
      </c>
      <c r="AF8" s="80"/>
      <c r="AG8" s="96" t="s">
        <v>419</v>
      </c>
      <c r="AH8" s="80" t="s">
        <v>465</v>
      </c>
      <c r="AI8" s="80"/>
      <c r="AJ8" s="80"/>
      <c r="AK8" s="80"/>
      <c r="AL8" s="80"/>
      <c r="AM8" s="80"/>
      <c r="AN8" s="80"/>
      <c r="AO8" s="80"/>
      <c r="AP8" s="99">
        <v>39775</v>
      </c>
      <c r="AQ8" s="80"/>
      <c r="AR8" s="80"/>
      <c r="AS8" s="80" t="s">
        <v>507</v>
      </c>
      <c r="AT8" s="80" t="s">
        <v>507</v>
      </c>
      <c r="AU8" s="80">
        <v>0</v>
      </c>
      <c r="AV8" s="80"/>
      <c r="AW8" s="80"/>
      <c r="AX8" s="80"/>
      <c r="AY8" s="96" t="s">
        <v>545</v>
      </c>
      <c r="AZ8" s="80"/>
      <c r="BA8" s="80"/>
      <c r="BB8" s="80" t="s">
        <v>588</v>
      </c>
      <c r="BC8" s="80"/>
      <c r="BD8" s="80" t="s">
        <v>623</v>
      </c>
      <c r="BE8" s="80" t="s">
        <v>646</v>
      </c>
      <c r="BF8" s="80"/>
      <c r="BG8" s="80" t="s">
        <v>652</v>
      </c>
      <c r="BH8" s="80">
        <v>215735</v>
      </c>
      <c r="BI8" s="80"/>
      <c r="BJ8" s="80"/>
      <c r="BK8" s="80"/>
      <c r="BL8" s="80">
        <v>2010</v>
      </c>
      <c r="BM8" s="80"/>
      <c r="BN8" s="80"/>
      <c r="BO8" s="80"/>
      <c r="BP8" s="80" t="b">
        <v>0</v>
      </c>
      <c r="BQ8" s="80"/>
      <c r="BR8" s="80"/>
      <c r="BS8" s="80"/>
      <c r="BT8" s="80" t="b">
        <v>0</v>
      </c>
      <c r="BU8" s="80" t="b">
        <v>0</v>
      </c>
      <c r="BV8" s="80"/>
      <c r="BW8" s="80" t="b">
        <v>0</v>
      </c>
      <c r="BX8" s="80" t="b">
        <v>0</v>
      </c>
      <c r="BY8" s="96" t="s">
        <v>711</v>
      </c>
      <c r="BZ8" s="80" t="s">
        <v>754</v>
      </c>
      <c r="CA8" s="80"/>
      <c r="CB8" s="80" t="s">
        <v>773</v>
      </c>
      <c r="CC8" s="80"/>
      <c r="CD8" s="80" t="s">
        <v>787</v>
      </c>
      <c r="CE8" s="80"/>
      <c r="CF8" s="80">
        <v>0</v>
      </c>
      <c r="CG8" s="80"/>
      <c r="CH8" s="80" t="s">
        <v>833</v>
      </c>
      <c r="CI8" s="80"/>
      <c r="CJ8" s="80"/>
      <c r="CK8" s="80"/>
      <c r="CL8" s="80"/>
      <c r="CM8" s="80"/>
      <c r="CN8" s="80"/>
      <c r="CO8" s="80" t="s">
        <v>849</v>
      </c>
      <c r="CP8" s="80"/>
      <c r="CQ8" s="80"/>
      <c r="CR8" s="80"/>
      <c r="CS8" s="80"/>
      <c r="CT8" s="80"/>
      <c r="CU8" s="80"/>
      <c r="CV8" s="80"/>
      <c r="CW8" s="80"/>
      <c r="CX8" s="80"/>
      <c r="CY8" s="80"/>
      <c r="CZ8" s="80"/>
      <c r="DA8" s="80"/>
      <c r="DB8" s="80"/>
      <c r="DC8" s="80" t="s">
        <v>864</v>
      </c>
      <c r="DD8" s="80"/>
      <c r="DE8" s="80" t="s">
        <v>884</v>
      </c>
      <c r="DF8" s="80"/>
      <c r="DG8" s="80">
        <v>1847</v>
      </c>
      <c r="DH8" s="80" t="s">
        <v>229</v>
      </c>
      <c r="DI8" s="80" t="s">
        <v>904</v>
      </c>
      <c r="DJ8" s="96" t="s">
        <v>911</v>
      </c>
      <c r="DK8" s="80">
        <v>0</v>
      </c>
      <c r="DL8" s="80"/>
      <c r="DM8" s="80"/>
      <c r="DN8" s="80" t="str">
        <f>REPLACE(INDEX(GroupVertices[Group],MATCH(Vertices[[#This Row],[Vertex]],GroupVertices[Vertex],0)),1,1,"")</f>
        <v>3</v>
      </c>
      <c r="DO8" s="48">
        <v>1</v>
      </c>
      <c r="DP8" s="49">
        <v>6.25</v>
      </c>
      <c r="DQ8" s="48">
        <v>0</v>
      </c>
      <c r="DR8" s="49">
        <v>0</v>
      </c>
      <c r="DS8" s="48">
        <v>0</v>
      </c>
      <c r="DT8" s="49">
        <v>0</v>
      </c>
      <c r="DU8" s="48">
        <v>15</v>
      </c>
      <c r="DV8" s="49">
        <v>93.75</v>
      </c>
      <c r="DW8" s="48">
        <v>16</v>
      </c>
      <c r="DX8" s="121" t="s">
        <v>1140</v>
      </c>
      <c r="DY8" s="121" t="s">
        <v>1140</v>
      </c>
      <c r="DZ8" s="121" t="s">
        <v>1140</v>
      </c>
      <c r="EA8" s="121" t="s">
        <v>1140</v>
      </c>
      <c r="EB8" s="2"/>
      <c r="EC8" s="3"/>
      <c r="ED8" s="3"/>
      <c r="EE8" s="3"/>
      <c r="EF8" s="3"/>
    </row>
    <row r="9" spans="1:136" ht="15" customHeight="1">
      <c r="A9" s="66" t="s">
        <v>230</v>
      </c>
      <c r="B9" s="67" t="s">
        <v>1146</v>
      </c>
      <c r="C9" s="67"/>
      <c r="D9" s="68">
        <v>127.9029475353604</v>
      </c>
      <c r="E9" s="70"/>
      <c r="F9" s="97" t="s">
        <v>420</v>
      </c>
      <c r="G9" s="67"/>
      <c r="H9" s="71" t="s">
        <v>230</v>
      </c>
      <c r="I9" s="72"/>
      <c r="J9" s="72"/>
      <c r="K9" s="50" t="s">
        <v>589</v>
      </c>
      <c r="L9" s="75">
        <v>50.008463114000214</v>
      </c>
      <c r="M9" s="76">
        <v>8864.98046875</v>
      </c>
      <c r="N9" s="76">
        <v>561.15771484375</v>
      </c>
      <c r="O9" s="77"/>
      <c r="P9" s="78"/>
      <c r="Q9" s="78"/>
      <c r="R9" s="82"/>
      <c r="S9" s="48">
        <v>5</v>
      </c>
      <c r="T9" s="48">
        <v>2</v>
      </c>
      <c r="U9" s="49">
        <v>7.666667</v>
      </c>
      <c r="V9" s="49">
        <v>0.011364</v>
      </c>
      <c r="W9" s="49">
        <v>0.026003</v>
      </c>
      <c r="X9" s="49">
        <v>1.101657</v>
      </c>
      <c r="Y9" s="49">
        <v>0.2619047619047619</v>
      </c>
      <c r="Z9" s="49">
        <v>0</v>
      </c>
      <c r="AA9" s="73">
        <v>9</v>
      </c>
      <c r="AB9" s="73"/>
      <c r="AC9" s="74"/>
      <c r="AD9" s="80" t="s">
        <v>367</v>
      </c>
      <c r="AE9" s="96" t="s">
        <v>374</v>
      </c>
      <c r="AF9" s="80"/>
      <c r="AG9" s="96" t="s">
        <v>420</v>
      </c>
      <c r="AH9" s="80" t="s">
        <v>466</v>
      </c>
      <c r="AI9" s="80"/>
      <c r="AJ9" s="80"/>
      <c r="AK9" s="80"/>
      <c r="AL9" s="80"/>
      <c r="AM9" s="80"/>
      <c r="AN9" s="80"/>
      <c r="AO9" s="80"/>
      <c r="AP9" s="80"/>
      <c r="AQ9" s="80"/>
      <c r="AR9" s="80"/>
      <c r="AS9" s="80" t="s">
        <v>508</v>
      </c>
      <c r="AT9" s="80" t="s">
        <v>508</v>
      </c>
      <c r="AU9" s="80">
        <v>180859</v>
      </c>
      <c r="AV9" s="80"/>
      <c r="AW9" s="80"/>
      <c r="AX9" s="80"/>
      <c r="AY9" s="96" t="s">
        <v>546</v>
      </c>
      <c r="AZ9" s="80"/>
      <c r="BA9" s="80"/>
      <c r="BB9" s="80" t="s">
        <v>589</v>
      </c>
      <c r="BC9" s="80"/>
      <c r="BD9" s="80" t="s">
        <v>624</v>
      </c>
      <c r="BE9" s="80" t="s">
        <v>646</v>
      </c>
      <c r="BF9" s="80"/>
      <c r="BG9" s="80" t="s">
        <v>653</v>
      </c>
      <c r="BH9" s="80">
        <v>360634</v>
      </c>
      <c r="BI9" s="80"/>
      <c r="BJ9" s="80"/>
      <c r="BK9" s="80"/>
      <c r="BL9" s="80"/>
      <c r="BM9" s="80"/>
      <c r="BN9" s="80"/>
      <c r="BO9" s="80"/>
      <c r="BP9" s="80" t="b">
        <v>0</v>
      </c>
      <c r="BQ9" s="80"/>
      <c r="BR9" s="80"/>
      <c r="BS9" s="80"/>
      <c r="BT9" s="80" t="b">
        <v>0</v>
      </c>
      <c r="BU9" s="80" t="b">
        <v>0</v>
      </c>
      <c r="BV9" s="80"/>
      <c r="BW9" s="80" t="b">
        <v>0</v>
      </c>
      <c r="BX9" s="80" t="b">
        <v>1</v>
      </c>
      <c r="BY9" s="96" t="s">
        <v>712</v>
      </c>
      <c r="BZ9" s="80" t="s">
        <v>755</v>
      </c>
      <c r="CA9" s="80"/>
      <c r="CB9" s="80"/>
      <c r="CC9" s="80"/>
      <c r="CD9" s="80" t="s">
        <v>466</v>
      </c>
      <c r="CE9" s="80"/>
      <c r="CF9" s="80">
        <v>0</v>
      </c>
      <c r="CG9" s="80"/>
      <c r="CH9" s="80" t="s">
        <v>832</v>
      </c>
      <c r="CI9" s="80"/>
      <c r="CJ9" s="80"/>
      <c r="CK9" s="80"/>
      <c r="CL9" s="80"/>
      <c r="CM9" s="80" t="s">
        <v>839</v>
      </c>
      <c r="CN9" s="80" t="s">
        <v>848</v>
      </c>
      <c r="CO9" s="80"/>
      <c r="CP9" s="80"/>
      <c r="CQ9" s="80" t="s">
        <v>853</v>
      </c>
      <c r="CR9" s="80"/>
      <c r="CS9" s="80"/>
      <c r="CT9" s="80"/>
      <c r="CU9" s="80"/>
      <c r="CV9" s="80"/>
      <c r="CW9" s="80"/>
      <c r="CX9" s="80"/>
      <c r="CY9" s="80"/>
      <c r="CZ9" s="80"/>
      <c r="DA9" s="80"/>
      <c r="DB9" s="80"/>
      <c r="DC9" s="80" t="s">
        <v>865</v>
      </c>
      <c r="DD9" s="80"/>
      <c r="DE9" s="80" t="s">
        <v>885</v>
      </c>
      <c r="DF9" s="80"/>
      <c r="DG9" s="80">
        <v>8598</v>
      </c>
      <c r="DH9" s="80" t="s">
        <v>230</v>
      </c>
      <c r="DI9" s="80" t="s">
        <v>903</v>
      </c>
      <c r="DJ9" s="96" t="s">
        <v>912</v>
      </c>
      <c r="DK9" s="80">
        <v>0</v>
      </c>
      <c r="DL9" s="80"/>
      <c r="DM9" s="80"/>
      <c r="DN9" s="80" t="str">
        <f>REPLACE(INDEX(GroupVertices[Group],MATCH(Vertices[[#This Row],[Vertex]],GroupVertices[Vertex],0)),1,1,"")</f>
        <v>4</v>
      </c>
      <c r="DO9" s="48">
        <v>0</v>
      </c>
      <c r="DP9" s="49">
        <v>0</v>
      </c>
      <c r="DQ9" s="48">
        <v>0</v>
      </c>
      <c r="DR9" s="49">
        <v>0</v>
      </c>
      <c r="DS9" s="48">
        <v>0</v>
      </c>
      <c r="DT9" s="49">
        <v>0</v>
      </c>
      <c r="DU9" s="48">
        <v>2</v>
      </c>
      <c r="DV9" s="49">
        <v>100</v>
      </c>
      <c r="DW9" s="48">
        <v>2</v>
      </c>
      <c r="DX9" s="121" t="s">
        <v>1140</v>
      </c>
      <c r="DY9" s="121" t="s">
        <v>1140</v>
      </c>
      <c r="DZ9" s="121" t="s">
        <v>1140</v>
      </c>
      <c r="EA9" s="121" t="s">
        <v>1140</v>
      </c>
      <c r="EB9" s="2"/>
      <c r="EC9" s="3"/>
      <c r="ED9" s="3"/>
      <c r="EE9" s="3"/>
      <c r="EF9" s="3"/>
    </row>
    <row r="10" spans="1:136" ht="15" customHeight="1">
      <c r="A10" s="66" t="s">
        <v>231</v>
      </c>
      <c r="B10" s="67" t="s">
        <v>1147</v>
      </c>
      <c r="C10" s="67"/>
      <c r="D10" s="68">
        <v>100</v>
      </c>
      <c r="E10" s="70"/>
      <c r="F10" s="97" t="s">
        <v>421</v>
      </c>
      <c r="G10" s="67"/>
      <c r="H10" s="71" t="s">
        <v>231</v>
      </c>
      <c r="I10" s="72"/>
      <c r="J10" s="72"/>
      <c r="K10" s="71" t="s">
        <v>590</v>
      </c>
      <c r="L10" s="75">
        <v>1</v>
      </c>
      <c r="M10" s="76">
        <v>786.6928100585938</v>
      </c>
      <c r="N10" s="76">
        <v>9724.4609375</v>
      </c>
      <c r="O10" s="77"/>
      <c r="P10" s="78"/>
      <c r="Q10" s="78"/>
      <c r="R10" s="82"/>
      <c r="S10" s="48">
        <v>1</v>
      </c>
      <c r="T10" s="48">
        <v>2</v>
      </c>
      <c r="U10" s="49">
        <v>0</v>
      </c>
      <c r="V10" s="49">
        <v>0.01087</v>
      </c>
      <c r="W10" s="49">
        <v>0.016747</v>
      </c>
      <c r="X10" s="49">
        <v>0.530635</v>
      </c>
      <c r="Y10" s="49">
        <v>0.5</v>
      </c>
      <c r="Z10" s="49">
        <v>0</v>
      </c>
      <c r="AA10" s="73">
        <v>10</v>
      </c>
      <c r="AB10" s="73"/>
      <c r="AC10" s="74"/>
      <c r="AD10" s="80" t="s">
        <v>367</v>
      </c>
      <c r="AE10" s="96" t="s">
        <v>375</v>
      </c>
      <c r="AF10" s="80"/>
      <c r="AG10" s="96" t="s">
        <v>421</v>
      </c>
      <c r="AH10" s="80" t="s">
        <v>467</v>
      </c>
      <c r="AI10" s="80"/>
      <c r="AJ10" s="80"/>
      <c r="AK10" s="80"/>
      <c r="AL10" s="80"/>
      <c r="AM10" s="80"/>
      <c r="AN10" s="80"/>
      <c r="AO10" s="80"/>
      <c r="AP10" s="99">
        <v>40827</v>
      </c>
      <c r="AQ10" s="80"/>
      <c r="AR10" s="80"/>
      <c r="AS10" s="80" t="s">
        <v>508</v>
      </c>
      <c r="AT10" s="80" t="s">
        <v>508</v>
      </c>
      <c r="AU10" s="80">
        <v>38</v>
      </c>
      <c r="AV10" s="80"/>
      <c r="AW10" s="80"/>
      <c r="AX10" s="80"/>
      <c r="AY10" s="96" t="s">
        <v>547</v>
      </c>
      <c r="AZ10" s="80"/>
      <c r="BA10" s="80"/>
      <c r="BB10" s="80" t="s">
        <v>590</v>
      </c>
      <c r="BC10" s="80"/>
      <c r="BD10" s="80" t="s">
        <v>625</v>
      </c>
      <c r="BE10" s="80" t="s">
        <v>646</v>
      </c>
      <c r="BF10" s="80"/>
      <c r="BG10" s="80" t="s">
        <v>654</v>
      </c>
      <c r="BH10" s="80">
        <v>210212</v>
      </c>
      <c r="BI10" s="80"/>
      <c r="BJ10" s="80"/>
      <c r="BK10" s="80"/>
      <c r="BL10" s="80"/>
      <c r="BM10" s="80"/>
      <c r="BN10" s="80"/>
      <c r="BO10" s="80"/>
      <c r="BP10" s="80" t="b">
        <v>0</v>
      </c>
      <c r="BQ10" s="80"/>
      <c r="BR10" s="80"/>
      <c r="BS10" s="80"/>
      <c r="BT10" s="80" t="b">
        <v>0</v>
      </c>
      <c r="BU10" s="80" t="b">
        <v>0</v>
      </c>
      <c r="BV10" s="80"/>
      <c r="BW10" s="80" t="b">
        <v>0</v>
      </c>
      <c r="BX10" s="80" t="b">
        <v>0</v>
      </c>
      <c r="BY10" s="96" t="s">
        <v>713</v>
      </c>
      <c r="BZ10" s="80" t="s">
        <v>756</v>
      </c>
      <c r="CA10" s="80"/>
      <c r="CB10" s="80"/>
      <c r="CC10" s="80"/>
      <c r="CD10" s="80" t="s">
        <v>788</v>
      </c>
      <c r="CE10" s="80"/>
      <c r="CF10" s="80">
        <v>5</v>
      </c>
      <c r="CG10" s="80"/>
      <c r="CH10" s="80" t="s">
        <v>834</v>
      </c>
      <c r="CI10" s="80"/>
      <c r="CJ10" s="80"/>
      <c r="CK10" s="80"/>
      <c r="CL10" s="80"/>
      <c r="CM10" s="80">
        <v>96265818808</v>
      </c>
      <c r="CN10" s="80" t="s">
        <v>848</v>
      </c>
      <c r="CO10" s="80"/>
      <c r="CP10" s="80"/>
      <c r="CQ10" s="80" t="s">
        <v>853</v>
      </c>
      <c r="CR10" s="80"/>
      <c r="CS10" s="80"/>
      <c r="CT10" s="80"/>
      <c r="CU10" s="80">
        <v>1</v>
      </c>
      <c r="CV10" s="80"/>
      <c r="CW10" s="80"/>
      <c r="CX10" s="80"/>
      <c r="CY10" s="80"/>
      <c r="CZ10" s="80"/>
      <c r="DA10" s="80"/>
      <c r="DB10" s="80"/>
      <c r="DC10" s="80" t="s">
        <v>866</v>
      </c>
      <c r="DD10" s="80"/>
      <c r="DE10" s="80" t="s">
        <v>886</v>
      </c>
      <c r="DF10" s="80"/>
      <c r="DG10" s="80">
        <v>2052</v>
      </c>
      <c r="DH10" s="80" t="s">
        <v>231</v>
      </c>
      <c r="DI10" s="80" t="s">
        <v>904</v>
      </c>
      <c r="DJ10" s="96" t="s">
        <v>913</v>
      </c>
      <c r="DK10" s="80">
        <v>38</v>
      </c>
      <c r="DL10" s="80"/>
      <c r="DM10" s="80"/>
      <c r="DN10" s="80" t="str">
        <f>REPLACE(INDEX(GroupVertices[Group],MATCH(Vertices[[#This Row],[Vertex]],GroupVertices[Vertex],0)),1,1,"")</f>
        <v>3</v>
      </c>
      <c r="DO10" s="48">
        <v>2</v>
      </c>
      <c r="DP10" s="49">
        <v>18.181818181818183</v>
      </c>
      <c r="DQ10" s="48">
        <v>0</v>
      </c>
      <c r="DR10" s="49">
        <v>0</v>
      </c>
      <c r="DS10" s="48">
        <v>0</v>
      </c>
      <c r="DT10" s="49">
        <v>0</v>
      </c>
      <c r="DU10" s="48">
        <v>9</v>
      </c>
      <c r="DV10" s="49">
        <v>81.81818181818181</v>
      </c>
      <c r="DW10" s="48">
        <v>11</v>
      </c>
      <c r="DX10" s="121" t="s">
        <v>1140</v>
      </c>
      <c r="DY10" s="121" t="s">
        <v>1140</v>
      </c>
      <c r="DZ10" s="121" t="s">
        <v>1140</v>
      </c>
      <c r="EA10" s="121" t="s">
        <v>1140</v>
      </c>
      <c r="EB10" s="2"/>
      <c r="EC10" s="3"/>
      <c r="ED10" s="3"/>
      <c r="EE10" s="3"/>
      <c r="EF10" s="3"/>
    </row>
    <row r="11" spans="1:136" ht="15" customHeight="1">
      <c r="A11" s="66" t="s">
        <v>232</v>
      </c>
      <c r="B11" s="67" t="s">
        <v>1146</v>
      </c>
      <c r="C11" s="67"/>
      <c r="D11" s="68">
        <v>143.58752000621755</v>
      </c>
      <c r="E11" s="70"/>
      <c r="F11" s="97" t="s">
        <v>422</v>
      </c>
      <c r="G11" s="67"/>
      <c r="H11" s="71" t="s">
        <v>232</v>
      </c>
      <c r="I11" s="72"/>
      <c r="J11" s="72"/>
      <c r="K11" s="50" t="s">
        <v>468</v>
      </c>
      <c r="L11" s="75">
        <v>77.5566922185688</v>
      </c>
      <c r="M11" s="76">
        <v>2414.797607421875</v>
      </c>
      <c r="N11" s="76">
        <v>7565.5048828125</v>
      </c>
      <c r="O11" s="77"/>
      <c r="P11" s="78"/>
      <c r="Q11" s="78"/>
      <c r="R11" s="82"/>
      <c r="S11" s="48">
        <v>7</v>
      </c>
      <c r="T11" s="48">
        <v>5</v>
      </c>
      <c r="U11" s="49">
        <v>11.97619</v>
      </c>
      <c r="V11" s="49">
        <v>0.012048</v>
      </c>
      <c r="W11" s="49">
        <v>0.047359</v>
      </c>
      <c r="X11" s="49">
        <v>1.660579</v>
      </c>
      <c r="Y11" s="49">
        <v>0.3181818181818182</v>
      </c>
      <c r="Z11" s="49">
        <v>0</v>
      </c>
      <c r="AA11" s="73">
        <v>11</v>
      </c>
      <c r="AB11" s="73"/>
      <c r="AC11" s="74"/>
      <c r="AD11" s="80" t="s">
        <v>367</v>
      </c>
      <c r="AE11" s="96" t="s">
        <v>376</v>
      </c>
      <c r="AF11" s="80"/>
      <c r="AG11" s="96" t="s">
        <v>422</v>
      </c>
      <c r="AH11" s="80" t="s">
        <v>468</v>
      </c>
      <c r="AI11" s="80"/>
      <c r="AJ11" s="80"/>
      <c r="AK11" s="80"/>
      <c r="AL11" s="96" t="s">
        <v>502</v>
      </c>
      <c r="AM11" s="80"/>
      <c r="AN11" s="80"/>
      <c r="AO11" s="80"/>
      <c r="AP11" s="80"/>
      <c r="AQ11" s="80"/>
      <c r="AR11" s="80"/>
      <c r="AS11" s="80" t="s">
        <v>506</v>
      </c>
      <c r="AT11" s="80" t="s">
        <v>506</v>
      </c>
      <c r="AU11" s="80">
        <v>423</v>
      </c>
      <c r="AV11" s="80"/>
      <c r="AW11" s="80"/>
      <c r="AX11" s="80"/>
      <c r="AY11" s="96" t="s">
        <v>548</v>
      </c>
      <c r="AZ11" s="80"/>
      <c r="BA11" s="80"/>
      <c r="BB11" s="80" t="s">
        <v>468</v>
      </c>
      <c r="BC11" s="80"/>
      <c r="BD11" s="80" t="s">
        <v>626</v>
      </c>
      <c r="BE11" s="80" t="s">
        <v>646</v>
      </c>
      <c r="BF11" s="80"/>
      <c r="BG11" s="80" t="s">
        <v>655</v>
      </c>
      <c r="BH11" s="80">
        <v>42699</v>
      </c>
      <c r="BI11" s="80"/>
      <c r="BJ11" s="80"/>
      <c r="BK11" s="80"/>
      <c r="BL11" s="80">
        <v>2007</v>
      </c>
      <c r="BM11" s="80" t="s">
        <v>693</v>
      </c>
      <c r="BN11" s="80"/>
      <c r="BO11" s="80" t="s">
        <v>699</v>
      </c>
      <c r="BP11" s="80" t="b">
        <v>0</v>
      </c>
      <c r="BQ11" s="80"/>
      <c r="BR11" s="80"/>
      <c r="BS11" s="80"/>
      <c r="BT11" s="80" t="b">
        <v>0</v>
      </c>
      <c r="BU11" s="80" t="b">
        <v>0</v>
      </c>
      <c r="BV11" s="80"/>
      <c r="BW11" s="80" t="b">
        <v>0</v>
      </c>
      <c r="BX11" s="80" t="b">
        <v>0</v>
      </c>
      <c r="BY11" s="96" t="s">
        <v>714</v>
      </c>
      <c r="BZ11" s="80" t="s">
        <v>757</v>
      </c>
      <c r="CA11" s="80"/>
      <c r="CB11" s="80"/>
      <c r="CC11" s="80"/>
      <c r="CD11" s="80" t="s">
        <v>789</v>
      </c>
      <c r="CE11" s="80"/>
      <c r="CF11" s="80">
        <v>4.4</v>
      </c>
      <c r="CG11" s="80"/>
      <c r="CH11" s="80" t="s">
        <v>832</v>
      </c>
      <c r="CI11" s="80"/>
      <c r="CJ11" s="80"/>
      <c r="CK11" s="80"/>
      <c r="CL11" s="80"/>
      <c r="CM11" s="80">
        <v>97124011900</v>
      </c>
      <c r="CN11" s="80" t="s">
        <v>848</v>
      </c>
      <c r="CO11" s="80"/>
      <c r="CP11" s="80"/>
      <c r="CQ11" s="80"/>
      <c r="CR11" s="80"/>
      <c r="CS11" s="80"/>
      <c r="CT11" s="80"/>
      <c r="CU11" s="80">
        <v>59</v>
      </c>
      <c r="CV11" s="80"/>
      <c r="CW11" s="80"/>
      <c r="CX11" s="80"/>
      <c r="CY11" s="80"/>
      <c r="CZ11" s="80"/>
      <c r="DA11" s="80"/>
      <c r="DB11" s="80"/>
      <c r="DC11" s="80" t="s">
        <v>867</v>
      </c>
      <c r="DD11" s="80"/>
      <c r="DE11" s="80" t="s">
        <v>882</v>
      </c>
      <c r="DF11" s="80"/>
      <c r="DG11" s="80">
        <v>18</v>
      </c>
      <c r="DH11" s="80" t="s">
        <v>232</v>
      </c>
      <c r="DI11" s="80" t="s">
        <v>904</v>
      </c>
      <c r="DJ11" s="80" t="s">
        <v>914</v>
      </c>
      <c r="DK11" s="80">
        <v>423</v>
      </c>
      <c r="DL11" s="80"/>
      <c r="DM11" s="80"/>
      <c r="DN11" s="80" t="str">
        <f>REPLACE(INDEX(GroupVertices[Group],MATCH(Vertices[[#This Row],[Vertex]],GroupVertices[Vertex],0)),1,1,"")</f>
        <v>3</v>
      </c>
      <c r="DO11" s="48">
        <v>1</v>
      </c>
      <c r="DP11" s="49">
        <v>5.882352941176471</v>
      </c>
      <c r="DQ11" s="48">
        <v>0</v>
      </c>
      <c r="DR11" s="49">
        <v>0</v>
      </c>
      <c r="DS11" s="48">
        <v>0</v>
      </c>
      <c r="DT11" s="49">
        <v>0</v>
      </c>
      <c r="DU11" s="48">
        <v>16</v>
      </c>
      <c r="DV11" s="49">
        <v>94.11764705882354</v>
      </c>
      <c r="DW11" s="48">
        <v>17</v>
      </c>
      <c r="DX11" s="121" t="s">
        <v>1140</v>
      </c>
      <c r="DY11" s="121" t="s">
        <v>1140</v>
      </c>
      <c r="DZ11" s="121" t="s">
        <v>1140</v>
      </c>
      <c r="EA11" s="121" t="s">
        <v>1140</v>
      </c>
      <c r="EB11" s="2"/>
      <c r="EC11" s="3"/>
      <c r="ED11" s="3"/>
      <c r="EE11" s="3"/>
      <c r="EF11" s="3"/>
    </row>
    <row r="12" spans="1:136" ht="15" customHeight="1">
      <c r="A12" s="66" t="s">
        <v>233</v>
      </c>
      <c r="B12" s="67" t="s">
        <v>1148</v>
      </c>
      <c r="C12" s="67"/>
      <c r="D12" s="68">
        <v>120.1039879031265</v>
      </c>
      <c r="E12" s="70"/>
      <c r="F12" s="97" t="s">
        <v>423</v>
      </c>
      <c r="G12" s="67"/>
      <c r="H12" s="71" t="s">
        <v>233</v>
      </c>
      <c r="I12" s="72"/>
      <c r="J12" s="72"/>
      <c r="K12" s="71" t="s">
        <v>591</v>
      </c>
      <c r="L12" s="75">
        <v>36.31044698220824</v>
      </c>
      <c r="M12" s="76">
        <v>491.8455505371094</v>
      </c>
      <c r="N12" s="76">
        <v>6911.54541015625</v>
      </c>
      <c r="O12" s="77"/>
      <c r="P12" s="78"/>
      <c r="Q12" s="78"/>
      <c r="R12" s="82"/>
      <c r="S12" s="48">
        <v>3</v>
      </c>
      <c r="T12" s="48">
        <v>5</v>
      </c>
      <c r="U12" s="49">
        <v>5.52381</v>
      </c>
      <c r="V12" s="49">
        <v>0.011494</v>
      </c>
      <c r="W12" s="49">
        <v>0.03406</v>
      </c>
      <c r="X12" s="49">
        <v>1.164451</v>
      </c>
      <c r="Y12" s="49">
        <v>0.3392857142857143</v>
      </c>
      <c r="Z12" s="49">
        <v>0</v>
      </c>
      <c r="AA12" s="73">
        <v>12</v>
      </c>
      <c r="AB12" s="73"/>
      <c r="AC12" s="74"/>
      <c r="AD12" s="80" t="s">
        <v>367</v>
      </c>
      <c r="AE12" s="96" t="s">
        <v>377</v>
      </c>
      <c r="AF12" s="80"/>
      <c r="AG12" s="96" t="s">
        <v>423</v>
      </c>
      <c r="AH12" s="80" t="s">
        <v>469</v>
      </c>
      <c r="AI12" s="80"/>
      <c r="AJ12" s="80"/>
      <c r="AK12" s="80"/>
      <c r="AL12" s="80"/>
      <c r="AM12" s="80"/>
      <c r="AN12" s="80"/>
      <c r="AO12" s="80"/>
      <c r="AP12" s="80"/>
      <c r="AQ12" s="80"/>
      <c r="AR12" s="80"/>
      <c r="AS12" s="80" t="s">
        <v>509</v>
      </c>
      <c r="AT12" s="80" t="s">
        <v>521</v>
      </c>
      <c r="AU12" s="80">
        <v>842</v>
      </c>
      <c r="AV12" s="80"/>
      <c r="AW12" s="80"/>
      <c r="AX12" s="80"/>
      <c r="AY12" s="96" t="s">
        <v>549</v>
      </c>
      <c r="AZ12" s="80"/>
      <c r="BA12" s="80"/>
      <c r="BB12" s="80" t="s">
        <v>591</v>
      </c>
      <c r="BC12" s="80"/>
      <c r="BD12" s="80" t="s">
        <v>627</v>
      </c>
      <c r="BE12" s="80" t="s">
        <v>646</v>
      </c>
      <c r="BF12" s="80"/>
      <c r="BG12" s="80" t="s">
        <v>656</v>
      </c>
      <c r="BH12" s="80">
        <v>105123</v>
      </c>
      <c r="BI12" s="80"/>
      <c r="BJ12" s="80"/>
      <c r="BK12" s="80"/>
      <c r="BL12" s="80">
        <v>2003</v>
      </c>
      <c r="BM12" s="80"/>
      <c r="BN12" s="80"/>
      <c r="BO12" s="80"/>
      <c r="BP12" s="80" t="b">
        <v>0</v>
      </c>
      <c r="BQ12" s="80"/>
      <c r="BR12" s="80"/>
      <c r="BS12" s="80"/>
      <c r="BT12" s="80" t="b">
        <v>0</v>
      </c>
      <c r="BU12" s="80" t="b">
        <v>0</v>
      </c>
      <c r="BV12" s="80"/>
      <c r="BW12" s="80" t="b">
        <v>0</v>
      </c>
      <c r="BX12" s="80" t="b">
        <v>0</v>
      </c>
      <c r="BY12" s="96" t="s">
        <v>715</v>
      </c>
      <c r="BZ12" s="80" t="s">
        <v>758</v>
      </c>
      <c r="CA12" s="80"/>
      <c r="CB12" s="80" t="s">
        <v>774</v>
      </c>
      <c r="CC12" s="80"/>
      <c r="CD12" s="80" t="s">
        <v>790</v>
      </c>
      <c r="CE12" s="80"/>
      <c r="CF12" s="80">
        <v>0</v>
      </c>
      <c r="CG12" s="80"/>
      <c r="CH12" s="80" t="s">
        <v>832</v>
      </c>
      <c r="CI12" s="80"/>
      <c r="CJ12" s="80"/>
      <c r="CK12" s="80"/>
      <c r="CL12" s="80"/>
      <c r="CM12" s="80" t="s">
        <v>840</v>
      </c>
      <c r="CN12" s="80" t="s">
        <v>848</v>
      </c>
      <c r="CO12" s="80"/>
      <c r="CP12" s="80"/>
      <c r="CQ12" s="80"/>
      <c r="CR12" s="80"/>
      <c r="CS12" s="80"/>
      <c r="CT12" s="80"/>
      <c r="CU12" s="80"/>
      <c r="CV12" s="80"/>
      <c r="CW12" s="80"/>
      <c r="CX12" s="80"/>
      <c r="CY12" s="80"/>
      <c r="CZ12" s="80"/>
      <c r="DA12" s="80"/>
      <c r="DB12" s="80"/>
      <c r="DC12" s="80" t="s">
        <v>868</v>
      </c>
      <c r="DD12" s="80"/>
      <c r="DE12" s="80" t="s">
        <v>882</v>
      </c>
      <c r="DF12" s="80"/>
      <c r="DG12" s="80">
        <v>3113</v>
      </c>
      <c r="DH12" s="80" t="s">
        <v>233</v>
      </c>
      <c r="DI12" s="80" t="s">
        <v>904</v>
      </c>
      <c r="DJ12" s="80" t="s">
        <v>915</v>
      </c>
      <c r="DK12" s="80">
        <v>842</v>
      </c>
      <c r="DL12" s="80"/>
      <c r="DM12" s="80"/>
      <c r="DN12" s="80" t="str">
        <f>REPLACE(INDEX(GroupVertices[Group],MATCH(Vertices[[#This Row],[Vertex]],GroupVertices[Vertex],0)),1,1,"")</f>
        <v>3</v>
      </c>
      <c r="DO12" s="48">
        <v>1</v>
      </c>
      <c r="DP12" s="49">
        <v>7.142857142857143</v>
      </c>
      <c r="DQ12" s="48">
        <v>0</v>
      </c>
      <c r="DR12" s="49">
        <v>0</v>
      </c>
      <c r="DS12" s="48">
        <v>0</v>
      </c>
      <c r="DT12" s="49">
        <v>0</v>
      </c>
      <c r="DU12" s="48">
        <v>13</v>
      </c>
      <c r="DV12" s="49">
        <v>92.85714285714286</v>
      </c>
      <c r="DW12" s="48">
        <v>14</v>
      </c>
      <c r="DX12" s="121" t="s">
        <v>1140</v>
      </c>
      <c r="DY12" s="121" t="s">
        <v>1140</v>
      </c>
      <c r="DZ12" s="121" t="s">
        <v>1140</v>
      </c>
      <c r="EA12" s="121" t="s">
        <v>1140</v>
      </c>
      <c r="EB12" s="2"/>
      <c r="EC12" s="3"/>
      <c r="ED12" s="3"/>
      <c r="EE12" s="3"/>
      <c r="EF12" s="3"/>
    </row>
    <row r="13" spans="1:136" ht="15" customHeight="1">
      <c r="A13" s="66" t="s">
        <v>234</v>
      </c>
      <c r="B13" s="67" t="s">
        <v>1149</v>
      </c>
      <c r="C13" s="67"/>
      <c r="D13" s="68">
        <v>103.11958458079651</v>
      </c>
      <c r="E13" s="70"/>
      <c r="F13" s="97" t="s">
        <v>424</v>
      </c>
      <c r="G13" s="67"/>
      <c r="H13" s="71" t="s">
        <v>234</v>
      </c>
      <c r="I13" s="72"/>
      <c r="J13" s="72"/>
      <c r="K13" s="71"/>
      <c r="L13" s="75">
        <v>6.479207731198379</v>
      </c>
      <c r="M13" s="76">
        <v>201.6783447265625</v>
      </c>
      <c r="N13" s="76">
        <v>7518.64501953125</v>
      </c>
      <c r="O13" s="77"/>
      <c r="P13" s="78"/>
      <c r="Q13" s="78"/>
      <c r="R13" s="82"/>
      <c r="S13" s="48">
        <v>2</v>
      </c>
      <c r="T13" s="48">
        <v>5</v>
      </c>
      <c r="U13" s="49">
        <v>0.857143</v>
      </c>
      <c r="V13" s="49">
        <v>0.011364</v>
      </c>
      <c r="W13" s="49">
        <v>0.032037</v>
      </c>
      <c r="X13" s="49">
        <v>1.017274</v>
      </c>
      <c r="Y13" s="49">
        <v>0.42857142857142855</v>
      </c>
      <c r="Z13" s="49">
        <v>0</v>
      </c>
      <c r="AA13" s="73">
        <v>13</v>
      </c>
      <c r="AB13" s="73"/>
      <c r="AC13" s="74"/>
      <c r="AD13" s="80" t="s">
        <v>367</v>
      </c>
      <c r="AE13" s="96" t="s">
        <v>378</v>
      </c>
      <c r="AF13" s="80"/>
      <c r="AG13" s="96" t="s">
        <v>424</v>
      </c>
      <c r="AH13" s="80" t="s">
        <v>470</v>
      </c>
      <c r="AI13" s="80"/>
      <c r="AJ13" s="80"/>
      <c r="AK13" s="80"/>
      <c r="AL13" s="80"/>
      <c r="AM13" s="80"/>
      <c r="AN13" s="80"/>
      <c r="AO13" s="80"/>
      <c r="AP13" s="99">
        <v>40210</v>
      </c>
      <c r="AQ13" s="80"/>
      <c r="AR13" s="80"/>
      <c r="AS13" s="80" t="s">
        <v>510</v>
      </c>
      <c r="AT13" s="80" t="s">
        <v>522</v>
      </c>
      <c r="AU13" s="80">
        <v>451</v>
      </c>
      <c r="AV13" s="80"/>
      <c r="AW13" s="80"/>
      <c r="AX13" s="80"/>
      <c r="AY13" s="96" t="s">
        <v>550</v>
      </c>
      <c r="AZ13" s="80"/>
      <c r="BA13" s="80"/>
      <c r="BB13" s="80"/>
      <c r="BC13" s="80"/>
      <c r="BD13" s="80" t="s">
        <v>628</v>
      </c>
      <c r="BE13" s="80" t="s">
        <v>646</v>
      </c>
      <c r="BF13" s="80"/>
      <c r="BG13" s="80" t="s">
        <v>657</v>
      </c>
      <c r="BH13" s="80">
        <v>52179</v>
      </c>
      <c r="BI13" s="80"/>
      <c r="BJ13" s="80"/>
      <c r="BK13" s="80"/>
      <c r="BL13" s="80" t="s">
        <v>690</v>
      </c>
      <c r="BM13" s="80" t="s">
        <v>694</v>
      </c>
      <c r="BN13" s="80"/>
      <c r="BO13" s="80"/>
      <c r="BP13" s="80" t="b">
        <v>0</v>
      </c>
      <c r="BQ13" s="80"/>
      <c r="BR13" s="80"/>
      <c r="BS13" s="80"/>
      <c r="BT13" s="80" t="b">
        <v>0</v>
      </c>
      <c r="BU13" s="80" t="b">
        <v>0</v>
      </c>
      <c r="BV13" s="80"/>
      <c r="BW13" s="80" t="b">
        <v>0</v>
      </c>
      <c r="BX13" s="80" t="b">
        <v>1</v>
      </c>
      <c r="BY13" s="96" t="s">
        <v>716</v>
      </c>
      <c r="BZ13" s="80" t="s">
        <v>759</v>
      </c>
      <c r="CA13" s="80"/>
      <c r="CB13" s="80"/>
      <c r="CC13" s="80"/>
      <c r="CD13" s="80" t="s">
        <v>791</v>
      </c>
      <c r="CE13" s="80"/>
      <c r="CF13" s="80">
        <v>0</v>
      </c>
      <c r="CG13" s="80"/>
      <c r="CH13" s="80" t="s">
        <v>832</v>
      </c>
      <c r="CI13" s="80"/>
      <c r="CJ13" s="80"/>
      <c r="CK13" s="80"/>
      <c r="CL13" s="80"/>
      <c r="CM13" s="80" t="s">
        <v>841</v>
      </c>
      <c r="CN13" s="80" t="s">
        <v>848</v>
      </c>
      <c r="CO13" s="80"/>
      <c r="CP13" s="80"/>
      <c r="CQ13" s="80"/>
      <c r="CR13" s="80"/>
      <c r="CS13" s="80"/>
      <c r="CT13" s="80"/>
      <c r="CU13" s="80"/>
      <c r="CV13" s="80"/>
      <c r="CW13" s="80"/>
      <c r="CX13" s="80"/>
      <c r="CY13" s="80"/>
      <c r="CZ13" s="80"/>
      <c r="DA13" s="80"/>
      <c r="DB13" s="80"/>
      <c r="DC13" s="80" t="s">
        <v>869</v>
      </c>
      <c r="DD13" s="80"/>
      <c r="DE13" s="80" t="s">
        <v>887</v>
      </c>
      <c r="DF13" s="80"/>
      <c r="DG13" s="80">
        <v>1286</v>
      </c>
      <c r="DH13" s="80" t="s">
        <v>234</v>
      </c>
      <c r="DI13" s="80" t="s">
        <v>903</v>
      </c>
      <c r="DJ13" s="80" t="s">
        <v>916</v>
      </c>
      <c r="DK13" s="80">
        <v>451</v>
      </c>
      <c r="DL13" s="80"/>
      <c r="DM13" s="80"/>
      <c r="DN13" s="80" t="str">
        <f>REPLACE(INDEX(GroupVertices[Group],MATCH(Vertices[[#This Row],[Vertex]],GroupVertices[Vertex],0)),1,1,"")</f>
        <v>3</v>
      </c>
      <c r="DO13" s="48">
        <v>1</v>
      </c>
      <c r="DP13" s="49">
        <v>5</v>
      </c>
      <c r="DQ13" s="48">
        <v>1</v>
      </c>
      <c r="DR13" s="49">
        <v>5</v>
      </c>
      <c r="DS13" s="48">
        <v>0</v>
      </c>
      <c r="DT13" s="49">
        <v>0</v>
      </c>
      <c r="DU13" s="48">
        <v>18</v>
      </c>
      <c r="DV13" s="49">
        <v>90</v>
      </c>
      <c r="DW13" s="48">
        <v>20</v>
      </c>
      <c r="DX13" s="121" t="s">
        <v>1140</v>
      </c>
      <c r="DY13" s="121" t="s">
        <v>1140</v>
      </c>
      <c r="DZ13" s="121" t="s">
        <v>1140</v>
      </c>
      <c r="EA13" s="121" t="s">
        <v>1140</v>
      </c>
      <c r="EB13" s="2"/>
      <c r="EC13" s="3"/>
      <c r="ED13" s="3"/>
      <c r="EE13" s="3"/>
      <c r="EF13" s="3"/>
    </row>
    <row r="14" spans="1:136" ht="15" customHeight="1">
      <c r="A14" s="66" t="s">
        <v>235</v>
      </c>
      <c r="B14" s="67" t="s">
        <v>1148</v>
      </c>
      <c r="C14" s="67"/>
      <c r="D14" s="68">
        <v>129.44540663682045</v>
      </c>
      <c r="E14" s="70"/>
      <c r="F14" s="97" t="s">
        <v>425</v>
      </c>
      <c r="G14" s="67"/>
      <c r="H14" s="71" t="s">
        <v>235</v>
      </c>
      <c r="I14" s="72"/>
      <c r="J14" s="72"/>
      <c r="K14" s="50" t="s">
        <v>592</v>
      </c>
      <c r="L14" s="75">
        <v>52.7176231367169</v>
      </c>
      <c r="M14" s="76">
        <v>1948.2890625</v>
      </c>
      <c r="N14" s="76">
        <v>6937.67138671875</v>
      </c>
      <c r="O14" s="77"/>
      <c r="P14" s="78"/>
      <c r="Q14" s="78"/>
      <c r="R14" s="82"/>
      <c r="S14" s="48">
        <v>3</v>
      </c>
      <c r="T14" s="48">
        <v>7</v>
      </c>
      <c r="U14" s="49">
        <v>8.090476</v>
      </c>
      <c r="V14" s="49">
        <v>0.011765</v>
      </c>
      <c r="W14" s="49">
        <v>0.041198</v>
      </c>
      <c r="X14" s="49">
        <v>1.41927</v>
      </c>
      <c r="Y14" s="49">
        <v>0.34444444444444444</v>
      </c>
      <c r="Z14" s="49">
        <v>0</v>
      </c>
      <c r="AA14" s="73">
        <v>14</v>
      </c>
      <c r="AB14" s="73"/>
      <c r="AC14" s="74"/>
      <c r="AD14" s="80" t="s">
        <v>367</v>
      </c>
      <c r="AE14" s="96" t="s">
        <v>379</v>
      </c>
      <c r="AF14" s="80"/>
      <c r="AG14" s="96" t="s">
        <v>425</v>
      </c>
      <c r="AH14" s="80" t="s">
        <v>471</v>
      </c>
      <c r="AI14" s="80"/>
      <c r="AJ14" s="80"/>
      <c r="AK14" s="80"/>
      <c r="AL14" s="80"/>
      <c r="AM14" s="80"/>
      <c r="AN14" s="80"/>
      <c r="AO14" s="80"/>
      <c r="AP14" s="80"/>
      <c r="AQ14" s="80"/>
      <c r="AR14" s="80"/>
      <c r="AS14" s="80" t="s">
        <v>506</v>
      </c>
      <c r="AT14" s="80" t="s">
        <v>506</v>
      </c>
      <c r="AU14" s="80">
        <v>0</v>
      </c>
      <c r="AV14" s="80"/>
      <c r="AW14" s="80"/>
      <c r="AX14" s="80"/>
      <c r="AY14" s="96" t="s">
        <v>551</v>
      </c>
      <c r="AZ14" s="80"/>
      <c r="BA14" s="80"/>
      <c r="BB14" s="80" t="s">
        <v>592</v>
      </c>
      <c r="BC14" s="80"/>
      <c r="BD14" s="80" t="s">
        <v>629</v>
      </c>
      <c r="BE14" s="80" t="s">
        <v>646</v>
      </c>
      <c r="BF14" s="80"/>
      <c r="BG14" s="80" t="s">
        <v>658</v>
      </c>
      <c r="BH14" s="80">
        <v>7233</v>
      </c>
      <c r="BI14" s="80"/>
      <c r="BJ14" s="80"/>
      <c r="BK14" s="80"/>
      <c r="BL14" s="80"/>
      <c r="BM14" s="80" t="s">
        <v>695</v>
      </c>
      <c r="BN14" s="80"/>
      <c r="BO14" s="80"/>
      <c r="BP14" s="80" t="b">
        <v>0</v>
      </c>
      <c r="BQ14" s="80"/>
      <c r="BR14" s="80"/>
      <c r="BS14" s="80"/>
      <c r="BT14" s="80" t="b">
        <v>0</v>
      </c>
      <c r="BU14" s="80" t="b">
        <v>0</v>
      </c>
      <c r="BV14" s="80"/>
      <c r="BW14" s="80" t="b">
        <v>0</v>
      </c>
      <c r="BX14" s="80" t="b">
        <v>0</v>
      </c>
      <c r="BY14" s="96" t="s">
        <v>717</v>
      </c>
      <c r="BZ14" s="80" t="s">
        <v>760</v>
      </c>
      <c r="CA14" s="80"/>
      <c r="CB14" s="80"/>
      <c r="CC14" s="80"/>
      <c r="CD14" s="80" t="s">
        <v>792</v>
      </c>
      <c r="CE14" s="80"/>
      <c r="CF14" s="80">
        <v>5</v>
      </c>
      <c r="CG14" s="80"/>
      <c r="CH14" s="80" t="s">
        <v>832</v>
      </c>
      <c r="CI14" s="80"/>
      <c r="CJ14" s="80"/>
      <c r="CK14" s="80"/>
      <c r="CL14" s="80"/>
      <c r="CM14" s="80"/>
      <c r="CN14" s="80" t="s">
        <v>848</v>
      </c>
      <c r="CO14" s="80"/>
      <c r="CP14" s="80"/>
      <c r="CQ14" s="80"/>
      <c r="CR14" s="80"/>
      <c r="CS14" s="80"/>
      <c r="CT14" s="80"/>
      <c r="CU14" s="80">
        <v>2</v>
      </c>
      <c r="CV14" s="80"/>
      <c r="CW14" s="80"/>
      <c r="CX14" s="80"/>
      <c r="CY14" s="80"/>
      <c r="CZ14" s="80"/>
      <c r="DA14" s="80"/>
      <c r="DB14" s="80"/>
      <c r="DC14" s="80" t="s">
        <v>629</v>
      </c>
      <c r="DD14" s="80"/>
      <c r="DE14" s="80" t="s">
        <v>882</v>
      </c>
      <c r="DF14" s="80"/>
      <c r="DG14" s="80">
        <v>14</v>
      </c>
      <c r="DH14" s="80" t="s">
        <v>235</v>
      </c>
      <c r="DI14" s="80" t="s">
        <v>904</v>
      </c>
      <c r="DJ14" s="80" t="s">
        <v>917</v>
      </c>
      <c r="DK14" s="80">
        <v>0</v>
      </c>
      <c r="DL14" s="80"/>
      <c r="DM14" s="80"/>
      <c r="DN14" s="80" t="str">
        <f>REPLACE(INDEX(GroupVertices[Group],MATCH(Vertices[[#This Row],[Vertex]],GroupVertices[Vertex],0)),1,1,"")</f>
        <v>3</v>
      </c>
      <c r="DO14" s="48">
        <v>1</v>
      </c>
      <c r="DP14" s="49">
        <v>3.125</v>
      </c>
      <c r="DQ14" s="48">
        <v>0</v>
      </c>
      <c r="DR14" s="49">
        <v>0</v>
      </c>
      <c r="DS14" s="48">
        <v>0</v>
      </c>
      <c r="DT14" s="49">
        <v>0</v>
      </c>
      <c r="DU14" s="48">
        <v>31</v>
      </c>
      <c r="DV14" s="49">
        <v>96.875</v>
      </c>
      <c r="DW14" s="48">
        <v>32</v>
      </c>
      <c r="DX14" s="121" t="s">
        <v>1140</v>
      </c>
      <c r="DY14" s="121" t="s">
        <v>1140</v>
      </c>
      <c r="DZ14" s="121" t="s">
        <v>1140</v>
      </c>
      <c r="EA14" s="121" t="s">
        <v>1140</v>
      </c>
      <c r="EB14" s="2"/>
      <c r="EC14" s="3"/>
      <c r="ED14" s="3"/>
      <c r="EE14" s="3"/>
      <c r="EF14" s="3"/>
    </row>
    <row r="15" spans="1:136" ht="15" customHeight="1">
      <c r="A15" s="66" t="s">
        <v>236</v>
      </c>
      <c r="B15" s="67" t="s">
        <v>1147</v>
      </c>
      <c r="C15" s="67"/>
      <c r="D15" s="68">
        <v>210.00000192374353</v>
      </c>
      <c r="E15" s="70"/>
      <c r="F15" s="97" t="s">
        <v>426</v>
      </c>
      <c r="G15" s="67"/>
      <c r="H15" s="71" t="s">
        <v>236</v>
      </c>
      <c r="I15" s="72"/>
      <c r="J15" s="72"/>
      <c r="K15" s="71" t="s">
        <v>593</v>
      </c>
      <c r="L15" s="75">
        <v>194.2029234541621</v>
      </c>
      <c r="M15" s="76">
        <v>3137.60888671875</v>
      </c>
      <c r="N15" s="76">
        <v>6971.369140625</v>
      </c>
      <c r="O15" s="77"/>
      <c r="P15" s="78"/>
      <c r="Q15" s="78"/>
      <c r="R15" s="82"/>
      <c r="S15" s="48">
        <v>1</v>
      </c>
      <c r="T15" s="48">
        <v>12</v>
      </c>
      <c r="U15" s="49">
        <v>30.22381</v>
      </c>
      <c r="V15" s="49">
        <v>0.012195</v>
      </c>
      <c r="W15" s="49">
        <v>0.046603</v>
      </c>
      <c r="X15" s="49">
        <v>1.875801</v>
      </c>
      <c r="Y15" s="49">
        <v>0.23717948717948717</v>
      </c>
      <c r="Z15" s="49">
        <v>0</v>
      </c>
      <c r="AA15" s="73">
        <v>15</v>
      </c>
      <c r="AB15" s="73"/>
      <c r="AC15" s="74"/>
      <c r="AD15" s="80" t="s">
        <v>367</v>
      </c>
      <c r="AE15" s="96" t="s">
        <v>380</v>
      </c>
      <c r="AF15" s="80"/>
      <c r="AG15" s="96" t="s">
        <v>426</v>
      </c>
      <c r="AH15" s="80" t="s">
        <v>472</v>
      </c>
      <c r="AI15" s="80"/>
      <c r="AJ15" s="80"/>
      <c r="AK15" s="80"/>
      <c r="AL15" s="80"/>
      <c r="AM15" s="80"/>
      <c r="AN15" s="80"/>
      <c r="AO15" s="80"/>
      <c r="AP15" s="80"/>
      <c r="AQ15" s="80"/>
      <c r="AR15" s="80"/>
      <c r="AS15" s="80" t="s">
        <v>511</v>
      </c>
      <c r="AT15" s="80" t="s">
        <v>511</v>
      </c>
      <c r="AU15" s="80">
        <v>8362</v>
      </c>
      <c r="AV15" s="80" t="s">
        <v>532</v>
      </c>
      <c r="AW15" s="80"/>
      <c r="AX15" s="80"/>
      <c r="AY15" s="96" t="s">
        <v>552</v>
      </c>
      <c r="AZ15" s="80"/>
      <c r="BA15" s="80"/>
      <c r="BB15" s="80" t="s">
        <v>593</v>
      </c>
      <c r="BC15" s="80"/>
      <c r="BD15" s="80" t="s">
        <v>630</v>
      </c>
      <c r="BE15" s="80" t="s">
        <v>646</v>
      </c>
      <c r="BF15" s="80"/>
      <c r="BG15" s="80" t="s">
        <v>659</v>
      </c>
      <c r="BH15" s="80">
        <v>60128</v>
      </c>
      <c r="BI15" s="80"/>
      <c r="BJ15" s="80"/>
      <c r="BK15" s="80"/>
      <c r="BL15" s="80">
        <v>1959</v>
      </c>
      <c r="BM15" s="80"/>
      <c r="BN15" s="80"/>
      <c r="BO15" s="80"/>
      <c r="BP15" s="80" t="b">
        <v>0</v>
      </c>
      <c r="BQ15" s="80"/>
      <c r="BR15" s="80"/>
      <c r="BS15" s="80"/>
      <c r="BT15" s="80" t="b">
        <v>0</v>
      </c>
      <c r="BU15" s="80" t="b">
        <v>0</v>
      </c>
      <c r="BV15" s="80"/>
      <c r="BW15" s="80" t="b">
        <v>0</v>
      </c>
      <c r="BX15" s="80" t="b">
        <v>0</v>
      </c>
      <c r="BY15" s="96" t="s">
        <v>718</v>
      </c>
      <c r="BZ15" s="80" t="s">
        <v>761</v>
      </c>
      <c r="CA15" s="80"/>
      <c r="CB15" s="80" t="s">
        <v>775</v>
      </c>
      <c r="CC15" s="80"/>
      <c r="CD15" s="80" t="s">
        <v>793</v>
      </c>
      <c r="CE15" s="80"/>
      <c r="CF15" s="80">
        <v>4.8</v>
      </c>
      <c r="CG15" s="80"/>
      <c r="CH15" s="80" t="s">
        <v>832</v>
      </c>
      <c r="CI15" s="80"/>
      <c r="CJ15" s="80"/>
      <c r="CK15" s="80"/>
      <c r="CL15" s="80"/>
      <c r="CM15" s="80"/>
      <c r="CN15" s="80" t="s">
        <v>848</v>
      </c>
      <c r="CO15" s="80"/>
      <c r="CP15" s="80"/>
      <c r="CQ15" s="80"/>
      <c r="CR15" s="80"/>
      <c r="CS15" s="80"/>
      <c r="CT15" s="80"/>
      <c r="CU15" s="80">
        <v>188</v>
      </c>
      <c r="CV15" s="80"/>
      <c r="CW15" s="80"/>
      <c r="CX15" s="80"/>
      <c r="CY15" s="80"/>
      <c r="CZ15" s="80"/>
      <c r="DA15" s="80"/>
      <c r="DB15" s="80"/>
      <c r="DC15" s="80" t="s">
        <v>870</v>
      </c>
      <c r="DD15" s="80"/>
      <c r="DE15" s="80" t="s">
        <v>888</v>
      </c>
      <c r="DF15" s="80"/>
      <c r="DG15" s="80">
        <v>97</v>
      </c>
      <c r="DH15" s="80" t="s">
        <v>236</v>
      </c>
      <c r="DI15" s="80" t="s">
        <v>904</v>
      </c>
      <c r="DJ15" s="96" t="s">
        <v>918</v>
      </c>
      <c r="DK15" s="80">
        <v>8362</v>
      </c>
      <c r="DL15" s="80"/>
      <c r="DM15" s="80"/>
      <c r="DN15" s="80" t="str">
        <f>REPLACE(INDEX(GroupVertices[Group],MATCH(Vertices[[#This Row],[Vertex]],GroupVertices[Vertex],0)),1,1,"")</f>
        <v>3</v>
      </c>
      <c r="DO15" s="48">
        <v>0</v>
      </c>
      <c r="DP15" s="49">
        <v>0</v>
      </c>
      <c r="DQ15" s="48">
        <v>0</v>
      </c>
      <c r="DR15" s="49">
        <v>0</v>
      </c>
      <c r="DS15" s="48">
        <v>0</v>
      </c>
      <c r="DT15" s="49">
        <v>0</v>
      </c>
      <c r="DU15" s="48">
        <v>24</v>
      </c>
      <c r="DV15" s="49">
        <v>100</v>
      </c>
      <c r="DW15" s="48">
        <v>24</v>
      </c>
      <c r="DX15" s="121" t="s">
        <v>1140</v>
      </c>
      <c r="DY15" s="121" t="s">
        <v>1140</v>
      </c>
      <c r="DZ15" s="121" t="s">
        <v>1140</v>
      </c>
      <c r="EA15" s="121" t="s">
        <v>1140</v>
      </c>
      <c r="EB15" s="2"/>
      <c r="EC15" s="3"/>
      <c r="ED15" s="3"/>
      <c r="EE15" s="3"/>
      <c r="EF15" s="3"/>
    </row>
    <row r="16" spans="1:136" ht="15" customHeight="1">
      <c r="A16" s="66" t="s">
        <v>237</v>
      </c>
      <c r="B16" s="67" t="s">
        <v>1148</v>
      </c>
      <c r="C16" s="67"/>
      <c r="D16" s="68">
        <v>800</v>
      </c>
      <c r="E16" s="70"/>
      <c r="F16" s="97" t="s">
        <v>427</v>
      </c>
      <c r="G16" s="67"/>
      <c r="H16" s="71" t="s">
        <v>237</v>
      </c>
      <c r="I16" s="72"/>
      <c r="J16" s="72"/>
      <c r="K16" s="71"/>
      <c r="L16" s="75">
        <v>9999</v>
      </c>
      <c r="M16" s="76">
        <v>2994.83642578125</v>
      </c>
      <c r="N16" s="76">
        <v>2544.50390625</v>
      </c>
      <c r="O16" s="77"/>
      <c r="P16" s="78"/>
      <c r="Q16" s="78"/>
      <c r="R16" s="82"/>
      <c r="S16" s="48">
        <v>3</v>
      </c>
      <c r="T16" s="48">
        <v>39</v>
      </c>
      <c r="U16" s="49">
        <v>1564.042857</v>
      </c>
      <c r="V16" s="49">
        <v>0.02</v>
      </c>
      <c r="W16" s="49">
        <v>0.087021</v>
      </c>
      <c r="X16" s="49">
        <v>6.567059</v>
      </c>
      <c r="Y16" s="49">
        <v>0.0641025641025641</v>
      </c>
      <c r="Z16" s="49">
        <v>0.05</v>
      </c>
      <c r="AA16" s="73">
        <v>16</v>
      </c>
      <c r="AB16" s="73"/>
      <c r="AC16" s="74"/>
      <c r="AD16" s="80" t="s">
        <v>367</v>
      </c>
      <c r="AE16" s="96" t="s">
        <v>381</v>
      </c>
      <c r="AF16" s="80"/>
      <c r="AG16" s="96" t="s">
        <v>427</v>
      </c>
      <c r="AH16" s="80" t="s">
        <v>473</v>
      </c>
      <c r="AI16" s="80"/>
      <c r="AJ16" s="80"/>
      <c r="AK16" s="80"/>
      <c r="AL16" s="80"/>
      <c r="AM16" s="80"/>
      <c r="AN16" s="80"/>
      <c r="AO16" s="80"/>
      <c r="AP16" s="99">
        <v>41352</v>
      </c>
      <c r="AQ16" s="80"/>
      <c r="AR16" s="80"/>
      <c r="AS16" s="80" t="s">
        <v>512</v>
      </c>
      <c r="AT16" s="80" t="s">
        <v>512</v>
      </c>
      <c r="AU16" s="80">
        <v>0</v>
      </c>
      <c r="AV16" s="80"/>
      <c r="AW16" s="80"/>
      <c r="AX16" s="80"/>
      <c r="AY16" s="96" t="s">
        <v>553</v>
      </c>
      <c r="AZ16" s="80"/>
      <c r="BA16" s="80"/>
      <c r="BB16" s="80"/>
      <c r="BC16" s="80"/>
      <c r="BD16" s="80"/>
      <c r="BE16" s="80" t="s">
        <v>646</v>
      </c>
      <c r="BF16" s="80"/>
      <c r="BG16" s="80" t="s">
        <v>660</v>
      </c>
      <c r="BH16" s="80">
        <v>40312</v>
      </c>
      <c r="BI16" s="80"/>
      <c r="BJ16" s="80"/>
      <c r="BK16" s="80"/>
      <c r="BL16" s="80"/>
      <c r="BM16" s="80"/>
      <c r="BN16" s="80"/>
      <c r="BO16" s="80"/>
      <c r="BP16" s="80" t="b">
        <v>0</v>
      </c>
      <c r="BQ16" s="80"/>
      <c r="BR16" s="80"/>
      <c r="BS16" s="80"/>
      <c r="BT16" s="80" t="b">
        <v>0</v>
      </c>
      <c r="BU16" s="80" t="b">
        <v>0</v>
      </c>
      <c r="BV16" s="80"/>
      <c r="BW16" s="80" t="b">
        <v>0</v>
      </c>
      <c r="BX16" s="80" t="b">
        <v>1</v>
      </c>
      <c r="BY16" s="96" t="s">
        <v>719</v>
      </c>
      <c r="BZ16" s="80"/>
      <c r="CA16" s="80"/>
      <c r="CB16" s="80"/>
      <c r="CC16" s="80"/>
      <c r="CD16" s="80" t="s">
        <v>794</v>
      </c>
      <c r="CE16" s="80" t="s">
        <v>827</v>
      </c>
      <c r="CF16" s="80">
        <v>0</v>
      </c>
      <c r="CG16" s="80"/>
      <c r="CH16" s="80" t="s">
        <v>832</v>
      </c>
      <c r="CI16" s="80"/>
      <c r="CJ16" s="80"/>
      <c r="CK16" s="80"/>
      <c r="CL16" s="80"/>
      <c r="CM16" s="80"/>
      <c r="CN16" s="80"/>
      <c r="CO16" s="80"/>
      <c r="CP16" s="80"/>
      <c r="CQ16" s="80"/>
      <c r="CR16" s="80"/>
      <c r="CS16" s="80"/>
      <c r="CT16" s="80"/>
      <c r="CU16" s="80"/>
      <c r="CV16" s="80"/>
      <c r="CW16" s="80"/>
      <c r="CX16" s="80"/>
      <c r="CY16" s="80"/>
      <c r="CZ16" s="80" t="s">
        <v>861</v>
      </c>
      <c r="DA16" s="80"/>
      <c r="DB16" s="80"/>
      <c r="DC16" s="80"/>
      <c r="DD16" s="80"/>
      <c r="DE16" s="80" t="s">
        <v>889</v>
      </c>
      <c r="DF16" s="80"/>
      <c r="DG16" s="80">
        <v>20</v>
      </c>
      <c r="DH16" s="80" t="s">
        <v>237</v>
      </c>
      <c r="DI16" s="80" t="s">
        <v>903</v>
      </c>
      <c r="DJ16" s="96" t="s">
        <v>919</v>
      </c>
      <c r="DK16" s="80">
        <v>0</v>
      </c>
      <c r="DL16" s="80"/>
      <c r="DM16" s="80"/>
      <c r="DN16" s="80" t="str">
        <f>REPLACE(INDEX(GroupVertices[Group],MATCH(Vertices[[#This Row],[Vertex]],GroupVertices[Vertex],0)),1,1,"")</f>
        <v>2</v>
      </c>
      <c r="DO16" s="48">
        <v>0</v>
      </c>
      <c r="DP16" s="49">
        <v>0</v>
      </c>
      <c r="DQ16" s="48">
        <v>0</v>
      </c>
      <c r="DR16" s="49">
        <v>0</v>
      </c>
      <c r="DS16" s="48">
        <v>0</v>
      </c>
      <c r="DT16" s="49">
        <v>0</v>
      </c>
      <c r="DU16" s="48">
        <v>11</v>
      </c>
      <c r="DV16" s="49">
        <v>100</v>
      </c>
      <c r="DW16" s="48">
        <v>11</v>
      </c>
      <c r="DX16" s="121" t="s">
        <v>1140</v>
      </c>
      <c r="DY16" s="121" t="s">
        <v>1140</v>
      </c>
      <c r="DZ16" s="121" t="s">
        <v>1140</v>
      </c>
      <c r="EA16" s="121" t="s">
        <v>1140</v>
      </c>
      <c r="EB16" s="2"/>
      <c r="EC16" s="3"/>
      <c r="ED16" s="3"/>
      <c r="EE16" s="3"/>
      <c r="EF16" s="3"/>
    </row>
    <row r="17" spans="1:136" ht="15" customHeight="1">
      <c r="A17" s="66" t="s">
        <v>238</v>
      </c>
      <c r="B17" s="67" t="s">
        <v>1146</v>
      </c>
      <c r="C17" s="67"/>
      <c r="D17" s="68">
        <v>102.91161179014144</v>
      </c>
      <c r="E17" s="70"/>
      <c r="F17" s="97" t="s">
        <v>428</v>
      </c>
      <c r="G17" s="67"/>
      <c r="H17" s="71" t="s">
        <v>238</v>
      </c>
      <c r="I17" s="72"/>
      <c r="J17" s="72"/>
      <c r="K17" s="71"/>
      <c r="L17" s="75">
        <v>6.113926363464094</v>
      </c>
      <c r="M17" s="76">
        <v>3801.6748046875</v>
      </c>
      <c r="N17" s="76">
        <v>8347.4482421875</v>
      </c>
      <c r="O17" s="77"/>
      <c r="P17" s="78"/>
      <c r="Q17" s="78"/>
      <c r="R17" s="82"/>
      <c r="S17" s="48">
        <v>5</v>
      </c>
      <c r="T17" s="48">
        <v>2</v>
      </c>
      <c r="U17" s="49">
        <v>0.8</v>
      </c>
      <c r="V17" s="49">
        <v>0.011364</v>
      </c>
      <c r="W17" s="49">
        <v>0.032522</v>
      </c>
      <c r="X17" s="49">
        <v>1.026676</v>
      </c>
      <c r="Y17" s="49">
        <v>0.4523809523809524</v>
      </c>
      <c r="Z17" s="49">
        <v>0</v>
      </c>
      <c r="AA17" s="73">
        <v>17</v>
      </c>
      <c r="AB17" s="73"/>
      <c r="AC17" s="74"/>
      <c r="AD17" s="80" t="s">
        <v>367</v>
      </c>
      <c r="AE17" s="96" t="s">
        <v>382</v>
      </c>
      <c r="AF17" s="80"/>
      <c r="AG17" s="96" t="s">
        <v>428</v>
      </c>
      <c r="AH17" s="80" t="s">
        <v>474</v>
      </c>
      <c r="AI17" s="80"/>
      <c r="AJ17" s="80"/>
      <c r="AK17" s="80"/>
      <c r="AL17" s="80"/>
      <c r="AM17" s="80"/>
      <c r="AN17" s="80"/>
      <c r="AO17" s="80"/>
      <c r="AP17" s="80"/>
      <c r="AQ17" s="80"/>
      <c r="AR17" s="80"/>
      <c r="AS17" s="80" t="s">
        <v>513</v>
      </c>
      <c r="AT17" s="80" t="s">
        <v>513</v>
      </c>
      <c r="AU17" s="80">
        <v>0</v>
      </c>
      <c r="AV17" s="80" t="s">
        <v>533</v>
      </c>
      <c r="AW17" s="80"/>
      <c r="AX17" s="80"/>
      <c r="AY17" s="96" t="s">
        <v>554</v>
      </c>
      <c r="AZ17" s="80"/>
      <c r="BA17" s="80"/>
      <c r="BB17" s="80"/>
      <c r="BC17" s="80"/>
      <c r="BD17" s="80"/>
      <c r="BE17" s="80" t="s">
        <v>646</v>
      </c>
      <c r="BF17" s="80"/>
      <c r="BG17" s="80" t="s">
        <v>661</v>
      </c>
      <c r="BH17" s="80">
        <v>351735</v>
      </c>
      <c r="BI17" s="80"/>
      <c r="BJ17" s="80"/>
      <c r="BK17" s="80"/>
      <c r="BL17" s="80">
        <v>1992</v>
      </c>
      <c r="BM17" s="80"/>
      <c r="BN17" s="80"/>
      <c r="BO17" s="80"/>
      <c r="BP17" s="80" t="b">
        <v>0</v>
      </c>
      <c r="BQ17" s="80"/>
      <c r="BR17" s="80"/>
      <c r="BS17" s="80"/>
      <c r="BT17" s="80" t="b">
        <v>0</v>
      </c>
      <c r="BU17" s="80" t="b">
        <v>0</v>
      </c>
      <c r="BV17" s="80"/>
      <c r="BW17" s="80" t="b">
        <v>0</v>
      </c>
      <c r="BX17" s="80" t="b">
        <v>1</v>
      </c>
      <c r="BY17" s="96" t="s">
        <v>720</v>
      </c>
      <c r="BZ17" s="80"/>
      <c r="CA17" s="80"/>
      <c r="CB17" s="80"/>
      <c r="CC17" s="80"/>
      <c r="CD17" s="80" t="s">
        <v>795</v>
      </c>
      <c r="CE17" s="80"/>
      <c r="CF17" s="80">
        <v>0</v>
      </c>
      <c r="CG17" s="80"/>
      <c r="CH17" s="80" t="s">
        <v>832</v>
      </c>
      <c r="CI17" s="80"/>
      <c r="CJ17" s="80"/>
      <c r="CK17" s="80"/>
      <c r="CL17" s="80"/>
      <c r="CM17" s="80"/>
      <c r="CN17" s="80"/>
      <c r="CO17" s="80"/>
      <c r="CP17" s="80"/>
      <c r="CQ17" s="80"/>
      <c r="CR17" s="80"/>
      <c r="CS17" s="80"/>
      <c r="CT17" s="80"/>
      <c r="CU17" s="80"/>
      <c r="CV17" s="80"/>
      <c r="CW17" s="80"/>
      <c r="CX17" s="80"/>
      <c r="CY17" s="80"/>
      <c r="CZ17" s="80"/>
      <c r="DA17" s="80"/>
      <c r="DB17" s="80"/>
      <c r="DC17" s="80"/>
      <c r="DD17" s="80"/>
      <c r="DE17" s="80" t="s">
        <v>882</v>
      </c>
      <c r="DF17" s="80"/>
      <c r="DG17" s="80">
        <v>390</v>
      </c>
      <c r="DH17" s="80" t="s">
        <v>238</v>
      </c>
      <c r="DI17" s="80" t="s">
        <v>903</v>
      </c>
      <c r="DJ17" s="96" t="s">
        <v>920</v>
      </c>
      <c r="DK17" s="80">
        <v>0</v>
      </c>
      <c r="DL17" s="80"/>
      <c r="DM17" s="80"/>
      <c r="DN17" s="80" t="str">
        <f>REPLACE(INDEX(GroupVertices[Group],MATCH(Vertices[[#This Row],[Vertex]],GroupVertices[Vertex],0)),1,1,"")</f>
        <v>3</v>
      </c>
      <c r="DO17" s="48">
        <v>0</v>
      </c>
      <c r="DP17" s="49">
        <v>0</v>
      </c>
      <c r="DQ17" s="48">
        <v>0</v>
      </c>
      <c r="DR17" s="49">
        <v>0</v>
      </c>
      <c r="DS17" s="48">
        <v>0</v>
      </c>
      <c r="DT17" s="49">
        <v>0</v>
      </c>
      <c r="DU17" s="48">
        <v>19</v>
      </c>
      <c r="DV17" s="49">
        <v>100</v>
      </c>
      <c r="DW17" s="48">
        <v>19</v>
      </c>
      <c r="DX17" s="121" t="s">
        <v>1140</v>
      </c>
      <c r="DY17" s="121" t="s">
        <v>1140</v>
      </c>
      <c r="DZ17" s="121" t="s">
        <v>1140</v>
      </c>
      <c r="EA17" s="121" t="s">
        <v>1140</v>
      </c>
      <c r="EB17" s="2"/>
      <c r="EC17" s="3"/>
      <c r="ED17" s="3"/>
      <c r="EE17" s="3"/>
      <c r="EF17" s="3"/>
    </row>
    <row r="18" spans="1:136" ht="15" customHeight="1">
      <c r="A18" s="66" t="s">
        <v>239</v>
      </c>
      <c r="B18" s="67" t="s">
        <v>1150</v>
      </c>
      <c r="C18" s="67"/>
      <c r="D18" s="68">
        <v>118.19757368838401</v>
      </c>
      <c r="E18" s="70"/>
      <c r="F18" s="97" t="s">
        <v>429</v>
      </c>
      <c r="G18" s="67"/>
      <c r="H18" s="71" t="s">
        <v>239</v>
      </c>
      <c r="I18" s="72"/>
      <c r="J18" s="72"/>
      <c r="K18" s="50" t="s">
        <v>594</v>
      </c>
      <c r="L18" s="75">
        <v>32.96203977165058</v>
      </c>
      <c r="M18" s="76">
        <v>2877.126708984375</v>
      </c>
      <c r="N18" s="76">
        <v>4927.2529296875</v>
      </c>
      <c r="O18" s="77"/>
      <c r="P18" s="78"/>
      <c r="Q18" s="78"/>
      <c r="R18" s="82"/>
      <c r="S18" s="48">
        <v>4</v>
      </c>
      <c r="T18" s="48">
        <v>1</v>
      </c>
      <c r="U18" s="49">
        <v>5</v>
      </c>
      <c r="V18" s="49">
        <v>0.011111</v>
      </c>
      <c r="W18" s="49">
        <v>0.019193</v>
      </c>
      <c r="X18" s="49">
        <v>0.914425</v>
      </c>
      <c r="Y18" s="49">
        <v>0.25</v>
      </c>
      <c r="Z18" s="49">
        <v>0</v>
      </c>
      <c r="AA18" s="73">
        <v>18</v>
      </c>
      <c r="AB18" s="73"/>
      <c r="AC18" s="74"/>
      <c r="AD18" s="80" t="s">
        <v>367</v>
      </c>
      <c r="AE18" s="96" t="s">
        <v>383</v>
      </c>
      <c r="AF18" s="80"/>
      <c r="AG18" s="96" t="s">
        <v>429</v>
      </c>
      <c r="AH18" s="80" t="s">
        <v>475</v>
      </c>
      <c r="AI18" s="80"/>
      <c r="AJ18" s="80"/>
      <c r="AK18" s="80"/>
      <c r="AL18" s="80"/>
      <c r="AM18" s="80"/>
      <c r="AN18" s="80"/>
      <c r="AO18" s="80"/>
      <c r="AP18" s="80"/>
      <c r="AQ18" s="80"/>
      <c r="AR18" s="80"/>
      <c r="AS18" s="80" t="s">
        <v>514</v>
      </c>
      <c r="AT18" s="80" t="s">
        <v>514</v>
      </c>
      <c r="AU18" s="80">
        <v>0</v>
      </c>
      <c r="AV18" s="80"/>
      <c r="AW18" s="80"/>
      <c r="AX18" s="80"/>
      <c r="AY18" s="96" t="s">
        <v>555</v>
      </c>
      <c r="AZ18" s="80"/>
      <c r="BA18" s="80"/>
      <c r="BB18" s="80" t="s">
        <v>594</v>
      </c>
      <c r="BC18" s="80" t="s">
        <v>617</v>
      </c>
      <c r="BD18" s="80"/>
      <c r="BE18" s="80" t="s">
        <v>646</v>
      </c>
      <c r="BF18" s="80"/>
      <c r="BG18" s="80" t="s">
        <v>662</v>
      </c>
      <c r="BH18" s="80">
        <v>4288</v>
      </c>
      <c r="BI18" s="80"/>
      <c r="BJ18" s="80"/>
      <c r="BK18" s="80"/>
      <c r="BL18" s="80"/>
      <c r="BM18" s="80"/>
      <c r="BN18" s="80"/>
      <c r="BO18" s="80" t="s">
        <v>700</v>
      </c>
      <c r="BP18" s="80" t="b">
        <v>0</v>
      </c>
      <c r="BQ18" s="80"/>
      <c r="BR18" s="80"/>
      <c r="BS18" s="80"/>
      <c r="BT18" s="80" t="b">
        <v>0</v>
      </c>
      <c r="BU18" s="80" t="b">
        <v>0</v>
      </c>
      <c r="BV18" s="80"/>
      <c r="BW18" s="80" t="b">
        <v>0</v>
      </c>
      <c r="BX18" s="80" t="b">
        <v>0</v>
      </c>
      <c r="BY18" s="96" t="s">
        <v>721</v>
      </c>
      <c r="BZ18" s="80"/>
      <c r="CA18" s="80"/>
      <c r="CB18" s="80"/>
      <c r="CC18" s="80"/>
      <c r="CD18" s="80" t="s">
        <v>796</v>
      </c>
      <c r="CE18" s="80"/>
      <c r="CF18" s="80">
        <v>0</v>
      </c>
      <c r="CG18" s="80"/>
      <c r="CH18" s="80" t="s">
        <v>832</v>
      </c>
      <c r="CI18" s="80"/>
      <c r="CJ18" s="80"/>
      <c r="CK18" s="80"/>
      <c r="CL18" s="80"/>
      <c r="CM18" s="80"/>
      <c r="CN18" s="80"/>
      <c r="CO18" s="80"/>
      <c r="CP18" s="80"/>
      <c r="CQ18" s="80"/>
      <c r="CR18" s="80"/>
      <c r="CS18" s="80"/>
      <c r="CT18" s="80"/>
      <c r="CU18" s="80"/>
      <c r="CV18" s="80"/>
      <c r="CW18" s="80"/>
      <c r="CX18" s="80"/>
      <c r="CY18" s="80"/>
      <c r="CZ18" s="80"/>
      <c r="DA18" s="80"/>
      <c r="DB18" s="80"/>
      <c r="DC18" s="80"/>
      <c r="DD18" s="80"/>
      <c r="DE18" s="80" t="s">
        <v>890</v>
      </c>
      <c r="DF18" s="80"/>
      <c r="DG18" s="80">
        <v>1</v>
      </c>
      <c r="DH18" s="80" t="s">
        <v>239</v>
      </c>
      <c r="DI18" s="80" t="s">
        <v>904</v>
      </c>
      <c r="DJ18" s="80" t="s">
        <v>921</v>
      </c>
      <c r="DK18" s="80">
        <v>0</v>
      </c>
      <c r="DL18" s="80"/>
      <c r="DM18" s="80"/>
      <c r="DN18" s="80" t="str">
        <f>REPLACE(INDEX(GroupVertices[Group],MATCH(Vertices[[#This Row],[Vertex]],GroupVertices[Vertex],0)),1,1,"")</f>
        <v>2</v>
      </c>
      <c r="DO18" s="48">
        <v>0</v>
      </c>
      <c r="DP18" s="49">
        <v>0</v>
      </c>
      <c r="DQ18" s="48">
        <v>0</v>
      </c>
      <c r="DR18" s="49">
        <v>0</v>
      </c>
      <c r="DS18" s="48">
        <v>0</v>
      </c>
      <c r="DT18" s="49">
        <v>0</v>
      </c>
      <c r="DU18" s="48">
        <v>29</v>
      </c>
      <c r="DV18" s="49">
        <v>100</v>
      </c>
      <c r="DW18" s="48">
        <v>29</v>
      </c>
      <c r="DX18" s="121" t="s">
        <v>1140</v>
      </c>
      <c r="DY18" s="121" t="s">
        <v>1140</v>
      </c>
      <c r="DZ18" s="121" t="s">
        <v>1140</v>
      </c>
      <c r="EA18" s="121" t="s">
        <v>1140</v>
      </c>
      <c r="EB18" s="2"/>
      <c r="EC18" s="3"/>
      <c r="ED18" s="3"/>
      <c r="EE18" s="3"/>
      <c r="EF18" s="3"/>
    </row>
    <row r="19" spans="1:136" ht="15" customHeight="1">
      <c r="A19" s="66" t="s">
        <v>240</v>
      </c>
      <c r="B19" s="67" t="s">
        <v>1146</v>
      </c>
      <c r="C19" s="67"/>
      <c r="D19" s="68">
        <v>117.85095358379715</v>
      </c>
      <c r="E19" s="70"/>
      <c r="F19" s="97" t="s">
        <v>430</v>
      </c>
      <c r="G19" s="67"/>
      <c r="H19" s="71" t="s">
        <v>240</v>
      </c>
      <c r="I19" s="72"/>
      <c r="J19" s="72"/>
      <c r="K19" s="50" t="s">
        <v>595</v>
      </c>
      <c r="L19" s="75">
        <v>32.35323962289609</v>
      </c>
      <c r="M19" s="76">
        <v>2169.95849609375</v>
      </c>
      <c r="N19" s="76">
        <v>5996.81640625</v>
      </c>
      <c r="O19" s="77"/>
      <c r="P19" s="78"/>
      <c r="Q19" s="78"/>
      <c r="R19" s="82"/>
      <c r="S19" s="48">
        <v>6</v>
      </c>
      <c r="T19" s="48">
        <v>2</v>
      </c>
      <c r="U19" s="49">
        <v>4.904762</v>
      </c>
      <c r="V19" s="49">
        <v>0.011494</v>
      </c>
      <c r="W19" s="49">
        <v>0.033827</v>
      </c>
      <c r="X19" s="49">
        <v>1.173223</v>
      </c>
      <c r="Y19" s="49">
        <v>0.3392857142857143</v>
      </c>
      <c r="Z19" s="49">
        <v>0</v>
      </c>
      <c r="AA19" s="73">
        <v>19</v>
      </c>
      <c r="AB19" s="73"/>
      <c r="AC19" s="74"/>
      <c r="AD19" s="80" t="s">
        <v>367</v>
      </c>
      <c r="AE19" s="96" t="s">
        <v>384</v>
      </c>
      <c r="AF19" s="80"/>
      <c r="AG19" s="96" t="s">
        <v>430</v>
      </c>
      <c r="AH19" s="80" t="s">
        <v>476</v>
      </c>
      <c r="AI19" s="80"/>
      <c r="AJ19" s="80"/>
      <c r="AK19" s="80"/>
      <c r="AL19" s="80"/>
      <c r="AM19" s="80"/>
      <c r="AN19" s="80"/>
      <c r="AO19" s="80"/>
      <c r="AP19" s="80"/>
      <c r="AQ19" s="80"/>
      <c r="AR19" s="80"/>
      <c r="AS19" s="80" t="s">
        <v>506</v>
      </c>
      <c r="AT19" s="80" t="s">
        <v>506</v>
      </c>
      <c r="AU19" s="80">
        <v>264</v>
      </c>
      <c r="AV19" s="80" t="s">
        <v>534</v>
      </c>
      <c r="AW19" s="80"/>
      <c r="AX19" s="80"/>
      <c r="AY19" s="96" t="s">
        <v>556</v>
      </c>
      <c r="AZ19" s="80"/>
      <c r="BA19" s="80"/>
      <c r="BB19" s="80" t="s">
        <v>595</v>
      </c>
      <c r="BC19" s="80"/>
      <c r="BD19" s="80" t="s">
        <v>631</v>
      </c>
      <c r="BE19" s="80" t="s">
        <v>646</v>
      </c>
      <c r="BF19" s="80"/>
      <c r="BG19" s="80" t="s">
        <v>663</v>
      </c>
      <c r="BH19" s="80">
        <v>10408</v>
      </c>
      <c r="BI19" s="80"/>
      <c r="BJ19" s="80"/>
      <c r="BK19" s="80"/>
      <c r="BL19" s="80" t="s">
        <v>691</v>
      </c>
      <c r="BM19" s="80" t="s">
        <v>696</v>
      </c>
      <c r="BN19" s="80"/>
      <c r="BO19" s="80"/>
      <c r="BP19" s="80" t="b">
        <v>0</v>
      </c>
      <c r="BQ19" s="80"/>
      <c r="BR19" s="80"/>
      <c r="BS19" s="80"/>
      <c r="BT19" s="80" t="b">
        <v>0</v>
      </c>
      <c r="BU19" s="80" t="b">
        <v>0</v>
      </c>
      <c r="BV19" s="80"/>
      <c r="BW19" s="80" t="b">
        <v>0</v>
      </c>
      <c r="BX19" s="80" t="b">
        <v>0</v>
      </c>
      <c r="BY19" s="96" t="s">
        <v>722</v>
      </c>
      <c r="BZ19" s="80" t="s">
        <v>762</v>
      </c>
      <c r="CA19" s="80"/>
      <c r="CB19" s="80" t="s">
        <v>776</v>
      </c>
      <c r="CC19" s="80"/>
      <c r="CD19" s="80" t="s">
        <v>797</v>
      </c>
      <c r="CE19" s="80"/>
      <c r="CF19" s="80">
        <v>0</v>
      </c>
      <c r="CG19" s="80"/>
      <c r="CH19" s="80" t="s">
        <v>832</v>
      </c>
      <c r="CI19" s="80"/>
      <c r="CJ19" s="80"/>
      <c r="CK19" s="80"/>
      <c r="CL19" s="80"/>
      <c r="CM19" s="80" t="s">
        <v>842</v>
      </c>
      <c r="CN19" s="80"/>
      <c r="CO19" s="80"/>
      <c r="CP19" s="80"/>
      <c r="CQ19" s="80"/>
      <c r="CR19" s="80"/>
      <c r="CS19" s="80"/>
      <c r="CT19" s="80"/>
      <c r="CU19" s="80"/>
      <c r="CV19" s="80"/>
      <c r="CW19" s="80"/>
      <c r="CX19" s="80"/>
      <c r="CY19" s="80"/>
      <c r="CZ19" s="80"/>
      <c r="DA19" s="80"/>
      <c r="DB19" s="80"/>
      <c r="DC19" s="80" t="s">
        <v>871</v>
      </c>
      <c r="DD19" s="80"/>
      <c r="DE19" s="80" t="s">
        <v>882</v>
      </c>
      <c r="DF19" s="80"/>
      <c r="DG19" s="80">
        <v>420</v>
      </c>
      <c r="DH19" s="80" t="s">
        <v>240</v>
      </c>
      <c r="DI19" s="80" t="s">
        <v>905</v>
      </c>
      <c r="DJ19" s="80" t="s">
        <v>922</v>
      </c>
      <c r="DK19" s="80">
        <v>0</v>
      </c>
      <c r="DL19" s="80"/>
      <c r="DM19" s="80"/>
      <c r="DN19" s="80" t="str">
        <f>REPLACE(INDEX(GroupVertices[Group],MATCH(Vertices[[#This Row],[Vertex]],GroupVertices[Vertex],0)),1,1,"")</f>
        <v>3</v>
      </c>
      <c r="DO19" s="48">
        <v>0</v>
      </c>
      <c r="DP19" s="49">
        <v>0</v>
      </c>
      <c r="DQ19" s="48">
        <v>0</v>
      </c>
      <c r="DR19" s="49">
        <v>0</v>
      </c>
      <c r="DS19" s="48">
        <v>0</v>
      </c>
      <c r="DT19" s="49">
        <v>0</v>
      </c>
      <c r="DU19" s="48">
        <v>28</v>
      </c>
      <c r="DV19" s="49">
        <v>100</v>
      </c>
      <c r="DW19" s="48">
        <v>28</v>
      </c>
      <c r="DX19" s="121" t="s">
        <v>1140</v>
      </c>
      <c r="DY19" s="121" t="s">
        <v>1140</v>
      </c>
      <c r="DZ19" s="121" t="s">
        <v>1140</v>
      </c>
      <c r="EA19" s="121" t="s">
        <v>1140</v>
      </c>
      <c r="EB19" s="2"/>
      <c r="EC19" s="3"/>
      <c r="ED19" s="3"/>
      <c r="EE19" s="3"/>
      <c r="EF19" s="3"/>
    </row>
    <row r="20" spans="1:136" ht="15" customHeight="1">
      <c r="A20" s="66" t="s">
        <v>241</v>
      </c>
      <c r="B20" s="67" t="s">
        <v>1149</v>
      </c>
      <c r="C20" s="67"/>
      <c r="D20" s="68">
        <v>100</v>
      </c>
      <c r="E20" s="70"/>
      <c r="F20" s="97" t="s">
        <v>431</v>
      </c>
      <c r="G20" s="67"/>
      <c r="H20" s="71" t="s">
        <v>241</v>
      </c>
      <c r="I20" s="72"/>
      <c r="J20" s="72"/>
      <c r="K20" s="50" t="s">
        <v>596</v>
      </c>
      <c r="L20" s="75">
        <v>1</v>
      </c>
      <c r="M20" s="76">
        <v>4992.72509765625</v>
      </c>
      <c r="N20" s="76">
        <v>6866.4140625</v>
      </c>
      <c r="O20" s="77"/>
      <c r="P20" s="78"/>
      <c r="Q20" s="78"/>
      <c r="R20" s="82"/>
      <c r="S20" s="48">
        <v>2</v>
      </c>
      <c r="T20" s="48">
        <v>3</v>
      </c>
      <c r="U20" s="49">
        <v>0</v>
      </c>
      <c r="V20" s="49">
        <v>0.011111</v>
      </c>
      <c r="W20" s="49">
        <v>0.024971</v>
      </c>
      <c r="X20" s="49">
        <v>0.778466</v>
      </c>
      <c r="Y20" s="49">
        <v>0.5</v>
      </c>
      <c r="Z20" s="49">
        <v>0</v>
      </c>
      <c r="AA20" s="73">
        <v>20</v>
      </c>
      <c r="AB20" s="73"/>
      <c r="AC20" s="74"/>
      <c r="AD20" s="80" t="s">
        <v>367</v>
      </c>
      <c r="AE20" s="96" t="s">
        <v>385</v>
      </c>
      <c r="AF20" s="80"/>
      <c r="AG20" s="96" t="s">
        <v>431</v>
      </c>
      <c r="AH20" s="80" t="s">
        <v>477</v>
      </c>
      <c r="AI20" s="80"/>
      <c r="AJ20" s="80"/>
      <c r="AK20" s="80"/>
      <c r="AL20" s="80"/>
      <c r="AM20" s="80"/>
      <c r="AN20" s="80"/>
      <c r="AO20" s="80"/>
      <c r="AP20" s="80"/>
      <c r="AQ20" s="80"/>
      <c r="AR20" s="80"/>
      <c r="AS20" s="80" t="s">
        <v>515</v>
      </c>
      <c r="AT20" s="80" t="s">
        <v>515</v>
      </c>
      <c r="AU20" s="80">
        <v>1028</v>
      </c>
      <c r="AV20" s="80"/>
      <c r="AW20" s="80"/>
      <c r="AX20" s="80"/>
      <c r="AY20" s="96" t="s">
        <v>557</v>
      </c>
      <c r="AZ20" s="80"/>
      <c r="BA20" s="80"/>
      <c r="BB20" s="80" t="s">
        <v>596</v>
      </c>
      <c r="BC20" s="80"/>
      <c r="BD20" s="80" t="s">
        <v>632</v>
      </c>
      <c r="BE20" s="80" t="s">
        <v>646</v>
      </c>
      <c r="BF20" s="80"/>
      <c r="BG20" s="80" t="s">
        <v>664</v>
      </c>
      <c r="BH20" s="80">
        <v>2582052</v>
      </c>
      <c r="BI20" s="80"/>
      <c r="BJ20" s="80"/>
      <c r="BK20" s="80"/>
      <c r="BL20" s="80"/>
      <c r="BM20" s="80"/>
      <c r="BN20" s="80"/>
      <c r="BO20" s="80"/>
      <c r="BP20" s="80" t="b">
        <v>0</v>
      </c>
      <c r="BQ20" s="80"/>
      <c r="BR20" s="80"/>
      <c r="BS20" s="80"/>
      <c r="BT20" s="80" t="b">
        <v>0</v>
      </c>
      <c r="BU20" s="80" t="b">
        <v>0</v>
      </c>
      <c r="BV20" s="80"/>
      <c r="BW20" s="80" t="b">
        <v>0</v>
      </c>
      <c r="BX20" s="80" t="b">
        <v>1</v>
      </c>
      <c r="BY20" s="96" t="s">
        <v>723</v>
      </c>
      <c r="BZ20" s="80" t="s">
        <v>763</v>
      </c>
      <c r="CA20" s="80"/>
      <c r="CB20" s="80"/>
      <c r="CC20" s="80"/>
      <c r="CD20" s="80" t="s">
        <v>798</v>
      </c>
      <c r="CE20" s="80"/>
      <c r="CF20" s="80">
        <v>0</v>
      </c>
      <c r="CG20" s="80"/>
      <c r="CH20" s="80" t="s">
        <v>832</v>
      </c>
      <c r="CI20" s="80"/>
      <c r="CJ20" s="80"/>
      <c r="CK20" s="80"/>
      <c r="CL20" s="80"/>
      <c r="CM20" s="80"/>
      <c r="CN20" s="80" t="s">
        <v>848</v>
      </c>
      <c r="CO20" s="80"/>
      <c r="CP20" s="80"/>
      <c r="CQ20" s="80"/>
      <c r="CR20" s="80"/>
      <c r="CS20" s="80"/>
      <c r="CT20" s="80"/>
      <c r="CU20" s="80"/>
      <c r="CV20" s="80"/>
      <c r="CW20" s="80"/>
      <c r="CX20" s="80"/>
      <c r="CY20" s="80"/>
      <c r="CZ20" s="80"/>
      <c r="DA20" s="80"/>
      <c r="DB20" s="80"/>
      <c r="DC20" s="80" t="s">
        <v>872</v>
      </c>
      <c r="DD20" s="80"/>
      <c r="DE20" s="80" t="s">
        <v>888</v>
      </c>
      <c r="DF20" s="80"/>
      <c r="DG20" s="80">
        <v>25540</v>
      </c>
      <c r="DH20" s="80" t="s">
        <v>241</v>
      </c>
      <c r="DI20" s="80" t="s">
        <v>903</v>
      </c>
      <c r="DJ20" s="96" t="s">
        <v>923</v>
      </c>
      <c r="DK20" s="80">
        <v>0</v>
      </c>
      <c r="DL20" s="80"/>
      <c r="DM20" s="80"/>
      <c r="DN20" s="80" t="str">
        <f>REPLACE(INDEX(GroupVertices[Group],MATCH(Vertices[[#This Row],[Vertex]],GroupVertices[Vertex],0)),1,1,"")</f>
        <v>3</v>
      </c>
      <c r="DO20" s="48">
        <v>2</v>
      </c>
      <c r="DP20" s="49">
        <v>9.523809523809524</v>
      </c>
      <c r="DQ20" s="48">
        <v>0</v>
      </c>
      <c r="DR20" s="49">
        <v>0</v>
      </c>
      <c r="DS20" s="48">
        <v>0</v>
      </c>
      <c r="DT20" s="49">
        <v>0</v>
      </c>
      <c r="DU20" s="48">
        <v>19</v>
      </c>
      <c r="DV20" s="49">
        <v>90.47619047619048</v>
      </c>
      <c r="DW20" s="48">
        <v>21</v>
      </c>
      <c r="DX20" s="121" t="s">
        <v>1140</v>
      </c>
      <c r="DY20" s="121" t="s">
        <v>1140</v>
      </c>
      <c r="DZ20" s="121" t="s">
        <v>1140</v>
      </c>
      <c r="EA20" s="121" t="s">
        <v>1140</v>
      </c>
      <c r="EB20" s="2"/>
      <c r="EC20" s="3"/>
      <c r="ED20" s="3"/>
      <c r="EE20" s="3"/>
      <c r="EF20" s="3"/>
    </row>
    <row r="21" spans="1:136" ht="15" customHeight="1">
      <c r="A21" s="66" t="s">
        <v>242</v>
      </c>
      <c r="B21" s="67" t="s">
        <v>1147</v>
      </c>
      <c r="C21" s="67"/>
      <c r="D21" s="68">
        <v>100</v>
      </c>
      <c r="E21" s="70"/>
      <c r="F21" s="97" t="s">
        <v>432</v>
      </c>
      <c r="G21" s="67"/>
      <c r="H21" s="71" t="s">
        <v>242</v>
      </c>
      <c r="I21" s="72"/>
      <c r="J21" s="72"/>
      <c r="K21" s="50" t="s">
        <v>597</v>
      </c>
      <c r="L21" s="75">
        <v>1</v>
      </c>
      <c r="M21" s="76">
        <v>6018.50634765625</v>
      </c>
      <c r="N21" s="76">
        <v>8497.806640625</v>
      </c>
      <c r="O21" s="77"/>
      <c r="P21" s="78"/>
      <c r="Q21" s="78"/>
      <c r="R21" s="82"/>
      <c r="S21" s="48">
        <v>1</v>
      </c>
      <c r="T21" s="48">
        <v>1</v>
      </c>
      <c r="U21" s="49">
        <v>0</v>
      </c>
      <c r="V21" s="49">
        <v>0.010753</v>
      </c>
      <c r="W21" s="49">
        <v>0.012609</v>
      </c>
      <c r="X21" s="49">
        <v>0.413526</v>
      </c>
      <c r="Y21" s="49">
        <v>0.5</v>
      </c>
      <c r="Z21" s="49">
        <v>0</v>
      </c>
      <c r="AA21" s="73">
        <v>21</v>
      </c>
      <c r="AB21" s="73"/>
      <c r="AC21" s="74"/>
      <c r="AD21" s="80" t="s">
        <v>367</v>
      </c>
      <c r="AE21" s="96" t="s">
        <v>386</v>
      </c>
      <c r="AF21" s="80"/>
      <c r="AG21" s="96" t="s">
        <v>432</v>
      </c>
      <c r="AH21" s="80" t="s">
        <v>478</v>
      </c>
      <c r="AI21" s="80"/>
      <c r="AJ21" s="80"/>
      <c r="AK21" s="80"/>
      <c r="AL21" s="80"/>
      <c r="AM21" s="80"/>
      <c r="AN21" s="80"/>
      <c r="AO21" s="80"/>
      <c r="AP21" s="99">
        <v>42715</v>
      </c>
      <c r="AQ21" s="80"/>
      <c r="AR21" s="80"/>
      <c r="AS21" s="80" t="s">
        <v>506</v>
      </c>
      <c r="AT21" s="80" t="s">
        <v>523</v>
      </c>
      <c r="AU21" s="80">
        <v>1</v>
      </c>
      <c r="AV21" s="80" t="s">
        <v>535</v>
      </c>
      <c r="AW21" s="80"/>
      <c r="AX21" s="80"/>
      <c r="AY21" s="96" t="s">
        <v>558</v>
      </c>
      <c r="AZ21" s="80"/>
      <c r="BA21" s="80"/>
      <c r="BB21" s="80" t="s">
        <v>597</v>
      </c>
      <c r="BC21" s="80"/>
      <c r="BD21" s="80" t="s">
        <v>633</v>
      </c>
      <c r="BE21" s="80" t="s">
        <v>646</v>
      </c>
      <c r="BF21" s="80"/>
      <c r="BG21" s="80" t="s">
        <v>665</v>
      </c>
      <c r="BH21" s="80">
        <v>13618</v>
      </c>
      <c r="BI21" s="80"/>
      <c r="BJ21" s="80"/>
      <c r="BK21" s="80"/>
      <c r="BL21" s="80"/>
      <c r="BM21" s="80"/>
      <c r="BN21" s="80"/>
      <c r="BO21" s="80"/>
      <c r="BP21" s="80" t="b">
        <v>0</v>
      </c>
      <c r="BQ21" s="80"/>
      <c r="BR21" s="80"/>
      <c r="BS21" s="80"/>
      <c r="BT21" s="80" t="b">
        <v>0</v>
      </c>
      <c r="BU21" s="80" t="b">
        <v>0</v>
      </c>
      <c r="BV21" s="80"/>
      <c r="BW21" s="80" t="b">
        <v>0</v>
      </c>
      <c r="BX21" s="80" t="b">
        <v>0</v>
      </c>
      <c r="BY21" s="96" t="s">
        <v>724</v>
      </c>
      <c r="BZ21" s="80"/>
      <c r="CA21" s="80"/>
      <c r="CB21" s="80" t="s">
        <v>777</v>
      </c>
      <c r="CC21" s="80"/>
      <c r="CD21" s="80" t="s">
        <v>799</v>
      </c>
      <c r="CE21" s="80"/>
      <c r="CF21" s="80">
        <v>0</v>
      </c>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t="s">
        <v>891</v>
      </c>
      <c r="DF21" s="80"/>
      <c r="DG21" s="80">
        <v>9</v>
      </c>
      <c r="DH21" s="80" t="s">
        <v>242</v>
      </c>
      <c r="DI21" s="80" t="s">
        <v>904</v>
      </c>
      <c r="DJ21" s="96" t="s">
        <v>924</v>
      </c>
      <c r="DK21" s="80">
        <v>0</v>
      </c>
      <c r="DL21" s="80"/>
      <c r="DM21" s="80"/>
      <c r="DN21" s="80" t="str">
        <f>REPLACE(INDEX(GroupVertices[Group],MATCH(Vertices[[#This Row],[Vertex]],GroupVertices[Vertex],0)),1,1,"")</f>
        <v>3</v>
      </c>
      <c r="DO21" s="48">
        <v>1</v>
      </c>
      <c r="DP21" s="49">
        <v>5.2631578947368425</v>
      </c>
      <c r="DQ21" s="48">
        <v>0</v>
      </c>
      <c r="DR21" s="49">
        <v>0</v>
      </c>
      <c r="DS21" s="48">
        <v>0</v>
      </c>
      <c r="DT21" s="49">
        <v>0</v>
      </c>
      <c r="DU21" s="48">
        <v>18</v>
      </c>
      <c r="DV21" s="49">
        <v>94.73684210526316</v>
      </c>
      <c r="DW21" s="48">
        <v>19</v>
      </c>
      <c r="DX21" s="121" t="s">
        <v>1140</v>
      </c>
      <c r="DY21" s="121" t="s">
        <v>1140</v>
      </c>
      <c r="DZ21" s="121" t="s">
        <v>1140</v>
      </c>
      <c r="EA21" s="121" t="s">
        <v>1140</v>
      </c>
      <c r="EB21" s="2"/>
      <c r="EC21" s="3"/>
      <c r="ED21" s="3"/>
      <c r="EE21" s="3"/>
      <c r="EF21" s="3"/>
    </row>
    <row r="22" spans="1:136" ht="15" customHeight="1">
      <c r="A22" s="66" t="s">
        <v>243</v>
      </c>
      <c r="B22" s="67" t="s">
        <v>1149</v>
      </c>
      <c r="C22" s="67"/>
      <c r="D22" s="68">
        <v>100</v>
      </c>
      <c r="E22" s="70"/>
      <c r="F22" s="97" t="s">
        <v>433</v>
      </c>
      <c r="G22" s="67"/>
      <c r="H22" s="71" t="s">
        <v>243</v>
      </c>
      <c r="I22" s="72"/>
      <c r="J22" s="72"/>
      <c r="K22" s="50" t="s">
        <v>598</v>
      </c>
      <c r="L22" s="75">
        <v>1</v>
      </c>
      <c r="M22" s="76">
        <v>6124.65283203125</v>
      </c>
      <c r="N22" s="76">
        <v>274.5390319824219</v>
      </c>
      <c r="O22" s="77"/>
      <c r="P22" s="78"/>
      <c r="Q22" s="78"/>
      <c r="R22" s="82"/>
      <c r="S22" s="48">
        <v>2</v>
      </c>
      <c r="T22" s="48">
        <v>1</v>
      </c>
      <c r="U22" s="49">
        <v>0</v>
      </c>
      <c r="V22" s="49">
        <v>0.01087</v>
      </c>
      <c r="W22" s="49">
        <v>0.012738</v>
      </c>
      <c r="X22" s="49">
        <v>0.568685</v>
      </c>
      <c r="Y22" s="49">
        <v>0.5</v>
      </c>
      <c r="Z22" s="49">
        <v>0</v>
      </c>
      <c r="AA22" s="73">
        <v>22</v>
      </c>
      <c r="AB22" s="73"/>
      <c r="AC22" s="74"/>
      <c r="AD22" s="80" t="s">
        <v>367</v>
      </c>
      <c r="AE22" s="96" t="s">
        <v>387</v>
      </c>
      <c r="AF22" s="80"/>
      <c r="AG22" s="96" t="s">
        <v>433</v>
      </c>
      <c r="AH22" s="80" t="s">
        <v>479</v>
      </c>
      <c r="AI22" s="80"/>
      <c r="AJ22" s="80"/>
      <c r="AK22" s="80"/>
      <c r="AL22" s="80" t="s">
        <v>503</v>
      </c>
      <c r="AM22" s="80"/>
      <c r="AN22" s="80"/>
      <c r="AO22" s="80"/>
      <c r="AP22" s="80"/>
      <c r="AQ22" s="80"/>
      <c r="AR22" s="80"/>
      <c r="AS22" s="80" t="s">
        <v>508</v>
      </c>
      <c r="AT22" s="80" t="s">
        <v>508</v>
      </c>
      <c r="AU22" s="80">
        <v>85436</v>
      </c>
      <c r="AV22" s="80"/>
      <c r="AW22" s="80"/>
      <c r="AX22" s="80"/>
      <c r="AY22" s="96" t="s">
        <v>559</v>
      </c>
      <c r="AZ22" s="80"/>
      <c r="BA22" s="80"/>
      <c r="BB22" s="80" t="s">
        <v>598</v>
      </c>
      <c r="BC22" s="80"/>
      <c r="BD22" s="80" t="s">
        <v>634</v>
      </c>
      <c r="BE22" s="80" t="s">
        <v>646</v>
      </c>
      <c r="BF22" s="80"/>
      <c r="BG22" s="80" t="s">
        <v>666</v>
      </c>
      <c r="BH22" s="80">
        <v>338409</v>
      </c>
      <c r="BI22" s="80"/>
      <c r="BJ22" s="80"/>
      <c r="BK22" s="80"/>
      <c r="BL22" s="80">
        <v>2000</v>
      </c>
      <c r="BM22" s="80"/>
      <c r="BN22" s="80"/>
      <c r="BO22" s="80"/>
      <c r="BP22" s="80" t="b">
        <v>0</v>
      </c>
      <c r="BQ22" s="80"/>
      <c r="BR22" s="80"/>
      <c r="BS22" s="80"/>
      <c r="BT22" s="80" t="b">
        <v>0</v>
      </c>
      <c r="BU22" s="80" t="b">
        <v>0</v>
      </c>
      <c r="BV22" s="80"/>
      <c r="BW22" s="80" t="b">
        <v>0</v>
      </c>
      <c r="BX22" s="80" t="b">
        <v>1</v>
      </c>
      <c r="BY22" s="96" t="s">
        <v>725</v>
      </c>
      <c r="BZ22" s="80" t="s">
        <v>764</v>
      </c>
      <c r="CA22" s="80"/>
      <c r="CB22" s="80" t="s">
        <v>778</v>
      </c>
      <c r="CC22" s="80"/>
      <c r="CD22" s="80" t="s">
        <v>800</v>
      </c>
      <c r="CE22" s="80"/>
      <c r="CF22" s="80">
        <v>4.4</v>
      </c>
      <c r="CG22" s="80"/>
      <c r="CH22" s="80" t="s">
        <v>835</v>
      </c>
      <c r="CI22" s="80" t="s">
        <v>836</v>
      </c>
      <c r="CJ22" s="80"/>
      <c r="CK22" s="80"/>
      <c r="CL22" s="80"/>
      <c r="CM22" s="80" t="s">
        <v>843</v>
      </c>
      <c r="CN22" s="80" t="s">
        <v>848</v>
      </c>
      <c r="CO22" s="80"/>
      <c r="CP22" s="80"/>
      <c r="CQ22" s="80" t="s">
        <v>854</v>
      </c>
      <c r="CR22" s="80"/>
      <c r="CS22" s="80" t="s">
        <v>858</v>
      </c>
      <c r="CT22" s="80"/>
      <c r="CU22" s="80">
        <v>13691</v>
      </c>
      <c r="CV22" s="80"/>
      <c r="CW22" s="80"/>
      <c r="CX22" s="80"/>
      <c r="CY22" s="80"/>
      <c r="CZ22" s="80"/>
      <c r="DA22" s="80"/>
      <c r="DB22" s="80"/>
      <c r="DC22" s="80" t="s">
        <v>873</v>
      </c>
      <c r="DD22" s="80"/>
      <c r="DE22" s="80" t="s">
        <v>313</v>
      </c>
      <c r="DF22" s="80"/>
      <c r="DG22" s="80">
        <v>4816</v>
      </c>
      <c r="DH22" s="80" t="s">
        <v>243</v>
      </c>
      <c r="DI22" s="80" t="s">
        <v>903</v>
      </c>
      <c r="DJ22" s="96" t="s">
        <v>925</v>
      </c>
      <c r="DK22" s="80">
        <v>0</v>
      </c>
      <c r="DL22" s="80"/>
      <c r="DM22" s="80"/>
      <c r="DN22" s="80" t="str">
        <f>REPLACE(INDEX(GroupVertices[Group],MATCH(Vertices[[#This Row],[Vertex]],GroupVertices[Vertex],0)),1,1,"")</f>
        <v>4</v>
      </c>
      <c r="DO22" s="48">
        <v>2</v>
      </c>
      <c r="DP22" s="49">
        <v>12.5</v>
      </c>
      <c r="DQ22" s="48">
        <v>0</v>
      </c>
      <c r="DR22" s="49">
        <v>0</v>
      </c>
      <c r="DS22" s="48">
        <v>0</v>
      </c>
      <c r="DT22" s="49">
        <v>0</v>
      </c>
      <c r="DU22" s="48">
        <v>14</v>
      </c>
      <c r="DV22" s="49">
        <v>87.5</v>
      </c>
      <c r="DW22" s="48">
        <v>16</v>
      </c>
      <c r="DX22" s="121" t="s">
        <v>1140</v>
      </c>
      <c r="DY22" s="121" t="s">
        <v>1140</v>
      </c>
      <c r="DZ22" s="121" t="s">
        <v>1140</v>
      </c>
      <c r="EA22" s="121" t="s">
        <v>1140</v>
      </c>
      <c r="EB22" s="2"/>
      <c r="EC22" s="3"/>
      <c r="ED22" s="3"/>
      <c r="EE22" s="3"/>
      <c r="EF22" s="3"/>
    </row>
    <row r="23" spans="1:136" ht="15" customHeight="1">
      <c r="A23" s="66" t="s">
        <v>244</v>
      </c>
      <c r="B23" s="67" t="s">
        <v>1148</v>
      </c>
      <c r="C23" s="67"/>
      <c r="D23" s="68">
        <v>109.94800573647835</v>
      </c>
      <c r="E23" s="70"/>
      <c r="F23" s="97" t="s">
        <v>434</v>
      </c>
      <c r="G23" s="67"/>
      <c r="H23" s="71" t="s">
        <v>244</v>
      </c>
      <c r="I23" s="72"/>
      <c r="J23" s="72"/>
      <c r="K23" s="50" t="s">
        <v>599</v>
      </c>
      <c r="L23" s="75">
        <v>18.472579611033</v>
      </c>
      <c r="M23" s="76">
        <v>7152.525390625</v>
      </c>
      <c r="N23" s="76">
        <v>1779.648681640625</v>
      </c>
      <c r="O23" s="77"/>
      <c r="P23" s="78"/>
      <c r="Q23" s="78"/>
      <c r="R23" s="82"/>
      <c r="S23" s="48">
        <v>3</v>
      </c>
      <c r="T23" s="48">
        <v>2</v>
      </c>
      <c r="U23" s="49">
        <v>2.733333</v>
      </c>
      <c r="V23" s="49">
        <v>0.011111</v>
      </c>
      <c r="W23" s="49">
        <v>0.01731</v>
      </c>
      <c r="X23" s="49">
        <v>0.85508</v>
      </c>
      <c r="Y23" s="49">
        <v>0.3</v>
      </c>
      <c r="Z23" s="49">
        <v>0</v>
      </c>
      <c r="AA23" s="73">
        <v>23</v>
      </c>
      <c r="AB23" s="73"/>
      <c r="AC23" s="74"/>
      <c r="AD23" s="80" t="s">
        <v>367</v>
      </c>
      <c r="AE23" s="96" t="s">
        <v>388</v>
      </c>
      <c r="AF23" s="80"/>
      <c r="AG23" s="96" t="s">
        <v>434</v>
      </c>
      <c r="AH23" s="80" t="s">
        <v>480</v>
      </c>
      <c r="AI23" s="80"/>
      <c r="AJ23" s="80"/>
      <c r="AK23" s="80"/>
      <c r="AL23" s="80"/>
      <c r="AM23" s="80"/>
      <c r="AN23" s="80"/>
      <c r="AO23" s="80"/>
      <c r="AP23" s="99">
        <v>39448</v>
      </c>
      <c r="AQ23" s="80"/>
      <c r="AR23" s="80"/>
      <c r="AS23" s="80" t="s">
        <v>508</v>
      </c>
      <c r="AT23" s="80" t="s">
        <v>524</v>
      </c>
      <c r="AU23" s="80">
        <v>8839</v>
      </c>
      <c r="AV23" s="80"/>
      <c r="AW23" s="80"/>
      <c r="AX23" s="80"/>
      <c r="AY23" s="96" t="s">
        <v>560</v>
      </c>
      <c r="AZ23" s="80"/>
      <c r="BA23" s="80"/>
      <c r="BB23" s="80" t="s">
        <v>599</v>
      </c>
      <c r="BC23" s="80"/>
      <c r="BD23" s="80" t="s">
        <v>635</v>
      </c>
      <c r="BE23" s="80" t="s">
        <v>646</v>
      </c>
      <c r="BF23" s="80"/>
      <c r="BG23" s="80" t="s">
        <v>656</v>
      </c>
      <c r="BH23" s="80">
        <v>105915</v>
      </c>
      <c r="BI23" s="80"/>
      <c r="BJ23" s="80"/>
      <c r="BK23" s="80"/>
      <c r="BL23" s="80"/>
      <c r="BM23" s="80"/>
      <c r="BN23" s="80"/>
      <c r="BO23" s="80"/>
      <c r="BP23" s="80" t="b">
        <v>0</v>
      </c>
      <c r="BQ23" s="80"/>
      <c r="BR23" s="80"/>
      <c r="BS23" s="80"/>
      <c r="BT23" s="80" t="b">
        <v>0</v>
      </c>
      <c r="BU23" s="80" t="b">
        <v>0</v>
      </c>
      <c r="BV23" s="80"/>
      <c r="BW23" s="80" t="b">
        <v>0</v>
      </c>
      <c r="BX23" s="80" t="b">
        <v>0</v>
      </c>
      <c r="BY23" s="96" t="s">
        <v>726</v>
      </c>
      <c r="BZ23" s="80"/>
      <c r="CA23" s="80"/>
      <c r="CB23" s="80"/>
      <c r="CC23" s="80"/>
      <c r="CD23" s="80" t="s">
        <v>801</v>
      </c>
      <c r="CE23" s="80"/>
      <c r="CF23" s="80">
        <v>4.5</v>
      </c>
      <c r="CG23" s="80"/>
      <c r="CH23" s="80" t="s">
        <v>835</v>
      </c>
      <c r="CI23" s="80"/>
      <c r="CJ23" s="80"/>
      <c r="CK23" s="80"/>
      <c r="CL23" s="80"/>
      <c r="CM23" s="80" t="s">
        <v>844</v>
      </c>
      <c r="CN23" s="80"/>
      <c r="CO23" s="80"/>
      <c r="CP23" s="80"/>
      <c r="CQ23" s="80" t="s">
        <v>854</v>
      </c>
      <c r="CR23" s="80"/>
      <c r="CS23" s="80"/>
      <c r="CT23" s="80"/>
      <c r="CU23" s="80">
        <v>566</v>
      </c>
      <c r="CV23" s="80"/>
      <c r="CW23" s="80"/>
      <c r="CX23" s="80"/>
      <c r="CY23" s="80"/>
      <c r="CZ23" s="80"/>
      <c r="DA23" s="80"/>
      <c r="DB23" s="80"/>
      <c r="DC23" s="80"/>
      <c r="DD23" s="80"/>
      <c r="DE23" s="80" t="s">
        <v>892</v>
      </c>
      <c r="DF23" s="80"/>
      <c r="DG23" s="80">
        <v>475</v>
      </c>
      <c r="DH23" s="80" t="s">
        <v>244</v>
      </c>
      <c r="DI23" s="80" t="s">
        <v>904</v>
      </c>
      <c r="DJ23" s="96" t="s">
        <v>926</v>
      </c>
      <c r="DK23" s="80">
        <v>270</v>
      </c>
      <c r="DL23" s="80"/>
      <c r="DM23" s="80"/>
      <c r="DN23" s="80" t="str">
        <f>REPLACE(INDEX(GroupVertices[Group],MATCH(Vertices[[#This Row],[Vertex]],GroupVertices[Vertex],0)),1,1,"")</f>
        <v>4</v>
      </c>
      <c r="DO23" s="48">
        <v>2</v>
      </c>
      <c r="DP23" s="49">
        <v>7.6923076923076925</v>
      </c>
      <c r="DQ23" s="48">
        <v>0</v>
      </c>
      <c r="DR23" s="49">
        <v>0</v>
      </c>
      <c r="DS23" s="48">
        <v>0</v>
      </c>
      <c r="DT23" s="49">
        <v>0</v>
      </c>
      <c r="DU23" s="48">
        <v>24</v>
      </c>
      <c r="DV23" s="49">
        <v>92.3076923076923</v>
      </c>
      <c r="DW23" s="48">
        <v>26</v>
      </c>
      <c r="DX23" s="121" t="s">
        <v>1140</v>
      </c>
      <c r="DY23" s="121" t="s">
        <v>1140</v>
      </c>
      <c r="DZ23" s="121" t="s">
        <v>1140</v>
      </c>
      <c r="EA23" s="121" t="s">
        <v>1140</v>
      </c>
      <c r="EB23" s="2"/>
      <c r="EC23" s="3"/>
      <c r="ED23" s="3"/>
      <c r="EE23" s="3"/>
      <c r="EF23" s="3"/>
    </row>
    <row r="24" spans="1:136" ht="15" customHeight="1">
      <c r="A24" s="66" t="s">
        <v>245</v>
      </c>
      <c r="B24" s="67" t="s">
        <v>1149</v>
      </c>
      <c r="C24" s="67"/>
      <c r="D24" s="68">
        <v>103.8821502666935</v>
      </c>
      <c r="E24" s="70"/>
      <c r="F24" s="97" t="s">
        <v>435</v>
      </c>
      <c r="G24" s="67"/>
      <c r="H24" s="71" t="s">
        <v>245</v>
      </c>
      <c r="I24" s="72"/>
      <c r="J24" s="72"/>
      <c r="K24" s="50" t="s">
        <v>600</v>
      </c>
      <c r="L24" s="75">
        <v>7.818570615421442</v>
      </c>
      <c r="M24" s="76">
        <v>9797.3212890625</v>
      </c>
      <c r="N24" s="76">
        <v>2196.312255859375</v>
      </c>
      <c r="O24" s="77"/>
      <c r="P24" s="78"/>
      <c r="Q24" s="78"/>
      <c r="R24" s="82"/>
      <c r="S24" s="48">
        <v>2</v>
      </c>
      <c r="T24" s="48">
        <v>2</v>
      </c>
      <c r="U24" s="49">
        <v>1.066667</v>
      </c>
      <c r="V24" s="49">
        <v>0.010989</v>
      </c>
      <c r="W24" s="49">
        <v>0.017293</v>
      </c>
      <c r="X24" s="49">
        <v>0.691334</v>
      </c>
      <c r="Y24" s="49">
        <v>0.3333333333333333</v>
      </c>
      <c r="Z24" s="49">
        <v>0</v>
      </c>
      <c r="AA24" s="73">
        <v>24</v>
      </c>
      <c r="AB24" s="73"/>
      <c r="AC24" s="74"/>
      <c r="AD24" s="80" t="s">
        <v>367</v>
      </c>
      <c r="AE24" s="96" t="s">
        <v>389</v>
      </c>
      <c r="AF24" s="80"/>
      <c r="AG24" s="96" t="s">
        <v>435</v>
      </c>
      <c r="AH24" s="80" t="s">
        <v>481</v>
      </c>
      <c r="AI24" s="80"/>
      <c r="AJ24" s="80"/>
      <c r="AK24" s="80"/>
      <c r="AL24" s="80"/>
      <c r="AM24" s="80"/>
      <c r="AN24" s="80"/>
      <c r="AO24" s="80"/>
      <c r="AP24" s="80"/>
      <c r="AQ24" s="80"/>
      <c r="AR24" s="80"/>
      <c r="AS24" s="80" t="s">
        <v>505</v>
      </c>
      <c r="AT24" s="80" t="s">
        <v>525</v>
      </c>
      <c r="AU24" s="80">
        <v>75</v>
      </c>
      <c r="AV24" s="80"/>
      <c r="AW24" s="80"/>
      <c r="AX24" s="80"/>
      <c r="AY24" s="96" t="s">
        <v>561</v>
      </c>
      <c r="AZ24" s="80"/>
      <c r="BA24" s="80"/>
      <c r="BB24" s="80" t="s">
        <v>600</v>
      </c>
      <c r="BC24" s="80"/>
      <c r="BD24" s="80" t="s">
        <v>636</v>
      </c>
      <c r="BE24" s="80" t="s">
        <v>646</v>
      </c>
      <c r="BF24" s="80"/>
      <c r="BG24" s="80" t="s">
        <v>667</v>
      </c>
      <c r="BH24" s="80">
        <v>4519490</v>
      </c>
      <c r="BI24" s="80"/>
      <c r="BJ24" s="80"/>
      <c r="BK24" s="80"/>
      <c r="BL24" s="80">
        <v>1990</v>
      </c>
      <c r="BM24" s="80"/>
      <c r="BN24" s="80"/>
      <c r="BO24" s="80"/>
      <c r="BP24" s="80" t="b">
        <v>0</v>
      </c>
      <c r="BQ24" s="80"/>
      <c r="BR24" s="80"/>
      <c r="BS24" s="80"/>
      <c r="BT24" s="80" t="b">
        <v>0</v>
      </c>
      <c r="BU24" s="80" t="b">
        <v>0</v>
      </c>
      <c r="BV24" s="80"/>
      <c r="BW24" s="80" t="b">
        <v>0</v>
      </c>
      <c r="BX24" s="80" t="b">
        <v>1</v>
      </c>
      <c r="BY24" s="96" t="s">
        <v>727</v>
      </c>
      <c r="BZ24" s="80"/>
      <c r="CA24" s="80"/>
      <c r="CB24" s="80"/>
      <c r="CC24" s="80"/>
      <c r="CD24" s="80" t="s">
        <v>802</v>
      </c>
      <c r="CE24" s="80"/>
      <c r="CF24" s="80">
        <v>0</v>
      </c>
      <c r="CG24" s="80"/>
      <c r="CH24" s="80" t="s">
        <v>832</v>
      </c>
      <c r="CI24" s="80"/>
      <c r="CJ24" s="80"/>
      <c r="CK24" s="80"/>
      <c r="CL24" s="80"/>
      <c r="CM24" s="80"/>
      <c r="CN24" s="80"/>
      <c r="CO24" s="80"/>
      <c r="CP24" s="80"/>
      <c r="CQ24" s="80"/>
      <c r="CR24" s="80"/>
      <c r="CS24" s="80"/>
      <c r="CT24" s="80"/>
      <c r="CU24" s="80"/>
      <c r="CV24" s="80"/>
      <c r="CW24" s="80"/>
      <c r="CX24" s="80"/>
      <c r="CY24" s="80"/>
      <c r="CZ24" s="80"/>
      <c r="DA24" s="80"/>
      <c r="DB24" s="80"/>
      <c r="DC24" s="80"/>
      <c r="DD24" s="80"/>
      <c r="DE24" s="80" t="s">
        <v>313</v>
      </c>
      <c r="DF24" s="80"/>
      <c r="DG24" s="80">
        <v>295001</v>
      </c>
      <c r="DH24" s="80" t="s">
        <v>245</v>
      </c>
      <c r="DI24" s="80" t="s">
        <v>903</v>
      </c>
      <c r="DJ24" s="96" t="s">
        <v>927</v>
      </c>
      <c r="DK24" s="80">
        <v>0</v>
      </c>
      <c r="DL24" s="80"/>
      <c r="DM24" s="80"/>
      <c r="DN24" s="80" t="str">
        <f>REPLACE(INDEX(GroupVertices[Group],MATCH(Vertices[[#This Row],[Vertex]],GroupVertices[Vertex],0)),1,1,"")</f>
        <v>4</v>
      </c>
      <c r="DO24" s="48">
        <v>4</v>
      </c>
      <c r="DP24" s="49">
        <v>14.814814814814815</v>
      </c>
      <c r="DQ24" s="48">
        <v>0</v>
      </c>
      <c r="DR24" s="49">
        <v>0</v>
      </c>
      <c r="DS24" s="48">
        <v>0</v>
      </c>
      <c r="DT24" s="49">
        <v>0</v>
      </c>
      <c r="DU24" s="48">
        <v>23</v>
      </c>
      <c r="DV24" s="49">
        <v>85.18518518518519</v>
      </c>
      <c r="DW24" s="48">
        <v>27</v>
      </c>
      <c r="DX24" s="121" t="s">
        <v>1140</v>
      </c>
      <c r="DY24" s="121" t="s">
        <v>1140</v>
      </c>
      <c r="DZ24" s="121" t="s">
        <v>1140</v>
      </c>
      <c r="EA24" s="121" t="s">
        <v>1140</v>
      </c>
      <c r="EB24" s="2"/>
      <c r="EC24" s="3"/>
      <c r="ED24" s="3"/>
      <c r="EE24" s="3"/>
      <c r="EF24" s="3"/>
    </row>
    <row r="25" spans="1:136" ht="15" customHeight="1">
      <c r="A25" s="66" t="s">
        <v>263</v>
      </c>
      <c r="B25" s="67" t="s">
        <v>1147</v>
      </c>
      <c r="C25" s="67"/>
      <c r="D25" s="68">
        <v>100</v>
      </c>
      <c r="E25" s="70"/>
      <c r="F25" s="97" t="s">
        <v>436</v>
      </c>
      <c r="G25" s="67"/>
      <c r="H25" s="71" t="s">
        <v>263</v>
      </c>
      <c r="I25" s="72"/>
      <c r="J25" s="72"/>
      <c r="K25" s="50" t="s">
        <v>601</v>
      </c>
      <c r="L25" s="75">
        <v>1</v>
      </c>
      <c r="M25" s="76">
        <v>5614.02197265625</v>
      </c>
      <c r="N25" s="76">
        <v>4038.357177734375</v>
      </c>
      <c r="O25" s="77"/>
      <c r="P25" s="78"/>
      <c r="Q25" s="78"/>
      <c r="R25" s="82"/>
      <c r="S25" s="48">
        <v>1</v>
      </c>
      <c r="T25" s="48">
        <v>0</v>
      </c>
      <c r="U25" s="49">
        <v>0</v>
      </c>
      <c r="V25" s="49">
        <v>0.010638</v>
      </c>
      <c r="W25" s="49">
        <v>0.008505</v>
      </c>
      <c r="X25" s="49">
        <v>0.28955</v>
      </c>
      <c r="Y25" s="49">
        <v>0</v>
      </c>
      <c r="Z25" s="49">
        <v>0</v>
      </c>
      <c r="AA25" s="73">
        <v>25</v>
      </c>
      <c r="AB25" s="73"/>
      <c r="AC25" s="74"/>
      <c r="AD25" s="80" t="s">
        <v>367</v>
      </c>
      <c r="AE25" s="96" t="s">
        <v>390</v>
      </c>
      <c r="AF25" s="80"/>
      <c r="AG25" s="96" t="s">
        <v>436</v>
      </c>
      <c r="AH25" s="80"/>
      <c r="AI25" s="80"/>
      <c r="AJ25" s="80"/>
      <c r="AK25" s="80"/>
      <c r="AL25" s="80"/>
      <c r="AM25" s="80"/>
      <c r="AN25" s="80"/>
      <c r="AO25" s="80"/>
      <c r="AP25" s="80"/>
      <c r="AQ25" s="80"/>
      <c r="AR25" s="80"/>
      <c r="AS25" s="80" t="s">
        <v>508</v>
      </c>
      <c r="AT25" s="80" t="s">
        <v>508</v>
      </c>
      <c r="AU25" s="80">
        <v>249926</v>
      </c>
      <c r="AV25" s="80"/>
      <c r="AW25" s="80"/>
      <c r="AX25" s="80"/>
      <c r="AY25" s="96" t="s">
        <v>562</v>
      </c>
      <c r="AZ25" s="80"/>
      <c r="BA25" s="80"/>
      <c r="BB25" s="80" t="s">
        <v>601</v>
      </c>
      <c r="BC25" s="80"/>
      <c r="BD25" s="80" t="s">
        <v>637</v>
      </c>
      <c r="BE25" s="80" t="s">
        <v>646</v>
      </c>
      <c r="BF25" s="80"/>
      <c r="BG25" s="80" t="s">
        <v>668</v>
      </c>
      <c r="BH25" s="80">
        <v>173763</v>
      </c>
      <c r="BI25" s="80"/>
      <c r="BJ25" s="80"/>
      <c r="BK25" s="80"/>
      <c r="BL25" s="80"/>
      <c r="BM25" s="80"/>
      <c r="BN25" s="80"/>
      <c r="BO25" s="80"/>
      <c r="BP25" s="80" t="b">
        <v>0</v>
      </c>
      <c r="BQ25" s="80"/>
      <c r="BR25" s="80"/>
      <c r="BS25" s="80"/>
      <c r="BT25" s="80" t="b">
        <v>0</v>
      </c>
      <c r="BU25" s="80" t="b">
        <v>0</v>
      </c>
      <c r="BV25" s="80"/>
      <c r="BW25" s="80" t="b">
        <v>0</v>
      </c>
      <c r="BX25" s="80" t="b">
        <v>1</v>
      </c>
      <c r="BY25" s="96" t="s">
        <v>728</v>
      </c>
      <c r="BZ25" s="80" t="s">
        <v>765</v>
      </c>
      <c r="CA25" s="80"/>
      <c r="CB25" s="80"/>
      <c r="CC25" s="80"/>
      <c r="CD25" s="80" t="s">
        <v>803</v>
      </c>
      <c r="CE25" s="80"/>
      <c r="CF25" s="80">
        <v>4.3</v>
      </c>
      <c r="CG25" s="80"/>
      <c r="CH25" s="80" t="s">
        <v>834</v>
      </c>
      <c r="CI25" s="80"/>
      <c r="CJ25" s="80"/>
      <c r="CK25" s="80"/>
      <c r="CL25" s="80"/>
      <c r="CM25" s="80" t="s">
        <v>845</v>
      </c>
      <c r="CN25" s="80" t="s">
        <v>848</v>
      </c>
      <c r="CO25" s="80"/>
      <c r="CP25" s="80"/>
      <c r="CQ25" s="80"/>
      <c r="CR25" s="80"/>
      <c r="CS25" s="80"/>
      <c r="CT25" s="80"/>
      <c r="CU25" s="80">
        <v>3977</v>
      </c>
      <c r="CV25" s="80"/>
      <c r="CW25" s="80"/>
      <c r="CX25" s="80"/>
      <c r="CY25" s="80"/>
      <c r="CZ25" s="80"/>
      <c r="DA25" s="80"/>
      <c r="DB25" s="80"/>
      <c r="DC25" s="80" t="s">
        <v>874</v>
      </c>
      <c r="DD25" s="80"/>
      <c r="DE25" s="80" t="s">
        <v>893</v>
      </c>
      <c r="DF25" s="80"/>
      <c r="DG25" s="80">
        <v>1982</v>
      </c>
      <c r="DH25" s="80" t="s">
        <v>263</v>
      </c>
      <c r="DI25" s="80" t="s">
        <v>903</v>
      </c>
      <c r="DJ25" s="80" t="s">
        <v>928</v>
      </c>
      <c r="DK25" s="80">
        <v>0</v>
      </c>
      <c r="DL25" s="80"/>
      <c r="DM25" s="80"/>
      <c r="DN25" s="80" t="str">
        <f>REPLACE(INDEX(GroupVertices[Group],MATCH(Vertices[[#This Row],[Vertex]],GroupVertices[Vertex],0)),1,1,"")</f>
        <v>2</v>
      </c>
      <c r="DO25" s="48"/>
      <c r="DP25" s="49"/>
      <c r="DQ25" s="48"/>
      <c r="DR25" s="49"/>
      <c r="DS25" s="48"/>
      <c r="DT25" s="49"/>
      <c r="DU25" s="48"/>
      <c r="DV25" s="49"/>
      <c r="DW25" s="48"/>
      <c r="DX25" s="48"/>
      <c r="DY25" s="48"/>
      <c r="DZ25" s="48"/>
      <c r="EA25" s="48"/>
      <c r="EB25" s="2"/>
      <c r="EC25" s="3"/>
      <c r="ED25" s="3"/>
      <c r="EE25" s="3"/>
      <c r="EF25" s="3"/>
    </row>
    <row r="26" spans="1:136" ht="15" customHeight="1">
      <c r="A26" s="66" t="s">
        <v>264</v>
      </c>
      <c r="B26" s="67" t="s">
        <v>1147</v>
      </c>
      <c r="C26" s="67"/>
      <c r="D26" s="68">
        <v>100</v>
      </c>
      <c r="E26" s="70"/>
      <c r="F26" s="97" t="s">
        <v>437</v>
      </c>
      <c r="G26" s="67"/>
      <c r="H26" s="71" t="s">
        <v>264</v>
      </c>
      <c r="I26" s="72"/>
      <c r="J26" s="72"/>
      <c r="K26" s="71"/>
      <c r="L26" s="75">
        <v>1</v>
      </c>
      <c r="M26" s="76">
        <v>3986.761474609375</v>
      </c>
      <c r="N26" s="76">
        <v>274.5390319824219</v>
      </c>
      <c r="O26" s="77"/>
      <c r="P26" s="78"/>
      <c r="Q26" s="78"/>
      <c r="R26" s="82"/>
      <c r="S26" s="48">
        <v>1</v>
      </c>
      <c r="T26" s="48">
        <v>0</v>
      </c>
      <c r="U26" s="49">
        <v>0</v>
      </c>
      <c r="V26" s="49">
        <v>0.010638</v>
      </c>
      <c r="W26" s="49">
        <v>0.008505</v>
      </c>
      <c r="X26" s="49">
        <v>0.28955</v>
      </c>
      <c r="Y26" s="49">
        <v>0</v>
      </c>
      <c r="Z26" s="49">
        <v>0</v>
      </c>
      <c r="AA26" s="73">
        <v>26</v>
      </c>
      <c r="AB26" s="73"/>
      <c r="AC26" s="74"/>
      <c r="AD26" s="80" t="s">
        <v>367</v>
      </c>
      <c r="AE26" s="96" t="s">
        <v>391</v>
      </c>
      <c r="AF26" s="80"/>
      <c r="AG26" s="96" t="s">
        <v>437</v>
      </c>
      <c r="AH26" s="80" t="s">
        <v>482</v>
      </c>
      <c r="AI26" s="80"/>
      <c r="AJ26" s="80"/>
      <c r="AK26" s="80"/>
      <c r="AL26" s="80"/>
      <c r="AM26" s="80"/>
      <c r="AN26" s="80"/>
      <c r="AO26" s="80"/>
      <c r="AP26" s="99">
        <v>2247</v>
      </c>
      <c r="AQ26" s="80"/>
      <c r="AR26" s="80"/>
      <c r="AS26" s="80" t="s">
        <v>516</v>
      </c>
      <c r="AT26" s="80" t="s">
        <v>516</v>
      </c>
      <c r="AU26" s="80">
        <v>0</v>
      </c>
      <c r="AV26" s="80"/>
      <c r="AW26" s="80"/>
      <c r="AX26" s="80"/>
      <c r="AY26" s="96" t="s">
        <v>563</v>
      </c>
      <c r="AZ26" s="80"/>
      <c r="BA26" s="80"/>
      <c r="BB26" s="80"/>
      <c r="BC26" s="80"/>
      <c r="BD26" s="80"/>
      <c r="BE26" s="80" t="s">
        <v>646</v>
      </c>
      <c r="BF26" s="80"/>
      <c r="BG26" s="80" t="s">
        <v>669</v>
      </c>
      <c r="BH26" s="80">
        <v>8258000</v>
      </c>
      <c r="BI26" s="80"/>
      <c r="BJ26" s="80"/>
      <c r="BK26" s="80"/>
      <c r="BL26" s="80">
        <v>1978</v>
      </c>
      <c r="BM26" s="80"/>
      <c r="BN26" s="80"/>
      <c r="BO26" s="80"/>
      <c r="BP26" s="80" t="b">
        <v>0</v>
      </c>
      <c r="BQ26" s="80"/>
      <c r="BR26" s="80"/>
      <c r="BS26" s="80"/>
      <c r="BT26" s="80" t="b">
        <v>0</v>
      </c>
      <c r="BU26" s="80" t="b">
        <v>0</v>
      </c>
      <c r="BV26" s="80"/>
      <c r="BW26" s="80" t="b">
        <v>0</v>
      </c>
      <c r="BX26" s="80" t="b">
        <v>1</v>
      </c>
      <c r="BY26" s="96" t="s">
        <v>729</v>
      </c>
      <c r="BZ26" s="80"/>
      <c r="CA26" s="80"/>
      <c r="CB26" s="80" t="s">
        <v>779</v>
      </c>
      <c r="CC26" s="80"/>
      <c r="CD26" s="80" t="s">
        <v>804</v>
      </c>
      <c r="CE26" s="80"/>
      <c r="CF26" s="80">
        <v>0</v>
      </c>
      <c r="CG26" s="80"/>
      <c r="CH26" s="80" t="s">
        <v>832</v>
      </c>
      <c r="CI26" s="80"/>
      <c r="CJ26" s="80"/>
      <c r="CK26" s="80"/>
      <c r="CL26" s="80"/>
      <c r="CM26" s="80"/>
      <c r="CN26" s="80"/>
      <c r="CO26" s="80"/>
      <c r="CP26" s="80"/>
      <c r="CQ26" s="80"/>
      <c r="CR26" s="80"/>
      <c r="CS26" s="96" t="s">
        <v>859</v>
      </c>
      <c r="CT26" s="80"/>
      <c r="CU26" s="80"/>
      <c r="CV26" s="80"/>
      <c r="CW26" s="80"/>
      <c r="CX26" s="80"/>
      <c r="CY26" s="80"/>
      <c r="CZ26" s="80"/>
      <c r="DA26" s="80"/>
      <c r="DB26" s="80"/>
      <c r="DC26" s="80"/>
      <c r="DD26" s="80"/>
      <c r="DE26" s="80" t="s">
        <v>894</v>
      </c>
      <c r="DF26" s="80"/>
      <c r="DG26" s="80">
        <v>74259</v>
      </c>
      <c r="DH26" s="80" t="s">
        <v>264</v>
      </c>
      <c r="DI26" s="80" t="s">
        <v>903</v>
      </c>
      <c r="DJ26" s="96" t="s">
        <v>859</v>
      </c>
      <c r="DK26" s="80">
        <v>0</v>
      </c>
      <c r="DL26" s="80"/>
      <c r="DM26" s="80"/>
      <c r="DN26" s="80" t="str">
        <f>REPLACE(INDEX(GroupVertices[Group],MATCH(Vertices[[#This Row],[Vertex]],GroupVertices[Vertex],0)),1,1,"")</f>
        <v>2</v>
      </c>
      <c r="DO26" s="48">
        <v>0</v>
      </c>
      <c r="DP26" s="49">
        <v>0</v>
      </c>
      <c r="DQ26" s="48">
        <v>0</v>
      </c>
      <c r="DR26" s="49">
        <v>0</v>
      </c>
      <c r="DS26" s="48">
        <v>0</v>
      </c>
      <c r="DT26" s="49">
        <v>0</v>
      </c>
      <c r="DU26" s="48">
        <v>7</v>
      </c>
      <c r="DV26" s="49">
        <v>100</v>
      </c>
      <c r="DW26" s="48">
        <v>7</v>
      </c>
      <c r="DX26" s="48"/>
      <c r="DY26" s="48"/>
      <c r="DZ26" s="48"/>
      <c r="EA26" s="48"/>
      <c r="EB26" s="2"/>
      <c r="EC26" s="3"/>
      <c r="ED26" s="3"/>
      <c r="EE26" s="3"/>
      <c r="EF26" s="3"/>
    </row>
    <row r="27" spans="1:136" ht="15" customHeight="1">
      <c r="A27" s="66" t="s">
        <v>246</v>
      </c>
      <c r="B27" s="67" t="s">
        <v>1149</v>
      </c>
      <c r="C27" s="67"/>
      <c r="D27" s="68">
        <v>100</v>
      </c>
      <c r="E27" s="70"/>
      <c r="F27" s="97" t="s">
        <v>438</v>
      </c>
      <c r="G27" s="67"/>
      <c r="H27" s="71" t="s">
        <v>246</v>
      </c>
      <c r="I27" s="72"/>
      <c r="J27" s="72"/>
      <c r="K27" s="71"/>
      <c r="L27" s="75">
        <v>1</v>
      </c>
      <c r="M27" s="76">
        <v>5415.9921875</v>
      </c>
      <c r="N27" s="76">
        <v>2572.49462890625</v>
      </c>
      <c r="O27" s="77"/>
      <c r="P27" s="78"/>
      <c r="Q27" s="78"/>
      <c r="R27" s="82"/>
      <c r="S27" s="48">
        <v>2</v>
      </c>
      <c r="T27" s="48">
        <v>1</v>
      </c>
      <c r="U27" s="49">
        <v>0</v>
      </c>
      <c r="V27" s="49">
        <v>0.01087</v>
      </c>
      <c r="W27" s="49">
        <v>0.010571</v>
      </c>
      <c r="X27" s="49">
        <v>0.66819</v>
      </c>
      <c r="Y27" s="49">
        <v>0.5</v>
      </c>
      <c r="Z27" s="49">
        <v>0</v>
      </c>
      <c r="AA27" s="73">
        <v>27</v>
      </c>
      <c r="AB27" s="73"/>
      <c r="AC27" s="74"/>
      <c r="AD27" s="80" t="s">
        <v>367</v>
      </c>
      <c r="AE27" s="96" t="s">
        <v>392</v>
      </c>
      <c r="AF27" s="80"/>
      <c r="AG27" s="96" t="s">
        <v>438</v>
      </c>
      <c r="AH27" s="80" t="s">
        <v>483</v>
      </c>
      <c r="AI27" s="80"/>
      <c r="AJ27" s="80"/>
      <c r="AK27" s="80"/>
      <c r="AL27" s="80"/>
      <c r="AM27" s="80"/>
      <c r="AN27" s="80"/>
      <c r="AO27" s="80"/>
      <c r="AP27" s="99">
        <v>40179</v>
      </c>
      <c r="AQ27" s="80"/>
      <c r="AR27" s="80"/>
      <c r="AS27" s="80" t="s">
        <v>514</v>
      </c>
      <c r="AT27" s="80" t="s">
        <v>526</v>
      </c>
      <c r="AU27" s="80">
        <v>0</v>
      </c>
      <c r="AV27" s="80"/>
      <c r="AW27" s="80"/>
      <c r="AX27" s="80"/>
      <c r="AY27" s="96" t="s">
        <v>564</v>
      </c>
      <c r="AZ27" s="80"/>
      <c r="BA27" s="80"/>
      <c r="BB27" s="80"/>
      <c r="BC27" s="80"/>
      <c r="BD27" s="80"/>
      <c r="BE27" s="80" t="s">
        <v>646</v>
      </c>
      <c r="BF27" s="80"/>
      <c r="BG27" s="80" t="s">
        <v>670</v>
      </c>
      <c r="BH27" s="80">
        <v>2332515</v>
      </c>
      <c r="BI27" s="80"/>
      <c r="BJ27" s="80"/>
      <c r="BK27" s="80"/>
      <c r="BL27" s="80"/>
      <c r="BM27" s="80"/>
      <c r="BN27" s="80"/>
      <c r="BO27" s="80" t="s">
        <v>701</v>
      </c>
      <c r="BP27" s="80" t="b">
        <v>0</v>
      </c>
      <c r="BQ27" s="80"/>
      <c r="BR27" s="80"/>
      <c r="BS27" s="80"/>
      <c r="BT27" s="80" t="b">
        <v>0</v>
      </c>
      <c r="BU27" s="80" t="b">
        <v>0</v>
      </c>
      <c r="BV27" s="80"/>
      <c r="BW27" s="80" t="b">
        <v>0</v>
      </c>
      <c r="BX27" s="80" t="b">
        <v>1</v>
      </c>
      <c r="BY27" s="96" t="s">
        <v>730</v>
      </c>
      <c r="BZ27" s="80"/>
      <c r="CA27" s="80"/>
      <c r="CB27" s="80"/>
      <c r="CC27" s="80"/>
      <c r="CD27" s="80" t="s">
        <v>805</v>
      </c>
      <c r="CE27" s="80" t="s">
        <v>828</v>
      </c>
      <c r="CF27" s="80">
        <v>0</v>
      </c>
      <c r="CG27" s="80"/>
      <c r="CH27" s="80" t="s">
        <v>832</v>
      </c>
      <c r="CI27" s="80"/>
      <c r="CJ27" s="80"/>
      <c r="CK27" s="80"/>
      <c r="CL27" s="80"/>
      <c r="CM27" s="80"/>
      <c r="CN27" s="80"/>
      <c r="CO27" s="80" t="s">
        <v>850</v>
      </c>
      <c r="CP27" s="80"/>
      <c r="CQ27" s="80"/>
      <c r="CR27" s="80"/>
      <c r="CS27" s="80"/>
      <c r="CT27" s="80"/>
      <c r="CU27" s="80"/>
      <c r="CV27" s="80"/>
      <c r="CW27" s="80">
        <v>20151224</v>
      </c>
      <c r="CX27" s="80"/>
      <c r="CY27" s="80"/>
      <c r="CZ27" s="80"/>
      <c r="DA27" s="80"/>
      <c r="DB27" s="80"/>
      <c r="DC27" s="80"/>
      <c r="DD27" s="80"/>
      <c r="DE27" s="80" t="s">
        <v>895</v>
      </c>
      <c r="DF27" s="80" t="s">
        <v>806</v>
      </c>
      <c r="DG27" s="80">
        <v>429</v>
      </c>
      <c r="DH27" s="80" t="s">
        <v>246</v>
      </c>
      <c r="DI27" s="80" t="s">
        <v>903</v>
      </c>
      <c r="DJ27" s="96" t="s">
        <v>929</v>
      </c>
      <c r="DK27" s="80">
        <v>0</v>
      </c>
      <c r="DL27" s="80"/>
      <c r="DM27" s="80"/>
      <c r="DN27" s="80" t="str">
        <f>REPLACE(INDEX(GroupVertices[Group],MATCH(Vertices[[#This Row],[Vertex]],GroupVertices[Vertex],0)),1,1,"")</f>
        <v>2</v>
      </c>
      <c r="DO27" s="48">
        <v>1</v>
      </c>
      <c r="DP27" s="49">
        <v>4.761904761904762</v>
      </c>
      <c r="DQ27" s="48">
        <v>0</v>
      </c>
      <c r="DR27" s="49">
        <v>0</v>
      </c>
      <c r="DS27" s="48">
        <v>0</v>
      </c>
      <c r="DT27" s="49">
        <v>0</v>
      </c>
      <c r="DU27" s="48">
        <v>20</v>
      </c>
      <c r="DV27" s="49">
        <v>95.23809523809524</v>
      </c>
      <c r="DW27" s="48">
        <v>21</v>
      </c>
      <c r="DX27" s="121" t="s">
        <v>1140</v>
      </c>
      <c r="DY27" s="121" t="s">
        <v>1140</v>
      </c>
      <c r="DZ27" s="121" t="s">
        <v>1140</v>
      </c>
      <c r="EA27" s="121" t="s">
        <v>1140</v>
      </c>
      <c r="EB27" s="2"/>
      <c r="EC27" s="3"/>
      <c r="ED27" s="3"/>
      <c r="EE27" s="3"/>
      <c r="EF27" s="3"/>
    </row>
    <row r="28" spans="1:136" ht="15" customHeight="1">
      <c r="A28" s="66" t="s">
        <v>265</v>
      </c>
      <c r="B28" s="67" t="s">
        <v>1148</v>
      </c>
      <c r="C28" s="67"/>
      <c r="D28" s="68">
        <v>100</v>
      </c>
      <c r="E28" s="70"/>
      <c r="F28" s="97" t="s">
        <v>439</v>
      </c>
      <c r="G28" s="67"/>
      <c r="H28" s="71" t="s">
        <v>265</v>
      </c>
      <c r="I28" s="72"/>
      <c r="J28" s="72"/>
      <c r="K28" s="50" t="s">
        <v>602</v>
      </c>
      <c r="L28" s="75">
        <v>1</v>
      </c>
      <c r="M28" s="76">
        <v>6018.50634765625</v>
      </c>
      <c r="N28" s="76">
        <v>1792.079345703125</v>
      </c>
      <c r="O28" s="77"/>
      <c r="P28" s="78"/>
      <c r="Q28" s="78"/>
      <c r="R28" s="82"/>
      <c r="S28" s="48">
        <v>3</v>
      </c>
      <c r="T28" s="48">
        <v>0</v>
      </c>
      <c r="U28" s="49">
        <v>0</v>
      </c>
      <c r="V28" s="49">
        <v>0.01087</v>
      </c>
      <c r="W28" s="49">
        <v>0.010571</v>
      </c>
      <c r="X28" s="49">
        <v>0.66819</v>
      </c>
      <c r="Y28" s="49">
        <v>0.5</v>
      </c>
      <c r="Z28" s="49">
        <v>0</v>
      </c>
      <c r="AA28" s="73">
        <v>28</v>
      </c>
      <c r="AB28" s="73"/>
      <c r="AC28" s="74"/>
      <c r="AD28" s="80" t="s">
        <v>367</v>
      </c>
      <c r="AE28" s="96" t="s">
        <v>393</v>
      </c>
      <c r="AF28" s="80"/>
      <c r="AG28" s="96" t="s">
        <v>439</v>
      </c>
      <c r="AH28" s="80" t="s">
        <v>484</v>
      </c>
      <c r="AI28" s="80"/>
      <c r="AJ28" s="80"/>
      <c r="AK28" s="80"/>
      <c r="AL28" s="80"/>
      <c r="AM28" s="80"/>
      <c r="AN28" s="80"/>
      <c r="AO28" s="80"/>
      <c r="AP28" s="99">
        <v>34619</v>
      </c>
      <c r="AQ28" s="80"/>
      <c r="AR28" s="80"/>
      <c r="AS28" s="80" t="s">
        <v>514</v>
      </c>
      <c r="AT28" s="80" t="s">
        <v>527</v>
      </c>
      <c r="AU28" s="80">
        <v>0</v>
      </c>
      <c r="AV28" s="80"/>
      <c r="AW28" s="80"/>
      <c r="AX28" s="80"/>
      <c r="AY28" s="96" t="s">
        <v>565</v>
      </c>
      <c r="AZ28" s="80"/>
      <c r="BA28" s="80"/>
      <c r="BB28" s="80" t="s">
        <v>602</v>
      </c>
      <c r="BC28" s="80"/>
      <c r="BD28" s="80"/>
      <c r="BE28" s="80" t="s">
        <v>646</v>
      </c>
      <c r="BF28" s="80"/>
      <c r="BG28" s="80" t="s">
        <v>671</v>
      </c>
      <c r="BH28" s="80">
        <v>6007097</v>
      </c>
      <c r="BI28" s="80"/>
      <c r="BJ28" s="80"/>
      <c r="BK28" s="80"/>
      <c r="BL28" s="80"/>
      <c r="BM28" s="80"/>
      <c r="BN28" s="80"/>
      <c r="BO28" s="80"/>
      <c r="BP28" s="80" t="b">
        <v>0</v>
      </c>
      <c r="BQ28" s="80"/>
      <c r="BR28" s="80"/>
      <c r="BS28" s="80"/>
      <c r="BT28" s="80" t="b">
        <v>0</v>
      </c>
      <c r="BU28" s="80" t="b">
        <v>0</v>
      </c>
      <c r="BV28" s="80"/>
      <c r="BW28" s="80" t="b">
        <v>0</v>
      </c>
      <c r="BX28" s="80" t="b">
        <v>1</v>
      </c>
      <c r="BY28" s="96" t="s">
        <v>731</v>
      </c>
      <c r="BZ28" s="80"/>
      <c r="CA28" s="80"/>
      <c r="CB28" s="80"/>
      <c r="CC28" s="80"/>
      <c r="CD28" s="80" t="s">
        <v>806</v>
      </c>
      <c r="CE28" s="80"/>
      <c r="CF28" s="80">
        <v>0</v>
      </c>
      <c r="CG28" s="80"/>
      <c r="CH28" s="80" t="s">
        <v>832</v>
      </c>
      <c r="CI28" s="80"/>
      <c r="CJ28" s="80"/>
      <c r="CK28" s="80"/>
      <c r="CL28" s="80"/>
      <c r="CM28" s="80"/>
      <c r="CN28" s="80"/>
      <c r="CO28" s="80"/>
      <c r="CP28" s="80"/>
      <c r="CQ28" s="80"/>
      <c r="CR28" s="80"/>
      <c r="CS28" s="80"/>
      <c r="CT28" s="80"/>
      <c r="CU28" s="80"/>
      <c r="CV28" s="80"/>
      <c r="CW28" s="80"/>
      <c r="CX28" s="80"/>
      <c r="CY28" s="80"/>
      <c r="CZ28" s="80"/>
      <c r="DA28" s="80"/>
      <c r="DB28" s="80"/>
      <c r="DC28" s="80"/>
      <c r="DD28" s="80"/>
      <c r="DE28" s="80" t="s">
        <v>896</v>
      </c>
      <c r="DF28" s="80" t="s">
        <v>806</v>
      </c>
      <c r="DG28" s="80">
        <v>43455</v>
      </c>
      <c r="DH28" s="80" t="s">
        <v>265</v>
      </c>
      <c r="DI28" s="80" t="s">
        <v>903</v>
      </c>
      <c r="DJ28" s="80" t="s">
        <v>930</v>
      </c>
      <c r="DK28" s="80">
        <v>0</v>
      </c>
      <c r="DL28" s="80"/>
      <c r="DM28" s="80"/>
      <c r="DN28" s="80" t="str">
        <f>REPLACE(INDEX(GroupVertices[Group],MATCH(Vertices[[#This Row],[Vertex]],GroupVertices[Vertex],0)),1,1,"")</f>
        <v>2</v>
      </c>
      <c r="DO28" s="48">
        <v>1</v>
      </c>
      <c r="DP28" s="49">
        <v>11.11111111111111</v>
      </c>
      <c r="DQ28" s="48">
        <v>0</v>
      </c>
      <c r="DR28" s="49">
        <v>0</v>
      </c>
      <c r="DS28" s="48">
        <v>0</v>
      </c>
      <c r="DT28" s="49">
        <v>0</v>
      </c>
      <c r="DU28" s="48">
        <v>8</v>
      </c>
      <c r="DV28" s="49">
        <v>88.88888888888889</v>
      </c>
      <c r="DW28" s="48">
        <v>9</v>
      </c>
      <c r="DX28" s="48"/>
      <c r="DY28" s="48"/>
      <c r="DZ28" s="48"/>
      <c r="EA28" s="48"/>
      <c r="EB28" s="2"/>
      <c r="EC28" s="3"/>
      <c r="ED28" s="3"/>
      <c r="EE28" s="3"/>
      <c r="EF28" s="3"/>
    </row>
    <row r="29" spans="1:136" ht="15" customHeight="1">
      <c r="A29" s="66" t="s">
        <v>247</v>
      </c>
      <c r="B29" s="67" t="s">
        <v>1147</v>
      </c>
      <c r="C29" s="67"/>
      <c r="D29" s="68">
        <v>100</v>
      </c>
      <c r="E29" s="70"/>
      <c r="F29" s="97" t="s">
        <v>440</v>
      </c>
      <c r="G29" s="67"/>
      <c r="H29" s="71" t="s">
        <v>247</v>
      </c>
      <c r="I29" s="72"/>
      <c r="J29" s="72"/>
      <c r="K29" s="71" t="s">
        <v>603</v>
      </c>
      <c r="L29" s="75">
        <v>1</v>
      </c>
      <c r="M29" s="76">
        <v>4976.31103515625</v>
      </c>
      <c r="N29" s="76">
        <v>1377.2510986328125</v>
      </c>
      <c r="O29" s="77"/>
      <c r="P29" s="78"/>
      <c r="Q29" s="78"/>
      <c r="R29" s="82"/>
      <c r="S29" s="48">
        <v>1</v>
      </c>
      <c r="T29" s="48">
        <v>2</v>
      </c>
      <c r="U29" s="49">
        <v>0</v>
      </c>
      <c r="V29" s="49">
        <v>0.01087</v>
      </c>
      <c r="W29" s="49">
        <v>0.010571</v>
      </c>
      <c r="X29" s="49">
        <v>0.66819</v>
      </c>
      <c r="Y29" s="49">
        <v>0.5</v>
      </c>
      <c r="Z29" s="49">
        <v>0</v>
      </c>
      <c r="AA29" s="73">
        <v>29</v>
      </c>
      <c r="AB29" s="73"/>
      <c r="AC29" s="74"/>
      <c r="AD29" s="80" t="s">
        <v>367</v>
      </c>
      <c r="AE29" s="96" t="s">
        <v>394</v>
      </c>
      <c r="AF29" s="80"/>
      <c r="AG29" s="96" t="s">
        <v>440</v>
      </c>
      <c r="AH29" s="80" t="s">
        <v>485</v>
      </c>
      <c r="AI29" s="80"/>
      <c r="AJ29" s="80"/>
      <c r="AK29" s="80"/>
      <c r="AL29" s="80"/>
      <c r="AM29" s="80"/>
      <c r="AN29" s="80"/>
      <c r="AO29" s="80"/>
      <c r="AP29" s="99">
        <v>11204</v>
      </c>
      <c r="AQ29" s="80"/>
      <c r="AR29" s="80"/>
      <c r="AS29" s="80" t="s">
        <v>513</v>
      </c>
      <c r="AT29" s="80" t="s">
        <v>513</v>
      </c>
      <c r="AU29" s="80">
        <v>1238</v>
      </c>
      <c r="AV29" s="80" t="s">
        <v>536</v>
      </c>
      <c r="AW29" s="80"/>
      <c r="AX29" s="80"/>
      <c r="AY29" s="96" t="s">
        <v>566</v>
      </c>
      <c r="AZ29" s="80"/>
      <c r="BA29" s="80"/>
      <c r="BB29" s="80" t="s">
        <v>603</v>
      </c>
      <c r="BC29" s="80"/>
      <c r="BD29" s="80" t="s">
        <v>638</v>
      </c>
      <c r="BE29" s="80" t="s">
        <v>646</v>
      </c>
      <c r="BF29" s="80"/>
      <c r="BG29" s="80" t="s">
        <v>672</v>
      </c>
      <c r="BH29" s="80">
        <v>2406967</v>
      </c>
      <c r="BI29" s="80"/>
      <c r="BJ29" s="80"/>
      <c r="BK29" s="80"/>
      <c r="BL29" s="80">
        <v>1930</v>
      </c>
      <c r="BM29" s="80"/>
      <c r="BN29" s="80"/>
      <c r="BO29" s="80"/>
      <c r="BP29" s="80" t="b">
        <v>0</v>
      </c>
      <c r="BQ29" s="80"/>
      <c r="BR29" s="80"/>
      <c r="BS29" s="80"/>
      <c r="BT29" s="80" t="b">
        <v>0</v>
      </c>
      <c r="BU29" s="80" t="b">
        <v>0</v>
      </c>
      <c r="BV29" s="80"/>
      <c r="BW29" s="80" t="b">
        <v>0</v>
      </c>
      <c r="BX29" s="80" t="b">
        <v>1</v>
      </c>
      <c r="BY29" s="96" t="s">
        <v>732</v>
      </c>
      <c r="BZ29" s="80" t="s">
        <v>766</v>
      </c>
      <c r="CA29" s="80"/>
      <c r="CB29" s="80" t="s">
        <v>780</v>
      </c>
      <c r="CC29" s="80"/>
      <c r="CD29" s="80" t="s">
        <v>807</v>
      </c>
      <c r="CE29" s="80"/>
      <c r="CF29" s="80">
        <v>0</v>
      </c>
      <c r="CG29" s="80"/>
      <c r="CH29" s="80" t="s">
        <v>832</v>
      </c>
      <c r="CI29" s="80"/>
      <c r="CJ29" s="80"/>
      <c r="CK29" s="80"/>
      <c r="CL29" s="80"/>
      <c r="CM29" s="80" t="s">
        <v>846</v>
      </c>
      <c r="CN29" s="80" t="s">
        <v>848</v>
      </c>
      <c r="CO29" s="80"/>
      <c r="CP29" s="80"/>
      <c r="CQ29" s="80"/>
      <c r="CR29" s="80"/>
      <c r="CS29" s="80" t="s">
        <v>860</v>
      </c>
      <c r="CT29" s="80"/>
      <c r="CU29" s="80"/>
      <c r="CV29" s="80"/>
      <c r="CW29" s="80"/>
      <c r="CX29" s="80"/>
      <c r="CY29" s="80"/>
      <c r="CZ29" s="80"/>
      <c r="DA29" s="80"/>
      <c r="DB29" s="80"/>
      <c r="DC29" s="80" t="s">
        <v>875</v>
      </c>
      <c r="DD29" s="80"/>
      <c r="DE29" s="80" t="s">
        <v>897</v>
      </c>
      <c r="DF29" s="80"/>
      <c r="DG29" s="80">
        <v>130221</v>
      </c>
      <c r="DH29" s="80" t="s">
        <v>247</v>
      </c>
      <c r="DI29" s="80" t="s">
        <v>903</v>
      </c>
      <c r="DJ29" s="96" t="s">
        <v>931</v>
      </c>
      <c r="DK29" s="80">
        <v>0</v>
      </c>
      <c r="DL29" s="80"/>
      <c r="DM29" s="80"/>
      <c r="DN29" s="80" t="str">
        <f>REPLACE(INDEX(GroupVertices[Group],MATCH(Vertices[[#This Row],[Vertex]],GroupVertices[Vertex],0)),1,1,"")</f>
        <v>2</v>
      </c>
      <c r="DO29" s="48">
        <v>0</v>
      </c>
      <c r="DP29" s="49">
        <v>0</v>
      </c>
      <c r="DQ29" s="48">
        <v>0</v>
      </c>
      <c r="DR29" s="49">
        <v>0</v>
      </c>
      <c r="DS29" s="48">
        <v>0</v>
      </c>
      <c r="DT29" s="49">
        <v>0</v>
      </c>
      <c r="DU29" s="48">
        <v>10</v>
      </c>
      <c r="DV29" s="49">
        <v>100</v>
      </c>
      <c r="DW29" s="48">
        <v>10</v>
      </c>
      <c r="DX29" s="121" t="s">
        <v>1140</v>
      </c>
      <c r="DY29" s="121" t="s">
        <v>1140</v>
      </c>
      <c r="DZ29" s="121" t="s">
        <v>1140</v>
      </c>
      <c r="EA29" s="121" t="s">
        <v>1140</v>
      </c>
      <c r="EB29" s="2"/>
      <c r="EC29" s="3"/>
      <c r="ED29" s="3"/>
      <c r="EE29" s="3"/>
      <c r="EF29" s="3"/>
    </row>
    <row r="30" spans="1:136" ht="15" customHeight="1">
      <c r="A30" s="66" t="s">
        <v>266</v>
      </c>
      <c r="B30" s="67" t="s">
        <v>1147</v>
      </c>
      <c r="C30" s="67"/>
      <c r="D30" s="68">
        <v>100</v>
      </c>
      <c r="E30" s="70"/>
      <c r="F30" s="97" t="s">
        <v>441</v>
      </c>
      <c r="G30" s="67"/>
      <c r="H30" s="71" t="s">
        <v>266</v>
      </c>
      <c r="I30" s="72"/>
      <c r="J30" s="72"/>
      <c r="K30" s="50" t="s">
        <v>604</v>
      </c>
      <c r="L30" s="75">
        <v>1</v>
      </c>
      <c r="M30" s="76">
        <v>336.47637939453125</v>
      </c>
      <c r="N30" s="76">
        <v>1678.0484619140625</v>
      </c>
      <c r="O30" s="77"/>
      <c r="P30" s="78"/>
      <c r="Q30" s="78"/>
      <c r="R30" s="82"/>
      <c r="S30" s="48">
        <v>1</v>
      </c>
      <c r="T30" s="48">
        <v>0</v>
      </c>
      <c r="U30" s="49">
        <v>0</v>
      </c>
      <c r="V30" s="49">
        <v>0.010638</v>
      </c>
      <c r="W30" s="49">
        <v>0.008505</v>
      </c>
      <c r="X30" s="49">
        <v>0.28955</v>
      </c>
      <c r="Y30" s="49">
        <v>0</v>
      </c>
      <c r="Z30" s="49">
        <v>0</v>
      </c>
      <c r="AA30" s="73">
        <v>30</v>
      </c>
      <c r="AB30" s="73"/>
      <c r="AC30" s="74"/>
      <c r="AD30" s="80" t="s">
        <v>367</v>
      </c>
      <c r="AE30" s="96" t="s">
        <v>395</v>
      </c>
      <c r="AF30" s="80"/>
      <c r="AG30" s="96" t="s">
        <v>441</v>
      </c>
      <c r="AH30" s="80" t="s">
        <v>486</v>
      </c>
      <c r="AI30" s="80"/>
      <c r="AJ30" s="80"/>
      <c r="AK30" s="80"/>
      <c r="AL30" s="80"/>
      <c r="AM30" s="80"/>
      <c r="AN30" s="80"/>
      <c r="AO30" s="80"/>
      <c r="AP30" s="80"/>
      <c r="AQ30" s="80"/>
      <c r="AR30" s="80"/>
      <c r="AS30" s="80" t="s">
        <v>514</v>
      </c>
      <c r="AT30" s="80" t="s">
        <v>514</v>
      </c>
      <c r="AU30" s="80">
        <v>0</v>
      </c>
      <c r="AV30" s="80"/>
      <c r="AW30" s="80"/>
      <c r="AX30" s="80"/>
      <c r="AY30" s="96" t="s">
        <v>567</v>
      </c>
      <c r="AZ30" s="80"/>
      <c r="BA30" s="80"/>
      <c r="BB30" s="80" t="s">
        <v>604</v>
      </c>
      <c r="BC30" s="80" t="s">
        <v>618</v>
      </c>
      <c r="BD30" s="80"/>
      <c r="BE30" s="80" t="s">
        <v>646</v>
      </c>
      <c r="BF30" s="80"/>
      <c r="BG30" s="80" t="s">
        <v>673</v>
      </c>
      <c r="BH30" s="80">
        <v>3924</v>
      </c>
      <c r="BI30" s="80"/>
      <c r="BJ30" s="80"/>
      <c r="BK30" s="80"/>
      <c r="BL30" s="80"/>
      <c r="BM30" s="80"/>
      <c r="BN30" s="80"/>
      <c r="BO30" s="80" t="s">
        <v>702</v>
      </c>
      <c r="BP30" s="80" t="b">
        <v>0</v>
      </c>
      <c r="BQ30" s="80"/>
      <c r="BR30" s="80"/>
      <c r="BS30" s="80"/>
      <c r="BT30" s="80" t="b">
        <v>0</v>
      </c>
      <c r="BU30" s="80" t="b">
        <v>0</v>
      </c>
      <c r="BV30" s="80"/>
      <c r="BW30" s="80" t="b">
        <v>0</v>
      </c>
      <c r="BX30" s="80" t="b">
        <v>0</v>
      </c>
      <c r="BY30" s="96" t="s">
        <v>733</v>
      </c>
      <c r="BZ30" s="80"/>
      <c r="CA30" s="80"/>
      <c r="CB30" s="80"/>
      <c r="CC30" s="80"/>
      <c r="CD30" s="80" t="s">
        <v>808</v>
      </c>
      <c r="CE30" s="80"/>
      <c r="CF30" s="80">
        <v>0</v>
      </c>
      <c r="CG30" s="80"/>
      <c r="CH30" s="80" t="s">
        <v>832</v>
      </c>
      <c r="CI30" s="80"/>
      <c r="CJ30" s="80"/>
      <c r="CK30" s="80"/>
      <c r="CL30" s="80"/>
      <c r="CM30" s="80"/>
      <c r="CN30" s="80"/>
      <c r="CO30" s="80" t="s">
        <v>851</v>
      </c>
      <c r="CP30" s="80"/>
      <c r="CQ30" s="80"/>
      <c r="CR30" s="80" t="s">
        <v>855</v>
      </c>
      <c r="CS30" s="80"/>
      <c r="CT30" s="80"/>
      <c r="CU30" s="80"/>
      <c r="CV30" s="80"/>
      <c r="CW30" s="80"/>
      <c r="CX30" s="80"/>
      <c r="CY30" s="80"/>
      <c r="CZ30" s="80"/>
      <c r="DA30" s="80"/>
      <c r="DB30" s="80"/>
      <c r="DC30" s="80"/>
      <c r="DD30" s="80" t="s">
        <v>879</v>
      </c>
      <c r="DE30" s="80" t="s">
        <v>882</v>
      </c>
      <c r="DF30" s="80" t="s">
        <v>900</v>
      </c>
      <c r="DG30" s="80">
        <v>1</v>
      </c>
      <c r="DH30" s="80" t="s">
        <v>266</v>
      </c>
      <c r="DI30" s="80" t="s">
        <v>904</v>
      </c>
      <c r="DJ30" s="80" t="s">
        <v>932</v>
      </c>
      <c r="DK30" s="80">
        <v>0</v>
      </c>
      <c r="DL30" s="80" t="s">
        <v>618</v>
      </c>
      <c r="DM30" s="80"/>
      <c r="DN30" s="80" t="str">
        <f>REPLACE(INDEX(GroupVertices[Group],MATCH(Vertices[[#This Row],[Vertex]],GroupVertices[Vertex],0)),1,1,"")</f>
        <v>2</v>
      </c>
      <c r="DO30" s="48">
        <v>0</v>
      </c>
      <c r="DP30" s="49">
        <v>0</v>
      </c>
      <c r="DQ30" s="48">
        <v>0</v>
      </c>
      <c r="DR30" s="49">
        <v>0</v>
      </c>
      <c r="DS30" s="48">
        <v>0</v>
      </c>
      <c r="DT30" s="49">
        <v>0</v>
      </c>
      <c r="DU30" s="48">
        <v>17</v>
      </c>
      <c r="DV30" s="49">
        <v>100</v>
      </c>
      <c r="DW30" s="48">
        <v>17</v>
      </c>
      <c r="DX30" s="48"/>
      <c r="DY30" s="48"/>
      <c r="DZ30" s="48"/>
      <c r="EA30" s="48"/>
      <c r="EB30" s="2"/>
      <c r="EC30" s="3"/>
      <c r="ED30" s="3"/>
      <c r="EE30" s="3"/>
      <c r="EF30" s="3"/>
    </row>
    <row r="31" spans="1:136" ht="15" customHeight="1">
      <c r="A31" s="66" t="s">
        <v>267</v>
      </c>
      <c r="B31" s="67" t="s">
        <v>1147</v>
      </c>
      <c r="C31" s="67"/>
      <c r="D31" s="68">
        <v>100</v>
      </c>
      <c r="E31" s="70"/>
      <c r="F31" s="97" t="s">
        <v>442</v>
      </c>
      <c r="G31" s="67"/>
      <c r="H31" s="71" t="s">
        <v>267</v>
      </c>
      <c r="I31" s="72"/>
      <c r="J31" s="72"/>
      <c r="K31" s="71" t="s">
        <v>605</v>
      </c>
      <c r="L31" s="75">
        <v>1</v>
      </c>
      <c r="M31" s="76">
        <v>1170.382080078125</v>
      </c>
      <c r="N31" s="76">
        <v>706.2595825195312</v>
      </c>
      <c r="O31" s="77"/>
      <c r="P31" s="78"/>
      <c r="Q31" s="78"/>
      <c r="R31" s="82"/>
      <c r="S31" s="48">
        <v>1</v>
      </c>
      <c r="T31" s="48">
        <v>0</v>
      </c>
      <c r="U31" s="49">
        <v>0</v>
      </c>
      <c r="V31" s="49">
        <v>0.010638</v>
      </c>
      <c r="W31" s="49">
        <v>0.008505</v>
      </c>
      <c r="X31" s="49">
        <v>0.28955</v>
      </c>
      <c r="Y31" s="49">
        <v>0</v>
      </c>
      <c r="Z31" s="49">
        <v>0</v>
      </c>
      <c r="AA31" s="73">
        <v>31</v>
      </c>
      <c r="AB31" s="73"/>
      <c r="AC31" s="74"/>
      <c r="AD31" s="80" t="s">
        <v>367</v>
      </c>
      <c r="AE31" s="96" t="s">
        <v>396</v>
      </c>
      <c r="AF31" s="80"/>
      <c r="AG31" s="96" t="s">
        <v>442</v>
      </c>
      <c r="AH31" s="80" t="s">
        <v>487</v>
      </c>
      <c r="AI31" s="80"/>
      <c r="AJ31" s="80"/>
      <c r="AK31" s="80"/>
      <c r="AL31" s="80"/>
      <c r="AM31" s="80"/>
      <c r="AN31" s="80"/>
      <c r="AO31" s="80"/>
      <c r="AP31" s="80"/>
      <c r="AQ31" s="80"/>
      <c r="AR31" s="80"/>
      <c r="AS31" s="80" t="s">
        <v>514</v>
      </c>
      <c r="AT31" s="80" t="s">
        <v>514</v>
      </c>
      <c r="AU31" s="80">
        <v>0</v>
      </c>
      <c r="AV31" s="80"/>
      <c r="AW31" s="80"/>
      <c r="AX31" s="80"/>
      <c r="AY31" s="96" t="s">
        <v>568</v>
      </c>
      <c r="AZ31" s="80"/>
      <c r="BA31" s="80"/>
      <c r="BB31" s="80" t="s">
        <v>605</v>
      </c>
      <c r="BC31" s="80" t="s">
        <v>619</v>
      </c>
      <c r="BD31" s="80"/>
      <c r="BE31" s="80" t="s">
        <v>646</v>
      </c>
      <c r="BF31" s="80"/>
      <c r="BG31" s="80" t="s">
        <v>674</v>
      </c>
      <c r="BH31" s="80">
        <v>34013</v>
      </c>
      <c r="BI31" s="80"/>
      <c r="BJ31" s="80"/>
      <c r="BK31" s="80"/>
      <c r="BL31" s="80"/>
      <c r="BM31" s="80"/>
      <c r="BN31" s="80"/>
      <c r="BO31" s="80" t="s">
        <v>703</v>
      </c>
      <c r="BP31" s="80" t="b">
        <v>0</v>
      </c>
      <c r="BQ31" s="80"/>
      <c r="BR31" s="80"/>
      <c r="BS31" s="80"/>
      <c r="BT31" s="80" t="b">
        <v>0</v>
      </c>
      <c r="BU31" s="80" t="b">
        <v>0</v>
      </c>
      <c r="BV31" s="80"/>
      <c r="BW31" s="80" t="b">
        <v>0</v>
      </c>
      <c r="BX31" s="80" t="b">
        <v>1</v>
      </c>
      <c r="BY31" s="96" t="s">
        <v>734</v>
      </c>
      <c r="BZ31" s="80"/>
      <c r="CA31" s="80"/>
      <c r="CB31" s="80"/>
      <c r="CC31" s="80"/>
      <c r="CD31" s="80" t="s">
        <v>809</v>
      </c>
      <c r="CE31" s="80"/>
      <c r="CF31" s="80">
        <v>0</v>
      </c>
      <c r="CG31" s="80"/>
      <c r="CH31" s="80" t="s">
        <v>832</v>
      </c>
      <c r="CI31" s="80"/>
      <c r="CJ31" s="80"/>
      <c r="CK31" s="80"/>
      <c r="CL31" s="80"/>
      <c r="CM31" s="80"/>
      <c r="CN31" s="80"/>
      <c r="CO31" s="80"/>
      <c r="CP31" s="80"/>
      <c r="CQ31" s="80"/>
      <c r="CR31" s="80"/>
      <c r="CS31" s="80"/>
      <c r="CT31" s="80"/>
      <c r="CU31" s="80"/>
      <c r="CV31" s="80"/>
      <c r="CW31" s="80">
        <v>20130322</v>
      </c>
      <c r="CX31" s="80"/>
      <c r="CY31" s="80"/>
      <c r="CZ31" s="80"/>
      <c r="DA31" s="80"/>
      <c r="DB31" s="80"/>
      <c r="DC31" s="80"/>
      <c r="DD31" s="80" t="s">
        <v>880</v>
      </c>
      <c r="DE31" s="80" t="s">
        <v>888</v>
      </c>
      <c r="DF31" s="80" t="s">
        <v>901</v>
      </c>
      <c r="DG31" s="80">
        <v>12</v>
      </c>
      <c r="DH31" s="80" t="s">
        <v>267</v>
      </c>
      <c r="DI31" s="80" t="s">
        <v>903</v>
      </c>
      <c r="DJ31" s="80" t="s">
        <v>933</v>
      </c>
      <c r="DK31" s="80">
        <v>0</v>
      </c>
      <c r="DL31" s="80" t="s">
        <v>949</v>
      </c>
      <c r="DM31" s="80"/>
      <c r="DN31" s="80" t="str">
        <f>REPLACE(INDEX(GroupVertices[Group],MATCH(Vertices[[#This Row],[Vertex]],GroupVertices[Vertex],0)),1,1,"")</f>
        <v>2</v>
      </c>
      <c r="DO31" s="48">
        <v>0</v>
      </c>
      <c r="DP31" s="49">
        <v>0</v>
      </c>
      <c r="DQ31" s="48">
        <v>0</v>
      </c>
      <c r="DR31" s="49">
        <v>0</v>
      </c>
      <c r="DS31" s="48">
        <v>0</v>
      </c>
      <c r="DT31" s="49">
        <v>0</v>
      </c>
      <c r="DU31" s="48">
        <v>12</v>
      </c>
      <c r="DV31" s="49">
        <v>100</v>
      </c>
      <c r="DW31" s="48">
        <v>12</v>
      </c>
      <c r="DX31" s="48"/>
      <c r="DY31" s="48"/>
      <c r="DZ31" s="48"/>
      <c r="EA31" s="48"/>
      <c r="EB31" s="2"/>
      <c r="EC31" s="3"/>
      <c r="ED31" s="3"/>
      <c r="EE31" s="3"/>
      <c r="EF31" s="3"/>
    </row>
    <row r="32" spans="1:136" ht="15" customHeight="1">
      <c r="A32" s="66" t="s">
        <v>248</v>
      </c>
      <c r="B32" s="67" t="s">
        <v>1147</v>
      </c>
      <c r="C32" s="67"/>
      <c r="D32" s="68">
        <v>100</v>
      </c>
      <c r="E32" s="70"/>
      <c r="F32" s="97" t="s">
        <v>443</v>
      </c>
      <c r="G32" s="67"/>
      <c r="H32" s="71" t="s">
        <v>248</v>
      </c>
      <c r="I32" s="72"/>
      <c r="J32" s="72"/>
      <c r="K32" s="50" t="s">
        <v>606</v>
      </c>
      <c r="L32" s="75">
        <v>1</v>
      </c>
      <c r="M32" s="76">
        <v>1961.581787109375</v>
      </c>
      <c r="N32" s="76">
        <v>4342.66943359375</v>
      </c>
      <c r="O32" s="77"/>
      <c r="P32" s="78"/>
      <c r="Q32" s="78"/>
      <c r="R32" s="82"/>
      <c r="S32" s="48">
        <v>1</v>
      </c>
      <c r="T32" s="48">
        <v>1</v>
      </c>
      <c r="U32" s="49">
        <v>0</v>
      </c>
      <c r="V32" s="49">
        <v>0.010753</v>
      </c>
      <c r="W32" s="49">
        <v>0.010381</v>
      </c>
      <c r="X32" s="49">
        <v>0.445002</v>
      </c>
      <c r="Y32" s="49">
        <v>0.5</v>
      </c>
      <c r="Z32" s="49">
        <v>0</v>
      </c>
      <c r="AA32" s="73">
        <v>32</v>
      </c>
      <c r="AB32" s="73"/>
      <c r="AC32" s="74"/>
      <c r="AD32" s="80" t="s">
        <v>367</v>
      </c>
      <c r="AE32" s="96" t="s">
        <v>397</v>
      </c>
      <c r="AF32" s="80"/>
      <c r="AG32" s="96" t="s">
        <v>443</v>
      </c>
      <c r="AH32" s="80" t="s">
        <v>488</v>
      </c>
      <c r="AI32" s="80"/>
      <c r="AJ32" s="80"/>
      <c r="AK32" s="80"/>
      <c r="AL32" s="80"/>
      <c r="AM32" s="80"/>
      <c r="AN32" s="80"/>
      <c r="AO32" s="80"/>
      <c r="AP32" s="80"/>
      <c r="AQ32" s="80"/>
      <c r="AR32" s="80"/>
      <c r="AS32" s="80" t="s">
        <v>511</v>
      </c>
      <c r="AT32" s="80" t="s">
        <v>528</v>
      </c>
      <c r="AU32" s="80">
        <v>92635</v>
      </c>
      <c r="AV32" s="80" t="s">
        <v>537</v>
      </c>
      <c r="AW32" s="80"/>
      <c r="AX32" s="80"/>
      <c r="AY32" s="96" t="s">
        <v>569</v>
      </c>
      <c r="AZ32" s="80"/>
      <c r="BA32" s="80"/>
      <c r="BB32" s="80" t="s">
        <v>606</v>
      </c>
      <c r="BC32" s="80"/>
      <c r="BD32" s="80" t="s">
        <v>639</v>
      </c>
      <c r="BE32" s="80" t="s">
        <v>646</v>
      </c>
      <c r="BF32" s="80"/>
      <c r="BG32" s="80" t="s">
        <v>675</v>
      </c>
      <c r="BH32" s="80">
        <v>853163</v>
      </c>
      <c r="BI32" s="80"/>
      <c r="BJ32" s="80"/>
      <c r="BK32" s="80"/>
      <c r="BL32" s="80">
        <v>1981</v>
      </c>
      <c r="BM32" s="80"/>
      <c r="BN32" s="80"/>
      <c r="BO32" s="80" t="s">
        <v>704</v>
      </c>
      <c r="BP32" s="80" t="b">
        <v>0</v>
      </c>
      <c r="BQ32" s="80"/>
      <c r="BR32" s="80"/>
      <c r="BS32" s="80"/>
      <c r="BT32" s="80" t="b">
        <v>0</v>
      </c>
      <c r="BU32" s="80" t="b">
        <v>0</v>
      </c>
      <c r="BV32" s="80"/>
      <c r="BW32" s="80" t="b">
        <v>0</v>
      </c>
      <c r="BX32" s="80" t="b">
        <v>1</v>
      </c>
      <c r="BY32" s="96" t="s">
        <v>735</v>
      </c>
      <c r="BZ32" s="80" t="s">
        <v>767</v>
      </c>
      <c r="CA32" s="80"/>
      <c r="CB32" s="80" t="s">
        <v>781</v>
      </c>
      <c r="CC32" s="80"/>
      <c r="CD32" s="80" t="s">
        <v>810</v>
      </c>
      <c r="CE32" s="80"/>
      <c r="CF32" s="80">
        <v>0</v>
      </c>
      <c r="CG32" s="80"/>
      <c r="CH32" s="80" t="s">
        <v>832</v>
      </c>
      <c r="CI32" s="80"/>
      <c r="CJ32" s="80"/>
      <c r="CK32" s="80"/>
      <c r="CL32" s="80"/>
      <c r="CM32" s="80" t="s">
        <v>847</v>
      </c>
      <c r="CN32" s="80" t="s">
        <v>848</v>
      </c>
      <c r="CO32" s="80"/>
      <c r="CP32" s="80"/>
      <c r="CQ32" s="80"/>
      <c r="CR32" s="80" t="s">
        <v>856</v>
      </c>
      <c r="CS32" s="80"/>
      <c r="CT32" s="80"/>
      <c r="CU32" s="80"/>
      <c r="CV32" s="80"/>
      <c r="CW32" s="80"/>
      <c r="CX32" s="80"/>
      <c r="CY32" s="80"/>
      <c r="CZ32" s="80"/>
      <c r="DA32" s="80"/>
      <c r="DB32" s="80"/>
      <c r="DC32" s="80" t="s">
        <v>876</v>
      </c>
      <c r="DD32" s="80"/>
      <c r="DE32" s="80" t="s">
        <v>882</v>
      </c>
      <c r="DF32" s="80"/>
      <c r="DG32" s="80">
        <v>3560</v>
      </c>
      <c r="DH32" s="80" t="s">
        <v>248</v>
      </c>
      <c r="DI32" s="80" t="s">
        <v>903</v>
      </c>
      <c r="DJ32" s="96" t="s">
        <v>934</v>
      </c>
      <c r="DK32" s="80">
        <v>0</v>
      </c>
      <c r="DL32" s="80"/>
      <c r="DM32" s="80"/>
      <c r="DN32" s="80" t="str">
        <f>REPLACE(INDEX(GroupVertices[Group],MATCH(Vertices[[#This Row],[Vertex]],GroupVertices[Vertex],0)),1,1,"")</f>
        <v>2</v>
      </c>
      <c r="DO32" s="48">
        <v>2</v>
      </c>
      <c r="DP32" s="49">
        <v>13.333333333333334</v>
      </c>
      <c r="DQ32" s="48">
        <v>0</v>
      </c>
      <c r="DR32" s="49">
        <v>0</v>
      </c>
      <c r="DS32" s="48">
        <v>0</v>
      </c>
      <c r="DT32" s="49">
        <v>0</v>
      </c>
      <c r="DU32" s="48">
        <v>13</v>
      </c>
      <c r="DV32" s="49">
        <v>86.66666666666667</v>
      </c>
      <c r="DW32" s="48">
        <v>15</v>
      </c>
      <c r="DX32" s="121" t="s">
        <v>1140</v>
      </c>
      <c r="DY32" s="121" t="s">
        <v>1140</v>
      </c>
      <c r="DZ32" s="121" t="s">
        <v>1140</v>
      </c>
      <c r="EA32" s="121" t="s">
        <v>1140</v>
      </c>
      <c r="EB32" s="2"/>
      <c r="EC32" s="3"/>
      <c r="ED32" s="3"/>
      <c r="EE32" s="3"/>
      <c r="EF32" s="3"/>
    </row>
    <row r="33" spans="1:136" ht="15" customHeight="1">
      <c r="A33" s="66" t="s">
        <v>249</v>
      </c>
      <c r="B33" s="67" t="s">
        <v>1147</v>
      </c>
      <c r="C33" s="67"/>
      <c r="D33" s="68">
        <v>100</v>
      </c>
      <c r="E33" s="70"/>
      <c r="F33" s="97" t="s">
        <v>444</v>
      </c>
      <c r="G33" s="67"/>
      <c r="H33" s="71" t="s">
        <v>249</v>
      </c>
      <c r="I33" s="72"/>
      <c r="J33" s="72"/>
      <c r="K33" s="71"/>
      <c r="L33" s="75">
        <v>1</v>
      </c>
      <c r="M33" s="76">
        <v>4123.4931640625</v>
      </c>
      <c r="N33" s="76">
        <v>4787.08642578125</v>
      </c>
      <c r="O33" s="77"/>
      <c r="P33" s="78"/>
      <c r="Q33" s="78"/>
      <c r="R33" s="82"/>
      <c r="S33" s="48">
        <v>1</v>
      </c>
      <c r="T33" s="48">
        <v>1</v>
      </c>
      <c r="U33" s="49">
        <v>0</v>
      </c>
      <c r="V33" s="49">
        <v>0.010753</v>
      </c>
      <c r="W33" s="49">
        <v>0.010381</v>
      </c>
      <c r="X33" s="49">
        <v>0.445002</v>
      </c>
      <c r="Y33" s="49">
        <v>0.5</v>
      </c>
      <c r="Z33" s="49">
        <v>0</v>
      </c>
      <c r="AA33" s="73">
        <v>33</v>
      </c>
      <c r="AB33" s="73"/>
      <c r="AC33" s="74"/>
      <c r="AD33" s="80" t="s">
        <v>367</v>
      </c>
      <c r="AE33" s="96" t="s">
        <v>398</v>
      </c>
      <c r="AF33" s="80"/>
      <c r="AG33" s="96" t="s">
        <v>444</v>
      </c>
      <c r="AH33" s="80" t="s">
        <v>489</v>
      </c>
      <c r="AI33" s="80" t="s">
        <v>501</v>
      </c>
      <c r="AJ33" s="80"/>
      <c r="AK33" s="80"/>
      <c r="AL33" s="80"/>
      <c r="AM33" s="80"/>
      <c r="AN33" s="80"/>
      <c r="AO33" s="80"/>
      <c r="AP33" s="99">
        <v>21109</v>
      </c>
      <c r="AQ33" s="80"/>
      <c r="AR33" s="80"/>
      <c r="AS33" s="80" t="s">
        <v>517</v>
      </c>
      <c r="AT33" s="80" t="s">
        <v>517</v>
      </c>
      <c r="AU33" s="80">
        <v>0</v>
      </c>
      <c r="AV33" s="80"/>
      <c r="AW33" s="80"/>
      <c r="AX33" s="80"/>
      <c r="AY33" s="96" t="s">
        <v>570</v>
      </c>
      <c r="AZ33" s="80"/>
      <c r="BA33" s="80"/>
      <c r="BB33" s="80"/>
      <c r="BC33" s="80"/>
      <c r="BD33" s="80" t="s">
        <v>640</v>
      </c>
      <c r="BE33" s="80" t="s">
        <v>646</v>
      </c>
      <c r="BF33" s="80"/>
      <c r="BG33" s="80" t="s">
        <v>676</v>
      </c>
      <c r="BH33" s="80">
        <v>128762</v>
      </c>
      <c r="BI33" s="80"/>
      <c r="BJ33" s="80"/>
      <c r="BK33" s="80"/>
      <c r="BL33" s="80"/>
      <c r="BM33" s="80"/>
      <c r="BN33" s="80"/>
      <c r="BO33" s="80"/>
      <c r="BP33" s="80" t="b">
        <v>0</v>
      </c>
      <c r="BQ33" s="80"/>
      <c r="BR33" s="80"/>
      <c r="BS33" s="80"/>
      <c r="BT33" s="80" t="b">
        <v>0</v>
      </c>
      <c r="BU33" s="80" t="b">
        <v>0</v>
      </c>
      <c r="BV33" s="80"/>
      <c r="BW33" s="80" t="b">
        <v>0</v>
      </c>
      <c r="BX33" s="80" t="b">
        <v>1</v>
      </c>
      <c r="BY33" s="96" t="s">
        <v>736</v>
      </c>
      <c r="BZ33" s="80" t="s">
        <v>768</v>
      </c>
      <c r="CA33" s="80"/>
      <c r="CB33" s="80"/>
      <c r="CC33" s="80"/>
      <c r="CD33" s="80" t="s">
        <v>811</v>
      </c>
      <c r="CE33" s="80"/>
      <c r="CF33" s="80">
        <v>4.5</v>
      </c>
      <c r="CG33" s="80"/>
      <c r="CH33" s="80" t="s">
        <v>832</v>
      </c>
      <c r="CI33" s="80"/>
      <c r="CJ33" s="80"/>
      <c r="CK33" s="80"/>
      <c r="CL33" s="80"/>
      <c r="CM33" s="80"/>
      <c r="CN33" s="80"/>
      <c r="CO33" s="80"/>
      <c r="CP33" s="80"/>
      <c r="CQ33" s="80"/>
      <c r="CR33" s="80"/>
      <c r="CS33" s="80"/>
      <c r="CT33" s="80"/>
      <c r="CU33" s="80">
        <v>23</v>
      </c>
      <c r="CV33" s="80"/>
      <c r="CW33" s="80"/>
      <c r="CX33" s="80"/>
      <c r="CY33" s="80"/>
      <c r="CZ33" s="80"/>
      <c r="DA33" s="80"/>
      <c r="DB33" s="80"/>
      <c r="DC33" s="80" t="s">
        <v>640</v>
      </c>
      <c r="DD33" s="80"/>
      <c r="DE33" s="80" t="s">
        <v>898</v>
      </c>
      <c r="DF33" s="80"/>
      <c r="DG33" s="80">
        <v>321</v>
      </c>
      <c r="DH33" s="80" t="s">
        <v>249</v>
      </c>
      <c r="DI33" s="80" t="s">
        <v>903</v>
      </c>
      <c r="DJ33" s="96" t="s">
        <v>935</v>
      </c>
      <c r="DK33" s="80">
        <v>0</v>
      </c>
      <c r="DL33" s="80"/>
      <c r="DM33" s="80"/>
      <c r="DN33" s="80" t="str">
        <f>REPLACE(INDEX(GroupVertices[Group],MATCH(Vertices[[#This Row],[Vertex]],GroupVertices[Vertex],0)),1,1,"")</f>
        <v>2</v>
      </c>
      <c r="DO33" s="48">
        <v>1</v>
      </c>
      <c r="DP33" s="49">
        <v>4.166666666666667</v>
      </c>
      <c r="DQ33" s="48">
        <v>0</v>
      </c>
      <c r="DR33" s="49">
        <v>0</v>
      </c>
      <c r="DS33" s="48">
        <v>0</v>
      </c>
      <c r="DT33" s="49">
        <v>0</v>
      </c>
      <c r="DU33" s="48">
        <v>23</v>
      </c>
      <c r="DV33" s="49">
        <v>95.83333333333333</v>
      </c>
      <c r="DW33" s="48">
        <v>24</v>
      </c>
      <c r="DX33" s="121" t="s">
        <v>1140</v>
      </c>
      <c r="DY33" s="121" t="s">
        <v>1140</v>
      </c>
      <c r="DZ33" s="121" t="s">
        <v>1140</v>
      </c>
      <c r="EA33" s="121" t="s">
        <v>1140</v>
      </c>
      <c r="EB33" s="2"/>
      <c r="EC33" s="3"/>
      <c r="ED33" s="3"/>
      <c r="EE33" s="3"/>
      <c r="EF33" s="3"/>
    </row>
    <row r="34" spans="1:136" ht="15" customHeight="1">
      <c r="A34" s="66" t="s">
        <v>268</v>
      </c>
      <c r="B34" s="67" t="s">
        <v>1147</v>
      </c>
      <c r="C34" s="67"/>
      <c r="D34" s="68">
        <v>100</v>
      </c>
      <c r="E34" s="70"/>
      <c r="F34" s="97" t="s">
        <v>445</v>
      </c>
      <c r="G34" s="67"/>
      <c r="H34" s="71" t="s">
        <v>268</v>
      </c>
      <c r="I34" s="72"/>
      <c r="J34" s="72"/>
      <c r="K34" s="71" t="s">
        <v>607</v>
      </c>
      <c r="L34" s="75">
        <v>1</v>
      </c>
      <c r="M34" s="76">
        <v>201.6783447265625</v>
      </c>
      <c r="N34" s="76">
        <v>2810.74609375</v>
      </c>
      <c r="O34" s="77"/>
      <c r="P34" s="78"/>
      <c r="Q34" s="78"/>
      <c r="R34" s="82"/>
      <c r="S34" s="48">
        <v>1</v>
      </c>
      <c r="T34" s="48">
        <v>0</v>
      </c>
      <c r="U34" s="49">
        <v>0</v>
      </c>
      <c r="V34" s="49">
        <v>0.010638</v>
      </c>
      <c r="W34" s="49">
        <v>0.008505</v>
      </c>
      <c r="X34" s="49">
        <v>0.28955</v>
      </c>
      <c r="Y34" s="49">
        <v>0</v>
      </c>
      <c r="Z34" s="49">
        <v>0</v>
      </c>
      <c r="AA34" s="73">
        <v>34</v>
      </c>
      <c r="AB34" s="73"/>
      <c r="AC34" s="74"/>
      <c r="AD34" s="80" t="s">
        <v>367</v>
      </c>
      <c r="AE34" s="96" t="s">
        <v>399</v>
      </c>
      <c r="AF34" s="80"/>
      <c r="AG34" s="96" t="s">
        <v>445</v>
      </c>
      <c r="AH34" s="80"/>
      <c r="AI34" s="80"/>
      <c r="AJ34" s="80"/>
      <c r="AK34" s="80"/>
      <c r="AL34" s="80"/>
      <c r="AM34" s="80"/>
      <c r="AN34" s="80"/>
      <c r="AO34" s="80"/>
      <c r="AP34" s="80"/>
      <c r="AQ34" s="80"/>
      <c r="AR34" s="80"/>
      <c r="AS34" s="80" t="s">
        <v>518</v>
      </c>
      <c r="AT34" s="80" t="s">
        <v>529</v>
      </c>
      <c r="AU34" s="80">
        <v>11620</v>
      </c>
      <c r="AV34" s="80"/>
      <c r="AW34" s="80"/>
      <c r="AX34" s="80"/>
      <c r="AY34" s="96" t="s">
        <v>571</v>
      </c>
      <c r="AZ34" s="80"/>
      <c r="BA34" s="80"/>
      <c r="BB34" s="80" t="s">
        <v>607</v>
      </c>
      <c r="BC34" s="80"/>
      <c r="BD34" s="80" t="s">
        <v>641</v>
      </c>
      <c r="BE34" s="80" t="s">
        <v>646</v>
      </c>
      <c r="BF34" s="80"/>
      <c r="BG34" s="80" t="s">
        <v>677</v>
      </c>
      <c r="BH34" s="80">
        <v>12386</v>
      </c>
      <c r="BI34" s="80"/>
      <c r="BJ34" s="80"/>
      <c r="BK34" s="80"/>
      <c r="BL34" s="80"/>
      <c r="BM34" s="80"/>
      <c r="BN34" s="80"/>
      <c r="BO34" s="80"/>
      <c r="BP34" s="80" t="b">
        <v>0</v>
      </c>
      <c r="BQ34" s="80"/>
      <c r="BR34" s="80"/>
      <c r="BS34" s="80"/>
      <c r="BT34" s="80" t="b">
        <v>0</v>
      </c>
      <c r="BU34" s="80" t="b">
        <v>1</v>
      </c>
      <c r="BV34" s="80"/>
      <c r="BW34" s="80" t="b">
        <v>0</v>
      </c>
      <c r="BX34" s="80" t="b">
        <v>0</v>
      </c>
      <c r="BY34" s="96" t="s">
        <v>737</v>
      </c>
      <c r="BZ34" s="80" t="s">
        <v>769</v>
      </c>
      <c r="CA34" s="80"/>
      <c r="CB34" s="80"/>
      <c r="CC34" s="80"/>
      <c r="CD34" s="80" t="s">
        <v>812</v>
      </c>
      <c r="CE34" s="80"/>
      <c r="CF34" s="80">
        <v>4.7</v>
      </c>
      <c r="CG34" s="80"/>
      <c r="CH34" s="80" t="s">
        <v>832</v>
      </c>
      <c r="CI34" s="80"/>
      <c r="CJ34" s="80"/>
      <c r="CK34" s="80"/>
      <c r="CL34" s="80"/>
      <c r="CM34" s="80"/>
      <c r="CN34" s="80" t="s">
        <v>848</v>
      </c>
      <c r="CO34" s="80"/>
      <c r="CP34" s="80"/>
      <c r="CQ34" s="80"/>
      <c r="CR34" s="80"/>
      <c r="CS34" s="80"/>
      <c r="CT34" s="80"/>
      <c r="CU34" s="80">
        <v>118</v>
      </c>
      <c r="CV34" s="80"/>
      <c r="CW34" s="80"/>
      <c r="CX34" s="80"/>
      <c r="CY34" s="80"/>
      <c r="CZ34" s="80"/>
      <c r="DA34" s="80"/>
      <c r="DB34" s="80"/>
      <c r="DC34" s="80" t="s">
        <v>877</v>
      </c>
      <c r="DD34" s="80"/>
      <c r="DE34" s="80" t="s">
        <v>882</v>
      </c>
      <c r="DF34" s="80"/>
      <c r="DG34" s="80">
        <v>0</v>
      </c>
      <c r="DH34" s="80"/>
      <c r="DI34" s="80" t="s">
        <v>904</v>
      </c>
      <c r="DJ34" s="96" t="s">
        <v>936</v>
      </c>
      <c r="DK34" s="80">
        <v>11620</v>
      </c>
      <c r="DL34" s="80"/>
      <c r="DM34" s="80"/>
      <c r="DN34" s="80" t="str">
        <f>REPLACE(INDEX(GroupVertices[Group],MATCH(Vertices[[#This Row],[Vertex]],GroupVertices[Vertex],0)),1,1,"")</f>
        <v>2</v>
      </c>
      <c r="DO34" s="48"/>
      <c r="DP34" s="49"/>
      <c r="DQ34" s="48"/>
      <c r="DR34" s="49"/>
      <c r="DS34" s="48"/>
      <c r="DT34" s="49"/>
      <c r="DU34" s="48"/>
      <c r="DV34" s="49"/>
      <c r="DW34" s="48"/>
      <c r="DX34" s="48"/>
      <c r="DY34" s="48"/>
      <c r="DZ34" s="48"/>
      <c r="EA34" s="48"/>
      <c r="EB34" s="2"/>
      <c r="EC34" s="3"/>
      <c r="ED34" s="3"/>
      <c r="EE34" s="3"/>
      <c r="EF34" s="3"/>
    </row>
    <row r="35" spans="1:136" ht="15" customHeight="1">
      <c r="A35" s="66" t="s">
        <v>250</v>
      </c>
      <c r="B35" s="67" t="s">
        <v>1147</v>
      </c>
      <c r="C35" s="67"/>
      <c r="D35" s="68">
        <v>100</v>
      </c>
      <c r="E35" s="70"/>
      <c r="F35" s="97" t="s">
        <v>446</v>
      </c>
      <c r="G35" s="67"/>
      <c r="H35" s="71" t="s">
        <v>250</v>
      </c>
      <c r="I35" s="72"/>
      <c r="J35" s="72"/>
      <c r="K35" s="50" t="s">
        <v>608</v>
      </c>
      <c r="L35" s="75">
        <v>1</v>
      </c>
      <c r="M35" s="76">
        <v>1263.9920654296875</v>
      </c>
      <c r="N35" s="76">
        <v>5071.7470703125</v>
      </c>
      <c r="O35" s="77"/>
      <c r="P35" s="78"/>
      <c r="Q35" s="78"/>
      <c r="R35" s="82"/>
      <c r="S35" s="48">
        <v>1</v>
      </c>
      <c r="T35" s="48">
        <v>2</v>
      </c>
      <c r="U35" s="49">
        <v>0</v>
      </c>
      <c r="V35" s="49">
        <v>0.01087</v>
      </c>
      <c r="W35" s="49">
        <v>0.015837</v>
      </c>
      <c r="X35" s="49">
        <v>0.534842</v>
      </c>
      <c r="Y35" s="49">
        <v>0.5</v>
      </c>
      <c r="Z35" s="49">
        <v>0</v>
      </c>
      <c r="AA35" s="73">
        <v>35</v>
      </c>
      <c r="AB35" s="73"/>
      <c r="AC35" s="74"/>
      <c r="AD35" s="80" t="s">
        <v>367</v>
      </c>
      <c r="AE35" s="96" t="s">
        <v>400</v>
      </c>
      <c r="AF35" s="80"/>
      <c r="AG35" s="96" t="s">
        <v>446</v>
      </c>
      <c r="AH35" s="80" t="s">
        <v>490</v>
      </c>
      <c r="AI35" s="80"/>
      <c r="AJ35" s="80"/>
      <c r="AK35" s="80"/>
      <c r="AL35" s="80" t="s">
        <v>504</v>
      </c>
      <c r="AM35" s="80"/>
      <c r="AN35" s="80"/>
      <c r="AO35" s="80"/>
      <c r="AP35" s="80"/>
      <c r="AQ35" s="80"/>
      <c r="AR35" s="80"/>
      <c r="AS35" s="80" t="s">
        <v>514</v>
      </c>
      <c r="AT35" s="80" t="s">
        <v>514</v>
      </c>
      <c r="AU35" s="80">
        <v>0</v>
      </c>
      <c r="AV35" s="80"/>
      <c r="AW35" s="80"/>
      <c r="AX35" s="80"/>
      <c r="AY35" s="96" t="s">
        <v>572</v>
      </c>
      <c r="AZ35" s="80"/>
      <c r="BA35" s="80"/>
      <c r="BB35" s="80" t="s">
        <v>608</v>
      </c>
      <c r="BC35" s="80" t="s">
        <v>620</v>
      </c>
      <c r="BD35" s="80"/>
      <c r="BE35" s="80" t="s">
        <v>646</v>
      </c>
      <c r="BF35" s="80"/>
      <c r="BG35" s="80" t="s">
        <v>665</v>
      </c>
      <c r="BH35" s="80">
        <v>13620</v>
      </c>
      <c r="BI35" s="80"/>
      <c r="BJ35" s="80"/>
      <c r="BK35" s="80"/>
      <c r="BL35" s="80"/>
      <c r="BM35" s="80"/>
      <c r="BN35" s="80"/>
      <c r="BO35" s="80" t="s">
        <v>705</v>
      </c>
      <c r="BP35" s="80" t="b">
        <v>0</v>
      </c>
      <c r="BQ35" s="80"/>
      <c r="BR35" s="80"/>
      <c r="BS35" s="80"/>
      <c r="BT35" s="80" t="b">
        <v>0</v>
      </c>
      <c r="BU35" s="80" t="b">
        <v>0</v>
      </c>
      <c r="BV35" s="80"/>
      <c r="BW35" s="80" t="b">
        <v>0</v>
      </c>
      <c r="BX35" s="80" t="b">
        <v>0</v>
      </c>
      <c r="BY35" s="96" t="s">
        <v>738</v>
      </c>
      <c r="BZ35" s="80"/>
      <c r="CA35" s="80"/>
      <c r="CB35" s="80"/>
      <c r="CC35" s="80"/>
      <c r="CD35" s="80" t="s">
        <v>813</v>
      </c>
      <c r="CE35" s="80"/>
      <c r="CF35" s="80">
        <v>0</v>
      </c>
      <c r="CG35" s="80"/>
      <c r="CH35" s="80"/>
      <c r="CI35" s="80"/>
      <c r="CJ35" s="80"/>
      <c r="CK35" s="80"/>
      <c r="CL35" s="80"/>
      <c r="CM35" s="80"/>
      <c r="CN35" s="80"/>
      <c r="CO35" s="80"/>
      <c r="CP35" s="80"/>
      <c r="CQ35" s="80"/>
      <c r="CR35" s="80" t="s">
        <v>857</v>
      </c>
      <c r="CS35" s="80"/>
      <c r="CT35" s="80"/>
      <c r="CU35" s="80"/>
      <c r="CV35" s="80"/>
      <c r="CW35" s="80">
        <v>20160210</v>
      </c>
      <c r="CX35" s="80"/>
      <c r="CY35" s="80"/>
      <c r="CZ35" s="80"/>
      <c r="DA35" s="80" t="s">
        <v>620</v>
      </c>
      <c r="DB35" s="80"/>
      <c r="DC35" s="80"/>
      <c r="DD35" s="80" t="s">
        <v>881</v>
      </c>
      <c r="DE35" s="80" t="s">
        <v>882</v>
      </c>
      <c r="DF35" s="80" t="s">
        <v>902</v>
      </c>
      <c r="DG35" s="80">
        <v>7</v>
      </c>
      <c r="DH35" s="80" t="s">
        <v>250</v>
      </c>
      <c r="DI35" s="80" t="s">
        <v>904</v>
      </c>
      <c r="DJ35" s="80"/>
      <c r="DK35" s="80">
        <v>0</v>
      </c>
      <c r="DL35" s="80"/>
      <c r="DM35" s="80"/>
      <c r="DN35" s="80" t="str">
        <f>REPLACE(INDEX(GroupVertices[Group],MATCH(Vertices[[#This Row],[Vertex]],GroupVertices[Vertex],0)),1,1,"")</f>
        <v>3</v>
      </c>
      <c r="DO35" s="48">
        <v>0</v>
      </c>
      <c r="DP35" s="49">
        <v>0</v>
      </c>
      <c r="DQ35" s="48">
        <v>0</v>
      </c>
      <c r="DR35" s="49">
        <v>0</v>
      </c>
      <c r="DS35" s="48">
        <v>0</v>
      </c>
      <c r="DT35" s="49">
        <v>0</v>
      </c>
      <c r="DU35" s="48">
        <v>27</v>
      </c>
      <c r="DV35" s="49">
        <v>100</v>
      </c>
      <c r="DW35" s="48">
        <v>27</v>
      </c>
      <c r="DX35" s="121" t="s">
        <v>1140</v>
      </c>
      <c r="DY35" s="121" t="s">
        <v>1140</v>
      </c>
      <c r="DZ35" s="121" t="s">
        <v>1140</v>
      </c>
      <c r="EA35" s="121" t="s">
        <v>1140</v>
      </c>
      <c r="EB35" s="2"/>
      <c r="EC35" s="3"/>
      <c r="ED35" s="3"/>
      <c r="EE35" s="3"/>
      <c r="EF35" s="3"/>
    </row>
    <row r="36" spans="1:136" ht="15" customHeight="1">
      <c r="A36" s="66" t="s">
        <v>269</v>
      </c>
      <c r="B36" s="67" t="s">
        <v>1149</v>
      </c>
      <c r="C36" s="67"/>
      <c r="D36" s="68">
        <v>100</v>
      </c>
      <c r="E36" s="70"/>
      <c r="F36" s="97" t="s">
        <v>447</v>
      </c>
      <c r="G36" s="67"/>
      <c r="H36" s="71" t="s">
        <v>269</v>
      </c>
      <c r="I36" s="72"/>
      <c r="J36" s="72"/>
      <c r="K36" s="71" t="s">
        <v>609</v>
      </c>
      <c r="L36" s="75">
        <v>1</v>
      </c>
      <c r="M36" s="76">
        <v>2474.156005859375</v>
      </c>
      <c r="N36" s="76">
        <v>274.5390319824219</v>
      </c>
      <c r="O36" s="77"/>
      <c r="P36" s="78"/>
      <c r="Q36" s="78"/>
      <c r="R36" s="82"/>
      <c r="S36" s="48">
        <v>2</v>
      </c>
      <c r="T36" s="48">
        <v>0</v>
      </c>
      <c r="U36" s="49">
        <v>0</v>
      </c>
      <c r="V36" s="49">
        <v>0.010753</v>
      </c>
      <c r="W36" s="49">
        <v>0.01306</v>
      </c>
      <c r="X36" s="49">
        <v>0.412198</v>
      </c>
      <c r="Y36" s="49">
        <v>0.5</v>
      </c>
      <c r="Z36" s="49">
        <v>0</v>
      </c>
      <c r="AA36" s="73">
        <v>36</v>
      </c>
      <c r="AB36" s="73"/>
      <c r="AC36" s="74"/>
      <c r="AD36" s="80" t="s">
        <v>367</v>
      </c>
      <c r="AE36" s="96" t="s">
        <v>401</v>
      </c>
      <c r="AF36" s="80"/>
      <c r="AG36" s="96" t="s">
        <v>447</v>
      </c>
      <c r="AH36" s="80" t="s">
        <v>491</v>
      </c>
      <c r="AI36" s="80"/>
      <c r="AJ36" s="80"/>
      <c r="AK36" s="80"/>
      <c r="AL36" s="80"/>
      <c r="AM36" s="80"/>
      <c r="AN36" s="80"/>
      <c r="AO36" s="80"/>
      <c r="AP36" s="99">
        <v>26479</v>
      </c>
      <c r="AQ36" s="80"/>
      <c r="AR36" s="80"/>
      <c r="AS36" s="80" t="s">
        <v>511</v>
      </c>
      <c r="AT36" s="80" t="s">
        <v>530</v>
      </c>
      <c r="AU36" s="80">
        <v>17542</v>
      </c>
      <c r="AV36" s="80" t="s">
        <v>538</v>
      </c>
      <c r="AW36" s="80"/>
      <c r="AX36" s="80"/>
      <c r="AY36" s="96" t="s">
        <v>573</v>
      </c>
      <c r="AZ36" s="80"/>
      <c r="BA36" s="80"/>
      <c r="BB36" s="80" t="s">
        <v>609</v>
      </c>
      <c r="BC36" s="80"/>
      <c r="BD36" s="80" t="s">
        <v>642</v>
      </c>
      <c r="BE36" s="80" t="s">
        <v>646</v>
      </c>
      <c r="BF36" s="80"/>
      <c r="BG36" s="80" t="s">
        <v>678</v>
      </c>
      <c r="BH36" s="80">
        <v>98382</v>
      </c>
      <c r="BI36" s="80"/>
      <c r="BJ36" s="80"/>
      <c r="BK36" s="80"/>
      <c r="BL36" s="100">
        <v>26479</v>
      </c>
      <c r="BM36" s="80" t="s">
        <v>697</v>
      </c>
      <c r="BN36" s="80"/>
      <c r="BO36" s="80"/>
      <c r="BP36" s="80" t="b">
        <v>0</v>
      </c>
      <c r="BQ36" s="80"/>
      <c r="BR36" s="80"/>
      <c r="BS36" s="80"/>
      <c r="BT36" s="80" t="b">
        <v>0</v>
      </c>
      <c r="BU36" s="80" t="b">
        <v>0</v>
      </c>
      <c r="BV36" s="80"/>
      <c r="BW36" s="80" t="b">
        <v>0</v>
      </c>
      <c r="BX36" s="80" t="b">
        <v>0</v>
      </c>
      <c r="BY36" s="96" t="s">
        <v>739</v>
      </c>
      <c r="BZ36" s="80" t="s">
        <v>770</v>
      </c>
      <c r="CA36" s="80"/>
      <c r="CB36" s="80"/>
      <c r="CC36" s="80"/>
      <c r="CD36" s="80" t="s">
        <v>814</v>
      </c>
      <c r="CE36" s="80"/>
      <c r="CF36" s="80">
        <v>0</v>
      </c>
      <c r="CG36" s="80"/>
      <c r="CH36" s="80" t="s">
        <v>832</v>
      </c>
      <c r="CI36" s="80"/>
      <c r="CJ36" s="80"/>
      <c r="CK36" s="80"/>
      <c r="CL36" s="80"/>
      <c r="CM36" s="80">
        <v>31108909090</v>
      </c>
      <c r="CN36" s="80" t="s">
        <v>848</v>
      </c>
      <c r="CO36" s="80"/>
      <c r="CP36" s="80"/>
      <c r="CQ36" s="80"/>
      <c r="CR36" s="80"/>
      <c r="CS36" s="80"/>
      <c r="CT36" s="80"/>
      <c r="CU36" s="80"/>
      <c r="CV36" s="80"/>
      <c r="CW36" s="80"/>
      <c r="CX36" s="80"/>
      <c r="CY36" s="80"/>
      <c r="CZ36" s="80"/>
      <c r="DA36" s="80"/>
      <c r="DB36" s="80"/>
      <c r="DC36" s="80" t="s">
        <v>878</v>
      </c>
      <c r="DD36" s="80"/>
      <c r="DE36" s="80" t="s">
        <v>899</v>
      </c>
      <c r="DF36" s="80"/>
      <c r="DG36" s="80">
        <v>179</v>
      </c>
      <c r="DH36" s="80" t="s">
        <v>269</v>
      </c>
      <c r="DI36" s="80" t="s">
        <v>905</v>
      </c>
      <c r="DJ36" s="80" t="s">
        <v>937</v>
      </c>
      <c r="DK36" s="80">
        <v>17542</v>
      </c>
      <c r="DL36" s="80"/>
      <c r="DM36" s="80"/>
      <c r="DN36" s="80" t="str">
        <f>REPLACE(INDEX(GroupVertices[Group],MATCH(Vertices[[#This Row],[Vertex]],GroupVertices[Vertex],0)),1,1,"")</f>
        <v>2</v>
      </c>
      <c r="DO36" s="48">
        <v>1</v>
      </c>
      <c r="DP36" s="49">
        <v>4.545454545454546</v>
      </c>
      <c r="DQ36" s="48">
        <v>0</v>
      </c>
      <c r="DR36" s="49">
        <v>0</v>
      </c>
      <c r="DS36" s="48">
        <v>0</v>
      </c>
      <c r="DT36" s="49">
        <v>0</v>
      </c>
      <c r="DU36" s="48">
        <v>21</v>
      </c>
      <c r="DV36" s="49">
        <v>95.45454545454545</v>
      </c>
      <c r="DW36" s="48">
        <v>22</v>
      </c>
      <c r="DX36" s="48"/>
      <c r="DY36" s="48"/>
      <c r="DZ36" s="48"/>
      <c r="EA36" s="48"/>
      <c r="EB36" s="2"/>
      <c r="EC36" s="3"/>
      <c r="ED36" s="3"/>
      <c r="EE36" s="3"/>
      <c r="EF36" s="3"/>
    </row>
    <row r="37" spans="1:136" ht="15" customHeight="1">
      <c r="A37" s="66" t="s">
        <v>270</v>
      </c>
      <c r="B37" s="67" t="s">
        <v>1147</v>
      </c>
      <c r="C37" s="67"/>
      <c r="D37" s="68">
        <v>100</v>
      </c>
      <c r="E37" s="70"/>
      <c r="F37" s="97" t="s">
        <v>448</v>
      </c>
      <c r="G37" s="67"/>
      <c r="H37" s="71" t="s">
        <v>270</v>
      </c>
      <c r="I37" s="72"/>
      <c r="J37" s="72"/>
      <c r="K37" s="50" t="s">
        <v>610</v>
      </c>
      <c r="L37" s="75">
        <v>1</v>
      </c>
      <c r="M37" s="76">
        <v>459.9048767089844</v>
      </c>
      <c r="N37" s="76">
        <v>4032.55029296875</v>
      </c>
      <c r="O37" s="77"/>
      <c r="P37" s="78"/>
      <c r="Q37" s="78"/>
      <c r="R37" s="82"/>
      <c r="S37" s="48">
        <v>1</v>
      </c>
      <c r="T37" s="48">
        <v>0</v>
      </c>
      <c r="U37" s="49">
        <v>0</v>
      </c>
      <c r="V37" s="49">
        <v>0.010638</v>
      </c>
      <c r="W37" s="49">
        <v>0.008505</v>
      </c>
      <c r="X37" s="49">
        <v>0.28955</v>
      </c>
      <c r="Y37" s="49">
        <v>0</v>
      </c>
      <c r="Z37" s="49">
        <v>0</v>
      </c>
      <c r="AA37" s="73">
        <v>37</v>
      </c>
      <c r="AB37" s="73"/>
      <c r="AC37" s="74"/>
      <c r="AD37" s="80" t="s">
        <v>367</v>
      </c>
      <c r="AE37" s="96" t="s">
        <v>402</v>
      </c>
      <c r="AF37" s="80"/>
      <c r="AG37" s="96" t="s">
        <v>448</v>
      </c>
      <c r="AH37" s="80" t="s">
        <v>492</v>
      </c>
      <c r="AI37" s="80"/>
      <c r="AJ37" s="80"/>
      <c r="AK37" s="80"/>
      <c r="AL37" s="80"/>
      <c r="AM37" s="80"/>
      <c r="AN37" s="80"/>
      <c r="AO37" s="80"/>
      <c r="AP37" s="80"/>
      <c r="AQ37" s="80"/>
      <c r="AR37" s="80"/>
      <c r="AS37" s="80" t="s">
        <v>507</v>
      </c>
      <c r="AT37" s="80" t="s">
        <v>507</v>
      </c>
      <c r="AU37" s="80">
        <v>0</v>
      </c>
      <c r="AV37" s="80"/>
      <c r="AW37" s="80"/>
      <c r="AX37" s="80"/>
      <c r="AY37" s="96" t="s">
        <v>574</v>
      </c>
      <c r="AZ37" s="80"/>
      <c r="BA37" s="80"/>
      <c r="BB37" s="80" t="s">
        <v>610</v>
      </c>
      <c r="BC37" s="80"/>
      <c r="BD37" s="80"/>
      <c r="BE37" s="80" t="s">
        <v>646</v>
      </c>
      <c r="BF37" s="80"/>
      <c r="BG37" s="80" t="s">
        <v>679</v>
      </c>
      <c r="BH37" s="80">
        <v>122049</v>
      </c>
      <c r="BI37" s="80"/>
      <c r="BJ37" s="80"/>
      <c r="BK37" s="80"/>
      <c r="BL37" s="80"/>
      <c r="BM37" s="80"/>
      <c r="BN37" s="80"/>
      <c r="BO37" s="80"/>
      <c r="BP37" s="80" t="b">
        <v>0</v>
      </c>
      <c r="BQ37" s="80"/>
      <c r="BR37" s="80"/>
      <c r="BS37" s="80"/>
      <c r="BT37" s="80" t="b">
        <v>0</v>
      </c>
      <c r="BU37" s="80" t="b">
        <v>0</v>
      </c>
      <c r="BV37" s="80"/>
      <c r="BW37" s="80" t="b">
        <v>0</v>
      </c>
      <c r="BX37" s="80" t="b">
        <v>1</v>
      </c>
      <c r="BY37" s="96" t="s">
        <v>740</v>
      </c>
      <c r="BZ37" s="80"/>
      <c r="CA37" s="80"/>
      <c r="CB37" s="80"/>
      <c r="CC37" s="80"/>
      <c r="CD37" s="80" t="s">
        <v>815</v>
      </c>
      <c r="CE37" s="80"/>
      <c r="CF37" s="80">
        <v>4.7</v>
      </c>
      <c r="CG37" s="80"/>
      <c r="CH37" s="80"/>
      <c r="CI37" s="80"/>
      <c r="CJ37" s="80"/>
      <c r="CK37" s="80"/>
      <c r="CL37" s="80"/>
      <c r="CM37" s="80"/>
      <c r="CN37" s="80"/>
      <c r="CO37" s="80"/>
      <c r="CP37" s="80"/>
      <c r="CQ37" s="80"/>
      <c r="CR37" s="80"/>
      <c r="CS37" s="80"/>
      <c r="CT37" s="80"/>
      <c r="CU37" s="80">
        <v>442</v>
      </c>
      <c r="CV37" s="80"/>
      <c r="CW37" s="80"/>
      <c r="CX37" s="80"/>
      <c r="CY37" s="80"/>
      <c r="CZ37" s="80"/>
      <c r="DA37" s="80"/>
      <c r="DB37" s="80"/>
      <c r="DC37" s="80"/>
      <c r="DD37" s="80"/>
      <c r="DE37" s="80" t="s">
        <v>882</v>
      </c>
      <c r="DF37" s="80"/>
      <c r="DG37" s="80">
        <v>174</v>
      </c>
      <c r="DH37" s="80" t="s">
        <v>270</v>
      </c>
      <c r="DI37" s="80" t="s">
        <v>903</v>
      </c>
      <c r="DJ37" s="80" t="s">
        <v>938</v>
      </c>
      <c r="DK37" s="80">
        <v>0</v>
      </c>
      <c r="DL37" s="80"/>
      <c r="DM37" s="80"/>
      <c r="DN37" s="80" t="str">
        <f>REPLACE(INDEX(GroupVertices[Group],MATCH(Vertices[[#This Row],[Vertex]],GroupVertices[Vertex],0)),1,1,"")</f>
        <v>2</v>
      </c>
      <c r="DO37" s="48">
        <v>0</v>
      </c>
      <c r="DP37" s="49">
        <v>0</v>
      </c>
      <c r="DQ37" s="48">
        <v>0</v>
      </c>
      <c r="DR37" s="49">
        <v>0</v>
      </c>
      <c r="DS37" s="48">
        <v>0</v>
      </c>
      <c r="DT37" s="49">
        <v>0</v>
      </c>
      <c r="DU37" s="48">
        <v>23</v>
      </c>
      <c r="DV37" s="49">
        <v>100</v>
      </c>
      <c r="DW37" s="48">
        <v>23</v>
      </c>
      <c r="DX37" s="48"/>
      <c r="DY37" s="48"/>
      <c r="DZ37" s="48"/>
      <c r="EA37" s="48"/>
      <c r="EB37" s="2"/>
      <c r="EC37" s="3"/>
      <c r="ED37" s="3"/>
      <c r="EE37" s="3"/>
      <c r="EF37" s="3"/>
    </row>
    <row r="38" spans="1:136" ht="15" customHeight="1">
      <c r="A38" s="66" t="s">
        <v>251</v>
      </c>
      <c r="B38" s="67" t="s">
        <v>1147</v>
      </c>
      <c r="C38" s="67"/>
      <c r="D38" s="68">
        <v>100</v>
      </c>
      <c r="E38" s="70"/>
      <c r="F38" s="97" t="s">
        <v>449</v>
      </c>
      <c r="G38" s="67"/>
      <c r="H38" s="71" t="s">
        <v>251</v>
      </c>
      <c r="I38" s="72"/>
      <c r="J38" s="72"/>
      <c r="K38" s="71"/>
      <c r="L38" s="75">
        <v>1</v>
      </c>
      <c r="M38" s="76">
        <v>9797.3212890625</v>
      </c>
      <c r="N38" s="76">
        <v>7192.22021484375</v>
      </c>
      <c r="O38" s="77"/>
      <c r="P38" s="78"/>
      <c r="Q38" s="78"/>
      <c r="R38" s="82"/>
      <c r="S38" s="48">
        <v>1</v>
      </c>
      <c r="T38" s="48">
        <v>1</v>
      </c>
      <c r="U38" s="49">
        <v>0</v>
      </c>
      <c r="V38" s="49">
        <v>0.008264</v>
      </c>
      <c r="W38" s="49">
        <v>0.004903</v>
      </c>
      <c r="X38" s="49">
        <v>0.429271</v>
      </c>
      <c r="Y38" s="49">
        <v>1</v>
      </c>
      <c r="Z38" s="49">
        <v>0</v>
      </c>
      <c r="AA38" s="73">
        <v>38</v>
      </c>
      <c r="AB38" s="73"/>
      <c r="AC38" s="74"/>
      <c r="AD38" s="80" t="s">
        <v>367</v>
      </c>
      <c r="AE38" s="96" t="s">
        <v>403</v>
      </c>
      <c r="AF38" s="80"/>
      <c r="AG38" s="96" t="s">
        <v>449</v>
      </c>
      <c r="AH38" s="80" t="s">
        <v>493</v>
      </c>
      <c r="AI38" s="80"/>
      <c r="AJ38" s="80"/>
      <c r="AK38" s="80"/>
      <c r="AL38" s="80"/>
      <c r="AM38" s="80"/>
      <c r="AN38" s="80"/>
      <c r="AO38" s="80"/>
      <c r="AP38" s="80"/>
      <c r="AQ38" s="80"/>
      <c r="AR38" s="80"/>
      <c r="AS38" s="80" t="s">
        <v>505</v>
      </c>
      <c r="AT38" s="80" t="s">
        <v>505</v>
      </c>
      <c r="AU38" s="80">
        <v>0</v>
      </c>
      <c r="AV38" s="80"/>
      <c r="AW38" s="80"/>
      <c r="AX38" s="80"/>
      <c r="AY38" s="96" t="s">
        <v>575</v>
      </c>
      <c r="AZ38" s="80"/>
      <c r="BA38" s="80"/>
      <c r="BB38" s="80"/>
      <c r="BC38" s="80"/>
      <c r="BD38" s="80"/>
      <c r="BE38" s="80" t="s">
        <v>646</v>
      </c>
      <c r="BF38" s="80"/>
      <c r="BG38" s="80" t="s">
        <v>680</v>
      </c>
      <c r="BH38" s="80">
        <v>20826</v>
      </c>
      <c r="BI38" s="80"/>
      <c r="BJ38" s="80"/>
      <c r="BK38" s="80"/>
      <c r="BL38" s="80"/>
      <c r="BM38" s="80"/>
      <c r="BN38" s="80"/>
      <c r="BO38" s="80"/>
      <c r="BP38" s="80" t="b">
        <v>0</v>
      </c>
      <c r="BQ38" s="80"/>
      <c r="BR38" s="80"/>
      <c r="BS38" s="80"/>
      <c r="BT38" s="80" t="b">
        <v>0</v>
      </c>
      <c r="BU38" s="80" t="b">
        <v>0</v>
      </c>
      <c r="BV38" s="80"/>
      <c r="BW38" s="80" t="b">
        <v>0</v>
      </c>
      <c r="BX38" s="80" t="b">
        <v>1</v>
      </c>
      <c r="BY38" s="96" t="s">
        <v>741</v>
      </c>
      <c r="BZ38" s="80"/>
      <c r="CA38" s="80"/>
      <c r="CB38" s="80"/>
      <c r="CC38" s="80"/>
      <c r="CD38" s="80" t="s">
        <v>816</v>
      </c>
      <c r="CE38" s="80"/>
      <c r="CF38" s="80">
        <v>0</v>
      </c>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t="s">
        <v>882</v>
      </c>
      <c r="DF38" s="80"/>
      <c r="DG38" s="80">
        <v>14</v>
      </c>
      <c r="DH38" s="80" t="s">
        <v>251</v>
      </c>
      <c r="DI38" s="80" t="s">
        <v>903</v>
      </c>
      <c r="DJ38" s="96" t="s">
        <v>939</v>
      </c>
      <c r="DK38" s="80">
        <v>0</v>
      </c>
      <c r="DL38" s="80"/>
      <c r="DM38" s="80"/>
      <c r="DN38" s="80" t="str">
        <f>REPLACE(INDEX(GroupVertices[Group],MATCH(Vertices[[#This Row],[Vertex]],GroupVertices[Vertex],0)),1,1,"")</f>
        <v>1</v>
      </c>
      <c r="DO38" s="48">
        <v>0</v>
      </c>
      <c r="DP38" s="49">
        <v>0</v>
      </c>
      <c r="DQ38" s="48">
        <v>0</v>
      </c>
      <c r="DR38" s="49">
        <v>0</v>
      </c>
      <c r="DS38" s="48">
        <v>0</v>
      </c>
      <c r="DT38" s="49">
        <v>0</v>
      </c>
      <c r="DU38" s="48">
        <v>20</v>
      </c>
      <c r="DV38" s="49">
        <v>100</v>
      </c>
      <c r="DW38" s="48">
        <v>20</v>
      </c>
      <c r="DX38" s="121" t="s">
        <v>1140</v>
      </c>
      <c r="DY38" s="121" t="s">
        <v>1140</v>
      </c>
      <c r="DZ38" s="121" t="s">
        <v>1140</v>
      </c>
      <c r="EA38" s="121" t="s">
        <v>1140</v>
      </c>
      <c r="EB38" s="2"/>
      <c r="EC38" s="3"/>
      <c r="ED38" s="3"/>
      <c r="EE38" s="3"/>
      <c r="EF38" s="3"/>
    </row>
    <row r="39" spans="1:136" ht="15" customHeight="1">
      <c r="A39" s="66" t="s">
        <v>258</v>
      </c>
      <c r="B39" s="67" t="s">
        <v>1146</v>
      </c>
      <c r="C39" s="67"/>
      <c r="D39" s="68">
        <v>684.991334289413</v>
      </c>
      <c r="E39" s="70"/>
      <c r="F39" s="97" t="s">
        <v>450</v>
      </c>
      <c r="G39" s="67"/>
      <c r="H39" s="71" t="s">
        <v>258</v>
      </c>
      <c r="I39" s="72"/>
      <c r="J39" s="72"/>
      <c r="K39" s="50" t="s">
        <v>611</v>
      </c>
      <c r="L39" s="75">
        <v>1028.4730363951912</v>
      </c>
      <c r="M39" s="76">
        <v>8729.5546875</v>
      </c>
      <c r="N39" s="76">
        <v>5852.2744140625</v>
      </c>
      <c r="O39" s="77"/>
      <c r="P39" s="78"/>
      <c r="Q39" s="78"/>
      <c r="R39" s="82"/>
      <c r="S39" s="48">
        <v>8</v>
      </c>
      <c r="T39" s="48">
        <v>11</v>
      </c>
      <c r="U39" s="49">
        <v>160.733333</v>
      </c>
      <c r="V39" s="49">
        <v>0.012821</v>
      </c>
      <c r="W39" s="49">
        <v>0.028668</v>
      </c>
      <c r="X39" s="49">
        <v>1.973192</v>
      </c>
      <c r="Y39" s="49">
        <v>0.2803030303030303</v>
      </c>
      <c r="Z39" s="49">
        <v>0.5833333333333334</v>
      </c>
      <c r="AA39" s="73">
        <v>39</v>
      </c>
      <c r="AB39" s="73"/>
      <c r="AC39" s="74"/>
      <c r="AD39" s="80" t="s">
        <v>367</v>
      </c>
      <c r="AE39" s="96" t="s">
        <v>404</v>
      </c>
      <c r="AF39" s="80"/>
      <c r="AG39" s="96" t="s">
        <v>450</v>
      </c>
      <c r="AH39" s="80" t="s">
        <v>494</v>
      </c>
      <c r="AI39" s="80"/>
      <c r="AJ39" s="80"/>
      <c r="AK39" s="80"/>
      <c r="AL39" s="80"/>
      <c r="AM39" s="80"/>
      <c r="AN39" s="80"/>
      <c r="AO39" s="80"/>
      <c r="AP39" s="80"/>
      <c r="AQ39" s="80"/>
      <c r="AR39" s="80"/>
      <c r="AS39" s="80" t="s">
        <v>519</v>
      </c>
      <c r="AT39" s="80" t="s">
        <v>519</v>
      </c>
      <c r="AU39" s="80">
        <v>136147</v>
      </c>
      <c r="AV39" s="80"/>
      <c r="AW39" s="80"/>
      <c r="AX39" s="80"/>
      <c r="AY39" s="96" t="s">
        <v>576</v>
      </c>
      <c r="AZ39" s="80"/>
      <c r="BA39" s="80"/>
      <c r="BB39" s="80" t="s">
        <v>611</v>
      </c>
      <c r="BC39" s="80"/>
      <c r="BD39" s="80" t="s">
        <v>643</v>
      </c>
      <c r="BE39" s="80" t="s">
        <v>646</v>
      </c>
      <c r="BF39" s="80"/>
      <c r="BG39" s="80" t="s">
        <v>681</v>
      </c>
      <c r="BH39" s="80">
        <v>22131342</v>
      </c>
      <c r="BI39" s="80"/>
      <c r="BJ39" s="80"/>
      <c r="BK39" s="80"/>
      <c r="BL39" s="80"/>
      <c r="BM39" s="80"/>
      <c r="BN39" s="80"/>
      <c r="BO39" s="80"/>
      <c r="BP39" s="80" t="b">
        <v>0</v>
      </c>
      <c r="BQ39" s="80"/>
      <c r="BR39" s="80"/>
      <c r="BS39" s="80"/>
      <c r="BT39" s="80" t="b">
        <v>0</v>
      </c>
      <c r="BU39" s="80" t="b">
        <v>0</v>
      </c>
      <c r="BV39" s="80"/>
      <c r="BW39" s="80" t="b">
        <v>0</v>
      </c>
      <c r="BX39" s="80" t="b">
        <v>1</v>
      </c>
      <c r="BY39" s="96" t="s">
        <v>742</v>
      </c>
      <c r="BZ39" s="80"/>
      <c r="CA39" s="80"/>
      <c r="CB39" s="80"/>
      <c r="CC39" s="80"/>
      <c r="CD39" s="80" t="s">
        <v>817</v>
      </c>
      <c r="CE39" s="80" t="s">
        <v>829</v>
      </c>
      <c r="CF39" s="80">
        <v>0</v>
      </c>
      <c r="CG39" s="80"/>
      <c r="CH39" s="80" t="s">
        <v>832</v>
      </c>
      <c r="CI39" s="80"/>
      <c r="CJ39" s="80"/>
      <c r="CK39" s="80"/>
      <c r="CL39" s="80"/>
      <c r="CM39" s="80"/>
      <c r="CN39" s="80" t="s">
        <v>848</v>
      </c>
      <c r="CO39" s="80" t="s">
        <v>852</v>
      </c>
      <c r="CP39" s="80"/>
      <c r="CQ39" s="80"/>
      <c r="CR39" s="80"/>
      <c r="CS39" s="80"/>
      <c r="CT39" s="80"/>
      <c r="CU39" s="80"/>
      <c r="CV39" s="80"/>
      <c r="CW39" s="80"/>
      <c r="CX39" s="80"/>
      <c r="CY39" s="80"/>
      <c r="CZ39" s="80"/>
      <c r="DA39" s="80"/>
      <c r="DB39" s="80"/>
      <c r="DC39" s="80"/>
      <c r="DD39" s="80"/>
      <c r="DE39" s="80" t="s">
        <v>313</v>
      </c>
      <c r="DF39" s="80"/>
      <c r="DG39" s="80">
        <v>97596</v>
      </c>
      <c r="DH39" s="80" t="s">
        <v>258</v>
      </c>
      <c r="DI39" s="80" t="s">
        <v>903</v>
      </c>
      <c r="DJ39" s="80" t="s">
        <v>940</v>
      </c>
      <c r="DK39" s="80">
        <v>0</v>
      </c>
      <c r="DL39" s="80"/>
      <c r="DM39" s="80"/>
      <c r="DN39" s="80" t="str">
        <f>REPLACE(INDEX(GroupVertices[Group],MATCH(Vertices[[#This Row],[Vertex]],GroupVertices[Vertex],0)),1,1,"")</f>
        <v>1</v>
      </c>
      <c r="DO39" s="48">
        <v>0</v>
      </c>
      <c r="DP39" s="49">
        <v>0</v>
      </c>
      <c r="DQ39" s="48">
        <v>0</v>
      </c>
      <c r="DR39" s="49">
        <v>0</v>
      </c>
      <c r="DS39" s="48">
        <v>0</v>
      </c>
      <c r="DT39" s="49">
        <v>0</v>
      </c>
      <c r="DU39" s="48">
        <v>6</v>
      </c>
      <c r="DV39" s="49">
        <v>100</v>
      </c>
      <c r="DW39" s="48">
        <v>6</v>
      </c>
      <c r="DX39" s="121" t="s">
        <v>1140</v>
      </c>
      <c r="DY39" s="121" t="s">
        <v>1140</v>
      </c>
      <c r="DZ39" s="121" t="s">
        <v>1140</v>
      </c>
      <c r="EA39" s="121" t="s">
        <v>1140</v>
      </c>
      <c r="EB39" s="2"/>
      <c r="EC39" s="3"/>
      <c r="ED39" s="3"/>
      <c r="EE39" s="3"/>
      <c r="EF39" s="3"/>
    </row>
    <row r="40" spans="1:136" ht="15" customHeight="1">
      <c r="A40" s="66" t="s">
        <v>252</v>
      </c>
      <c r="B40" s="67" t="s">
        <v>1147</v>
      </c>
      <c r="C40" s="67"/>
      <c r="D40" s="68">
        <v>231.02253055636487</v>
      </c>
      <c r="E40" s="70"/>
      <c r="F40" s="97" t="s">
        <v>451</v>
      </c>
      <c r="G40" s="67"/>
      <c r="H40" s="71" t="s">
        <v>252</v>
      </c>
      <c r="I40" s="72"/>
      <c r="J40" s="72"/>
      <c r="K40" s="71"/>
      <c r="L40" s="75">
        <v>231.12668635588417</v>
      </c>
      <c r="M40" s="76">
        <v>9093.572265625</v>
      </c>
      <c r="N40" s="76">
        <v>8636.947265625</v>
      </c>
      <c r="O40" s="77"/>
      <c r="P40" s="78"/>
      <c r="Q40" s="78"/>
      <c r="R40" s="82"/>
      <c r="S40" s="48">
        <v>1</v>
      </c>
      <c r="T40" s="48">
        <v>7</v>
      </c>
      <c r="U40" s="49">
        <v>36</v>
      </c>
      <c r="V40" s="49">
        <v>0.011765</v>
      </c>
      <c r="W40" s="49">
        <v>0.021499</v>
      </c>
      <c r="X40" s="49">
        <v>1.148851</v>
      </c>
      <c r="Y40" s="49">
        <v>0.5714285714285714</v>
      </c>
      <c r="Z40" s="49">
        <v>0.14285714285714285</v>
      </c>
      <c r="AA40" s="73">
        <v>40</v>
      </c>
      <c r="AB40" s="73"/>
      <c r="AC40" s="74"/>
      <c r="AD40" s="80" t="s">
        <v>367</v>
      </c>
      <c r="AE40" s="96" t="s">
        <v>405</v>
      </c>
      <c r="AF40" s="80"/>
      <c r="AG40" s="96" t="s">
        <v>451</v>
      </c>
      <c r="AH40" s="80" t="s">
        <v>495</v>
      </c>
      <c r="AI40" s="80"/>
      <c r="AJ40" s="80"/>
      <c r="AK40" s="80"/>
      <c r="AL40" s="80"/>
      <c r="AM40" s="80"/>
      <c r="AN40" s="80"/>
      <c r="AO40" s="80"/>
      <c r="AP40" s="80"/>
      <c r="AQ40" s="80"/>
      <c r="AR40" s="80"/>
      <c r="AS40" s="80" t="s">
        <v>519</v>
      </c>
      <c r="AT40" s="80" t="s">
        <v>519</v>
      </c>
      <c r="AU40" s="80">
        <v>1574</v>
      </c>
      <c r="AV40" s="80"/>
      <c r="AW40" s="80"/>
      <c r="AX40" s="80"/>
      <c r="AY40" s="96" t="s">
        <v>577</v>
      </c>
      <c r="AZ40" s="80"/>
      <c r="BA40" s="80"/>
      <c r="BB40" s="80"/>
      <c r="BC40" s="80"/>
      <c r="BD40" s="80" t="s">
        <v>644</v>
      </c>
      <c r="BE40" s="80" t="s">
        <v>646</v>
      </c>
      <c r="BF40" s="80"/>
      <c r="BG40" s="80" t="s">
        <v>682</v>
      </c>
      <c r="BH40" s="80">
        <v>4606306</v>
      </c>
      <c r="BI40" s="80"/>
      <c r="BJ40" s="80"/>
      <c r="BK40" s="80"/>
      <c r="BL40" s="80"/>
      <c r="BM40" s="80"/>
      <c r="BN40" s="80"/>
      <c r="BO40" s="80"/>
      <c r="BP40" s="80" t="b">
        <v>0</v>
      </c>
      <c r="BQ40" s="80"/>
      <c r="BR40" s="80"/>
      <c r="BS40" s="80"/>
      <c r="BT40" s="80" t="b">
        <v>0</v>
      </c>
      <c r="BU40" s="80" t="b">
        <v>0</v>
      </c>
      <c r="BV40" s="80"/>
      <c r="BW40" s="80" t="b">
        <v>0</v>
      </c>
      <c r="BX40" s="80" t="b">
        <v>1</v>
      </c>
      <c r="BY40" s="96" t="s">
        <v>743</v>
      </c>
      <c r="BZ40" s="80"/>
      <c r="CA40" s="80"/>
      <c r="CB40" s="80"/>
      <c r="CC40" s="80"/>
      <c r="CD40" s="80" t="s">
        <v>818</v>
      </c>
      <c r="CE40" s="80" t="s">
        <v>829</v>
      </c>
      <c r="CF40" s="80">
        <v>0</v>
      </c>
      <c r="CG40" s="80"/>
      <c r="CH40" s="80" t="s">
        <v>832</v>
      </c>
      <c r="CI40" s="80"/>
      <c r="CJ40" s="80"/>
      <c r="CK40" s="80"/>
      <c r="CL40" s="80"/>
      <c r="CM40" s="80"/>
      <c r="CN40" s="80" t="s">
        <v>848</v>
      </c>
      <c r="CO40" s="80"/>
      <c r="CP40" s="80"/>
      <c r="CQ40" s="80"/>
      <c r="CR40" s="80"/>
      <c r="CS40" s="80"/>
      <c r="CT40" s="80"/>
      <c r="CU40" s="80"/>
      <c r="CV40" s="80"/>
      <c r="CW40" s="80"/>
      <c r="CX40" s="80"/>
      <c r="CY40" s="80"/>
      <c r="CZ40" s="80"/>
      <c r="DA40" s="80"/>
      <c r="DB40" s="80"/>
      <c r="DC40" s="80"/>
      <c r="DD40" s="80"/>
      <c r="DE40" s="80" t="s">
        <v>882</v>
      </c>
      <c r="DF40" s="80"/>
      <c r="DG40" s="80">
        <v>61038</v>
      </c>
      <c r="DH40" s="80" t="s">
        <v>252</v>
      </c>
      <c r="DI40" s="80" t="s">
        <v>903</v>
      </c>
      <c r="DJ40" s="80"/>
      <c r="DK40" s="80">
        <v>0</v>
      </c>
      <c r="DL40" s="80"/>
      <c r="DM40" s="80"/>
      <c r="DN40" s="80" t="str">
        <f>REPLACE(INDEX(GroupVertices[Group],MATCH(Vertices[[#This Row],[Vertex]],GroupVertices[Vertex],0)),1,1,"")</f>
        <v>1</v>
      </c>
      <c r="DO40" s="48">
        <v>0</v>
      </c>
      <c r="DP40" s="49">
        <v>0</v>
      </c>
      <c r="DQ40" s="48">
        <v>0</v>
      </c>
      <c r="DR40" s="49">
        <v>0</v>
      </c>
      <c r="DS40" s="48">
        <v>0</v>
      </c>
      <c r="DT40" s="49">
        <v>0</v>
      </c>
      <c r="DU40" s="48">
        <v>17</v>
      </c>
      <c r="DV40" s="49">
        <v>100</v>
      </c>
      <c r="DW40" s="48">
        <v>17</v>
      </c>
      <c r="DX40" s="121" t="s">
        <v>1140</v>
      </c>
      <c r="DY40" s="121" t="s">
        <v>1140</v>
      </c>
      <c r="DZ40" s="121" t="s">
        <v>1140</v>
      </c>
      <c r="EA40" s="121" t="s">
        <v>1140</v>
      </c>
      <c r="EB40" s="2"/>
      <c r="EC40" s="3"/>
      <c r="ED40" s="3"/>
      <c r="EE40" s="3"/>
      <c r="EF40" s="3"/>
    </row>
    <row r="41" spans="1:136" ht="15" customHeight="1">
      <c r="A41" s="66" t="s">
        <v>253</v>
      </c>
      <c r="B41" s="67" t="s">
        <v>1146</v>
      </c>
      <c r="C41" s="67"/>
      <c r="D41" s="68">
        <v>113.58752047415514</v>
      </c>
      <c r="E41" s="70"/>
      <c r="F41" s="97" t="s">
        <v>452</v>
      </c>
      <c r="G41" s="67"/>
      <c r="H41" s="71" t="s">
        <v>253</v>
      </c>
      <c r="I41" s="72"/>
      <c r="J41" s="72"/>
      <c r="K41" s="71"/>
      <c r="L41" s="75">
        <v>24.864987565363116</v>
      </c>
      <c r="M41" s="76">
        <v>7713.77294921875</v>
      </c>
      <c r="N41" s="76">
        <v>7992.9306640625</v>
      </c>
      <c r="O41" s="77"/>
      <c r="P41" s="78"/>
      <c r="Q41" s="78"/>
      <c r="R41" s="82"/>
      <c r="S41" s="48">
        <v>8</v>
      </c>
      <c r="T41" s="48">
        <v>2</v>
      </c>
      <c r="U41" s="49">
        <v>3.733333</v>
      </c>
      <c r="V41" s="49">
        <v>0.012195</v>
      </c>
      <c r="W41" s="49">
        <v>0.025209</v>
      </c>
      <c r="X41" s="49">
        <v>1.260163</v>
      </c>
      <c r="Y41" s="49">
        <v>0.5535714285714286</v>
      </c>
      <c r="Z41" s="49">
        <v>0.25</v>
      </c>
      <c r="AA41" s="73">
        <v>41</v>
      </c>
      <c r="AB41" s="73"/>
      <c r="AC41" s="74"/>
      <c r="AD41" s="80" t="s">
        <v>367</v>
      </c>
      <c r="AE41" s="96" t="s">
        <v>406</v>
      </c>
      <c r="AF41" s="80"/>
      <c r="AG41" s="96" t="s">
        <v>452</v>
      </c>
      <c r="AH41" s="80" t="s">
        <v>496</v>
      </c>
      <c r="AI41" s="80"/>
      <c r="AJ41" s="80"/>
      <c r="AK41" s="80"/>
      <c r="AL41" s="80"/>
      <c r="AM41" s="80"/>
      <c r="AN41" s="80"/>
      <c r="AO41" s="80"/>
      <c r="AP41" s="80"/>
      <c r="AQ41" s="80"/>
      <c r="AR41" s="80"/>
      <c r="AS41" s="80" t="s">
        <v>520</v>
      </c>
      <c r="AT41" s="80" t="s">
        <v>520</v>
      </c>
      <c r="AU41" s="80">
        <v>0</v>
      </c>
      <c r="AV41" s="80"/>
      <c r="AW41" s="80"/>
      <c r="AX41" s="80"/>
      <c r="AY41" s="96" t="s">
        <v>578</v>
      </c>
      <c r="AZ41" s="80"/>
      <c r="BA41" s="80"/>
      <c r="BB41" s="80"/>
      <c r="BC41" s="80"/>
      <c r="BD41" s="80"/>
      <c r="BE41" s="80" t="s">
        <v>646</v>
      </c>
      <c r="BF41" s="80"/>
      <c r="BG41" s="80" t="s">
        <v>683</v>
      </c>
      <c r="BH41" s="80">
        <v>252251</v>
      </c>
      <c r="BI41" s="80"/>
      <c r="BJ41" s="80"/>
      <c r="BK41" s="80"/>
      <c r="BL41" s="80"/>
      <c r="BM41" s="80"/>
      <c r="BN41" s="80"/>
      <c r="BO41" s="80"/>
      <c r="BP41" s="80" t="b">
        <v>0</v>
      </c>
      <c r="BQ41" s="80"/>
      <c r="BR41" s="80"/>
      <c r="BS41" s="80"/>
      <c r="BT41" s="80" t="b">
        <v>0</v>
      </c>
      <c r="BU41" s="80" t="b">
        <v>0</v>
      </c>
      <c r="BV41" s="80"/>
      <c r="BW41" s="80" t="b">
        <v>0</v>
      </c>
      <c r="BX41" s="80" t="b">
        <v>1</v>
      </c>
      <c r="BY41" s="96" t="s">
        <v>744</v>
      </c>
      <c r="BZ41" s="80"/>
      <c r="CA41" s="80"/>
      <c r="CB41" s="80"/>
      <c r="CC41" s="80"/>
      <c r="CD41" s="80" t="s">
        <v>819</v>
      </c>
      <c r="CE41" s="80"/>
      <c r="CF41" s="80">
        <v>0</v>
      </c>
      <c r="CG41" s="80"/>
      <c r="CH41" s="80" t="s">
        <v>832</v>
      </c>
      <c r="CI41" s="80"/>
      <c r="CJ41" s="80"/>
      <c r="CK41" s="80"/>
      <c r="CL41" s="80"/>
      <c r="CM41" s="80"/>
      <c r="CN41" s="80"/>
      <c r="CO41" s="80"/>
      <c r="CP41" s="80"/>
      <c r="CQ41" s="80"/>
      <c r="CR41" s="80"/>
      <c r="CS41" s="80"/>
      <c r="CT41" s="80"/>
      <c r="CU41" s="80"/>
      <c r="CV41" s="80"/>
      <c r="CW41" s="80"/>
      <c r="CX41" s="80"/>
      <c r="CY41" s="80"/>
      <c r="CZ41" s="80"/>
      <c r="DA41" s="80"/>
      <c r="DB41" s="80"/>
      <c r="DC41" s="80"/>
      <c r="DD41" s="80"/>
      <c r="DE41" s="80" t="s">
        <v>882</v>
      </c>
      <c r="DF41" s="80"/>
      <c r="DG41" s="80">
        <v>7391</v>
      </c>
      <c r="DH41" s="80" t="s">
        <v>253</v>
      </c>
      <c r="DI41" s="80" t="s">
        <v>903</v>
      </c>
      <c r="DJ41" s="96" t="s">
        <v>941</v>
      </c>
      <c r="DK41" s="80">
        <v>0</v>
      </c>
      <c r="DL41" s="80"/>
      <c r="DM41" s="80"/>
      <c r="DN41" s="80" t="str">
        <f>REPLACE(INDEX(GroupVertices[Group],MATCH(Vertices[[#This Row],[Vertex]],GroupVertices[Vertex],0)),1,1,"")</f>
        <v>1</v>
      </c>
      <c r="DO41" s="48">
        <v>0</v>
      </c>
      <c r="DP41" s="49">
        <v>0</v>
      </c>
      <c r="DQ41" s="48">
        <v>0</v>
      </c>
      <c r="DR41" s="49">
        <v>0</v>
      </c>
      <c r="DS41" s="48">
        <v>0</v>
      </c>
      <c r="DT41" s="49">
        <v>0</v>
      </c>
      <c r="DU41" s="48">
        <v>18</v>
      </c>
      <c r="DV41" s="49">
        <v>100</v>
      </c>
      <c r="DW41" s="48">
        <v>18</v>
      </c>
      <c r="DX41" s="121" t="s">
        <v>1140</v>
      </c>
      <c r="DY41" s="121" t="s">
        <v>1140</v>
      </c>
      <c r="DZ41" s="121" t="s">
        <v>1140</v>
      </c>
      <c r="EA41" s="121" t="s">
        <v>1140</v>
      </c>
      <c r="EB41" s="2"/>
      <c r="EC41" s="3"/>
      <c r="ED41" s="3"/>
      <c r="EE41" s="3"/>
      <c r="EF41" s="3"/>
    </row>
    <row r="42" spans="1:136" ht="15" customHeight="1">
      <c r="A42" s="66" t="s">
        <v>254</v>
      </c>
      <c r="B42" s="67" t="s">
        <v>1150</v>
      </c>
      <c r="C42" s="67"/>
      <c r="D42" s="68">
        <v>163.08492090655966</v>
      </c>
      <c r="E42" s="70"/>
      <c r="F42" s="97" t="s">
        <v>453</v>
      </c>
      <c r="G42" s="67"/>
      <c r="H42" s="71" t="s">
        <v>254</v>
      </c>
      <c r="I42" s="72"/>
      <c r="J42" s="72"/>
      <c r="K42" s="71" t="s">
        <v>612</v>
      </c>
      <c r="L42" s="75">
        <v>111.80173574425268</v>
      </c>
      <c r="M42" s="76">
        <v>8056.72412109375</v>
      </c>
      <c r="N42" s="76">
        <v>3596.18603515625</v>
      </c>
      <c r="O42" s="77"/>
      <c r="P42" s="78"/>
      <c r="Q42" s="78"/>
      <c r="R42" s="82"/>
      <c r="S42" s="48">
        <v>4</v>
      </c>
      <c r="T42" s="48">
        <v>4</v>
      </c>
      <c r="U42" s="49">
        <v>17.333333</v>
      </c>
      <c r="V42" s="49">
        <v>0.012048</v>
      </c>
      <c r="W42" s="49">
        <v>0.021955</v>
      </c>
      <c r="X42" s="49">
        <v>1.135565</v>
      </c>
      <c r="Y42" s="49">
        <v>0.5476190476190477</v>
      </c>
      <c r="Z42" s="49">
        <v>0.14285714285714285</v>
      </c>
      <c r="AA42" s="73">
        <v>42</v>
      </c>
      <c r="AB42" s="73"/>
      <c r="AC42" s="74"/>
      <c r="AD42" s="80" t="s">
        <v>367</v>
      </c>
      <c r="AE42" s="96" t="s">
        <v>407</v>
      </c>
      <c r="AF42" s="80"/>
      <c r="AG42" s="96" t="s">
        <v>453</v>
      </c>
      <c r="AH42" s="80"/>
      <c r="AI42" s="80"/>
      <c r="AJ42" s="80"/>
      <c r="AK42" s="80"/>
      <c r="AL42" s="80"/>
      <c r="AM42" s="80"/>
      <c r="AN42" s="80"/>
      <c r="AO42" s="80"/>
      <c r="AP42" s="80"/>
      <c r="AQ42" s="80"/>
      <c r="AR42" s="80"/>
      <c r="AS42" s="80" t="s">
        <v>505</v>
      </c>
      <c r="AT42" s="80" t="s">
        <v>505</v>
      </c>
      <c r="AU42" s="80">
        <v>0</v>
      </c>
      <c r="AV42" s="80"/>
      <c r="AW42" s="80"/>
      <c r="AX42" s="80"/>
      <c r="AY42" s="96" t="s">
        <v>579</v>
      </c>
      <c r="AZ42" s="80"/>
      <c r="BA42" s="80"/>
      <c r="BB42" s="80" t="s">
        <v>612</v>
      </c>
      <c r="BC42" s="80"/>
      <c r="BD42" s="80" t="s">
        <v>645</v>
      </c>
      <c r="BE42" s="80" t="s">
        <v>646</v>
      </c>
      <c r="BF42" s="80"/>
      <c r="BG42" s="80" t="s">
        <v>684</v>
      </c>
      <c r="BH42" s="80">
        <v>1044558</v>
      </c>
      <c r="BI42" s="80"/>
      <c r="BJ42" s="80"/>
      <c r="BK42" s="80"/>
      <c r="BL42" s="80"/>
      <c r="BM42" s="80"/>
      <c r="BN42" s="80"/>
      <c r="BO42" s="80"/>
      <c r="BP42" s="80" t="b">
        <v>0</v>
      </c>
      <c r="BQ42" s="80"/>
      <c r="BR42" s="80"/>
      <c r="BS42" s="80"/>
      <c r="BT42" s="80" t="b">
        <v>0</v>
      </c>
      <c r="BU42" s="80" t="b">
        <v>0</v>
      </c>
      <c r="BV42" s="80"/>
      <c r="BW42" s="80" t="b">
        <v>0</v>
      </c>
      <c r="BX42" s="80" t="b">
        <v>1</v>
      </c>
      <c r="BY42" s="96" t="s">
        <v>745</v>
      </c>
      <c r="BZ42" s="80" t="s">
        <v>771</v>
      </c>
      <c r="CA42" s="80"/>
      <c r="CB42" s="80"/>
      <c r="CC42" s="80"/>
      <c r="CD42" s="80" t="s">
        <v>820</v>
      </c>
      <c r="CE42" s="80"/>
      <c r="CF42" s="80">
        <v>0</v>
      </c>
      <c r="CG42" s="80"/>
      <c r="CH42" s="80" t="s">
        <v>832</v>
      </c>
      <c r="CI42" s="80"/>
      <c r="CJ42" s="80"/>
      <c r="CK42" s="80"/>
      <c r="CL42" s="80"/>
      <c r="CM42" s="80"/>
      <c r="CN42" s="80"/>
      <c r="CO42" s="80"/>
      <c r="CP42" s="80"/>
      <c r="CQ42" s="80"/>
      <c r="CR42" s="80"/>
      <c r="CS42" s="80"/>
      <c r="CT42" s="80"/>
      <c r="CU42" s="80"/>
      <c r="CV42" s="80"/>
      <c r="CW42" s="80"/>
      <c r="CX42" s="80"/>
      <c r="CY42" s="80"/>
      <c r="CZ42" s="80"/>
      <c r="DA42" s="80"/>
      <c r="DB42" s="80"/>
      <c r="DC42" s="80" t="s">
        <v>645</v>
      </c>
      <c r="DD42" s="80"/>
      <c r="DE42" s="80" t="s">
        <v>885</v>
      </c>
      <c r="DF42" s="80"/>
      <c r="DG42" s="80">
        <v>2219</v>
      </c>
      <c r="DH42" s="80" t="s">
        <v>254</v>
      </c>
      <c r="DI42" s="80" t="s">
        <v>903</v>
      </c>
      <c r="DJ42" s="80" t="s">
        <v>942</v>
      </c>
      <c r="DK42" s="80">
        <v>0</v>
      </c>
      <c r="DL42" s="80"/>
      <c r="DM42" s="80"/>
      <c r="DN42" s="80" t="str">
        <f>REPLACE(INDEX(GroupVertices[Group],MATCH(Vertices[[#This Row],[Vertex]],GroupVertices[Vertex],0)),1,1,"")</f>
        <v>1</v>
      </c>
      <c r="DO42" s="48"/>
      <c r="DP42" s="49"/>
      <c r="DQ42" s="48"/>
      <c r="DR42" s="49"/>
      <c r="DS42" s="48"/>
      <c r="DT42" s="49"/>
      <c r="DU42" s="48"/>
      <c r="DV42" s="49"/>
      <c r="DW42" s="48"/>
      <c r="DX42" s="121" t="s">
        <v>1140</v>
      </c>
      <c r="DY42" s="121" t="s">
        <v>1140</v>
      </c>
      <c r="DZ42" s="121" t="s">
        <v>1140</v>
      </c>
      <c r="EA42" s="121" t="s">
        <v>1140</v>
      </c>
      <c r="EB42" s="2"/>
      <c r="EC42" s="3"/>
      <c r="ED42" s="3"/>
      <c r="EE42" s="3"/>
      <c r="EF42" s="3"/>
    </row>
    <row r="43" spans="1:136" ht="15" customHeight="1">
      <c r="A43" s="66" t="s">
        <v>257</v>
      </c>
      <c r="B43" s="67" t="s">
        <v>1146</v>
      </c>
      <c r="C43" s="67"/>
      <c r="D43" s="68">
        <v>113.58752047415514</v>
      </c>
      <c r="E43" s="70"/>
      <c r="F43" s="97" t="s">
        <v>454</v>
      </c>
      <c r="G43" s="67"/>
      <c r="H43" s="71" t="s">
        <v>257</v>
      </c>
      <c r="I43" s="72"/>
      <c r="J43" s="72"/>
      <c r="K43" s="71" t="s">
        <v>613</v>
      </c>
      <c r="L43" s="75">
        <v>24.864987565363116</v>
      </c>
      <c r="M43" s="76">
        <v>8049.41943359375</v>
      </c>
      <c r="N43" s="76">
        <v>8397.0126953125</v>
      </c>
      <c r="O43" s="77"/>
      <c r="P43" s="78"/>
      <c r="Q43" s="78"/>
      <c r="R43" s="82"/>
      <c r="S43" s="48">
        <v>6</v>
      </c>
      <c r="T43" s="48">
        <v>4</v>
      </c>
      <c r="U43" s="49">
        <v>3.733333</v>
      </c>
      <c r="V43" s="49">
        <v>0.012195</v>
      </c>
      <c r="W43" s="49">
        <v>0.025129</v>
      </c>
      <c r="X43" s="49">
        <v>1.261455</v>
      </c>
      <c r="Y43" s="49">
        <v>0.5714285714285714</v>
      </c>
      <c r="Z43" s="49">
        <v>0.25</v>
      </c>
      <c r="AA43" s="73">
        <v>43</v>
      </c>
      <c r="AB43" s="73"/>
      <c r="AC43" s="74"/>
      <c r="AD43" s="80" t="s">
        <v>367</v>
      </c>
      <c r="AE43" s="96" t="s">
        <v>408</v>
      </c>
      <c r="AF43" s="80"/>
      <c r="AG43" s="96" t="s">
        <v>454</v>
      </c>
      <c r="AH43" s="80"/>
      <c r="AI43" s="80"/>
      <c r="AJ43" s="80"/>
      <c r="AK43" s="80"/>
      <c r="AL43" s="80"/>
      <c r="AM43" s="80"/>
      <c r="AN43" s="80"/>
      <c r="AO43" s="80"/>
      <c r="AP43" s="80"/>
      <c r="AQ43" s="80"/>
      <c r="AR43" s="80"/>
      <c r="AS43" s="80" t="s">
        <v>519</v>
      </c>
      <c r="AT43" s="80" t="s">
        <v>519</v>
      </c>
      <c r="AU43" s="80">
        <v>0</v>
      </c>
      <c r="AV43" s="80" t="s">
        <v>539</v>
      </c>
      <c r="AW43" s="80"/>
      <c r="AX43" s="80"/>
      <c r="AY43" s="96" t="s">
        <v>580</v>
      </c>
      <c r="AZ43" s="80"/>
      <c r="BA43" s="80"/>
      <c r="BB43" s="80" t="s">
        <v>613</v>
      </c>
      <c r="BC43" s="80"/>
      <c r="BD43" s="80"/>
      <c r="BE43" s="80" t="s">
        <v>646</v>
      </c>
      <c r="BF43" s="80"/>
      <c r="BG43" s="80" t="s">
        <v>685</v>
      </c>
      <c r="BH43" s="80">
        <v>809386</v>
      </c>
      <c r="BI43" s="80"/>
      <c r="BJ43" s="80"/>
      <c r="BK43" s="80"/>
      <c r="BL43" s="80"/>
      <c r="BM43" s="80"/>
      <c r="BN43" s="80"/>
      <c r="BO43" s="80"/>
      <c r="BP43" s="80" t="b">
        <v>0</v>
      </c>
      <c r="BQ43" s="80"/>
      <c r="BR43" s="80"/>
      <c r="BS43" s="80"/>
      <c r="BT43" s="80" t="b">
        <v>0</v>
      </c>
      <c r="BU43" s="80" t="b">
        <v>0</v>
      </c>
      <c r="BV43" s="80"/>
      <c r="BW43" s="80" t="b">
        <v>0</v>
      </c>
      <c r="BX43" s="80" t="b">
        <v>1</v>
      </c>
      <c r="BY43" s="96" t="s">
        <v>746</v>
      </c>
      <c r="BZ43" s="80"/>
      <c r="CA43" s="80"/>
      <c r="CB43" s="80"/>
      <c r="CC43" s="80"/>
      <c r="CD43" s="80" t="s">
        <v>821</v>
      </c>
      <c r="CE43" s="80"/>
      <c r="CF43" s="80">
        <v>0</v>
      </c>
      <c r="CG43" s="80"/>
      <c r="CH43" s="80" t="s">
        <v>832</v>
      </c>
      <c r="CI43" s="80"/>
      <c r="CJ43" s="80"/>
      <c r="CK43" s="80"/>
      <c r="CL43" s="80"/>
      <c r="CM43" s="80"/>
      <c r="CN43" s="80"/>
      <c r="CO43" s="80"/>
      <c r="CP43" s="80"/>
      <c r="CQ43" s="80"/>
      <c r="CR43" s="80"/>
      <c r="CS43" s="80"/>
      <c r="CT43" s="80"/>
      <c r="CU43" s="80"/>
      <c r="CV43" s="80"/>
      <c r="CW43" s="80"/>
      <c r="CX43" s="80"/>
      <c r="CY43" s="80"/>
      <c r="CZ43" s="80"/>
      <c r="DA43" s="80"/>
      <c r="DB43" s="80"/>
      <c r="DC43" s="80"/>
      <c r="DD43" s="80"/>
      <c r="DE43" s="80" t="s">
        <v>882</v>
      </c>
      <c r="DF43" s="80"/>
      <c r="DG43" s="80">
        <v>71899</v>
      </c>
      <c r="DH43" s="80" t="s">
        <v>257</v>
      </c>
      <c r="DI43" s="80" t="s">
        <v>903</v>
      </c>
      <c r="DJ43" s="80" t="s">
        <v>943</v>
      </c>
      <c r="DK43" s="80">
        <v>0</v>
      </c>
      <c r="DL43" s="80"/>
      <c r="DM43" s="80"/>
      <c r="DN43" s="80" t="str">
        <f>REPLACE(INDEX(GroupVertices[Group],MATCH(Vertices[[#This Row],[Vertex]],GroupVertices[Vertex],0)),1,1,"")</f>
        <v>1</v>
      </c>
      <c r="DO43" s="48"/>
      <c r="DP43" s="49"/>
      <c r="DQ43" s="48"/>
      <c r="DR43" s="49"/>
      <c r="DS43" s="48"/>
      <c r="DT43" s="49"/>
      <c r="DU43" s="48"/>
      <c r="DV43" s="49"/>
      <c r="DW43" s="48"/>
      <c r="DX43" s="121" t="s">
        <v>1140</v>
      </c>
      <c r="DY43" s="121" t="s">
        <v>1140</v>
      </c>
      <c r="DZ43" s="121" t="s">
        <v>1140</v>
      </c>
      <c r="EA43" s="121" t="s">
        <v>1140</v>
      </c>
      <c r="EB43" s="2"/>
      <c r="EC43" s="3"/>
      <c r="ED43" s="3"/>
      <c r="EE43" s="3"/>
      <c r="EF43" s="3"/>
    </row>
    <row r="44" spans="1:136" ht="15" customHeight="1">
      <c r="A44" s="66" t="s">
        <v>255</v>
      </c>
      <c r="B44" s="67" t="s">
        <v>1146</v>
      </c>
      <c r="C44" s="67"/>
      <c r="D44" s="68">
        <v>100</v>
      </c>
      <c r="E44" s="70"/>
      <c r="F44" s="97" t="s">
        <v>455</v>
      </c>
      <c r="G44" s="67"/>
      <c r="H44" s="71" t="s">
        <v>255</v>
      </c>
      <c r="I44" s="72"/>
      <c r="J44" s="72"/>
      <c r="K44" s="50" t="s">
        <v>614</v>
      </c>
      <c r="L44" s="75">
        <v>1</v>
      </c>
      <c r="M44" s="76">
        <v>8564.3046875</v>
      </c>
      <c r="N44" s="76">
        <v>9724.4609375</v>
      </c>
      <c r="O44" s="77"/>
      <c r="P44" s="78"/>
      <c r="Q44" s="78"/>
      <c r="R44" s="82"/>
      <c r="S44" s="48">
        <v>5</v>
      </c>
      <c r="T44" s="48">
        <v>3</v>
      </c>
      <c r="U44" s="49">
        <v>0</v>
      </c>
      <c r="V44" s="49">
        <v>0.011628</v>
      </c>
      <c r="W44" s="49">
        <v>0.021063</v>
      </c>
      <c r="X44" s="49">
        <v>0.968685</v>
      </c>
      <c r="Y44" s="49">
        <v>0.7333333333333333</v>
      </c>
      <c r="Z44" s="49">
        <v>0.3333333333333333</v>
      </c>
      <c r="AA44" s="73">
        <v>44</v>
      </c>
      <c r="AB44" s="73"/>
      <c r="AC44" s="74"/>
      <c r="AD44" s="80" t="s">
        <v>367</v>
      </c>
      <c r="AE44" s="96" t="s">
        <v>409</v>
      </c>
      <c r="AF44" s="80"/>
      <c r="AG44" s="96" t="s">
        <v>455</v>
      </c>
      <c r="AH44" s="80" t="s">
        <v>497</v>
      </c>
      <c r="AI44" s="80"/>
      <c r="AJ44" s="80"/>
      <c r="AK44" s="80"/>
      <c r="AL44" s="80"/>
      <c r="AM44" s="80"/>
      <c r="AN44" s="80"/>
      <c r="AO44" s="80"/>
      <c r="AP44" s="80"/>
      <c r="AQ44" s="80"/>
      <c r="AR44" s="80"/>
      <c r="AS44" s="80" t="s">
        <v>519</v>
      </c>
      <c r="AT44" s="80" t="s">
        <v>519</v>
      </c>
      <c r="AU44" s="80">
        <v>0</v>
      </c>
      <c r="AV44" s="80"/>
      <c r="AW44" s="80"/>
      <c r="AX44" s="80"/>
      <c r="AY44" s="96" t="s">
        <v>581</v>
      </c>
      <c r="AZ44" s="80"/>
      <c r="BA44" s="80"/>
      <c r="BB44" s="80" t="s">
        <v>614</v>
      </c>
      <c r="BC44" s="80"/>
      <c r="BD44" s="80"/>
      <c r="BE44" s="80" t="s">
        <v>646</v>
      </c>
      <c r="BF44" s="80"/>
      <c r="BG44" s="80" t="s">
        <v>686</v>
      </c>
      <c r="BH44" s="80">
        <v>409609</v>
      </c>
      <c r="BI44" s="80"/>
      <c r="BJ44" s="80"/>
      <c r="BK44" s="80"/>
      <c r="BL44" s="80"/>
      <c r="BM44" s="80"/>
      <c r="BN44" s="80"/>
      <c r="BO44" s="80"/>
      <c r="BP44" s="80" t="b">
        <v>0</v>
      </c>
      <c r="BQ44" s="80"/>
      <c r="BR44" s="80"/>
      <c r="BS44" s="80"/>
      <c r="BT44" s="80" t="b">
        <v>0</v>
      </c>
      <c r="BU44" s="80" t="b">
        <v>0</v>
      </c>
      <c r="BV44" s="80"/>
      <c r="BW44" s="80" t="b">
        <v>0</v>
      </c>
      <c r="BX44" s="80" t="b">
        <v>1</v>
      </c>
      <c r="BY44" s="96" t="s">
        <v>747</v>
      </c>
      <c r="BZ44" s="80"/>
      <c r="CA44" s="80"/>
      <c r="CB44" s="80"/>
      <c r="CC44" s="80"/>
      <c r="CD44" s="80" t="s">
        <v>822</v>
      </c>
      <c r="CE44" s="80" t="s">
        <v>830</v>
      </c>
      <c r="CF44" s="80">
        <v>0</v>
      </c>
      <c r="CG44" s="80"/>
      <c r="CH44" s="80" t="s">
        <v>832</v>
      </c>
      <c r="CI44" s="80"/>
      <c r="CJ44" s="80"/>
      <c r="CK44" s="80"/>
      <c r="CL44" s="80"/>
      <c r="CM44" s="80"/>
      <c r="CN44" s="80"/>
      <c r="CO44" s="80"/>
      <c r="CP44" s="80"/>
      <c r="CQ44" s="80"/>
      <c r="CR44" s="80"/>
      <c r="CS44" s="80"/>
      <c r="CT44" s="80"/>
      <c r="CU44" s="80"/>
      <c r="CV44" s="80"/>
      <c r="CW44" s="80">
        <v>20080300</v>
      </c>
      <c r="CX44" s="80"/>
      <c r="CY44" s="80"/>
      <c r="CZ44" s="80"/>
      <c r="DA44" s="80"/>
      <c r="DB44" s="80"/>
      <c r="DC44" s="80"/>
      <c r="DD44" s="80"/>
      <c r="DE44" s="80" t="s">
        <v>882</v>
      </c>
      <c r="DF44" s="80"/>
      <c r="DG44" s="80">
        <v>18419</v>
      </c>
      <c r="DH44" s="80" t="s">
        <v>255</v>
      </c>
      <c r="DI44" s="80" t="s">
        <v>903</v>
      </c>
      <c r="DJ44" s="96" t="s">
        <v>944</v>
      </c>
      <c r="DK44" s="80">
        <v>0</v>
      </c>
      <c r="DL44" s="80"/>
      <c r="DM44" s="80"/>
      <c r="DN44" s="80" t="str">
        <f>REPLACE(INDEX(GroupVertices[Group],MATCH(Vertices[[#This Row],[Vertex]],GroupVertices[Vertex],0)),1,1,"")</f>
        <v>1</v>
      </c>
      <c r="DO44" s="48">
        <v>1</v>
      </c>
      <c r="DP44" s="49">
        <v>5.2631578947368425</v>
      </c>
      <c r="DQ44" s="48">
        <v>0</v>
      </c>
      <c r="DR44" s="49">
        <v>0</v>
      </c>
      <c r="DS44" s="48">
        <v>0</v>
      </c>
      <c r="DT44" s="49">
        <v>0</v>
      </c>
      <c r="DU44" s="48">
        <v>18</v>
      </c>
      <c r="DV44" s="49">
        <v>94.73684210526316</v>
      </c>
      <c r="DW44" s="48">
        <v>19</v>
      </c>
      <c r="DX44" s="121" t="s">
        <v>1140</v>
      </c>
      <c r="DY44" s="121" t="s">
        <v>1140</v>
      </c>
      <c r="DZ44" s="121" t="s">
        <v>1140</v>
      </c>
      <c r="EA44" s="121" t="s">
        <v>1140</v>
      </c>
      <c r="EB44" s="2"/>
      <c r="EC44" s="3"/>
      <c r="ED44" s="3"/>
      <c r="EE44" s="3"/>
      <c r="EF44" s="3"/>
    </row>
    <row r="45" spans="1:136" ht="15" customHeight="1">
      <c r="A45" s="66" t="s">
        <v>256</v>
      </c>
      <c r="B45" s="67" t="s">
        <v>1146</v>
      </c>
      <c r="C45" s="67"/>
      <c r="D45" s="68">
        <v>190.017329965368</v>
      </c>
      <c r="E45" s="70"/>
      <c r="F45" s="97" t="s">
        <v>456</v>
      </c>
      <c r="G45" s="67"/>
      <c r="H45" s="71" t="s">
        <v>256</v>
      </c>
      <c r="I45" s="72"/>
      <c r="J45" s="72"/>
      <c r="K45" s="71"/>
      <c r="L45" s="75">
        <v>159.10555460629556</v>
      </c>
      <c r="M45" s="76">
        <v>8202.130859375</v>
      </c>
      <c r="N45" s="76">
        <v>6359.22412109375</v>
      </c>
      <c r="O45" s="77"/>
      <c r="P45" s="78"/>
      <c r="Q45" s="78"/>
      <c r="R45" s="82"/>
      <c r="S45" s="48">
        <v>5</v>
      </c>
      <c r="T45" s="48">
        <v>8</v>
      </c>
      <c r="U45" s="49">
        <v>24.733333</v>
      </c>
      <c r="V45" s="49">
        <v>0.0125</v>
      </c>
      <c r="W45" s="49">
        <v>0.027982</v>
      </c>
      <c r="X45" s="49">
        <v>1.552274</v>
      </c>
      <c r="Y45" s="49">
        <v>0.4444444444444444</v>
      </c>
      <c r="Z45" s="49">
        <v>0.3</v>
      </c>
      <c r="AA45" s="73">
        <v>45</v>
      </c>
      <c r="AB45" s="73"/>
      <c r="AC45" s="74"/>
      <c r="AD45" s="80" t="s">
        <v>367</v>
      </c>
      <c r="AE45" s="96" t="s">
        <v>410</v>
      </c>
      <c r="AF45" s="80"/>
      <c r="AG45" s="96" t="s">
        <v>456</v>
      </c>
      <c r="AH45" s="80" t="s">
        <v>498</v>
      </c>
      <c r="AI45" s="80"/>
      <c r="AJ45" s="80"/>
      <c r="AK45" s="80"/>
      <c r="AL45" s="80"/>
      <c r="AM45" s="80"/>
      <c r="AN45" s="80"/>
      <c r="AO45" s="80"/>
      <c r="AP45" s="80"/>
      <c r="AQ45" s="80"/>
      <c r="AR45" s="80"/>
      <c r="AS45" s="80" t="s">
        <v>519</v>
      </c>
      <c r="AT45" s="80" t="s">
        <v>519</v>
      </c>
      <c r="AU45" s="80">
        <v>0</v>
      </c>
      <c r="AV45" s="80"/>
      <c r="AW45" s="80"/>
      <c r="AX45" s="80"/>
      <c r="AY45" s="96" t="s">
        <v>582</v>
      </c>
      <c r="AZ45" s="80"/>
      <c r="BA45" s="80"/>
      <c r="BB45" s="80"/>
      <c r="BC45" s="80"/>
      <c r="BD45" s="80"/>
      <c r="BE45" s="80" t="s">
        <v>646</v>
      </c>
      <c r="BF45" s="80"/>
      <c r="BG45" s="80" t="s">
        <v>684</v>
      </c>
      <c r="BH45" s="80">
        <v>1020699</v>
      </c>
      <c r="BI45" s="80"/>
      <c r="BJ45" s="80"/>
      <c r="BK45" s="80"/>
      <c r="BL45" s="80"/>
      <c r="BM45" s="80"/>
      <c r="BN45" s="80"/>
      <c r="BO45" s="80"/>
      <c r="BP45" s="80" t="b">
        <v>0</v>
      </c>
      <c r="BQ45" s="80"/>
      <c r="BR45" s="80"/>
      <c r="BS45" s="80"/>
      <c r="BT45" s="80" t="b">
        <v>0</v>
      </c>
      <c r="BU45" s="80" t="b">
        <v>0</v>
      </c>
      <c r="BV45" s="80"/>
      <c r="BW45" s="80" t="b">
        <v>0</v>
      </c>
      <c r="BX45" s="80" t="b">
        <v>1</v>
      </c>
      <c r="BY45" s="96" t="s">
        <v>748</v>
      </c>
      <c r="BZ45" s="80"/>
      <c r="CA45" s="80"/>
      <c r="CB45" s="80"/>
      <c r="CC45" s="80"/>
      <c r="CD45" s="80" t="s">
        <v>823</v>
      </c>
      <c r="CE45" s="80"/>
      <c r="CF45" s="80">
        <v>0</v>
      </c>
      <c r="CG45" s="80"/>
      <c r="CH45" s="80" t="s">
        <v>832</v>
      </c>
      <c r="CI45" s="80"/>
      <c r="CJ45" s="80"/>
      <c r="CK45" s="80"/>
      <c r="CL45" s="80"/>
      <c r="CM45" s="80"/>
      <c r="CN45" s="80"/>
      <c r="CO45" s="80"/>
      <c r="CP45" s="80"/>
      <c r="CQ45" s="80"/>
      <c r="CR45" s="80"/>
      <c r="CS45" s="80"/>
      <c r="CT45" s="80"/>
      <c r="CU45" s="80"/>
      <c r="CV45" s="80"/>
      <c r="CW45" s="80"/>
      <c r="CX45" s="80"/>
      <c r="CY45" s="80"/>
      <c r="CZ45" s="80"/>
      <c r="DA45" s="80"/>
      <c r="DB45" s="80"/>
      <c r="DC45" s="80"/>
      <c r="DD45" s="80"/>
      <c r="DE45" s="80" t="s">
        <v>882</v>
      </c>
      <c r="DF45" s="80"/>
      <c r="DG45" s="80">
        <v>11406</v>
      </c>
      <c r="DH45" s="80" t="s">
        <v>256</v>
      </c>
      <c r="DI45" s="80" t="s">
        <v>903</v>
      </c>
      <c r="DJ45" s="96" t="s">
        <v>945</v>
      </c>
      <c r="DK45" s="80">
        <v>0</v>
      </c>
      <c r="DL45" s="80"/>
      <c r="DM45" s="80"/>
      <c r="DN45" s="80" t="str">
        <f>REPLACE(INDEX(GroupVertices[Group],MATCH(Vertices[[#This Row],[Vertex]],GroupVertices[Vertex],0)),1,1,"")</f>
        <v>1</v>
      </c>
      <c r="DO45" s="48">
        <v>0</v>
      </c>
      <c r="DP45" s="49">
        <v>0</v>
      </c>
      <c r="DQ45" s="48">
        <v>0</v>
      </c>
      <c r="DR45" s="49">
        <v>0</v>
      </c>
      <c r="DS45" s="48">
        <v>0</v>
      </c>
      <c r="DT45" s="49">
        <v>0</v>
      </c>
      <c r="DU45" s="48">
        <v>10</v>
      </c>
      <c r="DV45" s="49">
        <v>100</v>
      </c>
      <c r="DW45" s="48">
        <v>10</v>
      </c>
      <c r="DX45" s="121" t="s">
        <v>1140</v>
      </c>
      <c r="DY45" s="121" t="s">
        <v>1140</v>
      </c>
      <c r="DZ45" s="121" t="s">
        <v>1140</v>
      </c>
      <c r="EA45" s="121" t="s">
        <v>1140</v>
      </c>
      <c r="EB45" s="2"/>
      <c r="EC45" s="3"/>
      <c r="ED45" s="3"/>
      <c r="EE45" s="3"/>
      <c r="EF45" s="3"/>
    </row>
    <row r="46" spans="1:136" ht="15" customHeight="1">
      <c r="A46" s="66" t="s">
        <v>271</v>
      </c>
      <c r="B46" s="67" t="s">
        <v>1150</v>
      </c>
      <c r="C46" s="67"/>
      <c r="D46" s="68">
        <v>100</v>
      </c>
      <c r="E46" s="70"/>
      <c r="F46" s="97" t="s">
        <v>457</v>
      </c>
      <c r="G46" s="67"/>
      <c r="H46" s="71" t="s">
        <v>271</v>
      </c>
      <c r="I46" s="72"/>
      <c r="J46" s="72"/>
      <c r="K46" s="71" t="s">
        <v>615</v>
      </c>
      <c r="L46" s="75">
        <v>1</v>
      </c>
      <c r="M46" s="76">
        <v>8468.8544921875</v>
      </c>
      <c r="N46" s="76">
        <v>2554.9892578125</v>
      </c>
      <c r="O46" s="77"/>
      <c r="P46" s="78"/>
      <c r="Q46" s="78"/>
      <c r="R46" s="82"/>
      <c r="S46" s="48">
        <v>4</v>
      </c>
      <c r="T46" s="48">
        <v>0</v>
      </c>
      <c r="U46" s="49">
        <v>0</v>
      </c>
      <c r="V46" s="49">
        <v>0.008547</v>
      </c>
      <c r="W46" s="49">
        <v>0.010089</v>
      </c>
      <c r="X46" s="49">
        <v>0.709851</v>
      </c>
      <c r="Y46" s="49">
        <v>0.6666666666666666</v>
      </c>
      <c r="Z46" s="49">
        <v>0</v>
      </c>
      <c r="AA46" s="73">
        <v>46</v>
      </c>
      <c r="AB46" s="73"/>
      <c r="AC46" s="74"/>
      <c r="AD46" s="80" t="s">
        <v>367</v>
      </c>
      <c r="AE46" s="96" t="s">
        <v>411</v>
      </c>
      <c r="AF46" s="80"/>
      <c r="AG46" s="96" t="s">
        <v>457</v>
      </c>
      <c r="AH46" s="80" t="s">
        <v>499</v>
      </c>
      <c r="AI46" s="80"/>
      <c r="AJ46" s="80"/>
      <c r="AK46" s="80"/>
      <c r="AL46" s="80"/>
      <c r="AM46" s="80"/>
      <c r="AN46" s="80"/>
      <c r="AO46" s="80"/>
      <c r="AP46" s="80"/>
      <c r="AQ46" s="80"/>
      <c r="AR46" s="80"/>
      <c r="AS46" s="80" t="s">
        <v>519</v>
      </c>
      <c r="AT46" s="80" t="s">
        <v>519</v>
      </c>
      <c r="AU46" s="80">
        <v>0</v>
      </c>
      <c r="AV46" s="80"/>
      <c r="AW46" s="80"/>
      <c r="AX46" s="80"/>
      <c r="AY46" s="96" t="s">
        <v>583</v>
      </c>
      <c r="AZ46" s="80"/>
      <c r="BA46" s="80"/>
      <c r="BB46" s="80" t="s">
        <v>615</v>
      </c>
      <c r="BC46" s="80"/>
      <c r="BD46" s="80"/>
      <c r="BE46" s="80" t="s">
        <v>646</v>
      </c>
      <c r="BF46" s="80"/>
      <c r="BG46" s="80" t="s">
        <v>687</v>
      </c>
      <c r="BH46" s="80">
        <v>569674</v>
      </c>
      <c r="BI46" s="80"/>
      <c r="BJ46" s="80"/>
      <c r="BK46" s="80"/>
      <c r="BL46" s="80"/>
      <c r="BM46" s="80"/>
      <c r="BN46" s="80"/>
      <c r="BO46" s="80"/>
      <c r="BP46" s="80" t="b">
        <v>0</v>
      </c>
      <c r="BQ46" s="80"/>
      <c r="BR46" s="80"/>
      <c r="BS46" s="80"/>
      <c r="BT46" s="80" t="b">
        <v>0</v>
      </c>
      <c r="BU46" s="80" t="b">
        <v>0</v>
      </c>
      <c r="BV46" s="80"/>
      <c r="BW46" s="80" t="b">
        <v>0</v>
      </c>
      <c r="BX46" s="80" t="b">
        <v>1</v>
      </c>
      <c r="BY46" s="96" t="s">
        <v>749</v>
      </c>
      <c r="BZ46" s="80"/>
      <c r="CA46" s="80"/>
      <c r="CB46" s="80"/>
      <c r="CC46" s="80"/>
      <c r="CD46" s="80" t="s">
        <v>824</v>
      </c>
      <c r="CE46" s="80" t="s">
        <v>831</v>
      </c>
      <c r="CF46" s="80">
        <v>0</v>
      </c>
      <c r="CG46" s="80"/>
      <c r="CH46" s="80" t="s">
        <v>832</v>
      </c>
      <c r="CI46" s="80"/>
      <c r="CJ46" s="80"/>
      <c r="CK46" s="80"/>
      <c r="CL46" s="80"/>
      <c r="CM46" s="80"/>
      <c r="CN46" s="80"/>
      <c r="CO46" s="80"/>
      <c r="CP46" s="80"/>
      <c r="CQ46" s="80"/>
      <c r="CR46" s="80"/>
      <c r="CS46" s="80"/>
      <c r="CT46" s="80"/>
      <c r="CU46" s="80"/>
      <c r="CV46" s="80"/>
      <c r="CW46" s="80"/>
      <c r="CX46" s="80"/>
      <c r="CY46" s="80"/>
      <c r="CZ46" s="80"/>
      <c r="DA46" s="80"/>
      <c r="DB46" s="80"/>
      <c r="DC46" s="80"/>
      <c r="DD46" s="80"/>
      <c r="DE46" s="80" t="s">
        <v>885</v>
      </c>
      <c r="DF46" s="80"/>
      <c r="DG46" s="80">
        <v>4203</v>
      </c>
      <c r="DH46" s="80" t="s">
        <v>271</v>
      </c>
      <c r="DI46" s="80" t="s">
        <v>903</v>
      </c>
      <c r="DJ46" s="96" t="s">
        <v>946</v>
      </c>
      <c r="DK46" s="80">
        <v>0</v>
      </c>
      <c r="DL46" s="80"/>
      <c r="DM46" s="80"/>
      <c r="DN46" s="80" t="str">
        <f>REPLACE(INDEX(GroupVertices[Group],MATCH(Vertices[[#This Row],[Vertex]],GroupVertices[Vertex],0)),1,1,"")</f>
        <v>1</v>
      </c>
      <c r="DO46" s="48">
        <v>0</v>
      </c>
      <c r="DP46" s="49">
        <v>0</v>
      </c>
      <c r="DQ46" s="48">
        <v>0</v>
      </c>
      <c r="DR46" s="49">
        <v>0</v>
      </c>
      <c r="DS46" s="48">
        <v>0</v>
      </c>
      <c r="DT46" s="49">
        <v>0</v>
      </c>
      <c r="DU46" s="48">
        <v>9</v>
      </c>
      <c r="DV46" s="49">
        <v>100</v>
      </c>
      <c r="DW46" s="48">
        <v>9</v>
      </c>
      <c r="DX46" s="48"/>
      <c r="DY46" s="48"/>
      <c r="DZ46" s="48"/>
      <c r="EA46" s="48"/>
      <c r="EB46" s="2"/>
      <c r="EC46" s="3"/>
      <c r="ED46" s="3"/>
      <c r="EE46" s="3"/>
      <c r="EF46" s="3"/>
    </row>
    <row r="47" spans="1:136" ht="15" customHeight="1">
      <c r="A47" s="66" t="s">
        <v>259</v>
      </c>
      <c r="B47" s="67" t="s">
        <v>1146</v>
      </c>
      <c r="C47" s="67"/>
      <c r="D47" s="68">
        <v>101.21317036605402</v>
      </c>
      <c r="E47" s="70"/>
      <c r="F47" s="97" t="s">
        <v>458</v>
      </c>
      <c r="G47" s="67"/>
      <c r="H47" s="71" t="s">
        <v>259</v>
      </c>
      <c r="I47" s="72"/>
      <c r="J47" s="72"/>
      <c r="K47" s="50" t="s">
        <v>616</v>
      </c>
      <c r="L47" s="75">
        <v>3.1308005206407206</v>
      </c>
      <c r="M47" s="76">
        <v>7734.8681640625</v>
      </c>
      <c r="N47" s="76">
        <v>4669.7841796875</v>
      </c>
      <c r="O47" s="77"/>
      <c r="P47" s="78"/>
      <c r="Q47" s="78"/>
      <c r="R47" s="82"/>
      <c r="S47" s="48">
        <v>5</v>
      </c>
      <c r="T47" s="48">
        <v>3</v>
      </c>
      <c r="U47" s="49">
        <v>0.333333</v>
      </c>
      <c r="V47" s="49">
        <v>0.011905</v>
      </c>
      <c r="W47" s="49">
        <v>0.02105</v>
      </c>
      <c r="X47" s="49">
        <v>0.98343</v>
      </c>
      <c r="Y47" s="49">
        <v>0.6333333333333333</v>
      </c>
      <c r="Z47" s="49">
        <v>0.3333333333333333</v>
      </c>
      <c r="AA47" s="73">
        <v>47</v>
      </c>
      <c r="AB47" s="73"/>
      <c r="AC47" s="74"/>
      <c r="AD47" s="80" t="s">
        <v>367</v>
      </c>
      <c r="AE47" s="96" t="s">
        <v>412</v>
      </c>
      <c r="AF47" s="80"/>
      <c r="AG47" s="96" t="s">
        <v>458</v>
      </c>
      <c r="AH47" s="80"/>
      <c r="AI47" s="80"/>
      <c r="AJ47" s="80"/>
      <c r="AK47" s="80"/>
      <c r="AL47" s="80"/>
      <c r="AM47" s="80"/>
      <c r="AN47" s="80"/>
      <c r="AO47" s="80"/>
      <c r="AP47" s="80"/>
      <c r="AQ47" s="80"/>
      <c r="AR47" s="80"/>
      <c r="AS47" s="80" t="s">
        <v>505</v>
      </c>
      <c r="AT47" s="80" t="s">
        <v>505</v>
      </c>
      <c r="AU47" s="80">
        <v>0</v>
      </c>
      <c r="AV47" s="80"/>
      <c r="AW47" s="80"/>
      <c r="AX47" s="80"/>
      <c r="AY47" s="96" t="s">
        <v>584</v>
      </c>
      <c r="AZ47" s="80"/>
      <c r="BA47" s="80"/>
      <c r="BB47" s="80" t="s">
        <v>616</v>
      </c>
      <c r="BC47" s="80"/>
      <c r="BD47" s="80"/>
      <c r="BE47" s="80" t="s">
        <v>646</v>
      </c>
      <c r="BF47" s="80"/>
      <c r="BG47" s="80" t="s">
        <v>688</v>
      </c>
      <c r="BH47" s="80">
        <v>57218</v>
      </c>
      <c r="BI47" s="80"/>
      <c r="BJ47" s="80"/>
      <c r="BK47" s="80"/>
      <c r="BL47" s="80"/>
      <c r="BM47" s="80"/>
      <c r="BN47" s="80"/>
      <c r="BO47" s="80"/>
      <c r="BP47" s="80" t="b">
        <v>0</v>
      </c>
      <c r="BQ47" s="80"/>
      <c r="BR47" s="80"/>
      <c r="BS47" s="80"/>
      <c r="BT47" s="80" t="b">
        <v>0</v>
      </c>
      <c r="BU47" s="80" t="b">
        <v>0</v>
      </c>
      <c r="BV47" s="80"/>
      <c r="BW47" s="80" t="b">
        <v>0</v>
      </c>
      <c r="BX47" s="80" t="b">
        <v>1</v>
      </c>
      <c r="BY47" s="96" t="s">
        <v>750</v>
      </c>
      <c r="BZ47" s="80"/>
      <c r="CA47" s="80"/>
      <c r="CB47" s="80"/>
      <c r="CC47" s="80"/>
      <c r="CD47" s="80" t="s">
        <v>825</v>
      </c>
      <c r="CE47" s="80"/>
      <c r="CF47" s="80">
        <v>3.8</v>
      </c>
      <c r="CG47" s="80"/>
      <c r="CH47" s="80" t="s">
        <v>832</v>
      </c>
      <c r="CI47" s="80"/>
      <c r="CJ47" s="80"/>
      <c r="CK47" s="80"/>
      <c r="CL47" s="80"/>
      <c r="CM47" s="80"/>
      <c r="CN47" s="80"/>
      <c r="CO47" s="80"/>
      <c r="CP47" s="80"/>
      <c r="CQ47" s="80"/>
      <c r="CR47" s="80"/>
      <c r="CS47" s="80"/>
      <c r="CT47" s="80"/>
      <c r="CU47" s="80">
        <v>4</v>
      </c>
      <c r="CV47" s="80"/>
      <c r="CW47" s="80"/>
      <c r="CX47" s="80"/>
      <c r="CY47" s="80"/>
      <c r="CZ47" s="80"/>
      <c r="DA47" s="80"/>
      <c r="DB47" s="80"/>
      <c r="DC47" s="80"/>
      <c r="DD47" s="80"/>
      <c r="DE47" s="80" t="s">
        <v>882</v>
      </c>
      <c r="DF47" s="80"/>
      <c r="DG47" s="80">
        <v>9</v>
      </c>
      <c r="DH47" s="80" t="s">
        <v>259</v>
      </c>
      <c r="DI47" s="80" t="s">
        <v>903</v>
      </c>
      <c r="DJ47" s="80" t="s">
        <v>947</v>
      </c>
      <c r="DK47" s="80">
        <v>0</v>
      </c>
      <c r="DL47" s="80"/>
      <c r="DM47" s="80"/>
      <c r="DN47" s="80" t="str">
        <f>REPLACE(INDEX(GroupVertices[Group],MATCH(Vertices[[#This Row],[Vertex]],GroupVertices[Vertex],0)),1,1,"")</f>
        <v>1</v>
      </c>
      <c r="DO47" s="48"/>
      <c r="DP47" s="49"/>
      <c r="DQ47" s="48"/>
      <c r="DR47" s="49"/>
      <c r="DS47" s="48"/>
      <c r="DT47" s="49"/>
      <c r="DU47" s="48"/>
      <c r="DV47" s="49"/>
      <c r="DW47" s="48"/>
      <c r="DX47" s="121" t="s">
        <v>1140</v>
      </c>
      <c r="DY47" s="121" t="s">
        <v>1140</v>
      </c>
      <c r="DZ47" s="121" t="s">
        <v>1140</v>
      </c>
      <c r="EA47" s="121" t="s">
        <v>1140</v>
      </c>
      <c r="EB47" s="2"/>
      <c r="EC47" s="3"/>
      <c r="ED47" s="3"/>
      <c r="EE47" s="3"/>
      <c r="EF47" s="3"/>
    </row>
    <row r="48" spans="1:136" ht="15" customHeight="1">
      <c r="A48" s="83" t="s">
        <v>272</v>
      </c>
      <c r="B48" s="84" t="s">
        <v>1147</v>
      </c>
      <c r="C48" s="84"/>
      <c r="D48" s="85">
        <v>100</v>
      </c>
      <c r="E48" s="86"/>
      <c r="F48" s="98" t="s">
        <v>459</v>
      </c>
      <c r="G48" s="84"/>
      <c r="H48" s="87" t="s">
        <v>272</v>
      </c>
      <c r="I48" s="88"/>
      <c r="J48" s="88"/>
      <c r="K48" s="87"/>
      <c r="L48" s="89">
        <v>1</v>
      </c>
      <c r="M48" s="90">
        <v>9786.5888671875</v>
      </c>
      <c r="N48" s="90">
        <v>3597.203125</v>
      </c>
      <c r="O48" s="91"/>
      <c r="P48" s="92"/>
      <c r="Q48" s="92"/>
      <c r="R48" s="93"/>
      <c r="S48" s="48">
        <v>1</v>
      </c>
      <c r="T48" s="48">
        <v>0</v>
      </c>
      <c r="U48" s="49">
        <v>0</v>
      </c>
      <c r="V48" s="49">
        <v>0.008197</v>
      </c>
      <c r="W48" s="49">
        <v>0.002802</v>
      </c>
      <c r="X48" s="49">
        <v>0.289767</v>
      </c>
      <c r="Y48" s="49">
        <v>0</v>
      </c>
      <c r="Z48" s="49">
        <v>0</v>
      </c>
      <c r="AA48" s="94">
        <v>48</v>
      </c>
      <c r="AB48" s="94"/>
      <c r="AC48" s="95"/>
      <c r="AD48" s="80" t="s">
        <v>367</v>
      </c>
      <c r="AE48" s="96" t="s">
        <v>413</v>
      </c>
      <c r="AF48" s="80"/>
      <c r="AG48" s="96" t="s">
        <v>459</v>
      </c>
      <c r="AH48" s="80" t="s">
        <v>500</v>
      </c>
      <c r="AI48" s="80"/>
      <c r="AJ48" s="80"/>
      <c r="AK48" s="80"/>
      <c r="AL48" s="80"/>
      <c r="AM48" s="80"/>
      <c r="AN48" s="80"/>
      <c r="AO48" s="80"/>
      <c r="AP48" s="80"/>
      <c r="AQ48" s="80"/>
      <c r="AR48" s="80"/>
      <c r="AS48" s="80" t="s">
        <v>505</v>
      </c>
      <c r="AT48" s="80" t="s">
        <v>505</v>
      </c>
      <c r="AU48" s="80">
        <v>0</v>
      </c>
      <c r="AV48" s="80"/>
      <c r="AW48" s="80"/>
      <c r="AX48" s="80"/>
      <c r="AY48" s="96" t="s">
        <v>585</v>
      </c>
      <c r="AZ48" s="80"/>
      <c r="BA48" s="80"/>
      <c r="BB48" s="80"/>
      <c r="BC48" s="80"/>
      <c r="BD48" s="80"/>
      <c r="BE48" s="80" t="s">
        <v>646</v>
      </c>
      <c r="BF48" s="80"/>
      <c r="BG48" s="80" t="s">
        <v>689</v>
      </c>
      <c r="BH48" s="80">
        <v>37831</v>
      </c>
      <c r="BI48" s="80"/>
      <c r="BJ48" s="80"/>
      <c r="BK48" s="80"/>
      <c r="BL48" s="80"/>
      <c r="BM48" s="80"/>
      <c r="BN48" s="80"/>
      <c r="BO48" s="80"/>
      <c r="BP48" s="80" t="b">
        <v>0</v>
      </c>
      <c r="BQ48" s="80"/>
      <c r="BR48" s="80"/>
      <c r="BS48" s="80"/>
      <c r="BT48" s="80" t="b">
        <v>0</v>
      </c>
      <c r="BU48" s="80" t="b">
        <v>0</v>
      </c>
      <c r="BV48" s="80"/>
      <c r="BW48" s="80" t="b">
        <v>0</v>
      </c>
      <c r="BX48" s="80" t="b">
        <v>1</v>
      </c>
      <c r="BY48" s="96" t="s">
        <v>751</v>
      </c>
      <c r="BZ48" s="80"/>
      <c r="CA48" s="80"/>
      <c r="CB48" s="80"/>
      <c r="CC48" s="80"/>
      <c r="CD48" s="80" t="s">
        <v>826</v>
      </c>
      <c r="CE48" s="80"/>
      <c r="CF48" s="80">
        <v>0</v>
      </c>
      <c r="CG48" s="80"/>
      <c r="CH48" s="80" t="s">
        <v>832</v>
      </c>
      <c r="CI48" s="80"/>
      <c r="CJ48" s="80"/>
      <c r="CK48" s="80"/>
      <c r="CL48" s="80"/>
      <c r="CM48" s="80"/>
      <c r="CN48" s="80"/>
      <c r="CO48" s="80"/>
      <c r="CP48" s="80"/>
      <c r="CQ48" s="80"/>
      <c r="CR48" s="80"/>
      <c r="CS48" s="80"/>
      <c r="CT48" s="80"/>
      <c r="CU48" s="80"/>
      <c r="CV48" s="80"/>
      <c r="CW48" s="80"/>
      <c r="CX48" s="80"/>
      <c r="CY48" s="80"/>
      <c r="CZ48" s="80"/>
      <c r="DA48" s="80"/>
      <c r="DB48" s="80"/>
      <c r="DC48" s="80"/>
      <c r="DD48" s="80"/>
      <c r="DE48" s="80" t="s">
        <v>888</v>
      </c>
      <c r="DF48" s="80"/>
      <c r="DG48" s="80">
        <v>13</v>
      </c>
      <c r="DH48" s="80" t="s">
        <v>272</v>
      </c>
      <c r="DI48" s="80" t="s">
        <v>903</v>
      </c>
      <c r="DJ48" s="96" t="s">
        <v>948</v>
      </c>
      <c r="DK48" s="80">
        <v>0</v>
      </c>
      <c r="DL48" s="80"/>
      <c r="DM48" s="80"/>
      <c r="DN48" s="80" t="str">
        <f>REPLACE(INDEX(GroupVertices[Group],MATCH(Vertices[[#This Row],[Vertex]],GroupVertices[Vertex],0)),1,1,"")</f>
        <v>1</v>
      </c>
      <c r="DO48" s="48">
        <v>0</v>
      </c>
      <c r="DP48" s="49">
        <v>0</v>
      </c>
      <c r="DQ48" s="48">
        <v>0</v>
      </c>
      <c r="DR48" s="49">
        <v>0</v>
      </c>
      <c r="DS48" s="48">
        <v>0</v>
      </c>
      <c r="DT48" s="49">
        <v>0</v>
      </c>
      <c r="DU48" s="48">
        <v>12</v>
      </c>
      <c r="DV48" s="49">
        <v>100</v>
      </c>
      <c r="DW48" s="48">
        <v>12</v>
      </c>
      <c r="DX48" s="48"/>
      <c r="DY48" s="48"/>
      <c r="DZ48" s="48"/>
      <c r="EA48" s="48"/>
      <c r="EB48" s="2"/>
      <c r="EC48" s="3"/>
      <c r="ED48" s="3"/>
      <c r="EE48" s="3"/>
      <c r="EF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EB3"/>
    <dataValidation allowBlank="1" showErrorMessage="1" sqref="E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hyperlinks>
    <hyperlink ref="AE3" r:id="rId1" display="https://www.facebook.com/244108199019564"/>
    <hyperlink ref="AE4" r:id="rId2" display="https://www.facebook.com/1475276906055317"/>
    <hyperlink ref="AE5" r:id="rId3" display="https://www.facebook.com/1498942557014055"/>
    <hyperlink ref="AE6" r:id="rId4" display="https://www.facebook.com/378342925091"/>
    <hyperlink ref="AE7" r:id="rId5" display="https://www.facebook.com/216900795404"/>
    <hyperlink ref="AE8" r:id="rId6" display="https://www.facebook.com/130759776060"/>
    <hyperlink ref="AE9" r:id="rId7" display="https://www.facebook.com/152902728107100"/>
    <hyperlink ref="AE10" r:id="rId8" display="https://www.facebook.com/159712834121893"/>
    <hyperlink ref="AE11" r:id="rId9" display="https://www.facebook.com/127608620593815"/>
    <hyperlink ref="AE12" r:id="rId10" display="https://www.facebook.com/242328792451636"/>
    <hyperlink ref="AE13" r:id="rId11" display="https://www.facebook.com/379436730900"/>
    <hyperlink ref="AE14" r:id="rId12" display="https://www.facebook.com/215056011880811"/>
    <hyperlink ref="AE15" r:id="rId13" display="https://www.facebook.com/149665155096614"/>
    <hyperlink ref="AE16" r:id="rId14" display="https://www.facebook.com/511066742272225"/>
    <hyperlink ref="AE17" r:id="rId15" display="https://www.facebook.com/20175393984"/>
    <hyperlink ref="AE18" r:id="rId16" display="https://www.facebook.com/123783371110924"/>
    <hyperlink ref="AE19" r:id="rId17" display="https://www.facebook.com/12506274682"/>
    <hyperlink ref="AE20" r:id="rId18" display="https://www.facebook.com/131161116925915"/>
    <hyperlink ref="AE21" r:id="rId19" display="https://www.facebook.com/1761200827475215"/>
    <hyperlink ref="AE22" r:id="rId20" display="https://www.facebook.com/224387510955517"/>
    <hyperlink ref="AE23" r:id="rId21" display="https://www.facebook.com/222974577738540"/>
    <hyperlink ref="AE24" r:id="rId22" display="https://www.facebook.com/52150999700"/>
    <hyperlink ref="AE25" r:id="rId23" display="https://www.facebook.com/118816268203271"/>
    <hyperlink ref="AE26" r:id="rId24" display="https://www.facebook.com/215204471085"/>
    <hyperlink ref="AE27" r:id="rId25" display="https://www.facebook.com/120457028033379"/>
    <hyperlink ref="AE28" r:id="rId26" display="https://www.facebook.com/104770457523"/>
    <hyperlink ref="AE29" r:id="rId27" display="https://www.facebook.com/14425952749"/>
    <hyperlink ref="AE30" r:id="rId28" display="https://www.facebook.com/176120519076978"/>
    <hyperlink ref="AE31" r:id="rId29" display="https://www.facebook.com/513144825363619"/>
    <hyperlink ref="AE32" r:id="rId30" display="https://www.facebook.com/7148723514"/>
    <hyperlink ref="AE33" r:id="rId31" display="https://www.facebook.com/31429161950"/>
    <hyperlink ref="AE34" r:id="rId32" display="https://www.facebook.com/106821352689332"/>
    <hyperlink ref="AE35" r:id="rId33" display="https://www.facebook.com/938638946223862"/>
    <hyperlink ref="AE36" r:id="rId34" display="https://www.facebook.com/164028473612550"/>
    <hyperlink ref="AE37" r:id="rId35" display="https://www.facebook.com/226709994484670"/>
    <hyperlink ref="AE38" r:id="rId36" display="https://www.facebook.com/1563955767166564"/>
    <hyperlink ref="AE39" r:id="rId37" display="https://www.facebook.com/113791238657176"/>
    <hyperlink ref="AE40" r:id="rId38" display="https://www.facebook.com/588565647885123"/>
    <hyperlink ref="AE41" r:id="rId39" display="https://www.facebook.com/137027712994111"/>
    <hyperlink ref="AE42" r:id="rId40" display="https://www.facebook.com/302283276507202"/>
    <hyperlink ref="AE43" r:id="rId41" display="https://www.facebook.com/114884335231354"/>
    <hyperlink ref="AE44" r:id="rId42" display="https://www.facebook.com/109070015803893"/>
    <hyperlink ref="AE45" r:id="rId43" display="https://www.facebook.com/420195604705342"/>
    <hyperlink ref="AE46" r:id="rId44" display="https://www.facebook.com/178246802233923"/>
    <hyperlink ref="AE47" r:id="rId45" display="https://www.facebook.com/136722529737456"/>
    <hyperlink ref="AE48" r:id="rId46" display="https://www.facebook.com/152505831603189"/>
    <hyperlink ref="F3" r:id="rId47" display="https://scontent.xx.fbcdn.net/v/t1.0-1/p50x50/15941096_1212765815487126_5028719796665824328_n.jpg?_nc_cat=109&amp;_nc_ht=scontent.xx&amp;oh=d60084bff74978ea1dbf45306ff3a4bb&amp;oe=5D22741E"/>
    <hyperlink ref="F4" r:id="rId48" display="https://scontent.xx.fbcdn.net/v/t1.0-1/p50x50/17352255_1819461001636904_5351697794478733677_n.jpg?_nc_cat=103&amp;_nc_ht=scontent.xx&amp;oh=5d8d9448b6edc18298813b3681d178d4&amp;oe=5CDB16E3"/>
    <hyperlink ref="F5" r:id="rId49" display="https://scontent.xx.fbcdn.net/v/t1.0-1/p50x50/15977193_1818330398408601_6966884628000936630_n.jpg?_nc_cat=1&amp;_nc_ht=scontent.xx&amp;oh=4a152955e89a245cd2bffbd1d3c6af3e&amp;oe=5D26E487"/>
    <hyperlink ref="F6" r:id="rId50" display="https://scontent.xx.fbcdn.net/v/t1.0-1/p50x50/734242_10152684436820092_1617878748_n.jpg?_nc_cat=100&amp;_nc_ht=scontent.xx&amp;oh=6282337f4c0b5b7ac7eab00da83f1f74&amp;oe=5CE563DF"/>
    <hyperlink ref="F7" r:id="rId51" display="https://scontent.xx.fbcdn.net/v/t1.0-1/p50x50/26815052_10159912966735405_7494829825767575710_n.jpg?_nc_cat=100&amp;_nc_ht=scontent.xx&amp;oh=bf68dc0f6aefd5920581968b23c452c0&amp;oe=5CF4CCC1"/>
    <hyperlink ref="F8" r:id="rId52" display="https://scontent.xx.fbcdn.net/v/t1.0-1/p50x50/1796581_10152192051681061_2024404475_n.png?_nc_cat=107&amp;_nc_ht=scontent.xx&amp;oh=e60fe2103cba48d349535a358dc82469&amp;oe=5D28E154"/>
    <hyperlink ref="F9" r:id="rId53" display="https://scontent.xx.fbcdn.net/v/t1.0-1/p50x50/12039524_1000118516718846_8746142509688682445_n.jpg?_nc_cat=1&amp;_nc_ht=scontent.xx&amp;oh=5d9a5e78d56d36c2855050fdd1927bb2&amp;oe=5CE30E25"/>
    <hyperlink ref="F10" r:id="rId54" display="https://scontent.xx.fbcdn.net/v/t1.0-1/c0.3.50.50a/p50x50/1380824_518598118233361_1095429364_n.jpg?_nc_cat=111&amp;_nc_ht=scontent.xx&amp;oh=16e4da079df0ecdd918383105866ef0e&amp;oe=5CE716F8"/>
    <hyperlink ref="F11" r:id="rId55" display="https://scontent.xx.fbcdn.net/v/t1.0-1/c0.12.50.50a/p50x50/11988494_1011187408902594_5482889773025816320_n.jpg?_nc_cat=100&amp;_nc_ht=scontent.xx&amp;oh=21797c35d0b1ef6d4de18177e648c72f&amp;oe=5CE87EBF"/>
    <hyperlink ref="F12" r:id="rId56" display="https://scontent.xx.fbcdn.net/v/t1.0-1/p50x50/48274858_2630823753602116_169496550714638336_n.jpg?_nc_cat=111&amp;_nc_ht=scontent.xx&amp;oh=10966b0a33342ec55e94fb2147d7699b&amp;oe=5CDFAAD5"/>
    <hyperlink ref="F13" r:id="rId57" display="https://scontent.xx.fbcdn.net/v/t1.0-1/p50x50/24796598_10155994963685901_52714285104405606_n.jpg?_nc_cat=100&amp;_nc_ht=scontent.xx&amp;oh=2e35f6e806270ac4f198e3729fd54320&amp;oe=5CE12AEC"/>
    <hyperlink ref="F14" r:id="rId58" display="https://scontent.xx.fbcdn.net/v/t1.0-1/p50x50/39298748_1814399745279755_1042153061092425728_n.jpg?_nc_cat=104&amp;_nc_ht=scontent.xx&amp;oh=c07b62641c9d93e9523eeba2d64ce019&amp;oe=5D2281A7"/>
    <hyperlink ref="F15" r:id="rId59" display="https://scontent.xx.fbcdn.net/v/t1.0-1/p50x50/27858294_1737851146277999_1129508645283159949_n.jpg?_nc_cat=111&amp;_nc_ht=scontent.xx&amp;oh=fe4eaed85aef610c3f1c7f86dd25c224&amp;oe=5CDBB75A"/>
    <hyperlink ref="F16" r:id="rId60" display="https://scontent.xx.fbcdn.net/v/t1.0-1/p50x50/15966045_1297962940249264_4473951463469114090_n.jpg?_nc_cat=110&amp;_nc_ht=scontent.xx&amp;oh=5dc2431d104f8b847ddeff312ce41f12&amp;oe=5CF3A434"/>
    <hyperlink ref="F17" r:id="rId61" display="https://scontent.xx.fbcdn.net/v/t1.0-1/p50x50/48363310_10156176555558985_8371513033729507328_n.jpg?_nc_cat=100&amp;_nc_ht=scontent.xx&amp;oh=79c45e2a9bdb5cb98b57a61150c25fc5&amp;oe=5CF8C538"/>
    <hyperlink ref="F18" r:id="rId62" display="https://scontent.xx.fbcdn.net/v/t1.0-1/c12.12.155.155a/s50x50/535638_149483048540956_181926268_n.jpg?_nc_cat=111&amp;_nc_ht=scontent.xx&amp;oh=1b3a2f63569a6d36ccb89164ebe9a7e0&amp;oe=5CF385BE"/>
    <hyperlink ref="F19" r:id="rId63" display="https://scontent.xx.fbcdn.net/v/t1.0-1/p50x50/20663609_10155842092114683_541269261051723009_n.png?_nc_cat=111&amp;_nc_ht=scontent.xx&amp;oh=0dc2f20de17478b3e1b143371de74def&amp;oe=5CF41624"/>
    <hyperlink ref="F20" r:id="rId64" display="https://scontent.xx.fbcdn.net/v/t1.0-1/p50x50/46488481_2414130061962331_8011814045290070016_n.jpg?_nc_cat=1&amp;_nc_ht=scontent.xx&amp;oh=fbdf25f466ef9265799feb40f0c1ece2&amp;oe=5CEAEE54"/>
    <hyperlink ref="F21" r:id="rId65" display="https://scontent.xx.fbcdn.net/v/t1.0-1/p50x50/14925535_1761201294141835_3292713679754335925_n.jpg?_nc_cat=100&amp;_nc_ht=scontent.xx&amp;oh=2b584fde09242fa084d15ecce463a081&amp;oe=5CF403A0"/>
    <hyperlink ref="F22" r:id="rId66" display="https://scontent.xx.fbcdn.net/v/t1.0-1/p50x50/19029459_1432321120162144_8662039388359362007_n.png?_nc_cat=1&amp;_nc_ht=scontent.xx&amp;oh=e1c787781ecd0a92c0e660c126d3b5e6&amp;oe=5CF73226"/>
    <hyperlink ref="F23" r:id="rId67" display="https://scontent.xx.fbcdn.net/v/t1.0-1/p50x50/13566979_1043448152357841_694257807686894868_n.png?_nc_cat=101&amp;_nc_ht=scontent.xx&amp;oh=393ff9e81dd2ead33c1f7d7306de0064&amp;oe=5CE27934"/>
    <hyperlink ref="F24" r:id="rId68" display="https://scontent.xx.fbcdn.net/v/t1.0-1/p50x50/51155588_10157221778504701_881815390697553920_n.jpg?_nc_cat=1&amp;_nc_ht=scontent.xx&amp;oh=d752f9db0788fe77b605e4334ef5b9c0&amp;oe=5CEDD241"/>
    <hyperlink ref="F25" r:id="rId69" display="https://scontent.xx.fbcdn.net/v/t1.0-1/p50x50/39558041_1846599598758254_6389317877811380224_n.png?_nc_cat=1&amp;_nc_ht=scontent.xx&amp;oh=443476854f870c704f2dc78625048992&amp;oe=5CF3B7DE"/>
    <hyperlink ref="F26" r:id="rId70" display="https://scontent.xx.fbcdn.net/v/t1.0-1/c32.32.355.355a/s50x50/400182_10151229366946086_1235659173_n.jpg?_nc_cat=1&amp;_nc_ht=scontent.xx&amp;oh=06eb7145b770a04a136e02b5d2926fdd&amp;oe=5CDACEA7"/>
    <hyperlink ref="F27" r:id="rId71" display="https://scontent.xx.fbcdn.net/v/t1.0-1/p50x50/1919232_1055217501223989_6524195356617495236_n.jpg?_nc_cat=102&amp;_nc_ht=scontent.xx&amp;oh=bad226d5515898f5e46cf0a425c3a7d4&amp;oe=5CE82FDF"/>
    <hyperlink ref="F28" r:id="rId72" display="https://scontent.xx.fbcdn.net/v/t1.0-1/p50x50/26166173_10157677087742524_8338028098768797493_n.png?_nc_cat=1&amp;_nc_ht=scontent.xx&amp;oh=cce29a1df12adadf463b7990437ab611&amp;oe=5CF6D902"/>
    <hyperlink ref="F29" r:id="rId73" display="https://scontent.xx.fbcdn.net/v/t1.0-1/p50x50/10411111_10152362746067750_5893148296353161546_n.jpg?_nc_cat=1&amp;_nc_ht=scontent.xx&amp;oh=93d6520de14ba86d3ce5a52d28eed7d1&amp;oe=5D254781"/>
    <hyperlink ref="F30" r:id="rId74" display="https://scontent.xx.fbcdn.net/v/t1.0-1/c0.325.630.630a/s50x50/550457_467325379956489_315470129_n.jpg?_nc_cat=100&amp;_nc_ht=scontent.xx&amp;oh=adcf5913dabae4404506713f96aa2a91&amp;oe=5CE2148C"/>
    <hyperlink ref="F31" r:id="rId75" display="https://scontent.xx.fbcdn.net/v/t1.0-1/p50x50/3698_531551706856264_1537505210_n.jpg?_nc_cat=108&amp;_nc_ht=scontent.xx&amp;oh=396ce1c09a841ee9c14263dac03a6f81&amp;oe=5D219936"/>
    <hyperlink ref="F32" r:id="rId76" display="https://scontent.xx.fbcdn.net/v/t1.0-1/p50x50/18118549_10154807191993515_7627119665052298989_n.png?_nc_cat=100&amp;_nc_ht=scontent.xx&amp;oh=c22b3c4a0c1a2ddd3375d4d3efd6e50a&amp;oe=5CE15856"/>
    <hyperlink ref="F33" r:id="rId77" display="https://scontent.xx.fbcdn.net/v/t1.0-1/p50x50/40393901_10155511529041951_4946376047957377024_n.png?_nc_cat=101&amp;_nc_ht=scontent.xx&amp;oh=963a5375e08e5c24aa9352ee104dd399&amp;oe=5CE30FE6"/>
    <hyperlink ref="F34" r:id="rId78" display="https://scontent.xx.fbcdn.net/v/t1.0-1/c15.0.50.50a/p50x50/418333_10149999285994467_1920585607_n.png?_nc_cat=1&amp;_nc_ht=scontent.xx&amp;oh=35551d71ad6ae071c86f6251a3c36c1e&amp;oe=5CEC496B"/>
    <hyperlink ref="F35" r:id="rId79" display="https://scontent.xx.fbcdn.net/v/t1.0-1/c0.7.50.50a/p50x50/20729558_1432101576877594_6095486301921801428_n.jpg?_nc_cat=100&amp;_nc_ht=scontent.xx&amp;oh=e65fc8f0d241c4165b919426fefbfc30&amp;oe=5CE8D04A"/>
    <hyperlink ref="F36" r:id="rId80" display="https://scontent.xx.fbcdn.net/v/t1.0-1/p50x50/47354969_2524141510934556_8506177232169861120_n.png?_nc_cat=107&amp;_nc_ht=scontent.xx&amp;oh=a39a2984df0e7c920598fb4abbb1c43a&amp;oe=5CE852B9"/>
    <hyperlink ref="F37" r:id="rId81" display="https://scontent.xx.fbcdn.net/v/t1.0-1/p50x50/27067000_324575708031431_2641009407785077121_n.png?_nc_cat=103&amp;_nc_ht=scontent.xx&amp;oh=bb81147ca44ca0cadbad454b8310aef9&amp;oe=5CF2C4F0"/>
    <hyperlink ref="F38" r:id="rId82" display="https://scontent.xx.fbcdn.net/v/t1.0-1/p50x50/10647203_1563956787166462_7235668489142396306_n.jpg?_nc_cat=100&amp;_nc_ht=scontent.xx&amp;oh=4d20fc0db2fc28f6e5eca3f0a223422b&amp;oe=5CF0EDA4"/>
    <hyperlink ref="F39" r:id="rId83" display="https://scontent.xx.fbcdn.net/v/t1.0-1/p50x50/15894749_1384161001620187_9165809519502263152_n.jpg?_nc_cat=1&amp;_nc_ht=scontent.xx&amp;oh=af2158c399db74ec2f4a5648ed8f7d43&amp;oe=5CEB2458"/>
    <hyperlink ref="F40" r:id="rId84" display="https://scontent.xx.fbcdn.net/v/t1.0-1/p50x50/15895040_1323793394362341_3833864444275493553_n.jpg?_nc_cat=1&amp;_nc_ht=scontent.xx&amp;oh=4ea99579adb31cc56f70a72830ed51e7&amp;oe=5D26BACC"/>
    <hyperlink ref="F41" r:id="rId85" display="https://scontent.xx.fbcdn.net/v/t1.0-1/p50x50/15977512_1508266662536869_1573870159188315043_n.jpg?_nc_cat=105&amp;_nc_ht=scontent.xx&amp;oh=35f83cc8d671e25b3c44ddfaddee9cdb&amp;oe=5D23A412"/>
    <hyperlink ref="F42" r:id="rId86" display="https://scontent.xx.fbcdn.net/v/t1.0-1/p50x50/15894323_1240828282652692_2512435798012865741_n.jpg?_nc_cat=106&amp;_nc_ht=scontent.xx&amp;oh=3ff2fb34b348f2e7b2461e669c207337&amp;oe=5CF3A3A3"/>
    <hyperlink ref="F43" r:id="rId87" display="https://scontent.xx.fbcdn.net/v/t1.0-1/p50x50/50472090_2020221591364276_8336629837632372736_n.jpg?_nc_cat=1&amp;_nc_ht=scontent.xx&amp;oh=0a2bc9310b3db3854dc8c51408d683b7&amp;oe=5CEAE087"/>
    <hyperlink ref="F44" r:id="rId88" display="https://scontent.xx.fbcdn.net/v/t1.0-1/p50x50/15941333_1368201353224080_8210768203075782252_n.jpg?_nc_cat=1&amp;_nc_ht=scontent.xx&amp;oh=b75e315e5cf6cfc53c93a9f68371747b&amp;oe=5CF4F389"/>
    <hyperlink ref="F45" r:id="rId89" display="https://scontent.xx.fbcdn.net/v/t1.0-1/p50x50/15941240_1322123591179201_9025484332002775071_n.jpg?_nc_cat=1&amp;_nc_ht=scontent.xx&amp;oh=187d21534c07c00054a022eef0f68176&amp;oe=5CE14F5B"/>
    <hyperlink ref="F46" r:id="rId90" display="https://scontent.xx.fbcdn.net/v/t1.0-1/p50x50/15941242_1316840981707827_6197564737206689319_n.jpg?_nc_cat=1&amp;_nc_ht=scontent.xx&amp;oh=a56045b3a99a39b827736aa12cd4ede3&amp;oe=5CEE3048"/>
    <hyperlink ref="F47" r:id="rId91" display="https://scontent.xx.fbcdn.net/v/t1.0-1/p50x50/15941009_1211419372267761_686592173872944806_n.jpg?_nc_cat=104&amp;_nc_ht=scontent.xx&amp;oh=37970fc95e5730e0e91b09f78136570a&amp;oe=5CEC5AAE"/>
    <hyperlink ref="F48" r:id="rId92" display="https://scontent.xx.fbcdn.net/v/t1.0-1/c65.30.369.369a/s50x50/941104_153064731547299_94937208_n.jpg?_nc_cat=107&amp;_nc_ht=scontent.xx&amp;oh=78088dc064ee723abbb9bb2734a3655e&amp;oe=5CF17B05"/>
    <hyperlink ref="AG3" r:id="rId93" display="https://scontent.xx.fbcdn.net/v/t1.0-1/p50x50/15941096_1212765815487126_5028719796665824328_n.jpg?_nc_cat=109&amp;_nc_ht=scontent.xx&amp;oh=d60084bff74978ea1dbf45306ff3a4bb&amp;oe=5D22741E"/>
    <hyperlink ref="AG4" r:id="rId94" display="https://scontent.xx.fbcdn.net/v/t1.0-1/p50x50/17352255_1819461001636904_5351697794478733677_n.jpg?_nc_cat=103&amp;_nc_ht=scontent.xx&amp;oh=5d8d9448b6edc18298813b3681d178d4&amp;oe=5CDB16E3"/>
    <hyperlink ref="AG5" r:id="rId95" display="https://scontent.xx.fbcdn.net/v/t1.0-1/p50x50/15977193_1818330398408601_6966884628000936630_n.jpg?_nc_cat=1&amp;_nc_ht=scontent.xx&amp;oh=4a152955e89a245cd2bffbd1d3c6af3e&amp;oe=5D26E487"/>
    <hyperlink ref="AG6" r:id="rId96" display="https://scontent.xx.fbcdn.net/v/t1.0-1/p50x50/734242_10152684436820092_1617878748_n.jpg?_nc_cat=100&amp;_nc_ht=scontent.xx&amp;oh=6282337f4c0b5b7ac7eab00da83f1f74&amp;oe=5CE563DF"/>
    <hyperlink ref="AG7" r:id="rId97" display="https://scontent.xx.fbcdn.net/v/t1.0-1/p50x50/26815052_10159912966735405_7494829825767575710_n.jpg?_nc_cat=100&amp;_nc_ht=scontent.xx&amp;oh=bf68dc0f6aefd5920581968b23c452c0&amp;oe=5CF4CCC1"/>
    <hyperlink ref="AG8" r:id="rId98" display="https://scontent.xx.fbcdn.net/v/t1.0-1/p50x50/1796581_10152192051681061_2024404475_n.png?_nc_cat=107&amp;_nc_ht=scontent.xx&amp;oh=e60fe2103cba48d349535a358dc82469&amp;oe=5D28E154"/>
    <hyperlink ref="AG9" r:id="rId99" display="https://scontent.xx.fbcdn.net/v/t1.0-1/p50x50/12039524_1000118516718846_8746142509688682445_n.jpg?_nc_cat=1&amp;_nc_ht=scontent.xx&amp;oh=5d9a5e78d56d36c2855050fdd1927bb2&amp;oe=5CE30E25"/>
    <hyperlink ref="AG10" r:id="rId100" display="https://scontent.xx.fbcdn.net/v/t1.0-1/c0.3.50.50a/p50x50/1380824_518598118233361_1095429364_n.jpg?_nc_cat=111&amp;_nc_ht=scontent.xx&amp;oh=16e4da079df0ecdd918383105866ef0e&amp;oe=5CE716F8"/>
    <hyperlink ref="AG11" r:id="rId101" display="https://scontent.xx.fbcdn.net/v/t1.0-1/c0.12.50.50a/p50x50/11988494_1011187408902594_5482889773025816320_n.jpg?_nc_cat=100&amp;_nc_ht=scontent.xx&amp;oh=21797c35d0b1ef6d4de18177e648c72f&amp;oe=5CE87EBF"/>
    <hyperlink ref="AG12" r:id="rId102" display="https://scontent.xx.fbcdn.net/v/t1.0-1/p50x50/48274858_2630823753602116_169496550714638336_n.jpg?_nc_cat=111&amp;_nc_ht=scontent.xx&amp;oh=10966b0a33342ec55e94fb2147d7699b&amp;oe=5CDFAAD5"/>
    <hyperlink ref="AG13" r:id="rId103" display="https://scontent.xx.fbcdn.net/v/t1.0-1/p50x50/24796598_10155994963685901_52714285104405606_n.jpg?_nc_cat=100&amp;_nc_ht=scontent.xx&amp;oh=2e35f6e806270ac4f198e3729fd54320&amp;oe=5CE12AEC"/>
    <hyperlink ref="AG14" r:id="rId104" display="https://scontent.xx.fbcdn.net/v/t1.0-1/p50x50/39298748_1814399745279755_1042153061092425728_n.jpg?_nc_cat=104&amp;_nc_ht=scontent.xx&amp;oh=c07b62641c9d93e9523eeba2d64ce019&amp;oe=5D2281A7"/>
    <hyperlink ref="AG15" r:id="rId105" display="https://scontent.xx.fbcdn.net/v/t1.0-1/p50x50/27858294_1737851146277999_1129508645283159949_n.jpg?_nc_cat=111&amp;_nc_ht=scontent.xx&amp;oh=fe4eaed85aef610c3f1c7f86dd25c224&amp;oe=5CDBB75A"/>
    <hyperlink ref="AG16" r:id="rId106" display="https://scontent.xx.fbcdn.net/v/t1.0-1/p50x50/15966045_1297962940249264_4473951463469114090_n.jpg?_nc_cat=110&amp;_nc_ht=scontent.xx&amp;oh=5dc2431d104f8b847ddeff312ce41f12&amp;oe=5CF3A434"/>
    <hyperlink ref="AG17" r:id="rId107" display="https://scontent.xx.fbcdn.net/v/t1.0-1/p50x50/48363310_10156176555558985_8371513033729507328_n.jpg?_nc_cat=100&amp;_nc_ht=scontent.xx&amp;oh=79c45e2a9bdb5cb98b57a61150c25fc5&amp;oe=5CF8C538"/>
    <hyperlink ref="AG18" r:id="rId108" display="https://scontent.xx.fbcdn.net/v/t1.0-1/c12.12.155.155a/s50x50/535638_149483048540956_181926268_n.jpg?_nc_cat=111&amp;_nc_ht=scontent.xx&amp;oh=1b3a2f63569a6d36ccb89164ebe9a7e0&amp;oe=5CF385BE"/>
    <hyperlink ref="AG19" r:id="rId109" display="https://scontent.xx.fbcdn.net/v/t1.0-1/p50x50/20663609_10155842092114683_541269261051723009_n.png?_nc_cat=111&amp;_nc_ht=scontent.xx&amp;oh=0dc2f20de17478b3e1b143371de74def&amp;oe=5CF41624"/>
    <hyperlink ref="AG20" r:id="rId110" display="https://scontent.xx.fbcdn.net/v/t1.0-1/p50x50/46488481_2414130061962331_8011814045290070016_n.jpg?_nc_cat=1&amp;_nc_ht=scontent.xx&amp;oh=fbdf25f466ef9265799feb40f0c1ece2&amp;oe=5CEAEE54"/>
    <hyperlink ref="AG21" r:id="rId111" display="https://scontent.xx.fbcdn.net/v/t1.0-1/p50x50/14925535_1761201294141835_3292713679754335925_n.jpg?_nc_cat=100&amp;_nc_ht=scontent.xx&amp;oh=2b584fde09242fa084d15ecce463a081&amp;oe=5CF403A0"/>
    <hyperlink ref="AG22" r:id="rId112" display="https://scontent.xx.fbcdn.net/v/t1.0-1/p50x50/19029459_1432321120162144_8662039388359362007_n.png?_nc_cat=1&amp;_nc_ht=scontent.xx&amp;oh=e1c787781ecd0a92c0e660c126d3b5e6&amp;oe=5CF73226"/>
    <hyperlink ref="AG23" r:id="rId113" display="https://scontent.xx.fbcdn.net/v/t1.0-1/p50x50/13566979_1043448152357841_694257807686894868_n.png?_nc_cat=101&amp;_nc_ht=scontent.xx&amp;oh=393ff9e81dd2ead33c1f7d7306de0064&amp;oe=5CE27934"/>
    <hyperlink ref="AG24" r:id="rId114" display="https://scontent.xx.fbcdn.net/v/t1.0-1/p50x50/51155588_10157221778504701_881815390697553920_n.jpg?_nc_cat=1&amp;_nc_ht=scontent.xx&amp;oh=d752f9db0788fe77b605e4334ef5b9c0&amp;oe=5CEDD241"/>
    <hyperlink ref="AG25" r:id="rId115" display="https://scontent.xx.fbcdn.net/v/t1.0-1/p50x50/39558041_1846599598758254_6389317877811380224_n.png?_nc_cat=1&amp;_nc_ht=scontent.xx&amp;oh=443476854f870c704f2dc78625048992&amp;oe=5CF3B7DE"/>
    <hyperlink ref="AG26" r:id="rId116" display="https://scontent.xx.fbcdn.net/v/t1.0-1/c32.32.355.355a/s50x50/400182_10151229366946086_1235659173_n.jpg?_nc_cat=1&amp;_nc_ht=scontent.xx&amp;oh=06eb7145b770a04a136e02b5d2926fdd&amp;oe=5CDACEA7"/>
    <hyperlink ref="AG27" r:id="rId117" display="https://scontent.xx.fbcdn.net/v/t1.0-1/p50x50/1919232_1055217501223989_6524195356617495236_n.jpg?_nc_cat=102&amp;_nc_ht=scontent.xx&amp;oh=bad226d5515898f5e46cf0a425c3a7d4&amp;oe=5CE82FDF"/>
    <hyperlink ref="AG28" r:id="rId118" display="https://scontent.xx.fbcdn.net/v/t1.0-1/p50x50/26166173_10157677087742524_8338028098768797493_n.png?_nc_cat=1&amp;_nc_ht=scontent.xx&amp;oh=cce29a1df12adadf463b7990437ab611&amp;oe=5CF6D902"/>
    <hyperlink ref="AG29" r:id="rId119" display="https://scontent.xx.fbcdn.net/v/t1.0-1/p50x50/10411111_10152362746067750_5893148296353161546_n.jpg?_nc_cat=1&amp;_nc_ht=scontent.xx&amp;oh=93d6520de14ba86d3ce5a52d28eed7d1&amp;oe=5D254781"/>
    <hyperlink ref="AG30" r:id="rId120" display="https://scontent.xx.fbcdn.net/v/t1.0-1/c0.325.630.630a/s50x50/550457_467325379956489_315470129_n.jpg?_nc_cat=100&amp;_nc_ht=scontent.xx&amp;oh=adcf5913dabae4404506713f96aa2a91&amp;oe=5CE2148C"/>
    <hyperlink ref="AG31" r:id="rId121" display="https://scontent.xx.fbcdn.net/v/t1.0-1/p50x50/3698_531551706856264_1537505210_n.jpg?_nc_cat=108&amp;_nc_ht=scontent.xx&amp;oh=396ce1c09a841ee9c14263dac03a6f81&amp;oe=5D219936"/>
    <hyperlink ref="AG32" r:id="rId122" display="https://scontent.xx.fbcdn.net/v/t1.0-1/p50x50/18118549_10154807191993515_7627119665052298989_n.png?_nc_cat=100&amp;_nc_ht=scontent.xx&amp;oh=c22b3c4a0c1a2ddd3375d4d3efd6e50a&amp;oe=5CE15856"/>
    <hyperlink ref="AG33" r:id="rId123" display="https://scontent.xx.fbcdn.net/v/t1.0-1/p50x50/40393901_10155511529041951_4946376047957377024_n.png?_nc_cat=101&amp;_nc_ht=scontent.xx&amp;oh=963a5375e08e5c24aa9352ee104dd399&amp;oe=5CE30FE6"/>
    <hyperlink ref="AG34" r:id="rId124" display="https://scontent.xx.fbcdn.net/v/t1.0-1/c15.0.50.50a/p50x50/418333_10149999285994467_1920585607_n.png?_nc_cat=1&amp;_nc_ht=scontent.xx&amp;oh=35551d71ad6ae071c86f6251a3c36c1e&amp;oe=5CEC496B"/>
    <hyperlink ref="AG35" r:id="rId125" display="https://scontent.xx.fbcdn.net/v/t1.0-1/c0.7.50.50a/p50x50/20729558_1432101576877594_6095486301921801428_n.jpg?_nc_cat=100&amp;_nc_ht=scontent.xx&amp;oh=e65fc8f0d241c4165b919426fefbfc30&amp;oe=5CE8D04A"/>
    <hyperlink ref="AG36" r:id="rId126" display="https://scontent.xx.fbcdn.net/v/t1.0-1/p50x50/47354969_2524141510934556_8506177232169861120_n.png?_nc_cat=107&amp;_nc_ht=scontent.xx&amp;oh=a39a2984df0e7c920598fb4abbb1c43a&amp;oe=5CE852B9"/>
    <hyperlink ref="AG37" r:id="rId127" display="https://scontent.xx.fbcdn.net/v/t1.0-1/p50x50/27067000_324575708031431_2641009407785077121_n.png?_nc_cat=103&amp;_nc_ht=scontent.xx&amp;oh=bb81147ca44ca0cadbad454b8310aef9&amp;oe=5CF2C4F0"/>
    <hyperlink ref="AG38" r:id="rId128" display="https://scontent.xx.fbcdn.net/v/t1.0-1/p50x50/10647203_1563956787166462_7235668489142396306_n.jpg?_nc_cat=100&amp;_nc_ht=scontent.xx&amp;oh=4d20fc0db2fc28f6e5eca3f0a223422b&amp;oe=5CF0EDA4"/>
    <hyperlink ref="AG39" r:id="rId129" display="https://scontent.xx.fbcdn.net/v/t1.0-1/p50x50/15894749_1384161001620187_9165809519502263152_n.jpg?_nc_cat=1&amp;_nc_ht=scontent.xx&amp;oh=af2158c399db74ec2f4a5648ed8f7d43&amp;oe=5CEB2458"/>
    <hyperlink ref="AG40" r:id="rId130" display="https://scontent.xx.fbcdn.net/v/t1.0-1/p50x50/15895040_1323793394362341_3833864444275493553_n.jpg?_nc_cat=1&amp;_nc_ht=scontent.xx&amp;oh=4ea99579adb31cc56f70a72830ed51e7&amp;oe=5D26BACC"/>
    <hyperlink ref="AG41" r:id="rId131" display="https://scontent.xx.fbcdn.net/v/t1.0-1/p50x50/15977512_1508266662536869_1573870159188315043_n.jpg?_nc_cat=105&amp;_nc_ht=scontent.xx&amp;oh=35f83cc8d671e25b3c44ddfaddee9cdb&amp;oe=5D23A412"/>
    <hyperlink ref="AG42" r:id="rId132" display="https://scontent.xx.fbcdn.net/v/t1.0-1/p50x50/15894323_1240828282652692_2512435798012865741_n.jpg?_nc_cat=106&amp;_nc_ht=scontent.xx&amp;oh=3ff2fb34b348f2e7b2461e669c207337&amp;oe=5CF3A3A3"/>
    <hyperlink ref="AG43" r:id="rId133" display="https://scontent.xx.fbcdn.net/v/t1.0-1/p50x50/50472090_2020221591364276_8336629837632372736_n.jpg?_nc_cat=1&amp;_nc_ht=scontent.xx&amp;oh=0a2bc9310b3db3854dc8c51408d683b7&amp;oe=5CEAE087"/>
    <hyperlink ref="AG44" r:id="rId134" display="https://scontent.xx.fbcdn.net/v/t1.0-1/p50x50/15941333_1368201353224080_8210768203075782252_n.jpg?_nc_cat=1&amp;_nc_ht=scontent.xx&amp;oh=b75e315e5cf6cfc53c93a9f68371747b&amp;oe=5CF4F389"/>
    <hyperlink ref="AG45" r:id="rId135" display="https://scontent.xx.fbcdn.net/v/t1.0-1/p50x50/15941240_1322123591179201_9025484332002775071_n.jpg?_nc_cat=1&amp;_nc_ht=scontent.xx&amp;oh=187d21534c07c00054a022eef0f68176&amp;oe=5CE14F5B"/>
    <hyperlink ref="AG46" r:id="rId136" display="https://scontent.xx.fbcdn.net/v/t1.0-1/p50x50/15941242_1316840981707827_6197564737206689319_n.jpg?_nc_cat=1&amp;_nc_ht=scontent.xx&amp;oh=a56045b3a99a39b827736aa12cd4ede3&amp;oe=5CEE3048"/>
    <hyperlink ref="AG47" r:id="rId137" display="https://scontent.xx.fbcdn.net/v/t1.0-1/p50x50/15941009_1211419372267761_686592173872944806_n.jpg?_nc_cat=104&amp;_nc_ht=scontent.xx&amp;oh=37970fc95e5730e0e91b09f78136570a&amp;oe=5CEC5AAE"/>
    <hyperlink ref="AG48" r:id="rId138" display="https://scontent.xx.fbcdn.net/v/t1.0-1/c65.30.369.369a/s50x50/941104_153064731547299_94937208_n.jpg?_nc_cat=107&amp;_nc_ht=scontent.xx&amp;oh=78088dc064ee723abbb9bb2734a3655e&amp;oe=5CF17B05"/>
    <hyperlink ref="AL11" r:id="rId139" display="http://www.abudhabifilmfestival.ae/en/archive/2014/awards"/>
    <hyperlink ref="AY3" r:id="rId140" display="https://scontent.xx.fbcdn.net/v/t31.0-8/s720x720/15936775_1212766748820366_6759037692409908879_o.jpg?_nc_cat=107&amp;_nc_ht=scontent.xx&amp;oh=febfc32055931d4eaf0ed8b7ac341444&amp;oe=5CDD29CF"/>
    <hyperlink ref="AY4" r:id="rId141" display="https://scontent.xx.fbcdn.net/v/t1.0-9/s720x720/17362613_1819463541636650_5519302131080667594_n.jpg?_nc_cat=102&amp;_nc_ht=scontent.xx&amp;oh=0f4f63c5c707290d91b3cce3be18bd0a&amp;oe=5D2752F4"/>
    <hyperlink ref="AY5" r:id="rId142" display="https://scontent.xx.fbcdn.net/v/t31.0-8/s720x720/15937063_1818330521741922_7197276476539222768_o.jpg?_nc_cat=107&amp;_nc_ht=scontent.xx&amp;oh=2ba97ac17223c219832c895e9a30eb14&amp;oe=5CF40923"/>
    <hyperlink ref="AY6" r:id="rId143" display="https://scontent.xx.fbcdn.net/v/t1.0-9/s720x720/577570_10152684436555092_1942835026_n.jpg?_nc_cat=104&amp;_nc_ht=scontent.xx&amp;oh=bb04e1f6de4f5fea98b71c40f311a9dd&amp;oe=5CE6B5DF"/>
    <hyperlink ref="AY7" r:id="rId144" display="https://scontent.xx.fbcdn.net/v/t31.0-0/q88/p180x540/26961897_10159909721020405_1257765729862609752_o.jpg?_nc_cat=111&amp;_nc_ht=scontent.xx&amp;oh=3d53c7b90cfb8d99910d1437fcad2a58&amp;oe=5CEA0A87"/>
    <hyperlink ref="AY8" r:id="rId145" display="https://scontent.xx.fbcdn.net/v/t1.0-9/s720x720/14572386_10154440627811061_8030152122562496567_n.jpg?_nc_cat=102&amp;_nc_ht=scontent.xx&amp;oh=1c8eb19e32f702b7a0221065c22a2732&amp;oe=5CE5B22C"/>
    <hyperlink ref="AY9" r:id="rId146" display="https://scontent.xx.fbcdn.net/v/t1.0-9/s720x720/52475687_2234260026638016_7550583314168414208_o.jpg?_nc_cat=100&amp;_nc_ht=scontent.xx&amp;oh=740da9966ecbb54ad94aa944ff9040c8&amp;oe=5CDA42E6"/>
    <hyperlink ref="AY10" r:id="rId147" display="https://scontent.xx.fbcdn.net/v/t1.0-9/s720x720/52300387_2115194398573717_6791730663901888512_n.jpg?_nc_cat=106&amp;_nc_ht=scontent.xx&amp;oh=3ea04b860d089dc303fd0507d67ee84d&amp;oe=5D224816"/>
    <hyperlink ref="AY11" r:id="rId148" display="https://scontent.xx.fbcdn.net/v/t31.0-8/p720x720/11149667_1011190215568980_6691134332051474197_o.jpg?_nc_cat=111&amp;_nc_ht=scontent.xx&amp;oh=46c0c801c5529e44cc456edcb6795113&amp;oe=5D215765"/>
    <hyperlink ref="AY12" r:id="rId149" display="https://scontent.xx.fbcdn.net/v/t31.0-8/q86/s720x720/23550128_1957336717617493_6283062868549419256_o.jpg?_nc_cat=109&amp;_nc_ht=scontent.xx&amp;oh=c268dcd90160fe4b497c7c4dd7557540&amp;oe=5CDA35E4"/>
    <hyperlink ref="AY13" r:id="rId150" display="https://scontent.xx.fbcdn.net/v/t31.0-8/q83/s720x720/30073669_10155994961070901_3129433890885018531_o.jpg?_nc_cat=102&amp;_nc_ht=scontent.xx&amp;oh=9b55b48590c992e1c63c0a0cbfa7d0ec&amp;oe=5CE63522"/>
    <hyperlink ref="AY14" r:id="rId151" display="https://scontent.xx.fbcdn.net/v/t1.0-9/s720x720/38879449_1806071976112532_2889255896230133760_o.jpg?_nc_cat=108&amp;_nc_ht=scontent.xx&amp;oh=badc673ca06d0e637c1e78f36b9d07b5&amp;oe=5CEF4FDC"/>
    <hyperlink ref="AY15" r:id="rId152" display="https://scontent.xx.fbcdn.net/v/t1.0-9/s720x720/51398328_2209079835821792_1547463462479724544_o.jpg?_nc_cat=100&amp;_nc_ht=scontent.xx&amp;oh=8cd791a29b9dc121493e82ba9dca1321&amp;oe=5CDA6686"/>
    <hyperlink ref="AY16" r:id="rId153" display="https://scontent.xx.fbcdn.net/v/t1.0-9/s720x720/27066773_1669164206462467_8274515213248233850_n.jpg?_nc_cat=100&amp;_nc_ht=scontent.xx&amp;oh=bf69cd90a6687ba8b201a154a3fbade7&amp;oe=5D23136A"/>
    <hyperlink ref="AY17" r:id="rId154" display="https://scontent.xx.fbcdn.net/v/t1.0-9/s720x720/48389355_10156176552883985_6320948994960785408_o.jpg?_nc_cat=102&amp;_nc_ht=scontent.xx&amp;oh=04c70dd87142ae0f33d684578c5c9f66&amp;oe=5CDE9D67"/>
    <hyperlink ref="AY18" r:id="rId155" display="https://scontent.xx.fbcdn.net/v/t1.0-9/s720x720/150830_149482828540978_2018766468_n.jpg?_nc_cat=101&amp;_nc_ht=scontent.xx&amp;oh=c3f64dec4e1aceef3f77dfb65a0b325e&amp;oe=5CED1A3C"/>
    <hyperlink ref="AY19" r:id="rId156" display="https://scontent.xx.fbcdn.net/v/t1.0-9/s720x720/47577573_10157168432859683_2872035667238453248_o.jpg?_nc_cat=105&amp;_nc_ht=scontent.xx&amp;oh=1120c6748259b17a667007810ffb3dad&amp;oe=5CE927E8"/>
    <hyperlink ref="AY20" r:id="rId157" display="https://scontent.xx.fbcdn.net/v/t1.0-9/s720x720/50567122_2523050707736932_4237991093074919424_o.jpg?_nc_cat=107&amp;_nc_ht=scontent.xx&amp;oh=be398a210256cdd710a0f356d8e5ba90&amp;oe=5CEE7567"/>
    <hyperlink ref="AY21" r:id="rId158" display="https://scontent.xx.fbcdn.net/v/t1.0-9/s720x720/15220019_1771622753099689_4510631219280335644_n.jpg?_nc_cat=108&amp;_nc_ht=scontent.xx&amp;oh=82ced6a5f660ded872418516fb86a3c1&amp;oe=5CF59333"/>
    <hyperlink ref="AY22" r:id="rId159" display="https://scontent.xx.fbcdn.net/v/t1.0-9/s720x720/52508100_2160574047336844_5490818119716831232_n.jpg?_nc_cat=108&amp;_nc_ht=scontent.xx&amp;oh=f761daebad3562f315fe4e7a7a666379&amp;oe=5CF8D00B"/>
    <hyperlink ref="AY23" r:id="rId160" display="https://scontent.xx.fbcdn.net/v/t1.0-9/s720x720/23722289_1534378649931453_223091298712771106_n.png?_nc_cat=101&amp;_nc_ht=scontent.xx&amp;oh=b2f3a1bb9de9f3ea9ff96570811692a7&amp;oe=5CF3C5BC"/>
    <hyperlink ref="AY24" r:id="rId161" display="https://scontent.xx.fbcdn.net/v/t1.0-9/s720x720/51304423_10157221756769701_4825383426204893184_n.jpg?_nc_cat=111&amp;_nc_ht=scontent.xx&amp;oh=35ad137b223b23bcd66e3ccb760192d3&amp;oe=5CE587AE"/>
    <hyperlink ref="AY25" r:id="rId162" display="https://scontent.xx.fbcdn.net/v/t1.0-9/s720x720/50343481_2041178529300359_5034621519762817024_o.png?_nc_cat=102&amp;_nc_ht=scontent.xx&amp;oh=f23edeb8136a7259721d51a098c72159&amp;oe=5CDB1962"/>
    <hyperlink ref="AY26" r:id="rId163" display="https://scontent.xx.fbcdn.net/v/t1.0-9/s720x720/19875377_10154470062111086_4663087852312089261_n.jpg?_nc_cat=105&amp;_nc_ht=scontent.xx&amp;oh=fa9dece3cac761ffb42655ae6d63c2bc&amp;oe=5CDDA943"/>
    <hyperlink ref="AY27" r:id="rId164" display="https://scontent.xx.fbcdn.net/v/t1.0-9/s720x720/51064604_2194068587338869_3117718387959005184_o.jpg?_nc_cat=106&amp;_nc_ht=scontent.xx&amp;oh=312d8ba7c2f9210271d59dd395152c23&amp;oe=5CF0FF62"/>
    <hyperlink ref="AY28" r:id="rId165" display="https://scontent.xx.fbcdn.net/v/t1.0-9/s720x720/51395644_10158902699882524_577354453393342464_o.jpg?_nc_cat=104&amp;_nc_ht=scontent.xx&amp;oh=3a3b46bf1ef96e5e7889d9252a5caa2d&amp;oe=5CF3EF1E"/>
    <hyperlink ref="AY29" r:id="rId166" display="https://scontent.xx.fbcdn.net/v/t1.0-9/s720x720/52020713_10155879375857750_538923159043178496_o.jpg?_nc_cat=106&amp;_nc_ht=scontent.xx&amp;oh=e211c3c72e3db19fde02e22dc2d6cfd4&amp;oe=5D22A1FC"/>
    <hyperlink ref="AY30" r:id="rId167" display="https://scontent.xx.fbcdn.net/v/t1.0-9/s720x720/307753_467340559954971_1420892868_n.jpg?_nc_cat=100&amp;_nc_ht=scontent.xx&amp;oh=a183a5a93fd8c6eb4c0bead03d72cae0&amp;oe=5CF1AD61"/>
    <hyperlink ref="AY31" r:id="rId168" display="https://scontent.xx.fbcdn.net/v/t1.0-9/s720x720/970072_651290818215685_844677656_n.png?_nc_cat=109&amp;_nc_ht=scontent.xx&amp;oh=ee47b17322e4b0dac9d78526fe655007&amp;oe=5CE8D66A"/>
    <hyperlink ref="AY32" r:id="rId169" display="https://scontent.xx.fbcdn.net/v/t1.0-0/p480x480/51371548_10156545908648515_4208087709694033920_n.jpg?_nc_cat=103&amp;_nc_ht=scontent.xx&amp;oh=8fd88c5abd35eb2e2a54979f9abc8bb0&amp;oe=5CDE2DAE"/>
    <hyperlink ref="AY33" r:id="rId170" display="https://scontent.xx.fbcdn.net/v/t1.0-9/s720x720/44540155_10155619320241951_4291147734339026944_o.jpg?_nc_cat=104&amp;_nc_ht=scontent.xx&amp;oh=fd3e68332cd100c1af395e96c9b477f1&amp;oe=5CE38A63"/>
    <hyperlink ref="AY34" r:id="rId171" display="https://scontent.xx.fbcdn.net/v/t31.0-0/p180x540/21586731_10154568546506685_1933020338435249989_o.jpg?_nc_cat=101&amp;_nc_ht=scontent.xx&amp;oh=57d710cc5ab4d3d53fd6e1d05d1d8d19&amp;oe=5CEA568A"/>
    <hyperlink ref="AY35" r:id="rId172" display="https://scontent.xx.fbcdn.net/v/t31.0-8/s720x720/21167391_1447287252025693_5404712982618202067_o.jpg?_nc_cat=106&amp;_nc_ht=scontent.xx&amp;oh=ab94117867fe134408957a2b8830f88b&amp;oe=5CE86B22"/>
    <hyperlink ref="AY36" r:id="rId173" display="https://scontent.xx.fbcdn.net/v/t1.0-9/s720x720/51461716_2628957113786328_969425662609719296_o.jpg?_nc_cat=100&amp;_nc_ht=scontent.xx&amp;oh=d17af1b388415434569842a814af6c6f&amp;oe=5CEFA866"/>
    <hyperlink ref="AY37" r:id="rId174" display="https://scontent.xx.fbcdn.net/v/t1.0-9/s720x720/52013923_535349550287378_7103545706203316224_o.jpg?_nc_cat=109&amp;_nc_ht=scontent.xx&amp;oh=fa54a11a9892a10d05fd3b28a8fa17a7&amp;oe=5CE13327"/>
    <hyperlink ref="AY38" r:id="rId175" display="https://scontent.xx.fbcdn.net/v/t1.0-9/s720x720/10659401_1564941263734681_3186404181503092267_n.jpg?_nc_cat=102&amp;_nc_ht=scontent.xx&amp;oh=1fafa063bd0b8467f4a3fb6c2ba1f0f9&amp;oe=5CDC585A"/>
    <hyperlink ref="AY39" r:id="rId176" display="https://scontent.xx.fbcdn.net/v/t1.0-9/s720x720/47384393_2131150916921188_166664071322533888_o.jpg?_nc_cat=111&amp;_nc_ht=scontent.xx&amp;oh=4c249fa5045e5047b326ccf686b792b5&amp;oe=5D242883"/>
    <hyperlink ref="AY40" r:id="rId177" display="https://scontent.xx.fbcdn.net/v/t31.0-8/s720x720/10669023_704961702912183_1399229282173529455_o.jpg?_nc_cat=107&amp;_nc_ht=scontent.xx&amp;oh=8ab735e10d32670df25dc218834b685b&amp;oe=5CE9154E"/>
    <hyperlink ref="AY41" r:id="rId178" display="https://scontent.xx.fbcdn.net/v/t1.0-9/13669618_1326063050757232_6824224725133342981_n.jpg?_nc_cat=100&amp;_nc_ht=scontent.xx&amp;oh=c63b8bb838629d0cd074c8499b431301&amp;oe=5D24AFB6"/>
    <hyperlink ref="AY42" r:id="rId179" display="https://scontent.xx.fbcdn.net/v/t31.0-8/s720x720/15896424_1240830212652499_3397249440731454197_o.jpg?_nc_cat=104&amp;_nc_ht=scontent.xx&amp;oh=4768aa049f6cdb6306d935c752a09c15&amp;oe=5CEFC5B0"/>
    <hyperlink ref="AY43" r:id="rId180" display="https://scontent.xx.fbcdn.net/v/t1.0-9/s720x720/39739114_1814273415292429_3741397838915960832_n.png?_nc_cat=107&amp;_nc_ht=scontent.xx&amp;oh=e284347f912fc97b2ad45ea1d359a5c7&amp;oe=5CDC32FE"/>
    <hyperlink ref="AY44" r:id="rId181" display="https://scontent.xx.fbcdn.net/v/t1.0-9/s720x720/10446598_778533485524206_9179916487434470499_n.jpg?_nc_cat=101&amp;_nc_ht=scontent.xx&amp;oh=d94b64e4b94e64a135c64a4db00b22c1&amp;oe=5CF825E9"/>
    <hyperlink ref="AY45" r:id="rId182" display="https://scontent.xx.fbcdn.net/v/t1.0-9/s720x720/923426_527834927274742_864119210_n.jpg?_nc_cat=108&amp;_nc_ht=scontent.xx&amp;oh=3ca8b67c1e598d5e0cb81c2134be7e43&amp;oe=5CE46432"/>
    <hyperlink ref="AY46" r:id="rId183" display="https://scontent.xx.fbcdn.net/v/t1.0-9/s720x720/16105980_1316830378375554_5439530925320612778_n.jpg?_nc_cat=108&amp;_nc_ht=scontent.xx&amp;oh=0fbbf240bf6c5803b6b8884c2e2c6363&amp;oe=5CF0BC6F"/>
    <hyperlink ref="AY47" r:id="rId184" display="https://scontent.xx.fbcdn.net/v/t31.0-8/s720x720/16112570_1216996248376740_9103634086103851474_o.jpg?_nc_cat=100&amp;_nc_ht=scontent.xx&amp;oh=1f7233286c62f2881488de4c64fa3ddb&amp;oe=5CF52C0E"/>
    <hyperlink ref="AY48" r:id="rId185" display="https://scontent.xx.fbcdn.net/v/t1.0-9/s720x720/970862_153065144880591_2052913768_n.jpg?_nc_cat=106&amp;_nc_ht=scontent.xx&amp;oh=218c8af7d28ee8cd6df79a29422ba931&amp;oe=5CDBA0B9"/>
    <hyperlink ref="BY3" r:id="rId186" display="https://www.facebook.com/AlArabiya.AlAswaq/"/>
    <hyperlink ref="BY4" r:id="rId187" display="https://www.facebook.com/Alarabiya.naf/"/>
    <hyperlink ref="BY5" r:id="rId188" display="https://www.facebook.com/AlArabiya.Egypt/"/>
    <hyperlink ref="BY6" r:id="rId189" display="https://www.facebook.com/GulfFilmFestival/"/>
    <hyperlink ref="BY7" r:id="rId190" display="https://www.facebook.com/DubaiFilmFestival/"/>
    <hyperlink ref="BY8" r:id="rId191" display="https://www.facebook.com/DohaFilmInstitute/"/>
    <hyperlink ref="BY9" r:id="rId192" display="https://www.facebook.com/voxcinemas/"/>
    <hyperlink ref="BY10" r:id="rId193" display="https://www.facebook.com/GrandCinemasJordan/"/>
    <hyperlink ref="BY11" r:id="rId194" display="https://www.facebook.com/SanadFilmFund/"/>
    <hyperlink ref="BY12" r:id="rId195" display="https://www.facebook.com/filmjo/"/>
    <hyperlink ref="BY13" r:id="rId196" display="https://www.facebook.com/MADSolutionsOfficial/"/>
    <hyperlink ref="BY14" r:id="rId197" display="https://www.facebook.com/naasnetwork/"/>
    <hyperlink ref="BY15" r:id="rId198" display="https://www.facebook.com/marchedufilm/"/>
    <hyperlink ref="BY16" r:id="rId199" display="https://www.facebook.com/BigScreenShow/"/>
    <hyperlink ref="BY17" r:id="rId200" display="https://www.facebook.com/FilmmakerMagazine/"/>
    <hyperlink ref="BY18" r:id="rId201" display="https://www.facebook.com/TheSpiritof45/"/>
    <hyperlink ref="BY19" r:id="rId202" display="https://www.facebook.com/arabfilmmedia/"/>
    <hyperlink ref="BY20" r:id="rId203" display="https://www.facebook.com/GoldenGlobes/"/>
    <hyperlink ref="BY21" r:id="rId204" display="https://www.facebook.com/arabfilminstitute/"/>
    <hyperlink ref="BY22" r:id="rId205" display="https://www.facebook.com/novocinemas/"/>
    <hyperlink ref="BY23" r:id="rId206" display="https://www.facebook.com/primecinemas/"/>
    <hyperlink ref="BY24" r:id="rId207" display="https://www.facebook.com/entertainmentweekly/"/>
    <hyperlink ref="BY25" r:id="rId208" display="https://www.facebook.com/reelcinemasdubai/"/>
    <hyperlink ref="BY26" r:id="rId209" display="https://www.facebook.com/universalstudiosentertainment/"/>
    <hyperlink ref="BY27" r:id="rId210" display="https://www.facebook.com/TheCroods/"/>
    <hyperlink ref="BY28" r:id="rId211" display="https://www.facebook.com/DreamWorksAnimation/"/>
    <hyperlink ref="BY29" r:id="rId212" display="https://www.facebook.com/HollywoodReporter/"/>
    <hyperlink ref="BY30" r:id="rId213" display="https://www.facebook.com/inchallahlefilm/"/>
    <hyperlink ref="BY31" r:id="rId214" display="https://www.facebook.com/AdmissionMovie/"/>
    <hyperlink ref="BY32" r:id="rId215" display="https://www.facebook.com/sundance/"/>
    <hyperlink ref="BY33" r:id="rId216" display="https://www.facebook.com/londonfilmfestival/"/>
    <hyperlink ref="BY34" r:id="rId217" display="https://www.facebook.com/pages/Venice-Film-Festival/106821352689332"/>
    <hyperlink ref="BY35" r:id="rId218" display="https://www.facebook.com/NhebbekHedi/"/>
    <hyperlink ref="BY36" r:id="rId219" display="https://www.facebook.com/iffrotterdam/"/>
    <hyperlink ref="BY37" r:id="rId220" display="https://www.facebook.com/ElGounaFilmFestival/"/>
    <hyperlink ref="BY38" r:id="rId221" display="https://www.facebook.com/AlShare3AlMisri/"/>
    <hyperlink ref="BY39" r:id="rId222" display="https://www.facebook.com/AlArabiya/"/>
    <hyperlink ref="BY40" r:id="rId223" display="https://www.facebook.com/AlHadath/"/>
    <hyperlink ref="BY41" r:id="rId224" display="https://www.facebook.com/AlArabiya.Farsi/"/>
    <hyperlink ref="BY42" r:id="rId225" display="https://www.facebook.com/AlArabiya.Sports/"/>
    <hyperlink ref="BY43" r:id="rId226" display="https://www.facebook.com/alarabiya.english/"/>
    <hyperlink ref="BY44" r:id="rId227" display="https://www.facebook.com/AlArabiya.Urdu/"/>
    <hyperlink ref="BY45" r:id="rId228" display="https://www.facebook.com/Alarabiya.syria/"/>
    <hyperlink ref="BY46" r:id="rId229" display="https://www.facebook.com/AlArabiya.Iraq/"/>
    <hyperlink ref="BY47" r:id="rId230" display="https://www.facebook.com/AlArabiya.Style/"/>
    <hyperlink ref="BY48" r:id="rId231" display="https://www.facebook.com/AlArabiya.Studies/"/>
    <hyperlink ref="CS26" r:id="rId232" display="https://www.uphe.com/"/>
    <hyperlink ref="DJ4" r:id="rId233" display="http://www.alarabiya.net/north-africa.html"/>
    <hyperlink ref="DJ5" r:id="rId234" display="http://www.alarabiya.net/arab-and-world/egypt.html"/>
    <hyperlink ref="DJ6" r:id="rId235" display="http://www.gulffilmfest.com/"/>
    <hyperlink ref="DJ7" r:id="rId236" display="http://www.dubaifilmfest.com/"/>
    <hyperlink ref="DJ8" r:id="rId237" display="http://www.dohafilminstitute.com/filmfestival"/>
    <hyperlink ref="DJ9" r:id="rId238" display="http://uae.voxcinemas.com/"/>
    <hyperlink ref="DJ10" r:id="rId239" display="https://jo.grandcinemasme.com/"/>
    <hyperlink ref="DJ15" r:id="rId240" display="http://www.marchedufilm.com/"/>
    <hyperlink ref="DJ16" r:id="rId241" display="http://www.alarabiya.net/programs/big-screen1"/>
    <hyperlink ref="DJ17" r:id="rId242" display="http://www.filmmakermagazine.com/"/>
    <hyperlink ref="DJ20" r:id="rId243" display="http://www.goldenglobes.com/"/>
    <hyperlink ref="DJ21" r:id="rId244" display="http://www.arabfilm-institute.org/"/>
    <hyperlink ref="DJ22" r:id="rId245" display="https://novocinemas.com/"/>
    <hyperlink ref="DJ23" r:id="rId246" display="http://www.prime.jo/"/>
    <hyperlink ref="DJ24" r:id="rId247" display="http://www.ew.com/"/>
    <hyperlink ref="DJ26" r:id="rId248" display="https://www.uphe.com/"/>
    <hyperlink ref="DJ27" r:id="rId249" display="http://www.dawnofthecroods.com/"/>
    <hyperlink ref="DJ29" r:id="rId250" display="http://www.hollywoodreporter.com/"/>
    <hyperlink ref="DJ32" r:id="rId251" display="http://www.sundance.org/"/>
    <hyperlink ref="DJ33" r:id="rId252" display="http://www.bfi.org.uk/lff"/>
    <hyperlink ref="DJ34" r:id="rId253" display="http://www.asianfilmfestival.info/"/>
    <hyperlink ref="DJ38" r:id="rId254" display="http://www.alhadath.net/programs/egyptian-street.html"/>
    <hyperlink ref="DJ41" r:id="rId255" display="https://farsi.alarabiya.net/"/>
    <hyperlink ref="DJ44" r:id="rId256" display="http://urdu.alarabiya.net/"/>
    <hyperlink ref="DJ45" r:id="rId257" display="http://www.alarabiya.net/syria"/>
    <hyperlink ref="DJ46" r:id="rId258" display="http://www.alarabiya.net/"/>
    <hyperlink ref="DJ48" r:id="rId259" display="http://studies.alarabiya.net/"/>
  </hyperlinks>
  <printOptions/>
  <pageMargins left="0.7" right="0.7" top="0.75" bottom="0.75" header="0.3" footer="0.3"/>
  <pageSetup horizontalDpi="600" verticalDpi="600" orientation="portrait" r:id="rId263"/>
  <legacyDrawing r:id="rId261"/>
  <tableParts>
    <tablePart r:id="rId2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34.7109375" style="0" bestFit="1" customWidth="1"/>
    <col min="30" max="30" width="38.00390625" style="0" bestFit="1" customWidth="1"/>
    <col min="31" max="31" width="18.57421875" style="0" bestFit="1" customWidth="1"/>
    <col min="32" max="32" width="22.28125" style="0" bestFit="1" customWidth="1"/>
    <col min="33" max="33" width="16.8515625" style="0" bestFit="1" customWidth="1"/>
    <col min="34" max="34" width="15.421875" style="0" bestFit="1" customWidth="1"/>
    <col min="35" max="35" width="17.14062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1050</v>
      </c>
      <c r="Z2" s="53" t="s">
        <v>1051</v>
      </c>
      <c r="AA2" s="53" t="s">
        <v>1052</v>
      </c>
      <c r="AB2" s="53" t="s">
        <v>1053</v>
      </c>
      <c r="AC2" s="53" t="s">
        <v>1054</v>
      </c>
      <c r="AD2" s="53" t="s">
        <v>1055</v>
      </c>
      <c r="AE2" s="53" t="s">
        <v>1056</v>
      </c>
      <c r="AF2" s="53" t="s">
        <v>1057</v>
      </c>
      <c r="AG2" s="53" t="s">
        <v>1060</v>
      </c>
      <c r="AH2" s="13" t="s">
        <v>1091</v>
      </c>
      <c r="AI2" s="13" t="s">
        <v>1134</v>
      </c>
    </row>
    <row r="3" spans="1:35" ht="15">
      <c r="A3" s="83" t="s">
        <v>951</v>
      </c>
      <c r="B3" s="67" t="s">
        <v>955</v>
      </c>
      <c r="C3" s="67" t="s">
        <v>56</v>
      </c>
      <c r="D3" s="102"/>
      <c r="E3" s="101"/>
      <c r="F3" s="103" t="s">
        <v>1151</v>
      </c>
      <c r="G3" s="104"/>
      <c r="H3" s="104"/>
      <c r="I3" s="105">
        <v>3</v>
      </c>
      <c r="J3" s="106"/>
      <c r="K3" s="48">
        <v>14</v>
      </c>
      <c r="L3" s="48">
        <v>38</v>
      </c>
      <c r="M3" s="48">
        <v>20</v>
      </c>
      <c r="N3" s="48">
        <v>58</v>
      </c>
      <c r="O3" s="48">
        <v>0</v>
      </c>
      <c r="P3" s="49">
        <v>0.2702702702702703</v>
      </c>
      <c r="Q3" s="49">
        <v>0.425531914893617</v>
      </c>
      <c r="R3" s="48">
        <v>1</v>
      </c>
      <c r="S3" s="48">
        <v>0</v>
      </c>
      <c r="T3" s="48">
        <v>14</v>
      </c>
      <c r="U3" s="48">
        <v>58</v>
      </c>
      <c r="V3" s="48">
        <v>3</v>
      </c>
      <c r="W3" s="49">
        <v>1.561224</v>
      </c>
      <c r="X3" s="49">
        <v>0.25824175824175827</v>
      </c>
      <c r="Y3" s="48">
        <v>2</v>
      </c>
      <c r="Z3" s="49">
        <v>1.2658227848101267</v>
      </c>
      <c r="AA3" s="48">
        <v>0</v>
      </c>
      <c r="AB3" s="49">
        <v>0</v>
      </c>
      <c r="AC3" s="48">
        <v>0</v>
      </c>
      <c r="AD3" s="49">
        <v>0</v>
      </c>
      <c r="AE3" s="48">
        <v>156</v>
      </c>
      <c r="AF3" s="49">
        <v>98.73417721518987</v>
      </c>
      <c r="AG3" s="48">
        <v>158</v>
      </c>
      <c r="AH3" s="114" t="s">
        <v>1092</v>
      </c>
      <c r="AI3" s="114" t="s">
        <v>1135</v>
      </c>
    </row>
    <row r="4" spans="1:35" ht="15">
      <c r="A4" s="83" t="s">
        <v>952</v>
      </c>
      <c r="B4" s="67" t="s">
        <v>956</v>
      </c>
      <c r="C4" s="67" t="s">
        <v>56</v>
      </c>
      <c r="D4" s="108"/>
      <c r="E4" s="107"/>
      <c r="F4" s="109" t="s">
        <v>1152</v>
      </c>
      <c r="G4" s="110"/>
      <c r="H4" s="110"/>
      <c r="I4" s="111">
        <v>4</v>
      </c>
      <c r="J4" s="112"/>
      <c r="K4" s="48">
        <v>14</v>
      </c>
      <c r="L4" s="48">
        <v>18</v>
      </c>
      <c r="M4" s="48">
        <v>0</v>
      </c>
      <c r="N4" s="48">
        <v>18</v>
      </c>
      <c r="O4" s="48">
        <v>0</v>
      </c>
      <c r="P4" s="49">
        <v>0</v>
      </c>
      <c r="Q4" s="49">
        <v>0</v>
      </c>
      <c r="R4" s="48">
        <v>1</v>
      </c>
      <c r="S4" s="48">
        <v>0</v>
      </c>
      <c r="T4" s="48">
        <v>14</v>
      </c>
      <c r="U4" s="48">
        <v>18</v>
      </c>
      <c r="V4" s="48">
        <v>2</v>
      </c>
      <c r="W4" s="49">
        <v>1.673469</v>
      </c>
      <c r="X4" s="49">
        <v>0.0989010989010989</v>
      </c>
      <c r="Y4" s="48">
        <v>6</v>
      </c>
      <c r="Z4" s="49">
        <v>3</v>
      </c>
      <c r="AA4" s="48">
        <v>0</v>
      </c>
      <c r="AB4" s="49">
        <v>0</v>
      </c>
      <c r="AC4" s="48">
        <v>0</v>
      </c>
      <c r="AD4" s="49">
        <v>0</v>
      </c>
      <c r="AE4" s="48">
        <v>194</v>
      </c>
      <c r="AF4" s="49">
        <v>97</v>
      </c>
      <c r="AG4" s="48">
        <v>200</v>
      </c>
      <c r="AH4" s="114" t="s">
        <v>1093</v>
      </c>
      <c r="AI4" s="114" t="s">
        <v>1136</v>
      </c>
    </row>
    <row r="5" spans="1:35" ht="15">
      <c r="A5" s="83" t="s">
        <v>953</v>
      </c>
      <c r="B5" s="67" t="s">
        <v>957</v>
      </c>
      <c r="C5" s="67" t="s">
        <v>56</v>
      </c>
      <c r="D5" s="108"/>
      <c r="E5" s="107"/>
      <c r="F5" s="109" t="s">
        <v>1153</v>
      </c>
      <c r="G5" s="110"/>
      <c r="H5" s="110"/>
      <c r="I5" s="111">
        <v>5</v>
      </c>
      <c r="J5" s="112"/>
      <c r="K5" s="48">
        <v>14</v>
      </c>
      <c r="L5" s="48">
        <v>44</v>
      </c>
      <c r="M5" s="48">
        <v>0</v>
      </c>
      <c r="N5" s="48">
        <v>44</v>
      </c>
      <c r="O5" s="48">
        <v>0</v>
      </c>
      <c r="P5" s="49">
        <v>0</v>
      </c>
      <c r="Q5" s="49">
        <v>0</v>
      </c>
      <c r="R5" s="48">
        <v>1</v>
      </c>
      <c r="S5" s="48">
        <v>0</v>
      </c>
      <c r="T5" s="48">
        <v>14</v>
      </c>
      <c r="U5" s="48">
        <v>44</v>
      </c>
      <c r="V5" s="48">
        <v>3</v>
      </c>
      <c r="W5" s="49">
        <v>1.489796</v>
      </c>
      <c r="X5" s="49">
        <v>0.24175824175824176</v>
      </c>
      <c r="Y5" s="48">
        <v>11</v>
      </c>
      <c r="Z5" s="49">
        <v>3.942652329749104</v>
      </c>
      <c r="AA5" s="48">
        <v>1</v>
      </c>
      <c r="AB5" s="49">
        <v>0.35842293906810035</v>
      </c>
      <c r="AC5" s="48">
        <v>0</v>
      </c>
      <c r="AD5" s="49">
        <v>0</v>
      </c>
      <c r="AE5" s="48">
        <v>267</v>
      </c>
      <c r="AF5" s="49">
        <v>95.6989247311828</v>
      </c>
      <c r="AG5" s="48">
        <v>279</v>
      </c>
      <c r="AH5" s="114" t="s">
        <v>1094</v>
      </c>
      <c r="AI5" s="114" t="s">
        <v>1137</v>
      </c>
    </row>
    <row r="6" spans="1:35" ht="15">
      <c r="A6" s="83" t="s">
        <v>954</v>
      </c>
      <c r="B6" s="67" t="s">
        <v>958</v>
      </c>
      <c r="C6" s="67" t="s">
        <v>56</v>
      </c>
      <c r="D6" s="108"/>
      <c r="E6" s="107"/>
      <c r="F6" s="109" t="s">
        <v>1154</v>
      </c>
      <c r="G6" s="110"/>
      <c r="H6" s="110"/>
      <c r="I6" s="111">
        <v>6</v>
      </c>
      <c r="J6" s="112"/>
      <c r="K6" s="48">
        <v>4</v>
      </c>
      <c r="L6" s="48">
        <v>5</v>
      </c>
      <c r="M6" s="48">
        <v>0</v>
      </c>
      <c r="N6" s="48">
        <v>5</v>
      </c>
      <c r="O6" s="48">
        <v>0</v>
      </c>
      <c r="P6" s="49">
        <v>0</v>
      </c>
      <c r="Q6" s="49">
        <v>0</v>
      </c>
      <c r="R6" s="48">
        <v>1</v>
      </c>
      <c r="S6" s="48">
        <v>0</v>
      </c>
      <c r="T6" s="48">
        <v>4</v>
      </c>
      <c r="U6" s="48">
        <v>5</v>
      </c>
      <c r="V6" s="48">
        <v>2</v>
      </c>
      <c r="W6" s="49">
        <v>0.875</v>
      </c>
      <c r="X6" s="49">
        <v>0.4166666666666667</v>
      </c>
      <c r="Y6" s="48">
        <v>8</v>
      </c>
      <c r="Z6" s="49">
        <v>11.267605633802816</v>
      </c>
      <c r="AA6" s="48">
        <v>0</v>
      </c>
      <c r="AB6" s="49">
        <v>0</v>
      </c>
      <c r="AC6" s="48">
        <v>0</v>
      </c>
      <c r="AD6" s="49">
        <v>0</v>
      </c>
      <c r="AE6" s="48">
        <v>63</v>
      </c>
      <c r="AF6" s="49">
        <v>88.73239436619718</v>
      </c>
      <c r="AG6" s="48">
        <v>71</v>
      </c>
      <c r="AH6" s="114" t="s">
        <v>1095</v>
      </c>
      <c r="AI6" s="114" t="s">
        <v>1138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951</v>
      </c>
      <c r="B2" s="114" t="s">
        <v>258</v>
      </c>
      <c r="C2" s="80">
        <f>VLOOKUP(GroupVertices[[#This Row],[Vertex]],Vertices[],MATCH("ID",Vertices[[#Headers],[Vertex]:[Top Word Pairs in Description by Salience]],0),FALSE)</f>
        <v>39</v>
      </c>
    </row>
    <row r="3" spans="1:3" ht="15">
      <c r="A3" s="80" t="s">
        <v>951</v>
      </c>
      <c r="B3" s="114" t="s">
        <v>272</v>
      </c>
      <c r="C3" s="80">
        <f>VLOOKUP(GroupVertices[[#This Row],[Vertex]],Vertices[],MATCH("ID",Vertices[[#Headers],[Vertex]:[Top Word Pairs in Description by Salience]],0),FALSE)</f>
        <v>48</v>
      </c>
    </row>
    <row r="4" spans="1:3" ht="15">
      <c r="A4" s="80" t="s">
        <v>951</v>
      </c>
      <c r="B4" s="114" t="s">
        <v>259</v>
      </c>
      <c r="C4" s="80">
        <f>VLOOKUP(GroupVertices[[#This Row],[Vertex]],Vertices[],MATCH("ID",Vertices[[#Headers],[Vertex]:[Top Word Pairs in Description by Salience]],0),FALSE)</f>
        <v>47</v>
      </c>
    </row>
    <row r="5" spans="1:3" ht="15">
      <c r="A5" s="80" t="s">
        <v>951</v>
      </c>
      <c r="B5" s="114" t="s">
        <v>256</v>
      </c>
      <c r="C5" s="80">
        <f>VLOOKUP(GroupVertices[[#This Row],[Vertex]],Vertices[],MATCH("ID",Vertices[[#Headers],[Vertex]:[Top Word Pairs in Description by Salience]],0),FALSE)</f>
        <v>45</v>
      </c>
    </row>
    <row r="6" spans="1:3" ht="15">
      <c r="A6" s="80" t="s">
        <v>951</v>
      </c>
      <c r="B6" s="114" t="s">
        <v>257</v>
      </c>
      <c r="C6" s="80">
        <f>VLOOKUP(GroupVertices[[#This Row],[Vertex]],Vertices[],MATCH("ID",Vertices[[#Headers],[Vertex]:[Top Word Pairs in Description by Salience]],0),FALSE)</f>
        <v>43</v>
      </c>
    </row>
    <row r="7" spans="1:3" ht="15">
      <c r="A7" s="80" t="s">
        <v>951</v>
      </c>
      <c r="B7" s="114" t="s">
        <v>227</v>
      </c>
      <c r="C7" s="80">
        <f>VLOOKUP(GroupVertices[[#This Row],[Vertex]],Vertices[],MATCH("ID",Vertices[[#Headers],[Vertex]:[Top Word Pairs in Description by Salience]],0),FALSE)</f>
        <v>3</v>
      </c>
    </row>
    <row r="8" spans="1:3" ht="15">
      <c r="A8" s="80" t="s">
        <v>951</v>
      </c>
      <c r="B8" s="114" t="s">
        <v>254</v>
      </c>
      <c r="C8" s="80">
        <f>VLOOKUP(GroupVertices[[#This Row],[Vertex]],Vertices[],MATCH("ID",Vertices[[#Headers],[Vertex]:[Top Word Pairs in Description by Salience]],0),FALSE)</f>
        <v>42</v>
      </c>
    </row>
    <row r="9" spans="1:3" ht="15">
      <c r="A9" s="80" t="s">
        <v>951</v>
      </c>
      <c r="B9" s="114" t="s">
        <v>271</v>
      </c>
      <c r="C9" s="80">
        <f>VLOOKUP(GroupVertices[[#This Row],[Vertex]],Vertices[],MATCH("ID",Vertices[[#Headers],[Vertex]:[Top Word Pairs in Description by Salience]],0),FALSE)</f>
        <v>46</v>
      </c>
    </row>
    <row r="10" spans="1:3" ht="15">
      <c r="A10" s="80" t="s">
        <v>951</v>
      </c>
      <c r="B10" s="114" t="s">
        <v>252</v>
      </c>
      <c r="C10" s="80">
        <f>VLOOKUP(GroupVertices[[#This Row],[Vertex]],Vertices[],MATCH("ID",Vertices[[#Headers],[Vertex]:[Top Word Pairs in Description by Salience]],0),FALSE)</f>
        <v>40</v>
      </c>
    </row>
    <row r="11" spans="1:3" ht="15">
      <c r="A11" s="80" t="s">
        <v>951</v>
      </c>
      <c r="B11" s="114" t="s">
        <v>255</v>
      </c>
      <c r="C11" s="80">
        <f>VLOOKUP(GroupVertices[[#This Row],[Vertex]],Vertices[],MATCH("ID",Vertices[[#Headers],[Vertex]:[Top Word Pairs in Description by Salience]],0),FALSE)</f>
        <v>44</v>
      </c>
    </row>
    <row r="12" spans="1:3" ht="15">
      <c r="A12" s="80" t="s">
        <v>951</v>
      </c>
      <c r="B12" s="114" t="s">
        <v>253</v>
      </c>
      <c r="C12" s="80">
        <f>VLOOKUP(GroupVertices[[#This Row],[Vertex]],Vertices[],MATCH("ID",Vertices[[#Headers],[Vertex]:[Top Word Pairs in Description by Salience]],0),FALSE)</f>
        <v>41</v>
      </c>
    </row>
    <row r="13" spans="1:3" ht="15">
      <c r="A13" s="80" t="s">
        <v>951</v>
      </c>
      <c r="B13" s="114" t="s">
        <v>251</v>
      </c>
      <c r="C13" s="80">
        <f>VLOOKUP(GroupVertices[[#This Row],[Vertex]],Vertices[],MATCH("ID",Vertices[[#Headers],[Vertex]:[Top Word Pairs in Description by Salience]],0),FALSE)</f>
        <v>38</v>
      </c>
    </row>
    <row r="14" spans="1:3" ht="15">
      <c r="A14" s="80" t="s">
        <v>951</v>
      </c>
      <c r="B14" s="114" t="s">
        <v>261</v>
      </c>
      <c r="C14" s="80">
        <f>VLOOKUP(GroupVertices[[#This Row],[Vertex]],Vertices[],MATCH("ID",Vertices[[#Headers],[Vertex]:[Top Word Pairs in Description by Salience]],0),FALSE)</f>
        <v>5</v>
      </c>
    </row>
    <row r="15" spans="1:3" ht="15">
      <c r="A15" s="80" t="s">
        <v>951</v>
      </c>
      <c r="B15" s="114" t="s">
        <v>260</v>
      </c>
      <c r="C15" s="80">
        <f>VLOOKUP(GroupVertices[[#This Row],[Vertex]],Vertices[],MATCH("ID",Vertices[[#Headers],[Vertex]:[Top Word Pairs in Description by Salience]],0),FALSE)</f>
        <v>4</v>
      </c>
    </row>
    <row r="16" spans="1:3" ht="15">
      <c r="A16" s="80" t="s">
        <v>952</v>
      </c>
      <c r="B16" s="114" t="s">
        <v>237</v>
      </c>
      <c r="C16" s="80">
        <f>VLOOKUP(GroupVertices[[#This Row],[Vertex]],Vertices[],MATCH("ID",Vertices[[#Headers],[Vertex]:[Top Word Pairs in Description by Salience]],0),FALSE)</f>
        <v>16</v>
      </c>
    </row>
    <row r="17" spans="1:3" ht="15">
      <c r="A17" s="80" t="s">
        <v>952</v>
      </c>
      <c r="B17" s="114" t="s">
        <v>270</v>
      </c>
      <c r="C17" s="80">
        <f>VLOOKUP(GroupVertices[[#This Row],[Vertex]],Vertices[],MATCH("ID",Vertices[[#Headers],[Vertex]:[Top Word Pairs in Description by Salience]],0),FALSE)</f>
        <v>37</v>
      </c>
    </row>
    <row r="18" spans="1:3" ht="15">
      <c r="A18" s="80" t="s">
        <v>952</v>
      </c>
      <c r="B18" s="114" t="s">
        <v>269</v>
      </c>
      <c r="C18" s="80">
        <f>VLOOKUP(GroupVertices[[#This Row],[Vertex]],Vertices[],MATCH("ID",Vertices[[#Headers],[Vertex]:[Top Word Pairs in Description by Salience]],0),FALSE)</f>
        <v>36</v>
      </c>
    </row>
    <row r="19" spans="1:3" ht="15">
      <c r="A19" s="80" t="s">
        <v>952</v>
      </c>
      <c r="B19" s="114" t="s">
        <v>268</v>
      </c>
      <c r="C19" s="80">
        <f>VLOOKUP(GroupVertices[[#This Row],[Vertex]],Vertices[],MATCH("ID",Vertices[[#Headers],[Vertex]:[Top Word Pairs in Description by Salience]],0),FALSE)</f>
        <v>34</v>
      </c>
    </row>
    <row r="20" spans="1:3" ht="15">
      <c r="A20" s="80" t="s">
        <v>952</v>
      </c>
      <c r="B20" s="114" t="s">
        <v>249</v>
      </c>
      <c r="C20" s="80">
        <f>VLOOKUP(GroupVertices[[#This Row],[Vertex]],Vertices[],MATCH("ID",Vertices[[#Headers],[Vertex]:[Top Word Pairs in Description by Salience]],0),FALSE)</f>
        <v>33</v>
      </c>
    </row>
    <row r="21" spans="1:3" ht="15">
      <c r="A21" s="80" t="s">
        <v>952</v>
      </c>
      <c r="B21" s="114" t="s">
        <v>239</v>
      </c>
      <c r="C21" s="80">
        <f>VLOOKUP(GroupVertices[[#This Row],[Vertex]],Vertices[],MATCH("ID",Vertices[[#Headers],[Vertex]:[Top Word Pairs in Description by Salience]],0),FALSE)</f>
        <v>18</v>
      </c>
    </row>
    <row r="22" spans="1:3" ht="15">
      <c r="A22" s="80" t="s">
        <v>952</v>
      </c>
      <c r="B22" s="114" t="s">
        <v>248</v>
      </c>
      <c r="C22" s="80">
        <f>VLOOKUP(GroupVertices[[#This Row],[Vertex]],Vertices[],MATCH("ID",Vertices[[#Headers],[Vertex]:[Top Word Pairs in Description by Salience]],0),FALSE)</f>
        <v>32</v>
      </c>
    </row>
    <row r="23" spans="1:3" ht="15">
      <c r="A23" s="80" t="s">
        <v>952</v>
      </c>
      <c r="B23" s="114" t="s">
        <v>267</v>
      </c>
      <c r="C23" s="80">
        <f>VLOOKUP(GroupVertices[[#This Row],[Vertex]],Vertices[],MATCH("ID",Vertices[[#Headers],[Vertex]:[Top Word Pairs in Description by Salience]],0),FALSE)</f>
        <v>31</v>
      </c>
    </row>
    <row r="24" spans="1:3" ht="15">
      <c r="A24" s="80" t="s">
        <v>952</v>
      </c>
      <c r="B24" s="114" t="s">
        <v>266</v>
      </c>
      <c r="C24" s="80">
        <f>VLOOKUP(GroupVertices[[#This Row],[Vertex]],Vertices[],MATCH("ID",Vertices[[#Headers],[Vertex]:[Top Word Pairs in Description by Salience]],0),FALSE)</f>
        <v>30</v>
      </c>
    </row>
    <row r="25" spans="1:3" ht="15">
      <c r="A25" s="80" t="s">
        <v>952</v>
      </c>
      <c r="B25" s="114" t="s">
        <v>247</v>
      </c>
      <c r="C25" s="80">
        <f>VLOOKUP(GroupVertices[[#This Row],[Vertex]],Vertices[],MATCH("ID",Vertices[[#Headers],[Vertex]:[Top Word Pairs in Description by Salience]],0),FALSE)</f>
        <v>29</v>
      </c>
    </row>
    <row r="26" spans="1:3" ht="15">
      <c r="A26" s="80" t="s">
        <v>952</v>
      </c>
      <c r="B26" s="114" t="s">
        <v>246</v>
      </c>
      <c r="C26" s="80">
        <f>VLOOKUP(GroupVertices[[#This Row],[Vertex]],Vertices[],MATCH("ID",Vertices[[#Headers],[Vertex]:[Top Word Pairs in Description by Salience]],0),FALSE)</f>
        <v>27</v>
      </c>
    </row>
    <row r="27" spans="1:3" ht="15">
      <c r="A27" s="80" t="s">
        <v>952</v>
      </c>
      <c r="B27" s="114" t="s">
        <v>265</v>
      </c>
      <c r="C27" s="80">
        <f>VLOOKUP(GroupVertices[[#This Row],[Vertex]],Vertices[],MATCH("ID",Vertices[[#Headers],[Vertex]:[Top Word Pairs in Description by Salience]],0),FALSE)</f>
        <v>28</v>
      </c>
    </row>
    <row r="28" spans="1:3" ht="15">
      <c r="A28" s="80" t="s">
        <v>952</v>
      </c>
      <c r="B28" s="114" t="s">
        <v>264</v>
      </c>
      <c r="C28" s="80">
        <f>VLOOKUP(GroupVertices[[#This Row],[Vertex]],Vertices[],MATCH("ID",Vertices[[#Headers],[Vertex]:[Top Word Pairs in Description by Salience]],0),FALSE)</f>
        <v>26</v>
      </c>
    </row>
    <row r="29" spans="1:3" ht="15">
      <c r="A29" s="80" t="s">
        <v>952</v>
      </c>
      <c r="B29" s="114" t="s">
        <v>263</v>
      </c>
      <c r="C29" s="80">
        <f>VLOOKUP(GroupVertices[[#This Row],[Vertex]],Vertices[],MATCH("ID",Vertices[[#Headers],[Vertex]:[Top Word Pairs in Description by Salience]],0),FALSE)</f>
        <v>25</v>
      </c>
    </row>
    <row r="30" spans="1:3" ht="15">
      <c r="A30" s="80" t="s">
        <v>953</v>
      </c>
      <c r="B30" s="114" t="s">
        <v>236</v>
      </c>
      <c r="C30" s="80">
        <f>VLOOKUP(GroupVertices[[#This Row],[Vertex]],Vertices[],MATCH("ID",Vertices[[#Headers],[Vertex]:[Top Word Pairs in Description by Salience]],0),FALSE)</f>
        <v>15</v>
      </c>
    </row>
    <row r="31" spans="1:3" ht="15">
      <c r="A31" s="80" t="s">
        <v>953</v>
      </c>
      <c r="B31" s="114" t="s">
        <v>250</v>
      </c>
      <c r="C31" s="80">
        <f>VLOOKUP(GroupVertices[[#This Row],[Vertex]],Vertices[],MATCH("ID",Vertices[[#Headers],[Vertex]:[Top Word Pairs in Description by Salience]],0),FALSE)</f>
        <v>35</v>
      </c>
    </row>
    <row r="32" spans="1:3" ht="15">
      <c r="A32" s="80" t="s">
        <v>953</v>
      </c>
      <c r="B32" s="114" t="s">
        <v>235</v>
      </c>
      <c r="C32" s="80">
        <f>VLOOKUP(GroupVertices[[#This Row],[Vertex]],Vertices[],MATCH("ID",Vertices[[#Headers],[Vertex]:[Top Word Pairs in Description by Salience]],0),FALSE)</f>
        <v>14</v>
      </c>
    </row>
    <row r="33" spans="1:3" ht="15">
      <c r="A33" s="80" t="s">
        <v>953</v>
      </c>
      <c r="B33" s="114" t="s">
        <v>240</v>
      </c>
      <c r="C33" s="80">
        <f>VLOOKUP(GroupVertices[[#This Row],[Vertex]],Vertices[],MATCH("ID",Vertices[[#Headers],[Vertex]:[Top Word Pairs in Description by Salience]],0),FALSE)</f>
        <v>19</v>
      </c>
    </row>
    <row r="34" spans="1:3" ht="15">
      <c r="A34" s="80" t="s">
        <v>953</v>
      </c>
      <c r="B34" s="114" t="s">
        <v>233</v>
      </c>
      <c r="C34" s="80">
        <f>VLOOKUP(GroupVertices[[#This Row],[Vertex]],Vertices[],MATCH("ID",Vertices[[#Headers],[Vertex]:[Top Word Pairs in Description by Salience]],0),FALSE)</f>
        <v>12</v>
      </c>
    </row>
    <row r="35" spans="1:3" ht="15">
      <c r="A35" s="80" t="s">
        <v>953</v>
      </c>
      <c r="B35" s="114" t="s">
        <v>242</v>
      </c>
      <c r="C35" s="80">
        <f>VLOOKUP(GroupVertices[[#This Row],[Vertex]],Vertices[],MATCH("ID",Vertices[[#Headers],[Vertex]:[Top Word Pairs in Description by Salience]],0),FALSE)</f>
        <v>21</v>
      </c>
    </row>
    <row r="36" spans="1:3" ht="15">
      <c r="A36" s="80" t="s">
        <v>953</v>
      </c>
      <c r="B36" s="114" t="s">
        <v>229</v>
      </c>
      <c r="C36" s="80">
        <f>VLOOKUP(GroupVertices[[#This Row],[Vertex]],Vertices[],MATCH("ID",Vertices[[#Headers],[Vertex]:[Top Word Pairs in Description by Salience]],0),FALSE)</f>
        <v>8</v>
      </c>
    </row>
    <row r="37" spans="1:3" ht="15">
      <c r="A37" s="80" t="s">
        <v>953</v>
      </c>
      <c r="B37" s="114" t="s">
        <v>241</v>
      </c>
      <c r="C37" s="80">
        <f>VLOOKUP(GroupVertices[[#This Row],[Vertex]],Vertices[],MATCH("ID",Vertices[[#Headers],[Vertex]:[Top Word Pairs in Description by Salience]],0),FALSE)</f>
        <v>20</v>
      </c>
    </row>
    <row r="38" spans="1:3" ht="15">
      <c r="A38" s="80" t="s">
        <v>953</v>
      </c>
      <c r="B38" s="114" t="s">
        <v>232</v>
      </c>
      <c r="C38" s="80">
        <f>VLOOKUP(GroupVertices[[#This Row],[Vertex]],Vertices[],MATCH("ID",Vertices[[#Headers],[Vertex]:[Top Word Pairs in Description by Salience]],0),FALSE)</f>
        <v>11</v>
      </c>
    </row>
    <row r="39" spans="1:3" ht="15">
      <c r="A39" s="80" t="s">
        <v>953</v>
      </c>
      <c r="B39" s="114" t="s">
        <v>238</v>
      </c>
      <c r="C39" s="80">
        <f>VLOOKUP(GroupVertices[[#This Row],[Vertex]],Vertices[],MATCH("ID",Vertices[[#Headers],[Vertex]:[Top Word Pairs in Description by Salience]],0),FALSE)</f>
        <v>17</v>
      </c>
    </row>
    <row r="40" spans="1:3" ht="15">
      <c r="A40" s="80" t="s">
        <v>953</v>
      </c>
      <c r="B40" s="114" t="s">
        <v>234</v>
      </c>
      <c r="C40" s="80">
        <f>VLOOKUP(GroupVertices[[#This Row],[Vertex]],Vertices[],MATCH("ID",Vertices[[#Headers],[Vertex]:[Top Word Pairs in Description by Salience]],0),FALSE)</f>
        <v>13</v>
      </c>
    </row>
    <row r="41" spans="1:3" ht="15">
      <c r="A41" s="80" t="s">
        <v>953</v>
      </c>
      <c r="B41" s="114" t="s">
        <v>228</v>
      </c>
      <c r="C41" s="80">
        <f>VLOOKUP(GroupVertices[[#This Row],[Vertex]],Vertices[],MATCH("ID",Vertices[[#Headers],[Vertex]:[Top Word Pairs in Description by Salience]],0),FALSE)</f>
        <v>6</v>
      </c>
    </row>
    <row r="42" spans="1:3" ht="15">
      <c r="A42" s="80" t="s">
        <v>953</v>
      </c>
      <c r="B42" s="114" t="s">
        <v>231</v>
      </c>
      <c r="C42" s="80">
        <f>VLOOKUP(GroupVertices[[#This Row],[Vertex]],Vertices[],MATCH("ID",Vertices[[#Headers],[Vertex]:[Top Word Pairs in Description by Salience]],0),FALSE)</f>
        <v>10</v>
      </c>
    </row>
    <row r="43" spans="1:3" ht="15">
      <c r="A43" s="80" t="s">
        <v>953</v>
      </c>
      <c r="B43" s="114" t="s">
        <v>262</v>
      </c>
      <c r="C43" s="80">
        <f>VLOOKUP(GroupVertices[[#This Row],[Vertex]],Vertices[],MATCH("ID",Vertices[[#Headers],[Vertex]:[Top Word Pairs in Description by Salience]],0),FALSE)</f>
        <v>7</v>
      </c>
    </row>
    <row r="44" spans="1:3" ht="15">
      <c r="A44" s="80" t="s">
        <v>954</v>
      </c>
      <c r="B44" s="114" t="s">
        <v>245</v>
      </c>
      <c r="C44" s="80">
        <f>VLOOKUP(GroupVertices[[#This Row],[Vertex]],Vertices[],MATCH("ID",Vertices[[#Headers],[Vertex]:[Top Word Pairs in Description by Salience]],0),FALSE)</f>
        <v>24</v>
      </c>
    </row>
    <row r="45" spans="1:3" ht="15">
      <c r="A45" s="80" t="s">
        <v>954</v>
      </c>
      <c r="B45" s="114" t="s">
        <v>244</v>
      </c>
      <c r="C45" s="80">
        <f>VLOOKUP(GroupVertices[[#This Row],[Vertex]],Vertices[],MATCH("ID",Vertices[[#Headers],[Vertex]:[Top Word Pairs in Description by Salience]],0),FALSE)</f>
        <v>23</v>
      </c>
    </row>
    <row r="46" spans="1:3" ht="15">
      <c r="A46" s="80" t="s">
        <v>954</v>
      </c>
      <c r="B46" s="114" t="s">
        <v>230</v>
      </c>
      <c r="C46" s="80">
        <f>VLOOKUP(GroupVertices[[#This Row],[Vertex]],Vertices[],MATCH("ID",Vertices[[#Headers],[Vertex]:[Top Word Pairs in Description by Salience]],0),FALSE)</f>
        <v>9</v>
      </c>
    </row>
    <row r="47" spans="1:3" ht="15">
      <c r="A47" s="80" t="s">
        <v>954</v>
      </c>
      <c r="B47" s="114" t="s">
        <v>243</v>
      </c>
      <c r="C47" s="80">
        <f>VLOOKUP(GroupVertices[[#This Row],[Vertex]],Vertices[],MATCH("ID",Vertices[[#Headers],[Vertex]:[Top Word Pairs in Description by Salience]],0),FALSE)</f>
        <v>22</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965</v>
      </c>
      <c r="B2" s="34" t="s">
        <v>195</v>
      </c>
      <c r="D2" s="31">
        <f>MIN(Vertices[Degree])</f>
        <v>0</v>
      </c>
      <c r="E2" s="3">
        <f>COUNTIF(Vertices[Degree],"&gt;= "&amp;D2)-COUNTIF(Vertices[Degree],"&gt;="&amp;D3)</f>
        <v>0</v>
      </c>
      <c r="F2" s="37">
        <f>MIN(Vertices[In-Degree])</f>
        <v>1</v>
      </c>
      <c r="G2" s="38">
        <f>COUNTIF(Vertices[In-Degree],"&gt;= "&amp;F2)-COUNTIF(Vertices[In-Degree],"&gt;="&amp;F3)</f>
        <v>18</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41</v>
      </c>
      <c r="L2" s="37">
        <f>MIN(Vertices[Closeness Centrality])</f>
        <v>0.008065</v>
      </c>
      <c r="M2" s="38">
        <f>COUNTIF(Vertices[Closeness Centrality],"&gt;= "&amp;L2)-COUNTIF(Vertices[Closeness Centrality],"&gt;="&amp;L3)</f>
        <v>4</v>
      </c>
      <c r="N2" s="37">
        <f>MIN(Vertices[Eigenvector Centrality])</f>
        <v>0.002406</v>
      </c>
      <c r="O2" s="38">
        <f>COUNTIF(Vertices[Eigenvector Centrality],"&gt;= "&amp;N2)-COUNTIF(Vertices[Eigenvector Centrality],"&gt;="&amp;N3)</f>
        <v>3</v>
      </c>
      <c r="P2" s="37">
        <f>MIN(Vertices[PageRank])</f>
        <v>0.28955</v>
      </c>
      <c r="Q2" s="38">
        <f>COUNTIF(Vertices[PageRank],"&gt;= "&amp;P2)-COUNTIF(Vertices[PageRank],"&gt;="&amp;P3)</f>
        <v>9</v>
      </c>
      <c r="R2" s="37">
        <f>MIN(Vertices[Clustering Coefficient])</f>
        <v>0</v>
      </c>
      <c r="S2" s="43">
        <f>COUNTIF(Vertices[Clustering Coefficient],"&gt;= "&amp;R2)-COUNTIF(Vertices[Clustering Coefficient],"&gt;="&amp;R3)</f>
        <v>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1.1636363636363636</v>
      </c>
      <c r="G3" s="40">
        <f>COUNTIF(Vertices[In-Degree],"&gt;= "&amp;F3)-COUNTIF(Vertices[In-Degree],"&gt;="&amp;F4)</f>
        <v>0</v>
      </c>
      <c r="H3" s="39">
        <f aca="true" t="shared" si="3" ref="H3:H26">H2+($H$57-$H$2)/BinDivisor</f>
        <v>0.7090909090909091</v>
      </c>
      <c r="I3" s="40">
        <f>COUNTIF(Vertices[Out-Degree],"&gt;= "&amp;H3)-COUNTIF(Vertices[Out-Degree],"&gt;="&amp;H4)</f>
        <v>8</v>
      </c>
      <c r="J3" s="39">
        <f aca="true" t="shared" si="4" ref="J3:J26">J2+($J$57-$J$2)/BinDivisor</f>
        <v>28.437142854545453</v>
      </c>
      <c r="K3" s="40">
        <f>COUNTIF(Vertices[Betweenness Centrality],"&gt;= "&amp;J3)-COUNTIF(Vertices[Betweenness Centrality],"&gt;="&amp;J4)</f>
        <v>2</v>
      </c>
      <c r="L3" s="39">
        <f aca="true" t="shared" si="5" ref="L3:L26">L2+($L$57-$L$2)/BinDivisor</f>
        <v>0.008282</v>
      </c>
      <c r="M3" s="40">
        <f>COUNTIF(Vertices[Closeness Centrality],"&gt;= "&amp;L3)-COUNTIF(Vertices[Closeness Centrality],"&gt;="&amp;L4)</f>
        <v>0</v>
      </c>
      <c r="N3" s="39">
        <f aca="true" t="shared" si="6" ref="N3:N26">N2+($N$57-$N$2)/BinDivisor</f>
        <v>0.003944454545454545</v>
      </c>
      <c r="O3" s="40">
        <f>COUNTIF(Vertices[Eigenvector Centrality],"&gt;= "&amp;N3)-COUNTIF(Vertices[Eigenvector Centrality],"&gt;="&amp;N4)</f>
        <v>1</v>
      </c>
      <c r="P3" s="39">
        <f aca="true" t="shared" si="7" ref="P3:P26">P2+($P$57-$P$2)/BinDivisor</f>
        <v>0.40368652727272725</v>
      </c>
      <c r="Q3" s="40">
        <f>COUNTIF(Vertices[PageRank],"&gt;= "&amp;P3)-COUNTIF(Vertices[PageRank],"&gt;="&amp;P4)</f>
        <v>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46</v>
      </c>
      <c r="D4" s="32">
        <f t="shared" si="1"/>
        <v>0</v>
      </c>
      <c r="E4" s="3">
        <f>COUNTIF(Vertices[Degree],"&gt;= "&amp;D4)-COUNTIF(Vertices[Degree],"&gt;="&amp;D5)</f>
        <v>0</v>
      </c>
      <c r="F4" s="37">
        <f t="shared" si="2"/>
        <v>1.3272727272727272</v>
      </c>
      <c r="G4" s="38">
        <f>COUNTIF(Vertices[In-Degree],"&gt;= "&amp;F4)-COUNTIF(Vertices[In-Degree],"&gt;="&amp;F5)</f>
        <v>0</v>
      </c>
      <c r="H4" s="37">
        <f t="shared" si="3"/>
        <v>1.4181818181818182</v>
      </c>
      <c r="I4" s="38">
        <f>COUNTIF(Vertices[Out-Degree],"&gt;= "&amp;H4)-COUNTIF(Vertices[Out-Degree],"&gt;="&amp;H5)</f>
        <v>10</v>
      </c>
      <c r="J4" s="37">
        <f t="shared" si="4"/>
        <v>56.874285709090906</v>
      </c>
      <c r="K4" s="38">
        <f>COUNTIF(Vertices[Betweenness Centrality],"&gt;= "&amp;J4)-COUNTIF(Vertices[Betweenness Centrality],"&gt;="&amp;J5)</f>
        <v>0</v>
      </c>
      <c r="L4" s="37">
        <f t="shared" si="5"/>
        <v>0.008499</v>
      </c>
      <c r="M4" s="38">
        <f>COUNTIF(Vertices[Closeness Centrality],"&gt;= "&amp;L4)-COUNTIF(Vertices[Closeness Centrality],"&gt;="&amp;L5)</f>
        <v>1</v>
      </c>
      <c r="N4" s="37">
        <f t="shared" si="6"/>
        <v>0.00548290909090909</v>
      </c>
      <c r="O4" s="38">
        <f>COUNTIF(Vertices[Eigenvector Centrality],"&gt;= "&amp;N4)-COUNTIF(Vertices[Eigenvector Centrality],"&gt;="&amp;N5)</f>
        <v>0</v>
      </c>
      <c r="P4" s="37">
        <f t="shared" si="7"/>
        <v>0.5178230545454545</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1.4909090909090907</v>
      </c>
      <c r="G5" s="40">
        <f>COUNTIF(Vertices[In-Degree],"&gt;= "&amp;F5)-COUNTIF(Vertices[In-Degree],"&gt;="&amp;F6)</f>
        <v>0</v>
      </c>
      <c r="H5" s="39">
        <f t="shared" si="3"/>
        <v>2.1272727272727274</v>
      </c>
      <c r="I5" s="40">
        <f>COUNTIF(Vertices[Out-Degree],"&gt;= "&amp;H5)-COUNTIF(Vertices[Out-Degree],"&gt;="&amp;H6)</f>
        <v>0</v>
      </c>
      <c r="J5" s="39">
        <f t="shared" si="4"/>
        <v>85.31142856363635</v>
      </c>
      <c r="K5" s="40">
        <f>COUNTIF(Vertices[Betweenness Centrality],"&gt;= "&amp;J5)-COUNTIF(Vertices[Betweenness Centrality],"&gt;="&amp;J6)</f>
        <v>0</v>
      </c>
      <c r="L5" s="39">
        <f t="shared" si="5"/>
        <v>0.008716</v>
      </c>
      <c r="M5" s="40">
        <f>COUNTIF(Vertices[Closeness Centrality],"&gt;= "&amp;L5)-COUNTIF(Vertices[Closeness Centrality],"&gt;="&amp;L6)</f>
        <v>0</v>
      </c>
      <c r="N5" s="39">
        <f t="shared" si="6"/>
        <v>0.0070213636363636355</v>
      </c>
      <c r="O5" s="40">
        <f>COUNTIF(Vertices[Eigenvector Centrality],"&gt;= "&amp;N5)-COUNTIF(Vertices[Eigenvector Centrality],"&gt;="&amp;N6)</f>
        <v>6</v>
      </c>
      <c r="P5" s="39">
        <f t="shared" si="7"/>
        <v>0.6319595818181818</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135</v>
      </c>
      <c r="D6" s="32">
        <f t="shared" si="1"/>
        <v>0</v>
      </c>
      <c r="E6" s="3">
        <f>COUNTIF(Vertices[Degree],"&gt;= "&amp;D6)-COUNTIF(Vertices[Degree],"&gt;="&amp;D7)</f>
        <v>0</v>
      </c>
      <c r="F6" s="37">
        <f t="shared" si="2"/>
        <v>1.6545454545454543</v>
      </c>
      <c r="G6" s="38">
        <f>COUNTIF(Vertices[In-Degree],"&gt;= "&amp;F6)-COUNTIF(Vertices[In-Degree],"&gt;="&amp;F7)</f>
        <v>0</v>
      </c>
      <c r="H6" s="37">
        <f t="shared" si="3"/>
        <v>2.8363636363636364</v>
      </c>
      <c r="I6" s="38">
        <f>COUNTIF(Vertices[Out-Degree],"&gt;= "&amp;H6)-COUNTIF(Vertices[Out-Degree],"&gt;="&amp;H7)</f>
        <v>3</v>
      </c>
      <c r="J6" s="37">
        <f t="shared" si="4"/>
        <v>113.74857141818181</v>
      </c>
      <c r="K6" s="38">
        <f>COUNTIF(Vertices[Betweenness Centrality],"&gt;= "&amp;J6)-COUNTIF(Vertices[Betweenness Centrality],"&gt;="&amp;J7)</f>
        <v>0</v>
      </c>
      <c r="L6" s="37">
        <f t="shared" si="5"/>
        <v>0.008933</v>
      </c>
      <c r="M6" s="38">
        <f>COUNTIF(Vertices[Closeness Centrality],"&gt;= "&amp;L6)-COUNTIF(Vertices[Closeness Centrality],"&gt;="&amp;L7)</f>
        <v>0</v>
      </c>
      <c r="N6" s="37">
        <f t="shared" si="6"/>
        <v>0.00855981818181818</v>
      </c>
      <c r="O6" s="38">
        <f>COUNTIF(Vertices[Eigenvector Centrality],"&gt;= "&amp;N6)-COUNTIF(Vertices[Eigenvector Centrality],"&gt;="&amp;N7)</f>
        <v>1</v>
      </c>
      <c r="P6" s="37">
        <f t="shared" si="7"/>
        <v>0.7460961090909091</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35</v>
      </c>
      <c r="D7" s="32">
        <f t="shared" si="1"/>
        <v>0</v>
      </c>
      <c r="E7" s="3">
        <f>COUNTIF(Vertices[Degree],"&gt;= "&amp;D7)-COUNTIF(Vertices[Degree],"&gt;="&amp;D8)</f>
        <v>0</v>
      </c>
      <c r="F7" s="39">
        <f t="shared" si="2"/>
        <v>1.818181818181818</v>
      </c>
      <c r="G7" s="40">
        <f>COUNTIF(Vertices[In-Degree],"&gt;= "&amp;F7)-COUNTIF(Vertices[In-Degree],"&gt;="&amp;F8)</f>
        <v>0</v>
      </c>
      <c r="H7" s="39">
        <f t="shared" si="3"/>
        <v>3.5454545454545454</v>
      </c>
      <c r="I7" s="40">
        <f>COUNTIF(Vertices[Out-Degree],"&gt;= "&amp;H7)-COUNTIF(Vertices[Out-Degree],"&gt;="&amp;H8)</f>
        <v>2</v>
      </c>
      <c r="J7" s="39">
        <f t="shared" si="4"/>
        <v>142.18571427272727</v>
      </c>
      <c r="K7" s="40">
        <f>COUNTIF(Vertices[Betweenness Centrality],"&gt;= "&amp;J7)-COUNTIF(Vertices[Betweenness Centrality],"&gt;="&amp;J8)</f>
        <v>1</v>
      </c>
      <c r="L7" s="39">
        <f t="shared" si="5"/>
        <v>0.00915</v>
      </c>
      <c r="M7" s="40">
        <f>COUNTIF(Vertices[Closeness Centrality],"&gt;= "&amp;L7)-COUNTIF(Vertices[Closeness Centrality],"&gt;="&amp;L8)</f>
        <v>0</v>
      </c>
      <c r="N7" s="39">
        <f t="shared" si="6"/>
        <v>0.010098272727272727</v>
      </c>
      <c r="O7" s="40">
        <f>COUNTIF(Vertices[Eigenvector Centrality],"&gt;= "&amp;N7)-COUNTIF(Vertices[Eigenvector Centrality],"&gt;="&amp;N8)</f>
        <v>5</v>
      </c>
      <c r="P7" s="39">
        <f t="shared" si="7"/>
        <v>0.8602326363636363</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170</v>
      </c>
      <c r="D8" s="32">
        <f t="shared" si="1"/>
        <v>0</v>
      </c>
      <c r="E8" s="3">
        <f>COUNTIF(Vertices[Degree],"&gt;= "&amp;D8)-COUNTIF(Vertices[Degree],"&gt;="&amp;D9)</f>
        <v>0</v>
      </c>
      <c r="F8" s="37">
        <f t="shared" si="2"/>
        <v>1.9818181818181815</v>
      </c>
      <c r="G8" s="38">
        <f>COUNTIF(Vertices[In-Degree],"&gt;= "&amp;F8)-COUNTIF(Vertices[In-Degree],"&gt;="&amp;F9)</f>
        <v>6</v>
      </c>
      <c r="H8" s="37">
        <f t="shared" si="3"/>
        <v>4.254545454545455</v>
      </c>
      <c r="I8" s="38">
        <f>COUNTIF(Vertices[Out-Degree],"&gt;= "&amp;H8)-COUNTIF(Vertices[Out-Degree],"&gt;="&amp;H9)</f>
        <v>0</v>
      </c>
      <c r="J8" s="37">
        <f t="shared" si="4"/>
        <v>170.6228571272727</v>
      </c>
      <c r="K8" s="38">
        <f>COUNTIF(Vertices[Betweenness Centrality],"&gt;= "&amp;J8)-COUNTIF(Vertices[Betweenness Centrality],"&gt;="&amp;J9)</f>
        <v>1</v>
      </c>
      <c r="L8" s="37">
        <f t="shared" si="5"/>
        <v>0.009367</v>
      </c>
      <c r="M8" s="38">
        <f>COUNTIF(Vertices[Closeness Centrality],"&gt;= "&amp;L8)-COUNTIF(Vertices[Closeness Centrality],"&gt;="&amp;L9)</f>
        <v>0</v>
      </c>
      <c r="N8" s="37">
        <f t="shared" si="6"/>
        <v>0.011636727272727273</v>
      </c>
      <c r="O8" s="38">
        <f>COUNTIF(Vertices[Eigenvector Centrality],"&gt;= "&amp;N8)-COUNTIF(Vertices[Eigenvector Centrality],"&gt;="&amp;N9)</f>
        <v>3</v>
      </c>
      <c r="P8" s="37">
        <f t="shared" si="7"/>
        <v>0.9743691636363636</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2.145454545454545</v>
      </c>
      <c r="G9" s="40">
        <f>COUNTIF(Vertices[In-Degree],"&gt;= "&amp;F9)-COUNTIF(Vertices[In-Degree],"&gt;="&amp;F10)</f>
        <v>0</v>
      </c>
      <c r="H9" s="39">
        <f t="shared" si="3"/>
        <v>4.963636363636364</v>
      </c>
      <c r="I9" s="40">
        <f>COUNTIF(Vertices[Out-Degree],"&gt;= "&amp;H9)-COUNTIF(Vertices[Out-Degree],"&gt;="&amp;H10)</f>
        <v>3</v>
      </c>
      <c r="J9" s="39">
        <f t="shared" si="4"/>
        <v>199.05999998181815</v>
      </c>
      <c r="K9" s="40">
        <f>COUNTIF(Vertices[Betweenness Centrality],"&gt;= "&amp;J9)-COUNTIF(Vertices[Betweenness Centrality],"&gt;="&amp;J10)</f>
        <v>0</v>
      </c>
      <c r="L9" s="39">
        <f t="shared" si="5"/>
        <v>0.009584</v>
      </c>
      <c r="M9" s="40">
        <f>COUNTIF(Vertices[Closeness Centrality],"&gt;= "&amp;L9)-COUNTIF(Vertices[Closeness Centrality],"&gt;="&amp;L10)</f>
        <v>0</v>
      </c>
      <c r="N9" s="39">
        <f t="shared" si="6"/>
        <v>0.013175181818181819</v>
      </c>
      <c r="O9" s="40">
        <f>COUNTIF(Vertices[Eigenvector Centrality],"&gt;= "&amp;N9)-COUNTIF(Vertices[Eigenvector Centrality],"&gt;="&amp;N10)</f>
        <v>0</v>
      </c>
      <c r="P9" s="39">
        <f t="shared" si="7"/>
        <v>1.0885056909090909</v>
      </c>
      <c r="Q9" s="40">
        <f>COUNTIF(Vertices[PageRank],"&gt;= "&amp;P9)-COUNTIF(Vertices[PageRank],"&gt;="&amp;P10)</f>
        <v>5</v>
      </c>
      <c r="R9" s="39">
        <f t="shared" si="8"/>
        <v>0.1272727272727273</v>
      </c>
      <c r="S9" s="44">
        <f>COUNTIF(Vertices[Clustering Coefficient],"&gt;= "&amp;R9)-COUNTIF(Vertices[Clustering Coefficient],"&gt;="&amp;R10)</f>
        <v>0</v>
      </c>
      <c r="T9" s="39" t="e">
        <f ca="1" t="shared" si="9"/>
        <v>#REF!</v>
      </c>
      <c r="U9" s="40" t="e">
        <f ca="1" t="shared" si="0"/>
        <v>#REF!</v>
      </c>
    </row>
    <row r="10" spans="1:21" ht="15">
      <c r="A10" s="34" t="s">
        <v>966</v>
      </c>
      <c r="B10" s="34">
        <v>1</v>
      </c>
      <c r="D10" s="32">
        <f t="shared" si="1"/>
        <v>0</v>
      </c>
      <c r="E10" s="3">
        <f>COUNTIF(Vertices[Degree],"&gt;= "&amp;D10)-COUNTIF(Vertices[Degree],"&gt;="&amp;D11)</f>
        <v>0</v>
      </c>
      <c r="F10" s="37">
        <f t="shared" si="2"/>
        <v>2.3090909090909086</v>
      </c>
      <c r="G10" s="38">
        <f>COUNTIF(Vertices[In-Degree],"&gt;= "&amp;F10)-COUNTIF(Vertices[In-Degree],"&gt;="&amp;F11)</f>
        <v>0</v>
      </c>
      <c r="H10" s="37">
        <f t="shared" si="3"/>
        <v>5.672727272727273</v>
      </c>
      <c r="I10" s="38">
        <f>COUNTIF(Vertices[Out-Degree],"&gt;= "&amp;H10)-COUNTIF(Vertices[Out-Degree],"&gt;="&amp;H11)</f>
        <v>0</v>
      </c>
      <c r="J10" s="37">
        <f t="shared" si="4"/>
        <v>227.4971428363636</v>
      </c>
      <c r="K10" s="38">
        <f>COUNTIF(Vertices[Betweenness Centrality],"&gt;= "&amp;J10)-COUNTIF(Vertices[Betweenness Centrality],"&gt;="&amp;J11)</f>
        <v>0</v>
      </c>
      <c r="L10" s="37">
        <f t="shared" si="5"/>
        <v>0.009801</v>
      </c>
      <c r="M10" s="38">
        <f>COUNTIF(Vertices[Closeness Centrality],"&gt;= "&amp;L10)-COUNTIF(Vertices[Closeness Centrality],"&gt;="&amp;L11)</f>
        <v>0</v>
      </c>
      <c r="N10" s="37">
        <f t="shared" si="6"/>
        <v>0.014713636363636364</v>
      </c>
      <c r="O10" s="38">
        <f>COUNTIF(Vertices[Eigenvector Centrality],"&gt;= "&amp;N10)-COUNTIF(Vertices[Eigenvector Centrality],"&gt;="&amp;N11)</f>
        <v>1</v>
      </c>
      <c r="P10" s="37">
        <f t="shared" si="7"/>
        <v>1.2026422181818182</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2.472727272727272</v>
      </c>
      <c r="G11" s="40">
        <f>COUNTIF(Vertices[In-Degree],"&gt;= "&amp;F11)-COUNTIF(Vertices[In-Degree],"&gt;="&amp;F12)</f>
        <v>0</v>
      </c>
      <c r="H11" s="39">
        <f t="shared" si="3"/>
        <v>6.381818181818182</v>
      </c>
      <c r="I11" s="40">
        <f>COUNTIF(Vertices[Out-Degree],"&gt;= "&amp;H11)-COUNTIF(Vertices[Out-Degree],"&gt;="&amp;H12)</f>
        <v>3</v>
      </c>
      <c r="J11" s="39">
        <f t="shared" si="4"/>
        <v>255.93428569090904</v>
      </c>
      <c r="K11" s="40">
        <f>COUNTIF(Vertices[Betweenness Centrality],"&gt;= "&amp;J11)-COUNTIF(Vertices[Betweenness Centrality],"&gt;="&amp;J12)</f>
        <v>0</v>
      </c>
      <c r="L11" s="39">
        <f t="shared" si="5"/>
        <v>0.010018</v>
      </c>
      <c r="M11" s="40">
        <f>COUNTIF(Vertices[Closeness Centrality],"&gt;= "&amp;L11)-COUNTIF(Vertices[Closeness Centrality],"&gt;="&amp;L12)</f>
        <v>0</v>
      </c>
      <c r="N11" s="39">
        <f t="shared" si="6"/>
        <v>0.01625209090909091</v>
      </c>
      <c r="O11" s="40">
        <f>COUNTIF(Vertices[Eigenvector Centrality],"&gt;= "&amp;N11)-COUNTIF(Vertices[Eigenvector Centrality],"&gt;="&amp;N12)</f>
        <v>3</v>
      </c>
      <c r="P11" s="39">
        <f t="shared" si="7"/>
        <v>1.3167787454545454</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273</v>
      </c>
      <c r="B12" s="34">
        <v>170</v>
      </c>
      <c r="D12" s="32">
        <f t="shared" si="1"/>
        <v>0</v>
      </c>
      <c r="E12" s="3">
        <f>COUNTIF(Vertices[Degree],"&gt;= "&amp;D12)-COUNTIF(Vertices[Degree],"&gt;="&amp;D13)</f>
        <v>0</v>
      </c>
      <c r="F12" s="37">
        <f t="shared" si="2"/>
        <v>2.636363636363636</v>
      </c>
      <c r="G12" s="38">
        <f>COUNTIF(Vertices[In-Degree],"&gt;= "&amp;F12)-COUNTIF(Vertices[In-Degree],"&gt;="&amp;F13)</f>
        <v>0</v>
      </c>
      <c r="H12" s="37">
        <f t="shared" si="3"/>
        <v>7.090909090909091</v>
      </c>
      <c r="I12" s="38">
        <f>COUNTIF(Vertices[Out-Degree],"&gt;= "&amp;H12)-COUNTIF(Vertices[Out-Degree],"&gt;="&amp;H13)</f>
        <v>0</v>
      </c>
      <c r="J12" s="37">
        <f t="shared" si="4"/>
        <v>284.3714285454545</v>
      </c>
      <c r="K12" s="38">
        <f>COUNTIF(Vertices[Betweenness Centrality],"&gt;= "&amp;J12)-COUNTIF(Vertices[Betweenness Centrality],"&gt;="&amp;J13)</f>
        <v>0</v>
      </c>
      <c r="L12" s="37">
        <f t="shared" si="5"/>
        <v>0.010235000000000001</v>
      </c>
      <c r="M12" s="38">
        <f>COUNTIF(Vertices[Closeness Centrality],"&gt;= "&amp;L12)-COUNTIF(Vertices[Closeness Centrality],"&gt;="&amp;L13)</f>
        <v>0</v>
      </c>
      <c r="N12" s="37">
        <f t="shared" si="6"/>
        <v>0.017790545454545455</v>
      </c>
      <c r="O12" s="38">
        <f>COUNTIF(Vertices[Eigenvector Centrality],"&gt;= "&amp;N12)-COUNTIF(Vertices[Eigenvector Centrality],"&gt;="&amp;N13)</f>
        <v>1</v>
      </c>
      <c r="P12" s="37">
        <f t="shared" si="7"/>
        <v>1.4309152727272727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117"/>
      <c r="B13" s="117"/>
      <c r="D13" s="32">
        <f t="shared" si="1"/>
        <v>0</v>
      </c>
      <c r="E13" s="3">
        <f>COUNTIF(Vertices[Degree],"&gt;= "&amp;D13)-COUNTIF(Vertices[Degree],"&gt;="&amp;D14)</f>
        <v>0</v>
      </c>
      <c r="F13" s="39">
        <f t="shared" si="2"/>
        <v>2.7999999999999994</v>
      </c>
      <c r="G13" s="40">
        <f>COUNTIF(Vertices[In-Degree],"&gt;= "&amp;F13)-COUNTIF(Vertices[In-Degree],"&gt;="&amp;F14)</f>
        <v>0</v>
      </c>
      <c r="H13" s="39">
        <f t="shared" si="3"/>
        <v>7.8</v>
      </c>
      <c r="I13" s="40">
        <f>COUNTIF(Vertices[Out-Degree],"&gt;= "&amp;H13)-COUNTIF(Vertices[Out-Degree],"&gt;="&amp;H14)</f>
        <v>1</v>
      </c>
      <c r="J13" s="39">
        <f t="shared" si="4"/>
        <v>312.80857139999995</v>
      </c>
      <c r="K13" s="40">
        <f>COUNTIF(Vertices[Betweenness Centrality],"&gt;= "&amp;J13)-COUNTIF(Vertices[Betweenness Centrality],"&gt;="&amp;J14)</f>
        <v>0</v>
      </c>
      <c r="L13" s="39">
        <f t="shared" si="5"/>
        <v>0.010452000000000001</v>
      </c>
      <c r="M13" s="40">
        <f>COUNTIF(Vertices[Closeness Centrality],"&gt;= "&amp;L13)-COUNTIF(Vertices[Closeness Centrality],"&gt;="&amp;L14)</f>
        <v>6</v>
      </c>
      <c r="N13" s="39">
        <f t="shared" si="6"/>
        <v>0.019329</v>
      </c>
      <c r="O13" s="40">
        <f>COUNTIF(Vertices[Eigenvector Centrality],"&gt;= "&amp;N13)-COUNTIF(Vertices[Eigenvector Centrality],"&gt;="&amp;N14)</f>
        <v>0</v>
      </c>
      <c r="P13" s="39">
        <f t="shared" si="7"/>
        <v>1.5450518</v>
      </c>
      <c r="Q13" s="40">
        <f>COUNTIF(Vertices[PageRank],"&gt;= "&amp;P13)-COUNTIF(Vertices[PageRank],"&gt;="&amp;P14)</f>
        <v>3</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2.963636363636363</v>
      </c>
      <c r="G14" s="38">
        <f>COUNTIF(Vertices[In-Degree],"&gt;= "&amp;F14)-COUNTIF(Vertices[In-Degree],"&gt;="&amp;F15)</f>
        <v>5</v>
      </c>
      <c r="H14" s="37">
        <f t="shared" si="3"/>
        <v>8.50909090909091</v>
      </c>
      <c r="I14" s="38">
        <f>COUNTIF(Vertices[Out-Degree],"&gt;= "&amp;H14)-COUNTIF(Vertices[Out-Degree],"&gt;="&amp;H15)</f>
        <v>0</v>
      </c>
      <c r="J14" s="37">
        <f t="shared" si="4"/>
        <v>341.2457142545454</v>
      </c>
      <c r="K14" s="38">
        <f>COUNTIF(Vertices[Betweenness Centrality],"&gt;= "&amp;J14)-COUNTIF(Vertices[Betweenness Centrality],"&gt;="&amp;J15)</f>
        <v>0</v>
      </c>
      <c r="L14" s="37">
        <f t="shared" si="5"/>
        <v>0.010669000000000001</v>
      </c>
      <c r="M14" s="38">
        <f>COUNTIF(Vertices[Closeness Centrality],"&gt;= "&amp;L14)-COUNTIF(Vertices[Closeness Centrality],"&gt;="&amp;L15)</f>
        <v>10</v>
      </c>
      <c r="N14" s="37">
        <f t="shared" si="6"/>
        <v>0.020867454545454543</v>
      </c>
      <c r="O14" s="38">
        <f>COUNTIF(Vertices[Eigenvector Centrality],"&gt;= "&amp;N14)-COUNTIF(Vertices[Eigenvector Centrality],"&gt;="&amp;N15)</f>
        <v>4</v>
      </c>
      <c r="P14" s="37">
        <f t="shared" si="7"/>
        <v>1.6591883272727272</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17"/>
      <c r="B15" s="117"/>
      <c r="D15" s="32">
        <f t="shared" si="1"/>
        <v>0</v>
      </c>
      <c r="E15" s="3">
        <f>COUNTIF(Vertices[Degree],"&gt;= "&amp;D15)-COUNTIF(Vertices[Degree],"&gt;="&amp;D16)</f>
        <v>0</v>
      </c>
      <c r="F15" s="39">
        <f t="shared" si="2"/>
        <v>3.1272727272727265</v>
      </c>
      <c r="G15" s="40">
        <f>COUNTIF(Vertices[In-Degree],"&gt;= "&amp;F15)-COUNTIF(Vertices[In-Degree],"&gt;="&amp;F16)</f>
        <v>0</v>
      </c>
      <c r="H15" s="39">
        <f t="shared" si="3"/>
        <v>9.218181818181819</v>
      </c>
      <c r="I15" s="40">
        <f>COUNTIF(Vertices[Out-Degree],"&gt;= "&amp;H15)-COUNTIF(Vertices[Out-Degree],"&gt;="&amp;H16)</f>
        <v>0</v>
      </c>
      <c r="J15" s="39">
        <f t="shared" si="4"/>
        <v>369.6828571090909</v>
      </c>
      <c r="K15" s="40">
        <f>COUNTIF(Vertices[Betweenness Centrality],"&gt;= "&amp;J15)-COUNTIF(Vertices[Betweenness Centrality],"&gt;="&amp;J16)</f>
        <v>0</v>
      </c>
      <c r="L15" s="39">
        <f t="shared" si="5"/>
        <v>0.010886000000000002</v>
      </c>
      <c r="M15" s="40">
        <f>COUNTIF(Vertices[Closeness Centrality],"&gt;= "&amp;L15)-COUNTIF(Vertices[Closeness Centrality],"&gt;="&amp;L16)</f>
        <v>1</v>
      </c>
      <c r="N15" s="39">
        <f t="shared" si="6"/>
        <v>0.022405909090909087</v>
      </c>
      <c r="O15" s="40">
        <f>COUNTIF(Vertices[Eigenvector Centrality],"&gt;= "&amp;N15)-COUNTIF(Vertices[Eigenvector Centrality],"&gt;="&amp;N16)</f>
        <v>0</v>
      </c>
      <c r="P15" s="39">
        <f t="shared" si="7"/>
        <v>1.7733248545454545</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170</v>
      </c>
      <c r="B16" s="34">
        <v>0.08633093525179857</v>
      </c>
      <c r="D16" s="32">
        <f t="shared" si="1"/>
        <v>0</v>
      </c>
      <c r="E16" s="3">
        <f>COUNTIF(Vertices[Degree],"&gt;= "&amp;D16)-COUNTIF(Vertices[Degree],"&gt;="&amp;D17)</f>
        <v>0</v>
      </c>
      <c r="F16" s="37">
        <f t="shared" si="2"/>
        <v>3.29090909090909</v>
      </c>
      <c r="G16" s="38">
        <f>COUNTIF(Vertices[In-Degree],"&gt;= "&amp;F16)-COUNTIF(Vertices[In-Degree],"&gt;="&amp;F17)</f>
        <v>0</v>
      </c>
      <c r="H16" s="37">
        <f t="shared" si="3"/>
        <v>9.927272727272728</v>
      </c>
      <c r="I16" s="38">
        <f>COUNTIF(Vertices[Out-Degree],"&gt;= "&amp;H16)-COUNTIF(Vertices[Out-Degree],"&gt;="&amp;H17)</f>
        <v>0</v>
      </c>
      <c r="J16" s="37">
        <f t="shared" si="4"/>
        <v>398.11999996363636</v>
      </c>
      <c r="K16" s="38">
        <f>COUNTIF(Vertices[Betweenness Centrality],"&gt;= "&amp;J16)-COUNTIF(Vertices[Betweenness Centrality],"&gt;="&amp;J17)</f>
        <v>0</v>
      </c>
      <c r="L16" s="37">
        <f t="shared" si="5"/>
        <v>0.011103000000000002</v>
      </c>
      <c r="M16" s="38">
        <f>COUNTIF(Vertices[Closeness Centrality],"&gt;= "&amp;L16)-COUNTIF(Vertices[Closeness Centrality],"&gt;="&amp;L17)</f>
        <v>3</v>
      </c>
      <c r="N16" s="37">
        <f t="shared" si="6"/>
        <v>0.02394436363636363</v>
      </c>
      <c r="O16" s="38">
        <f>COUNTIF(Vertices[Eigenvector Centrality],"&gt;= "&amp;N16)-COUNTIF(Vertices[Eigenvector Centrality],"&gt;="&amp;N17)</f>
        <v>4</v>
      </c>
      <c r="P16" s="37">
        <f t="shared" si="7"/>
        <v>1.8874613818181818</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171</v>
      </c>
      <c r="B17" s="34">
        <v>0.15894039735099338</v>
      </c>
      <c r="D17" s="32">
        <f t="shared" si="1"/>
        <v>0</v>
      </c>
      <c r="E17" s="3">
        <f>COUNTIF(Vertices[Degree],"&gt;= "&amp;D17)-COUNTIF(Vertices[Degree],"&gt;="&amp;D18)</f>
        <v>0</v>
      </c>
      <c r="F17" s="39">
        <f t="shared" si="2"/>
        <v>3.4545454545454537</v>
      </c>
      <c r="G17" s="40">
        <f>COUNTIF(Vertices[In-Degree],"&gt;= "&amp;F17)-COUNTIF(Vertices[In-Degree],"&gt;="&amp;F18)</f>
        <v>0</v>
      </c>
      <c r="H17" s="39">
        <f t="shared" si="3"/>
        <v>10.636363636363637</v>
      </c>
      <c r="I17" s="40">
        <f>COUNTIF(Vertices[Out-Degree],"&gt;= "&amp;H17)-COUNTIF(Vertices[Out-Degree],"&gt;="&amp;H18)</f>
        <v>1</v>
      </c>
      <c r="J17" s="39">
        <f t="shared" si="4"/>
        <v>426.55714281818183</v>
      </c>
      <c r="K17" s="40">
        <f>COUNTIF(Vertices[Betweenness Centrality],"&gt;= "&amp;J17)-COUNTIF(Vertices[Betweenness Centrality],"&gt;="&amp;J18)</f>
        <v>0</v>
      </c>
      <c r="L17" s="39">
        <f t="shared" si="5"/>
        <v>0.011320000000000002</v>
      </c>
      <c r="M17" s="40">
        <f>COUNTIF(Vertices[Closeness Centrality],"&gt;= "&amp;L17)-COUNTIF(Vertices[Closeness Centrality],"&gt;="&amp;L18)</f>
        <v>5</v>
      </c>
      <c r="N17" s="39">
        <f t="shared" si="6"/>
        <v>0.025482818181818176</v>
      </c>
      <c r="O17" s="40">
        <f>COUNTIF(Vertices[Eigenvector Centrality],"&gt;= "&amp;N17)-COUNTIF(Vertices[Eigenvector Centrality],"&gt;="&amp;N18)</f>
        <v>1</v>
      </c>
      <c r="P17" s="39">
        <f t="shared" si="7"/>
        <v>2.001597909090909</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117"/>
      <c r="B18" s="117"/>
      <c r="D18" s="32">
        <f t="shared" si="1"/>
        <v>0</v>
      </c>
      <c r="E18" s="3">
        <f>COUNTIF(Vertices[Degree],"&gt;= "&amp;D18)-COUNTIF(Vertices[Degree],"&gt;="&amp;D19)</f>
        <v>0</v>
      </c>
      <c r="F18" s="37">
        <f t="shared" si="2"/>
        <v>3.6181818181818173</v>
      </c>
      <c r="G18" s="38">
        <f>COUNTIF(Vertices[In-Degree],"&gt;= "&amp;F18)-COUNTIF(Vertices[In-Degree],"&gt;="&amp;F19)</f>
        <v>0</v>
      </c>
      <c r="H18" s="37">
        <f t="shared" si="3"/>
        <v>11.345454545454546</v>
      </c>
      <c r="I18" s="38">
        <f>COUNTIF(Vertices[Out-Degree],"&gt;= "&amp;H18)-COUNTIF(Vertices[Out-Degree],"&gt;="&amp;H19)</f>
        <v>1</v>
      </c>
      <c r="J18" s="37">
        <f t="shared" si="4"/>
        <v>454.9942856727273</v>
      </c>
      <c r="K18" s="38">
        <f>COUNTIF(Vertices[Betweenness Centrality],"&gt;= "&amp;J18)-COUNTIF(Vertices[Betweenness Centrality],"&gt;="&amp;J19)</f>
        <v>0</v>
      </c>
      <c r="L18" s="37">
        <f t="shared" si="5"/>
        <v>0.011537000000000002</v>
      </c>
      <c r="M18" s="38">
        <f>COUNTIF(Vertices[Closeness Centrality],"&gt;= "&amp;L18)-COUNTIF(Vertices[Closeness Centrality],"&gt;="&amp;L19)</f>
        <v>1</v>
      </c>
      <c r="N18" s="37">
        <f t="shared" si="6"/>
        <v>0.02702127272727272</v>
      </c>
      <c r="O18" s="38">
        <f>COUNTIF(Vertices[Eigenvector Centrality],"&gt;= "&amp;N18)-COUNTIF(Vertices[Eigenvector Centrality],"&gt;="&amp;N19)</f>
        <v>1</v>
      </c>
      <c r="P18" s="37">
        <f t="shared" si="7"/>
        <v>2.1157344363636366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3.781818181818181</v>
      </c>
      <c r="G19" s="40">
        <f>COUNTIF(Vertices[In-Degree],"&gt;= "&amp;F19)-COUNTIF(Vertices[In-Degree],"&gt;="&amp;F20)</f>
        <v>0</v>
      </c>
      <c r="H19" s="39">
        <f t="shared" si="3"/>
        <v>12.054545454545455</v>
      </c>
      <c r="I19" s="40">
        <f>COUNTIF(Vertices[Out-Degree],"&gt;= "&amp;H19)-COUNTIF(Vertices[Out-Degree],"&gt;="&amp;H20)</f>
        <v>0</v>
      </c>
      <c r="J19" s="39">
        <f t="shared" si="4"/>
        <v>483.4314285272728</v>
      </c>
      <c r="K19" s="40">
        <f>COUNTIF(Vertices[Betweenness Centrality],"&gt;= "&amp;J19)-COUNTIF(Vertices[Betweenness Centrality],"&gt;="&amp;J20)</f>
        <v>0</v>
      </c>
      <c r="L19" s="39">
        <f t="shared" si="5"/>
        <v>0.011754000000000002</v>
      </c>
      <c r="M19" s="40">
        <f>COUNTIF(Vertices[Closeness Centrality],"&gt;= "&amp;L19)-COUNTIF(Vertices[Closeness Centrality],"&gt;="&amp;L20)</f>
        <v>6</v>
      </c>
      <c r="N19" s="39">
        <f t="shared" si="6"/>
        <v>0.028559727272727264</v>
      </c>
      <c r="O19" s="40">
        <f>COUNTIF(Vertices[Eigenvector Centrality],"&gt;= "&amp;N19)-COUNTIF(Vertices[Eigenvector Centrality],"&gt;="&amp;N20)</f>
        <v>1</v>
      </c>
      <c r="P19" s="39">
        <f t="shared" si="7"/>
        <v>2.2298709636363636</v>
      </c>
      <c r="Q19" s="40">
        <f>COUNTIF(Vertices[PageRank],"&gt;= "&amp;P19)-COUNTIF(Vertices[PageRank],"&gt;="&amp;P20)</f>
        <v>0</v>
      </c>
      <c r="R19" s="39">
        <f t="shared" si="8"/>
        <v>0.30909090909090914</v>
      </c>
      <c r="S19" s="44">
        <f>COUNTIF(Vertices[Clustering Coefficient],"&gt;= "&amp;R19)-COUNTIF(Vertices[Clustering Coefficient],"&gt;="&amp;R20)</f>
        <v>4</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3.9454545454545444</v>
      </c>
      <c r="G20" s="38">
        <f>COUNTIF(Vertices[In-Degree],"&gt;= "&amp;F20)-COUNTIF(Vertices[In-Degree],"&gt;="&amp;F21)</f>
        <v>3</v>
      </c>
      <c r="H20" s="37">
        <f t="shared" si="3"/>
        <v>12.763636363636364</v>
      </c>
      <c r="I20" s="38">
        <f>COUNTIF(Vertices[Out-Degree],"&gt;= "&amp;H20)-COUNTIF(Vertices[Out-Degree],"&gt;="&amp;H21)</f>
        <v>0</v>
      </c>
      <c r="J20" s="37">
        <f t="shared" si="4"/>
        <v>511.86857138181824</v>
      </c>
      <c r="K20" s="38">
        <f>COUNTIF(Vertices[Betweenness Centrality],"&gt;= "&amp;J20)-COUNTIF(Vertices[Betweenness Centrality],"&gt;="&amp;J21)</f>
        <v>0</v>
      </c>
      <c r="L20" s="37">
        <f t="shared" si="5"/>
        <v>0.011971000000000002</v>
      </c>
      <c r="M20" s="38">
        <f>COUNTIF(Vertices[Closeness Centrality],"&gt;= "&amp;L20)-COUNTIF(Vertices[Closeness Centrality],"&gt;="&amp;L21)</f>
        <v>2</v>
      </c>
      <c r="N20" s="37">
        <f t="shared" si="6"/>
        <v>0.03009818181818181</v>
      </c>
      <c r="O20" s="38">
        <f>COUNTIF(Vertices[Eigenvector Centrality],"&gt;= "&amp;N20)-COUNTIF(Vertices[Eigenvector Centrality],"&gt;="&amp;N21)</f>
        <v>0</v>
      </c>
      <c r="P20" s="37">
        <f t="shared" si="7"/>
        <v>2.3440074909090907</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154</v>
      </c>
      <c r="B21" s="34">
        <v>46</v>
      </c>
      <c r="D21" s="32">
        <f t="shared" si="1"/>
        <v>0</v>
      </c>
      <c r="E21" s="3">
        <f>COUNTIF(Vertices[Degree],"&gt;= "&amp;D21)-COUNTIF(Vertices[Degree],"&gt;="&amp;D22)</f>
        <v>0</v>
      </c>
      <c r="F21" s="39">
        <f t="shared" si="2"/>
        <v>4.1090909090909085</v>
      </c>
      <c r="G21" s="40">
        <f>COUNTIF(Vertices[In-Degree],"&gt;= "&amp;F21)-COUNTIF(Vertices[In-Degree],"&gt;="&amp;F22)</f>
        <v>0</v>
      </c>
      <c r="H21" s="39">
        <f t="shared" si="3"/>
        <v>13.472727272727273</v>
      </c>
      <c r="I21" s="40">
        <f>COUNTIF(Vertices[Out-Degree],"&gt;= "&amp;H21)-COUNTIF(Vertices[Out-Degree],"&gt;="&amp;H22)</f>
        <v>0</v>
      </c>
      <c r="J21" s="39">
        <f t="shared" si="4"/>
        <v>540.3057142363637</v>
      </c>
      <c r="K21" s="40">
        <f>COUNTIF(Vertices[Betweenness Centrality],"&gt;= "&amp;J21)-COUNTIF(Vertices[Betweenness Centrality],"&gt;="&amp;J22)</f>
        <v>0</v>
      </c>
      <c r="L21" s="39">
        <f t="shared" si="5"/>
        <v>0.012188000000000003</v>
      </c>
      <c r="M21" s="40">
        <f>COUNTIF(Vertices[Closeness Centrality],"&gt;= "&amp;L21)-COUNTIF(Vertices[Closeness Centrality],"&gt;="&amp;L22)</f>
        <v>3</v>
      </c>
      <c r="N21" s="39">
        <f t="shared" si="6"/>
        <v>0.03163663636363635</v>
      </c>
      <c r="O21" s="40">
        <f>COUNTIF(Vertices[Eigenvector Centrality],"&gt;= "&amp;N21)-COUNTIF(Vertices[Eigenvector Centrality],"&gt;="&amp;N22)</f>
        <v>2</v>
      </c>
      <c r="P21" s="39">
        <f t="shared" si="7"/>
        <v>2.4581440181818177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155</v>
      </c>
      <c r="B22" s="34">
        <v>170</v>
      </c>
      <c r="D22" s="32">
        <f t="shared" si="1"/>
        <v>0</v>
      </c>
      <c r="E22" s="3">
        <f>COUNTIF(Vertices[Degree],"&gt;= "&amp;D22)-COUNTIF(Vertices[Degree],"&gt;="&amp;D23)</f>
        <v>0</v>
      </c>
      <c r="F22" s="37">
        <f t="shared" si="2"/>
        <v>4.2727272727272725</v>
      </c>
      <c r="G22" s="38">
        <f>COUNTIF(Vertices[In-Degree],"&gt;= "&amp;F22)-COUNTIF(Vertices[In-Degree],"&gt;="&amp;F23)</f>
        <v>0</v>
      </c>
      <c r="H22" s="37">
        <f t="shared" si="3"/>
        <v>14.181818181818182</v>
      </c>
      <c r="I22" s="38">
        <f>COUNTIF(Vertices[Out-Degree],"&gt;= "&amp;H22)-COUNTIF(Vertices[Out-Degree],"&gt;="&amp;H23)</f>
        <v>0</v>
      </c>
      <c r="J22" s="37">
        <f t="shared" si="4"/>
        <v>568.7428570909091</v>
      </c>
      <c r="K22" s="38">
        <f>COUNTIF(Vertices[Betweenness Centrality],"&gt;= "&amp;J22)-COUNTIF(Vertices[Betweenness Centrality],"&gt;="&amp;J23)</f>
        <v>0</v>
      </c>
      <c r="L22" s="37">
        <f t="shared" si="5"/>
        <v>0.012405000000000003</v>
      </c>
      <c r="M22" s="38">
        <f>COUNTIF(Vertices[Closeness Centrality],"&gt;= "&amp;L22)-COUNTIF(Vertices[Closeness Centrality],"&gt;="&amp;L23)</f>
        <v>2</v>
      </c>
      <c r="N22" s="37">
        <f t="shared" si="6"/>
        <v>0.0331750909090909</v>
      </c>
      <c r="O22" s="38">
        <f>COUNTIF(Vertices[Eigenvector Centrality],"&gt;= "&amp;N22)-COUNTIF(Vertices[Eigenvector Centrality],"&gt;="&amp;N23)</f>
        <v>2</v>
      </c>
      <c r="P22" s="37">
        <f t="shared" si="7"/>
        <v>2.5722805454545448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117"/>
      <c r="B23" s="117"/>
      <c r="D23" s="32">
        <f t="shared" si="1"/>
        <v>0</v>
      </c>
      <c r="E23" s="3">
        <f>COUNTIF(Vertices[Degree],"&gt;= "&amp;D23)-COUNTIF(Vertices[Degree],"&gt;="&amp;D24)</f>
        <v>0</v>
      </c>
      <c r="F23" s="39">
        <f t="shared" si="2"/>
        <v>4.4363636363636365</v>
      </c>
      <c r="G23" s="40">
        <f>COUNTIF(Vertices[In-Degree],"&gt;= "&amp;F23)-COUNTIF(Vertices[In-Degree],"&gt;="&amp;F24)</f>
        <v>0</v>
      </c>
      <c r="H23" s="39">
        <f t="shared" si="3"/>
        <v>14.89090909090909</v>
      </c>
      <c r="I23" s="40">
        <f>COUNTIF(Vertices[Out-Degree],"&gt;= "&amp;H23)-COUNTIF(Vertices[Out-Degree],"&gt;="&amp;H24)</f>
        <v>0</v>
      </c>
      <c r="J23" s="39">
        <f t="shared" si="4"/>
        <v>597.1799999454545</v>
      </c>
      <c r="K23" s="40">
        <f>COUNTIF(Vertices[Betweenness Centrality],"&gt;= "&amp;J23)-COUNTIF(Vertices[Betweenness Centrality],"&gt;="&amp;J24)</f>
        <v>0</v>
      </c>
      <c r="L23" s="39">
        <f t="shared" si="5"/>
        <v>0.012622000000000003</v>
      </c>
      <c r="M23" s="40">
        <f>COUNTIF(Vertices[Closeness Centrality],"&gt;= "&amp;L23)-COUNTIF(Vertices[Closeness Centrality],"&gt;="&amp;L24)</f>
        <v>1</v>
      </c>
      <c r="N23" s="39">
        <f t="shared" si="6"/>
        <v>0.03471354545454544</v>
      </c>
      <c r="O23" s="40">
        <f>COUNTIF(Vertices[Eigenvector Centrality],"&gt;= "&amp;N23)-COUNTIF(Vertices[Eigenvector Centrality],"&gt;="&amp;N24)</f>
        <v>0</v>
      </c>
      <c r="P23" s="39">
        <f t="shared" si="7"/>
        <v>2.686417072727272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156</v>
      </c>
      <c r="B24" s="34">
        <v>3</v>
      </c>
      <c r="D24" s="32">
        <f t="shared" si="1"/>
        <v>0</v>
      </c>
      <c r="E24" s="3">
        <f>COUNTIF(Vertices[Degree],"&gt;= "&amp;D24)-COUNTIF(Vertices[Degree],"&gt;="&amp;D25)</f>
        <v>0</v>
      </c>
      <c r="F24" s="37">
        <f t="shared" si="2"/>
        <v>4.6000000000000005</v>
      </c>
      <c r="G24" s="38">
        <f>COUNTIF(Vertices[In-Degree],"&gt;= "&amp;F24)-COUNTIF(Vertices[In-Degree],"&gt;="&amp;F25)</f>
        <v>0</v>
      </c>
      <c r="H24" s="37">
        <f t="shared" si="3"/>
        <v>15.6</v>
      </c>
      <c r="I24" s="38">
        <f>COUNTIF(Vertices[Out-Degree],"&gt;= "&amp;H24)-COUNTIF(Vertices[Out-Degree],"&gt;="&amp;H25)</f>
        <v>0</v>
      </c>
      <c r="J24" s="37">
        <f t="shared" si="4"/>
        <v>625.6171427999999</v>
      </c>
      <c r="K24" s="38">
        <f>COUNTIF(Vertices[Betweenness Centrality],"&gt;= "&amp;J24)-COUNTIF(Vertices[Betweenness Centrality],"&gt;="&amp;J25)</f>
        <v>0</v>
      </c>
      <c r="L24" s="37">
        <f t="shared" si="5"/>
        <v>0.012839000000000003</v>
      </c>
      <c r="M24" s="38">
        <f>COUNTIF(Vertices[Closeness Centrality],"&gt;= "&amp;L24)-COUNTIF(Vertices[Closeness Centrality],"&gt;="&amp;L25)</f>
        <v>0</v>
      </c>
      <c r="N24" s="37">
        <f t="shared" si="6"/>
        <v>0.036251999999999986</v>
      </c>
      <c r="O24" s="38">
        <f>COUNTIF(Vertices[Eigenvector Centrality],"&gt;= "&amp;N24)-COUNTIF(Vertices[Eigenvector Centrality],"&gt;="&amp;N25)</f>
        <v>0</v>
      </c>
      <c r="P24" s="37">
        <f t="shared" si="7"/>
        <v>2.800553599999999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157</v>
      </c>
      <c r="B25" s="34">
        <v>1.979206</v>
      </c>
      <c r="D25" s="32">
        <f t="shared" si="1"/>
        <v>0</v>
      </c>
      <c r="E25" s="3">
        <f>COUNTIF(Vertices[Degree],"&gt;= "&amp;D25)-COUNTIF(Vertices[Degree],"&gt;="&amp;D26)</f>
        <v>0</v>
      </c>
      <c r="F25" s="39">
        <f t="shared" si="2"/>
        <v>4.763636363636365</v>
      </c>
      <c r="G25" s="40">
        <f>COUNTIF(Vertices[In-Degree],"&gt;= "&amp;F25)-COUNTIF(Vertices[In-Degree],"&gt;="&amp;F26)</f>
        <v>0</v>
      </c>
      <c r="H25" s="39">
        <f t="shared" si="3"/>
        <v>16.30909090909091</v>
      </c>
      <c r="I25" s="40">
        <f>COUNTIF(Vertices[Out-Degree],"&gt;= "&amp;H25)-COUNTIF(Vertices[Out-Degree],"&gt;="&amp;H26)</f>
        <v>0</v>
      </c>
      <c r="J25" s="39">
        <f t="shared" si="4"/>
        <v>654.0542856545453</v>
      </c>
      <c r="K25" s="40">
        <f>COUNTIF(Vertices[Betweenness Centrality],"&gt;= "&amp;J25)-COUNTIF(Vertices[Betweenness Centrality],"&gt;="&amp;J26)</f>
        <v>0</v>
      </c>
      <c r="L25" s="39">
        <f t="shared" si="5"/>
        <v>0.013056000000000003</v>
      </c>
      <c r="M25" s="40">
        <f>COUNTIF(Vertices[Closeness Centrality],"&gt;= "&amp;L25)-COUNTIF(Vertices[Closeness Centrality],"&gt;="&amp;L26)</f>
        <v>0</v>
      </c>
      <c r="N25" s="39">
        <f t="shared" si="6"/>
        <v>0.03779045454545453</v>
      </c>
      <c r="O25" s="40">
        <f>COUNTIF(Vertices[Eigenvector Centrality],"&gt;= "&amp;N25)-COUNTIF(Vertices[Eigenvector Centrality],"&gt;="&amp;N26)</f>
        <v>0</v>
      </c>
      <c r="P25" s="39">
        <f t="shared" si="7"/>
        <v>2.914690127272726</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117"/>
      <c r="B26" s="117"/>
      <c r="D26" s="32">
        <f t="shared" si="1"/>
        <v>0</v>
      </c>
      <c r="E26" s="3">
        <f>COUNTIF(Vertices[Degree],"&gt;= "&amp;D26)-COUNTIF(Vertices[Degree],"&gt;="&amp;D28)</f>
        <v>0</v>
      </c>
      <c r="F26" s="37">
        <f t="shared" si="2"/>
        <v>4.927272727272729</v>
      </c>
      <c r="G26" s="38">
        <f>COUNTIF(Vertices[In-Degree],"&gt;= "&amp;F26)-COUNTIF(Vertices[In-Degree],"&gt;="&amp;F28)</f>
        <v>6</v>
      </c>
      <c r="H26" s="37">
        <f t="shared" si="3"/>
        <v>17.01818181818182</v>
      </c>
      <c r="I26" s="38">
        <f>COUNTIF(Vertices[Out-Degree],"&gt;= "&amp;H26)-COUNTIF(Vertices[Out-Degree],"&gt;="&amp;H28)</f>
        <v>0</v>
      </c>
      <c r="J26" s="37">
        <f t="shared" si="4"/>
        <v>682.4914285090907</v>
      </c>
      <c r="K26" s="38">
        <f>COUNTIF(Vertices[Betweenness Centrality],"&gt;= "&amp;J26)-COUNTIF(Vertices[Betweenness Centrality],"&gt;="&amp;J28)</f>
        <v>0</v>
      </c>
      <c r="L26" s="37">
        <f t="shared" si="5"/>
        <v>0.013273000000000004</v>
      </c>
      <c r="M26" s="38">
        <f>COUNTIF(Vertices[Closeness Centrality],"&gt;= "&amp;L26)-COUNTIF(Vertices[Closeness Centrality],"&gt;="&amp;L28)</f>
        <v>0</v>
      </c>
      <c r="N26" s="37">
        <f t="shared" si="6"/>
        <v>0.039328909090909074</v>
      </c>
      <c r="O26" s="38">
        <f>COUNTIF(Vertices[Eigenvector Centrality],"&gt;= "&amp;N26)-COUNTIF(Vertices[Eigenvector Centrality],"&gt;="&amp;N28)</f>
        <v>1</v>
      </c>
      <c r="P26" s="37">
        <f t="shared" si="7"/>
        <v>3.028826654545453</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158</v>
      </c>
      <c r="B27" s="34">
        <v>0.07294685990338164</v>
      </c>
      <c r="D27" s="32"/>
      <c r="E27" s="3">
        <f>COUNTIF(Vertices[Degree],"&gt;= "&amp;D27)-COUNTIF(Vertices[Degree],"&gt;="&amp;D28)</f>
        <v>0</v>
      </c>
      <c r="F27" s="63"/>
      <c r="G27" s="64">
        <f>COUNTIF(Vertices[In-Degree],"&gt;= "&amp;F27)-COUNTIF(Vertices[In-Degree],"&gt;="&amp;F28)</f>
        <v>-8</v>
      </c>
      <c r="H27" s="63"/>
      <c r="I27" s="64">
        <f>COUNTIF(Vertices[Out-Degree],"&gt;= "&amp;H27)-COUNTIF(Vertices[Out-Degree],"&gt;="&amp;H28)</f>
        <v>-1</v>
      </c>
      <c r="J27" s="63"/>
      <c r="K27" s="64">
        <f>COUNTIF(Vertices[Betweenness Centrality],"&gt;= "&amp;J27)-COUNTIF(Vertices[Betweenness Centrality],"&gt;="&amp;J28)</f>
        <v>-1</v>
      </c>
      <c r="L27" s="63"/>
      <c r="M27" s="64">
        <f>COUNTIF(Vertices[Closeness Centrality],"&gt;= "&amp;L27)-COUNTIF(Vertices[Closeness Centrality],"&gt;="&amp;L28)</f>
        <v>-1</v>
      </c>
      <c r="N27" s="63"/>
      <c r="O27" s="64">
        <f>COUNTIF(Vertices[Eigenvector Centrality],"&gt;= "&amp;N27)-COUNTIF(Vertices[Eigenvector Centrality],"&gt;="&amp;N28)</f>
        <v>-6</v>
      </c>
      <c r="P27" s="63"/>
      <c r="Q27" s="64">
        <f>COUNTIF(Vertices[Eigenvector Centrality],"&gt;= "&amp;P27)-COUNTIF(Vertices[Eigenvector Centrality],"&gt;="&amp;P28)</f>
        <v>0</v>
      </c>
      <c r="R27" s="63"/>
      <c r="S27" s="65">
        <f>COUNTIF(Vertices[Clustering Coefficient],"&gt;= "&amp;R27)-COUNTIF(Vertices[Clustering Coefficient],"&gt;="&amp;R28)</f>
        <v>-19</v>
      </c>
      <c r="T27" s="63"/>
      <c r="U27" s="64">
        <f ca="1">COUNTIF(Vertices[Clustering Coefficient],"&gt;= "&amp;T27)-COUNTIF(Vertices[Clustering Coefficient],"&gt;="&amp;T28)</f>
        <v>0</v>
      </c>
    </row>
    <row r="28" spans="1:21" ht="15">
      <c r="A28" s="34" t="s">
        <v>967</v>
      </c>
      <c r="B28" s="34">
        <v>0.406696</v>
      </c>
      <c r="D28" s="32">
        <f>D26+($D$57-$D$2)/BinDivisor</f>
        <v>0</v>
      </c>
      <c r="E28" s="3">
        <f>COUNTIF(Vertices[Degree],"&gt;= "&amp;D28)-COUNTIF(Vertices[Degree],"&gt;="&amp;D40)</f>
        <v>0</v>
      </c>
      <c r="F28" s="39">
        <f>F26+($F$57-$F$2)/BinDivisor</f>
        <v>5.090909090909093</v>
      </c>
      <c r="G28" s="40">
        <f>COUNTIF(Vertices[In-Degree],"&gt;= "&amp;F28)-COUNTIF(Vertices[In-Degree],"&gt;="&amp;F40)</f>
        <v>0</v>
      </c>
      <c r="H28" s="39">
        <f>H26+($H$57-$H$2)/BinDivisor</f>
        <v>17.72727272727273</v>
      </c>
      <c r="I28" s="40">
        <f>COUNTIF(Vertices[Out-Degree],"&gt;= "&amp;H28)-COUNTIF(Vertices[Out-Degree],"&gt;="&amp;H40)</f>
        <v>0</v>
      </c>
      <c r="J28" s="39">
        <f>J26+($J$57-$J$2)/BinDivisor</f>
        <v>710.9285713636361</v>
      </c>
      <c r="K28" s="40">
        <f>COUNTIF(Vertices[Betweenness Centrality],"&gt;= "&amp;J28)-COUNTIF(Vertices[Betweenness Centrality],"&gt;="&amp;J40)</f>
        <v>0</v>
      </c>
      <c r="L28" s="39">
        <f>L26+($L$57-$L$2)/BinDivisor</f>
        <v>0.013490000000000004</v>
      </c>
      <c r="M28" s="40">
        <f>COUNTIF(Vertices[Closeness Centrality],"&gt;= "&amp;L28)-COUNTIF(Vertices[Closeness Centrality],"&gt;="&amp;L40)</f>
        <v>0</v>
      </c>
      <c r="N28" s="39">
        <f>N26+($N$57-$N$2)/BinDivisor</f>
        <v>0.04086736363636362</v>
      </c>
      <c r="O28" s="40">
        <f>COUNTIF(Vertices[Eigenvector Centrality],"&gt;= "&amp;N28)-COUNTIF(Vertices[Eigenvector Centrality],"&gt;="&amp;N40)</f>
        <v>2</v>
      </c>
      <c r="P28" s="39">
        <f>P26+($P$57-$P$2)/BinDivisor</f>
        <v>3.14296318181818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7"/>
      <c r="B29" s="117"/>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968</v>
      </c>
      <c r="B30" s="34" t="s">
        <v>969</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-8</v>
      </c>
      <c r="H38" s="63"/>
      <c r="I38" s="64">
        <f>COUNTIF(Vertices[Out-Degree],"&gt;= "&amp;H38)-COUNTIF(Vertices[Out-Degree],"&gt;="&amp;H40)</f>
        <v>-1</v>
      </c>
      <c r="J38" s="63"/>
      <c r="K38" s="64">
        <f>COUNTIF(Vertices[Betweenness Centrality],"&gt;= "&amp;J38)-COUNTIF(Vertices[Betweenness Centrality],"&gt;="&amp;J40)</f>
        <v>-1</v>
      </c>
      <c r="L38" s="63"/>
      <c r="M38" s="64">
        <f>COUNTIF(Vertices[Closeness Centrality],"&gt;= "&amp;L38)-COUNTIF(Vertices[Closeness Centrality],"&gt;="&amp;L40)</f>
        <v>-1</v>
      </c>
      <c r="N38" s="63"/>
      <c r="O38" s="64">
        <f>COUNTIF(Vertices[Eigenvector Centrality],"&gt;= "&amp;N38)-COUNTIF(Vertices[Eigenvector Centrality],"&gt;="&amp;N40)</f>
        <v>-4</v>
      </c>
      <c r="P38" s="63"/>
      <c r="Q38" s="64">
        <f>COUNTIF(Vertices[Eigenvector Centrality],"&gt;= "&amp;P38)-COUNTIF(Vertices[Eigenvector Centrality],"&gt;="&amp;P40)</f>
        <v>0</v>
      </c>
      <c r="R38" s="63"/>
      <c r="S38" s="65">
        <f>COUNTIF(Vertices[Clustering Coefficient],"&gt;= "&amp;R38)-COUNTIF(Vertices[Clustering Coefficient],"&gt;="&amp;R40)</f>
        <v>-19</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-8</v>
      </c>
      <c r="H39" s="63"/>
      <c r="I39" s="64">
        <f>COUNTIF(Vertices[Out-Degree],"&gt;= "&amp;H39)-COUNTIF(Vertices[Out-Degree],"&gt;="&amp;H40)</f>
        <v>-1</v>
      </c>
      <c r="J39" s="63"/>
      <c r="K39" s="64">
        <f>COUNTIF(Vertices[Betweenness Centrality],"&gt;= "&amp;J39)-COUNTIF(Vertices[Betweenness Centrality],"&gt;="&amp;J40)</f>
        <v>-1</v>
      </c>
      <c r="L39" s="63"/>
      <c r="M39" s="64">
        <f>COUNTIF(Vertices[Closeness Centrality],"&gt;= "&amp;L39)-COUNTIF(Vertices[Closeness Centrality],"&gt;="&amp;L40)</f>
        <v>-1</v>
      </c>
      <c r="N39" s="63"/>
      <c r="O39" s="64">
        <f>COUNTIF(Vertices[Eigenvector Centrality],"&gt;= "&amp;N39)-COUNTIF(Vertices[Eigenvector Centrality],"&gt;="&amp;N40)</f>
        <v>-4</v>
      </c>
      <c r="P39" s="63"/>
      <c r="Q39" s="64">
        <f>COUNTIF(Vertices[Eigenvector Centrality],"&gt;= "&amp;P39)-COUNTIF(Vertices[Eigenvector Centrality],"&gt;="&amp;P40)</f>
        <v>0</v>
      </c>
      <c r="R39" s="63"/>
      <c r="S39" s="65">
        <f>COUNTIF(Vertices[Clustering Coefficient],"&gt;= "&amp;R39)-COUNTIF(Vertices[Clustering Coefficient],"&gt;="&amp;R40)</f>
        <v>-19</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5.254545454545457</v>
      </c>
      <c r="G40" s="38">
        <f>COUNTIF(Vertices[In-Degree],"&gt;= "&amp;F40)-COUNTIF(Vertices[In-Degree],"&gt;="&amp;F41)</f>
        <v>0</v>
      </c>
      <c r="H40" s="37">
        <f>H28+($H$57-$H$2)/BinDivisor</f>
        <v>18.43636363636364</v>
      </c>
      <c r="I40" s="38">
        <f>COUNTIF(Vertices[Out-Degree],"&gt;= "&amp;H40)-COUNTIF(Vertices[Out-Degree],"&gt;="&amp;H41)</f>
        <v>0</v>
      </c>
      <c r="J40" s="37">
        <f>J28+($J$57-$J$2)/BinDivisor</f>
        <v>739.3657142181816</v>
      </c>
      <c r="K40" s="38">
        <f>COUNTIF(Vertices[Betweenness Centrality],"&gt;= "&amp;J40)-COUNTIF(Vertices[Betweenness Centrality],"&gt;="&amp;J41)</f>
        <v>0</v>
      </c>
      <c r="L40" s="37">
        <f>L28+($L$57-$L$2)/BinDivisor</f>
        <v>0.013707000000000004</v>
      </c>
      <c r="M40" s="38">
        <f>COUNTIF(Vertices[Closeness Centrality],"&gt;= "&amp;L40)-COUNTIF(Vertices[Closeness Centrality],"&gt;="&amp;L41)</f>
        <v>0</v>
      </c>
      <c r="N40" s="37">
        <f>N28+($N$57-$N$2)/BinDivisor</f>
        <v>0.04240581818181816</v>
      </c>
      <c r="O40" s="38">
        <f>COUNTIF(Vertices[Eigenvector Centrality],"&gt;= "&amp;N40)-COUNTIF(Vertices[Eigenvector Centrality],"&gt;="&amp;N41)</f>
        <v>1</v>
      </c>
      <c r="P40" s="37">
        <f>P28+($P$57-$P$2)/BinDivisor</f>
        <v>3.257099709090907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5.418181818181821</v>
      </c>
      <c r="G41" s="40">
        <f>COUNTIF(Vertices[In-Degree],"&gt;= "&amp;F41)-COUNTIF(Vertices[In-Degree],"&gt;="&amp;F42)</f>
        <v>0</v>
      </c>
      <c r="H41" s="39">
        <f aca="true" t="shared" si="12" ref="H41:H56">H40+($H$57-$H$2)/BinDivisor</f>
        <v>19.14545454545455</v>
      </c>
      <c r="I41" s="40">
        <f>COUNTIF(Vertices[Out-Degree],"&gt;= "&amp;H41)-COUNTIF(Vertices[Out-Degree],"&gt;="&amp;H42)</f>
        <v>0</v>
      </c>
      <c r="J41" s="39">
        <f aca="true" t="shared" si="13" ref="J41:J56">J40+($J$57-$J$2)/BinDivisor</f>
        <v>767.802857072727</v>
      </c>
      <c r="K41" s="40">
        <f>COUNTIF(Vertices[Betweenness Centrality],"&gt;= "&amp;J41)-COUNTIF(Vertices[Betweenness Centrality],"&gt;="&amp;J42)</f>
        <v>0</v>
      </c>
      <c r="L41" s="39">
        <f aca="true" t="shared" si="14" ref="L41:L56">L40+($L$57-$L$2)/BinDivisor</f>
        <v>0.013924000000000004</v>
      </c>
      <c r="M41" s="40">
        <f>COUNTIF(Vertices[Closeness Centrality],"&gt;= "&amp;L41)-COUNTIF(Vertices[Closeness Centrality],"&gt;="&amp;L42)</f>
        <v>0</v>
      </c>
      <c r="N41" s="39">
        <f aca="true" t="shared" si="15" ref="N41:N56">N40+($N$57-$N$2)/BinDivisor</f>
        <v>0.04394427272727271</v>
      </c>
      <c r="O41" s="40">
        <f>COUNTIF(Vertices[Eigenvector Centrality],"&gt;= "&amp;N41)-COUNTIF(Vertices[Eigenvector Centrality],"&gt;="&amp;N42)</f>
        <v>0</v>
      </c>
      <c r="P41" s="39">
        <f aca="true" t="shared" si="16" ref="P41:P56">P40+($P$57-$P$2)/BinDivisor</f>
        <v>3.371236236363634</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5.581818181818185</v>
      </c>
      <c r="G42" s="38">
        <f>COUNTIF(Vertices[In-Degree],"&gt;= "&amp;F42)-COUNTIF(Vertices[In-Degree],"&gt;="&amp;F43)</f>
        <v>0</v>
      </c>
      <c r="H42" s="37">
        <f t="shared" si="12"/>
        <v>19.854545454545462</v>
      </c>
      <c r="I42" s="38">
        <f>COUNTIF(Vertices[Out-Degree],"&gt;= "&amp;H42)-COUNTIF(Vertices[Out-Degree],"&gt;="&amp;H43)</f>
        <v>0</v>
      </c>
      <c r="J42" s="37">
        <f t="shared" si="13"/>
        <v>796.2399999272724</v>
      </c>
      <c r="K42" s="38">
        <f>COUNTIF(Vertices[Betweenness Centrality],"&gt;= "&amp;J42)-COUNTIF(Vertices[Betweenness Centrality],"&gt;="&amp;J43)</f>
        <v>0</v>
      </c>
      <c r="L42" s="37">
        <f t="shared" si="14"/>
        <v>0.014141000000000004</v>
      </c>
      <c r="M42" s="38">
        <f>COUNTIF(Vertices[Closeness Centrality],"&gt;= "&amp;L42)-COUNTIF(Vertices[Closeness Centrality],"&gt;="&amp;L43)</f>
        <v>0</v>
      </c>
      <c r="N42" s="37">
        <f t="shared" si="15"/>
        <v>0.04548272727272725</v>
      </c>
      <c r="O42" s="38">
        <f>COUNTIF(Vertices[Eigenvector Centrality],"&gt;= "&amp;N42)-COUNTIF(Vertices[Eigenvector Centrality],"&gt;="&amp;N43)</f>
        <v>1</v>
      </c>
      <c r="P42" s="37">
        <f t="shared" si="16"/>
        <v>3.485372763636361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5.745454545454549</v>
      </c>
      <c r="G43" s="40">
        <f>COUNTIF(Vertices[In-Degree],"&gt;= "&amp;F43)-COUNTIF(Vertices[In-Degree],"&gt;="&amp;F44)</f>
        <v>0</v>
      </c>
      <c r="H43" s="39">
        <f t="shared" si="12"/>
        <v>20.563636363636373</v>
      </c>
      <c r="I43" s="40">
        <f>COUNTIF(Vertices[Out-Degree],"&gt;= "&amp;H43)-COUNTIF(Vertices[Out-Degree],"&gt;="&amp;H44)</f>
        <v>0</v>
      </c>
      <c r="J43" s="39">
        <f t="shared" si="13"/>
        <v>824.6771427818178</v>
      </c>
      <c r="K43" s="40">
        <f>COUNTIF(Vertices[Betweenness Centrality],"&gt;= "&amp;J43)-COUNTIF(Vertices[Betweenness Centrality],"&gt;="&amp;J44)</f>
        <v>0</v>
      </c>
      <c r="L43" s="39">
        <f t="shared" si="14"/>
        <v>0.014358000000000004</v>
      </c>
      <c r="M43" s="40">
        <f>COUNTIF(Vertices[Closeness Centrality],"&gt;= "&amp;L43)-COUNTIF(Vertices[Closeness Centrality],"&gt;="&amp;L44)</f>
        <v>0</v>
      </c>
      <c r="N43" s="39">
        <f t="shared" si="15"/>
        <v>0.047021181818181795</v>
      </c>
      <c r="O43" s="40">
        <f>COUNTIF(Vertices[Eigenvector Centrality],"&gt;= "&amp;N43)-COUNTIF(Vertices[Eigenvector Centrality],"&gt;="&amp;N44)</f>
        <v>1</v>
      </c>
      <c r="P43" s="39">
        <f t="shared" si="16"/>
        <v>3.599509290909088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5.909090909090913</v>
      </c>
      <c r="G44" s="38">
        <f>COUNTIF(Vertices[In-Degree],"&gt;= "&amp;F44)-COUNTIF(Vertices[In-Degree],"&gt;="&amp;F45)</f>
        <v>2</v>
      </c>
      <c r="H44" s="37">
        <f t="shared" si="12"/>
        <v>21.272727272727284</v>
      </c>
      <c r="I44" s="38">
        <f>COUNTIF(Vertices[Out-Degree],"&gt;= "&amp;H44)-COUNTIF(Vertices[Out-Degree],"&gt;="&amp;H45)</f>
        <v>0</v>
      </c>
      <c r="J44" s="37">
        <f t="shared" si="13"/>
        <v>853.1142856363632</v>
      </c>
      <c r="K44" s="38">
        <f>COUNTIF(Vertices[Betweenness Centrality],"&gt;= "&amp;J44)-COUNTIF(Vertices[Betweenness Centrality],"&gt;="&amp;J45)</f>
        <v>0</v>
      </c>
      <c r="L44" s="37">
        <f t="shared" si="14"/>
        <v>0.014575000000000005</v>
      </c>
      <c r="M44" s="38">
        <f>COUNTIF(Vertices[Closeness Centrality],"&gt;= "&amp;L44)-COUNTIF(Vertices[Closeness Centrality],"&gt;="&amp;L45)</f>
        <v>0</v>
      </c>
      <c r="N44" s="37">
        <f t="shared" si="15"/>
        <v>0.04855963636363634</v>
      </c>
      <c r="O44" s="38">
        <f>COUNTIF(Vertices[Eigenvector Centrality],"&gt;= "&amp;N44)-COUNTIF(Vertices[Eigenvector Centrality],"&gt;="&amp;N45)</f>
        <v>0</v>
      </c>
      <c r="P44" s="37">
        <f t="shared" si="16"/>
        <v>3.7136458181818153</v>
      </c>
      <c r="Q44" s="38">
        <f>COUNTIF(Vertices[PageRank],"&gt;= "&amp;P44)-COUNTIF(Vertices[PageRank],"&gt;="&amp;P45)</f>
        <v>0</v>
      </c>
      <c r="R44" s="37">
        <f t="shared" si="17"/>
        <v>0.5454545454545455</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6.072727272727277</v>
      </c>
      <c r="G45" s="40">
        <f>COUNTIF(Vertices[In-Degree],"&gt;= "&amp;F45)-COUNTIF(Vertices[In-Degree],"&gt;="&amp;F46)</f>
        <v>0</v>
      </c>
      <c r="H45" s="39">
        <f t="shared" si="12"/>
        <v>21.981818181818195</v>
      </c>
      <c r="I45" s="40">
        <f>COUNTIF(Vertices[Out-Degree],"&gt;= "&amp;H45)-COUNTIF(Vertices[Out-Degree],"&gt;="&amp;H46)</f>
        <v>0</v>
      </c>
      <c r="J45" s="39">
        <f t="shared" si="13"/>
        <v>881.5514284909086</v>
      </c>
      <c r="K45" s="40">
        <f>COUNTIF(Vertices[Betweenness Centrality],"&gt;= "&amp;J45)-COUNTIF(Vertices[Betweenness Centrality],"&gt;="&amp;J46)</f>
        <v>0</v>
      </c>
      <c r="L45" s="39">
        <f t="shared" si="14"/>
        <v>0.014792000000000005</v>
      </c>
      <c r="M45" s="40">
        <f>COUNTIF(Vertices[Closeness Centrality],"&gt;= "&amp;L45)-COUNTIF(Vertices[Closeness Centrality],"&gt;="&amp;L46)</f>
        <v>0</v>
      </c>
      <c r="N45" s="39">
        <f t="shared" si="15"/>
        <v>0.050098090909090884</v>
      </c>
      <c r="O45" s="40">
        <f>COUNTIF(Vertices[Eigenvector Centrality],"&gt;= "&amp;N45)-COUNTIF(Vertices[Eigenvector Centrality],"&gt;="&amp;N46)</f>
        <v>0</v>
      </c>
      <c r="P45" s="39">
        <f t="shared" si="16"/>
        <v>3.8277823454545423</v>
      </c>
      <c r="Q45" s="40">
        <f>COUNTIF(Vertices[PageRank],"&gt;= "&amp;P45)-COUNTIF(Vertices[PageRank],"&gt;="&amp;P46)</f>
        <v>0</v>
      </c>
      <c r="R45" s="39">
        <f t="shared" si="17"/>
        <v>0.5636363636363637</v>
      </c>
      <c r="S45" s="44">
        <f>COUNTIF(Vertices[Clustering Coefficient],"&gt;= "&amp;R45)-COUNTIF(Vertices[Clustering Coefficient],"&gt;="&amp;R46)</f>
        <v>2</v>
      </c>
      <c r="T45" s="39" t="e">
        <f ca="1" t="shared" si="18"/>
        <v>#REF!</v>
      </c>
      <c r="U45" s="40" t="e">
        <f ca="1" t="shared" si="0"/>
        <v>#REF!</v>
      </c>
    </row>
    <row r="46" spans="4:21" ht="15">
      <c r="D46" s="32">
        <f t="shared" si="10"/>
        <v>0</v>
      </c>
      <c r="E46" s="3">
        <f>COUNTIF(Vertices[Degree],"&gt;= "&amp;D46)-COUNTIF(Vertices[Degree],"&gt;="&amp;D47)</f>
        <v>0</v>
      </c>
      <c r="F46" s="37">
        <f t="shared" si="11"/>
        <v>6.236363636363641</v>
      </c>
      <c r="G46" s="38">
        <f>COUNTIF(Vertices[In-Degree],"&gt;= "&amp;F46)-COUNTIF(Vertices[In-Degree],"&gt;="&amp;F47)</f>
        <v>0</v>
      </c>
      <c r="H46" s="37">
        <f t="shared" si="12"/>
        <v>22.690909090909106</v>
      </c>
      <c r="I46" s="38">
        <f>COUNTIF(Vertices[Out-Degree],"&gt;= "&amp;H46)-COUNTIF(Vertices[Out-Degree],"&gt;="&amp;H47)</f>
        <v>0</v>
      </c>
      <c r="J46" s="37">
        <f t="shared" si="13"/>
        <v>909.988571345454</v>
      </c>
      <c r="K46" s="38">
        <f>COUNTIF(Vertices[Betweenness Centrality],"&gt;= "&amp;J46)-COUNTIF(Vertices[Betweenness Centrality],"&gt;="&amp;J47)</f>
        <v>0</v>
      </c>
      <c r="L46" s="37">
        <f t="shared" si="14"/>
        <v>0.015009000000000005</v>
      </c>
      <c r="M46" s="38">
        <f>COUNTIF(Vertices[Closeness Centrality],"&gt;= "&amp;L46)-COUNTIF(Vertices[Closeness Centrality],"&gt;="&amp;L47)</f>
        <v>0</v>
      </c>
      <c r="N46" s="37">
        <f t="shared" si="15"/>
        <v>0.05163654545454543</v>
      </c>
      <c r="O46" s="38">
        <f>COUNTIF(Vertices[Eigenvector Centrality],"&gt;= "&amp;N46)-COUNTIF(Vertices[Eigenvector Centrality],"&gt;="&amp;N47)</f>
        <v>0</v>
      </c>
      <c r="P46" s="37">
        <f t="shared" si="16"/>
        <v>3.9419188727272694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6.400000000000005</v>
      </c>
      <c r="G47" s="40">
        <f>COUNTIF(Vertices[In-Degree],"&gt;= "&amp;F47)-COUNTIF(Vertices[In-Degree],"&gt;="&amp;F48)</f>
        <v>0</v>
      </c>
      <c r="H47" s="39">
        <f t="shared" si="12"/>
        <v>23.400000000000016</v>
      </c>
      <c r="I47" s="40">
        <f>COUNTIF(Vertices[Out-Degree],"&gt;= "&amp;H47)-COUNTIF(Vertices[Out-Degree],"&gt;="&amp;H48)</f>
        <v>0</v>
      </c>
      <c r="J47" s="39">
        <f t="shared" si="13"/>
        <v>938.4257141999994</v>
      </c>
      <c r="K47" s="40">
        <f>COUNTIF(Vertices[Betweenness Centrality],"&gt;= "&amp;J47)-COUNTIF(Vertices[Betweenness Centrality],"&gt;="&amp;J48)</f>
        <v>0</v>
      </c>
      <c r="L47" s="39">
        <f t="shared" si="14"/>
        <v>0.015226000000000005</v>
      </c>
      <c r="M47" s="40">
        <f>COUNTIF(Vertices[Closeness Centrality],"&gt;= "&amp;L47)-COUNTIF(Vertices[Closeness Centrality],"&gt;="&amp;L48)</f>
        <v>0</v>
      </c>
      <c r="N47" s="39">
        <f t="shared" si="15"/>
        <v>0.05317499999999997</v>
      </c>
      <c r="O47" s="40">
        <f>COUNTIF(Vertices[Eigenvector Centrality],"&gt;= "&amp;N47)-COUNTIF(Vertices[Eigenvector Centrality],"&gt;="&amp;N48)</f>
        <v>0</v>
      </c>
      <c r="P47" s="39">
        <f t="shared" si="16"/>
        <v>4.056055399999996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6.563636363636369</v>
      </c>
      <c r="G48" s="38">
        <f>COUNTIF(Vertices[In-Degree],"&gt;= "&amp;F48)-COUNTIF(Vertices[In-Degree],"&gt;="&amp;F49)</f>
        <v>0</v>
      </c>
      <c r="H48" s="37">
        <f t="shared" si="12"/>
        <v>24.109090909090927</v>
      </c>
      <c r="I48" s="38">
        <f>COUNTIF(Vertices[Out-Degree],"&gt;= "&amp;H48)-COUNTIF(Vertices[Out-Degree],"&gt;="&amp;H49)</f>
        <v>0</v>
      </c>
      <c r="J48" s="37">
        <f t="shared" si="13"/>
        <v>966.8628570545449</v>
      </c>
      <c r="K48" s="38">
        <f>COUNTIF(Vertices[Betweenness Centrality],"&gt;= "&amp;J48)-COUNTIF(Vertices[Betweenness Centrality],"&gt;="&amp;J49)</f>
        <v>0</v>
      </c>
      <c r="L48" s="37">
        <f t="shared" si="14"/>
        <v>0.015443000000000005</v>
      </c>
      <c r="M48" s="38">
        <f>COUNTIF(Vertices[Closeness Centrality],"&gt;= "&amp;L48)-COUNTIF(Vertices[Closeness Centrality],"&gt;="&amp;L49)</f>
        <v>0</v>
      </c>
      <c r="N48" s="37">
        <f t="shared" si="15"/>
        <v>0.05471345454545452</v>
      </c>
      <c r="O48" s="38">
        <f>COUNTIF(Vertices[Eigenvector Centrality],"&gt;= "&amp;N48)-COUNTIF(Vertices[Eigenvector Centrality],"&gt;="&amp;N49)</f>
        <v>0</v>
      </c>
      <c r="P48" s="37">
        <f t="shared" si="16"/>
        <v>4.1701919272727235</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6.727272727272733</v>
      </c>
      <c r="G49" s="40">
        <f>COUNTIF(Vertices[In-Degree],"&gt;= "&amp;F49)-COUNTIF(Vertices[In-Degree],"&gt;="&amp;F50)</f>
        <v>0</v>
      </c>
      <c r="H49" s="39">
        <f t="shared" si="12"/>
        <v>24.818181818181838</v>
      </c>
      <c r="I49" s="40">
        <f>COUNTIF(Vertices[Out-Degree],"&gt;= "&amp;H49)-COUNTIF(Vertices[Out-Degree],"&gt;="&amp;H50)</f>
        <v>0</v>
      </c>
      <c r="J49" s="39">
        <f t="shared" si="13"/>
        <v>995.2999999090903</v>
      </c>
      <c r="K49" s="40">
        <f>COUNTIF(Vertices[Betweenness Centrality],"&gt;= "&amp;J49)-COUNTIF(Vertices[Betweenness Centrality],"&gt;="&amp;J50)</f>
        <v>0</v>
      </c>
      <c r="L49" s="39">
        <f t="shared" si="14"/>
        <v>0.015660000000000004</v>
      </c>
      <c r="M49" s="40">
        <f>COUNTIF(Vertices[Closeness Centrality],"&gt;= "&amp;L49)-COUNTIF(Vertices[Closeness Centrality],"&gt;="&amp;L50)</f>
        <v>0</v>
      </c>
      <c r="N49" s="39">
        <f t="shared" si="15"/>
        <v>0.05625190909090906</v>
      </c>
      <c r="O49" s="40">
        <f>COUNTIF(Vertices[Eigenvector Centrality],"&gt;= "&amp;N49)-COUNTIF(Vertices[Eigenvector Centrality],"&gt;="&amp;N50)</f>
        <v>0</v>
      </c>
      <c r="P49" s="39">
        <f t="shared" si="16"/>
        <v>4.2843284545454505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6.890909090909097</v>
      </c>
      <c r="G50" s="38">
        <f>COUNTIF(Vertices[In-Degree],"&gt;= "&amp;F50)-COUNTIF(Vertices[In-Degree],"&gt;="&amp;F51)</f>
        <v>1</v>
      </c>
      <c r="H50" s="37">
        <f t="shared" si="12"/>
        <v>25.52727272727275</v>
      </c>
      <c r="I50" s="38">
        <f>COUNTIF(Vertices[Out-Degree],"&gt;= "&amp;H50)-COUNTIF(Vertices[Out-Degree],"&gt;="&amp;H51)</f>
        <v>0</v>
      </c>
      <c r="J50" s="37">
        <f t="shared" si="13"/>
        <v>1023.7371427636357</v>
      </c>
      <c r="K50" s="38">
        <f>COUNTIF(Vertices[Betweenness Centrality],"&gt;= "&amp;J50)-COUNTIF(Vertices[Betweenness Centrality],"&gt;="&amp;J51)</f>
        <v>0</v>
      </c>
      <c r="L50" s="37">
        <f t="shared" si="14"/>
        <v>0.015877000000000002</v>
      </c>
      <c r="M50" s="38">
        <f>COUNTIF(Vertices[Closeness Centrality],"&gt;= "&amp;L50)-COUNTIF(Vertices[Closeness Centrality],"&gt;="&amp;L51)</f>
        <v>0</v>
      </c>
      <c r="N50" s="37">
        <f t="shared" si="15"/>
        <v>0.057790363636363605</v>
      </c>
      <c r="O50" s="38">
        <f>COUNTIF(Vertices[Eigenvector Centrality],"&gt;= "&amp;N50)-COUNTIF(Vertices[Eigenvector Centrality],"&gt;="&amp;N51)</f>
        <v>0</v>
      </c>
      <c r="P50" s="37">
        <f t="shared" si="16"/>
        <v>4.398464981818178</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7.054545454545461</v>
      </c>
      <c r="G51" s="40">
        <f>COUNTIF(Vertices[In-Degree],"&gt;= "&amp;F51)-COUNTIF(Vertices[In-Degree],"&gt;="&amp;F52)</f>
        <v>0</v>
      </c>
      <c r="H51" s="39">
        <f t="shared" si="12"/>
        <v>26.23636363636366</v>
      </c>
      <c r="I51" s="40">
        <f>COUNTIF(Vertices[Out-Degree],"&gt;= "&amp;H51)-COUNTIF(Vertices[Out-Degree],"&gt;="&amp;H52)</f>
        <v>0</v>
      </c>
      <c r="J51" s="39">
        <f t="shared" si="13"/>
        <v>1052.174285618181</v>
      </c>
      <c r="K51" s="40">
        <f>COUNTIF(Vertices[Betweenness Centrality],"&gt;= "&amp;J51)-COUNTIF(Vertices[Betweenness Centrality],"&gt;="&amp;J52)</f>
        <v>0</v>
      </c>
      <c r="L51" s="39">
        <f t="shared" si="14"/>
        <v>0.016094</v>
      </c>
      <c r="M51" s="40">
        <f>COUNTIF(Vertices[Closeness Centrality],"&gt;= "&amp;L51)-COUNTIF(Vertices[Closeness Centrality],"&gt;="&amp;L52)</f>
        <v>0</v>
      </c>
      <c r="N51" s="39">
        <f t="shared" si="15"/>
        <v>0.05932881818181815</v>
      </c>
      <c r="O51" s="40">
        <f>COUNTIF(Vertices[Eigenvector Centrality],"&gt;= "&amp;N51)-COUNTIF(Vertices[Eigenvector Centrality],"&gt;="&amp;N52)</f>
        <v>0</v>
      </c>
      <c r="P51" s="39">
        <f t="shared" si="16"/>
        <v>4.512601509090905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7.218181818181825</v>
      </c>
      <c r="G52" s="38">
        <f>COUNTIF(Vertices[In-Degree],"&gt;= "&amp;F52)-COUNTIF(Vertices[In-Degree],"&gt;="&amp;F53)</f>
        <v>0</v>
      </c>
      <c r="H52" s="37">
        <f t="shared" si="12"/>
        <v>26.94545454545457</v>
      </c>
      <c r="I52" s="38">
        <f>COUNTIF(Vertices[Out-Degree],"&gt;= "&amp;H52)-COUNTIF(Vertices[Out-Degree],"&gt;="&amp;H53)</f>
        <v>0</v>
      </c>
      <c r="J52" s="37">
        <f t="shared" si="13"/>
        <v>1080.6114284727266</v>
      </c>
      <c r="K52" s="38">
        <f>COUNTIF(Vertices[Betweenness Centrality],"&gt;= "&amp;J52)-COUNTIF(Vertices[Betweenness Centrality],"&gt;="&amp;J53)</f>
        <v>0</v>
      </c>
      <c r="L52" s="37">
        <f t="shared" si="14"/>
        <v>0.016311</v>
      </c>
      <c r="M52" s="38">
        <f>COUNTIF(Vertices[Closeness Centrality],"&gt;= "&amp;L52)-COUNTIF(Vertices[Closeness Centrality],"&gt;="&amp;L53)</f>
        <v>0</v>
      </c>
      <c r="N52" s="37">
        <f t="shared" si="15"/>
        <v>0.060867272727272693</v>
      </c>
      <c r="O52" s="38">
        <f>COUNTIF(Vertices[Eigenvector Centrality],"&gt;= "&amp;N52)-COUNTIF(Vertices[Eigenvector Centrality],"&gt;="&amp;N53)</f>
        <v>0</v>
      </c>
      <c r="P52" s="37">
        <f t="shared" si="16"/>
        <v>4.626738036363632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7.381818181818189</v>
      </c>
      <c r="G53" s="40">
        <f>COUNTIF(Vertices[In-Degree],"&gt;= "&amp;F53)-COUNTIF(Vertices[In-Degree],"&gt;="&amp;F54)</f>
        <v>0</v>
      </c>
      <c r="H53" s="39">
        <f t="shared" si="12"/>
        <v>27.65454545454548</v>
      </c>
      <c r="I53" s="40">
        <f>COUNTIF(Vertices[Out-Degree],"&gt;= "&amp;H53)-COUNTIF(Vertices[Out-Degree],"&gt;="&amp;H54)</f>
        <v>0</v>
      </c>
      <c r="J53" s="39">
        <f t="shared" si="13"/>
        <v>1109.0485713272722</v>
      </c>
      <c r="K53" s="40">
        <f>COUNTIF(Vertices[Betweenness Centrality],"&gt;= "&amp;J53)-COUNTIF(Vertices[Betweenness Centrality],"&gt;="&amp;J54)</f>
        <v>0</v>
      </c>
      <c r="L53" s="39">
        <f t="shared" si="14"/>
        <v>0.016527999999999998</v>
      </c>
      <c r="M53" s="40">
        <f>COUNTIF(Vertices[Closeness Centrality],"&gt;= "&amp;L53)-COUNTIF(Vertices[Closeness Centrality],"&gt;="&amp;L54)</f>
        <v>0</v>
      </c>
      <c r="N53" s="39">
        <f t="shared" si="15"/>
        <v>0.06240572727272724</v>
      </c>
      <c r="O53" s="40">
        <f>COUNTIF(Vertices[Eigenvector Centrality],"&gt;= "&amp;N53)-COUNTIF(Vertices[Eigenvector Centrality],"&gt;="&amp;N54)</f>
        <v>0</v>
      </c>
      <c r="P53" s="39">
        <f t="shared" si="16"/>
        <v>4.740874563636359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7.545454545454553</v>
      </c>
      <c r="G54" s="38">
        <f>COUNTIF(Vertices[In-Degree],"&gt;= "&amp;F54)-COUNTIF(Vertices[In-Degree],"&gt;="&amp;F55)</f>
        <v>0</v>
      </c>
      <c r="H54" s="37">
        <f t="shared" si="12"/>
        <v>28.36363636363639</v>
      </c>
      <c r="I54" s="38">
        <f>COUNTIF(Vertices[Out-Degree],"&gt;= "&amp;H54)-COUNTIF(Vertices[Out-Degree],"&gt;="&amp;H55)</f>
        <v>0</v>
      </c>
      <c r="J54" s="37">
        <f t="shared" si="13"/>
        <v>1137.4857141818177</v>
      </c>
      <c r="K54" s="38">
        <f>COUNTIF(Vertices[Betweenness Centrality],"&gt;= "&amp;J54)-COUNTIF(Vertices[Betweenness Centrality],"&gt;="&amp;J55)</f>
        <v>0</v>
      </c>
      <c r="L54" s="37">
        <f t="shared" si="14"/>
        <v>0.016744999999999996</v>
      </c>
      <c r="M54" s="38">
        <f>COUNTIF(Vertices[Closeness Centrality],"&gt;= "&amp;L54)-COUNTIF(Vertices[Closeness Centrality],"&gt;="&amp;L55)</f>
        <v>0</v>
      </c>
      <c r="N54" s="37">
        <f t="shared" si="15"/>
        <v>0.06394418181818179</v>
      </c>
      <c r="O54" s="38">
        <f>COUNTIF(Vertices[Eigenvector Centrality],"&gt;= "&amp;N54)-COUNTIF(Vertices[Eigenvector Centrality],"&gt;="&amp;N55)</f>
        <v>0</v>
      </c>
      <c r="P54" s="37">
        <f t="shared" si="16"/>
        <v>4.855011090909086</v>
      </c>
      <c r="Q54" s="38">
        <f>COUNTIF(Vertices[PageRank],"&gt;= "&amp;P54)-COUNTIF(Vertices[PageRank],"&gt;="&amp;P55)</f>
        <v>0</v>
      </c>
      <c r="R54" s="37">
        <f t="shared" si="17"/>
        <v>0.7272727272727274</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7.709090909090917</v>
      </c>
      <c r="G55" s="40">
        <f>COUNTIF(Vertices[In-Degree],"&gt;= "&amp;F55)-COUNTIF(Vertices[In-Degree],"&gt;="&amp;F56)</f>
        <v>0</v>
      </c>
      <c r="H55" s="39">
        <f t="shared" si="12"/>
        <v>29.072727272727303</v>
      </c>
      <c r="I55" s="40">
        <f>COUNTIF(Vertices[Out-Degree],"&gt;= "&amp;H55)-COUNTIF(Vertices[Out-Degree],"&gt;="&amp;H56)</f>
        <v>0</v>
      </c>
      <c r="J55" s="39">
        <f t="shared" si="13"/>
        <v>1165.9228570363632</v>
      </c>
      <c r="K55" s="40">
        <f>COUNTIF(Vertices[Betweenness Centrality],"&gt;= "&amp;J55)-COUNTIF(Vertices[Betweenness Centrality],"&gt;="&amp;J56)</f>
        <v>0</v>
      </c>
      <c r="L55" s="39">
        <f t="shared" si="14"/>
        <v>0.016961999999999994</v>
      </c>
      <c r="M55" s="40">
        <f>COUNTIF(Vertices[Closeness Centrality],"&gt;= "&amp;L55)-COUNTIF(Vertices[Closeness Centrality],"&gt;="&amp;L56)</f>
        <v>0</v>
      </c>
      <c r="N55" s="39">
        <f t="shared" si="15"/>
        <v>0.06548263636363634</v>
      </c>
      <c r="O55" s="40">
        <f>COUNTIF(Vertices[Eigenvector Centrality],"&gt;= "&amp;N55)-COUNTIF(Vertices[Eigenvector Centrality],"&gt;="&amp;N56)</f>
        <v>0</v>
      </c>
      <c r="P55" s="39">
        <f t="shared" si="16"/>
        <v>4.969147618181813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7.872727272727281</v>
      </c>
      <c r="G56" s="38">
        <f>COUNTIF(Vertices[In-Degree],"&gt;= "&amp;F56)-COUNTIF(Vertices[In-Degree],"&gt;="&amp;F57)</f>
        <v>3</v>
      </c>
      <c r="H56" s="37">
        <f t="shared" si="12"/>
        <v>29.781818181818213</v>
      </c>
      <c r="I56" s="38">
        <f>COUNTIF(Vertices[Out-Degree],"&gt;= "&amp;H56)-COUNTIF(Vertices[Out-Degree],"&gt;="&amp;H57)</f>
        <v>0</v>
      </c>
      <c r="J56" s="37">
        <f t="shared" si="13"/>
        <v>1194.3599998909087</v>
      </c>
      <c r="K56" s="38">
        <f>COUNTIF(Vertices[Betweenness Centrality],"&gt;= "&amp;J56)-COUNTIF(Vertices[Betweenness Centrality],"&gt;="&amp;J57)</f>
        <v>0</v>
      </c>
      <c r="L56" s="37">
        <f t="shared" si="14"/>
        <v>0.017178999999999993</v>
      </c>
      <c r="M56" s="38">
        <f>COUNTIF(Vertices[Closeness Centrality],"&gt;= "&amp;L56)-COUNTIF(Vertices[Closeness Centrality],"&gt;="&amp;L57)</f>
        <v>0</v>
      </c>
      <c r="N56" s="37">
        <f t="shared" si="15"/>
        <v>0.06702109090909089</v>
      </c>
      <c r="O56" s="38">
        <f>COUNTIF(Vertices[Eigenvector Centrality],"&gt;= "&amp;N56)-COUNTIF(Vertices[Eigenvector Centrality],"&gt;="&amp;N57)</f>
        <v>0</v>
      </c>
      <c r="P56" s="37">
        <f t="shared" si="16"/>
        <v>5.08328414545454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v>
      </c>
      <c r="G57" s="42">
        <f>COUNTIF(Vertices[In-Degree],"&gt;= "&amp;F57)-COUNTIF(Vertices[In-Degree],"&gt;="&amp;F58)</f>
        <v>2</v>
      </c>
      <c r="H57" s="41">
        <f>MAX(Vertices[Out-Degree])</f>
        <v>39</v>
      </c>
      <c r="I57" s="42">
        <f>COUNTIF(Vertices[Out-Degree],"&gt;= "&amp;H57)-COUNTIF(Vertices[Out-Degree],"&gt;="&amp;H58)</f>
        <v>1</v>
      </c>
      <c r="J57" s="41">
        <f>MAX(Vertices[Betweenness Centrality])</f>
        <v>1564.042857</v>
      </c>
      <c r="K57" s="42">
        <f>COUNTIF(Vertices[Betweenness Centrality],"&gt;= "&amp;J57)-COUNTIF(Vertices[Betweenness Centrality],"&gt;="&amp;J58)</f>
        <v>1</v>
      </c>
      <c r="L57" s="41">
        <f>MAX(Vertices[Closeness Centrality])</f>
        <v>0.02</v>
      </c>
      <c r="M57" s="42">
        <f>COUNTIF(Vertices[Closeness Centrality],"&gt;= "&amp;L57)-COUNTIF(Vertices[Closeness Centrality],"&gt;="&amp;L58)</f>
        <v>1</v>
      </c>
      <c r="N57" s="41">
        <f>MAX(Vertices[Eigenvector Centrality])</f>
        <v>0.087021</v>
      </c>
      <c r="O57" s="42">
        <f>COUNTIF(Vertices[Eigenvector Centrality],"&gt;= "&amp;N57)-COUNTIF(Vertices[Eigenvector Centrality],"&gt;="&amp;N58)</f>
        <v>1</v>
      </c>
      <c r="P57" s="41">
        <f>MAX(Vertices[PageRank])</f>
        <v>6.567059</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1</v>
      </c>
    </row>
    <row r="70" spans="1:2" ht="15">
      <c r="A70" s="33" t="s">
        <v>89</v>
      </c>
      <c r="B70" s="46">
        <f>IF(COUNT(Vertices[In-Degree])&gt;0,F57,NoMetricMessage)</f>
        <v>10</v>
      </c>
    </row>
    <row r="71" spans="1:2" ht="15">
      <c r="A71" s="33" t="s">
        <v>90</v>
      </c>
      <c r="B71" s="47">
        <f>_xlfn.IFERROR(AVERAGE(Vertices[In-Degree]),NoMetricMessage)</f>
        <v>3.282608695652174</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39</v>
      </c>
    </row>
    <row r="85" spans="1:2" ht="15">
      <c r="A85" s="33" t="s">
        <v>96</v>
      </c>
      <c r="B85" s="47">
        <f>_xlfn.IFERROR(AVERAGE(Vertices[Out-Degree]),NoMetricMessage)</f>
        <v>3.282608695652174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1564.042857</v>
      </c>
    </row>
    <row r="99" spans="1:2" ht="15">
      <c r="A99" s="33" t="s">
        <v>102</v>
      </c>
      <c r="B99" s="47">
        <f>_xlfn.IFERROR(AVERAGE(Vertices[Betweenness Centrality]),NoMetricMessage)</f>
        <v>46.04347823913044</v>
      </c>
    </row>
    <row r="100" spans="1:2" ht="15">
      <c r="A100" s="33" t="s">
        <v>103</v>
      </c>
      <c r="B100" s="47">
        <f>_xlfn.IFERROR(MEDIAN(Vertices[Betweenness Centrality]),NoMetricMessage)</f>
        <v>0.1666665</v>
      </c>
    </row>
    <row r="111" spans="1:2" ht="15">
      <c r="A111" s="33" t="s">
        <v>106</v>
      </c>
      <c r="B111" s="47">
        <f>IF(COUNT(Vertices[Closeness Centrality])&gt;0,L2,NoMetricMessage)</f>
        <v>0.008065</v>
      </c>
    </row>
    <row r="112" spans="1:2" ht="15">
      <c r="A112" s="33" t="s">
        <v>107</v>
      </c>
      <c r="B112" s="47">
        <f>IF(COUNT(Vertices[Closeness Centrality])&gt;0,L57,NoMetricMessage)</f>
        <v>0.02</v>
      </c>
    </row>
    <row r="113" spans="1:2" ht="15">
      <c r="A113" s="33" t="s">
        <v>108</v>
      </c>
      <c r="B113" s="47">
        <f>_xlfn.IFERROR(AVERAGE(Vertices[Closeness Centrality]),NoMetricMessage)</f>
        <v>0.011211739130434785</v>
      </c>
    </row>
    <row r="114" spans="1:2" ht="15">
      <c r="A114" s="33" t="s">
        <v>109</v>
      </c>
      <c r="B114" s="47">
        <f>_xlfn.IFERROR(MEDIAN(Vertices[Closeness Centrality]),NoMetricMessage)</f>
        <v>0.011111</v>
      </c>
    </row>
    <row r="125" spans="1:2" ht="15">
      <c r="A125" s="33" t="s">
        <v>112</v>
      </c>
      <c r="B125" s="47">
        <f>IF(COUNT(Vertices[Eigenvector Centrality])&gt;0,N2,NoMetricMessage)</f>
        <v>0.002406</v>
      </c>
    </row>
    <row r="126" spans="1:2" ht="15">
      <c r="A126" s="33" t="s">
        <v>113</v>
      </c>
      <c r="B126" s="47">
        <f>IF(COUNT(Vertices[Eigenvector Centrality])&gt;0,N57,NoMetricMessage)</f>
        <v>0.087021</v>
      </c>
    </row>
    <row r="127" spans="1:2" ht="15">
      <c r="A127" s="33" t="s">
        <v>114</v>
      </c>
      <c r="B127" s="47">
        <f>_xlfn.IFERROR(AVERAGE(Vertices[Eigenvector Centrality]),NoMetricMessage)</f>
        <v>0.021739130434782605</v>
      </c>
    </row>
    <row r="128" spans="1:2" ht="15">
      <c r="A128" s="33" t="s">
        <v>115</v>
      </c>
      <c r="B128" s="47">
        <f>_xlfn.IFERROR(MEDIAN(Vertices[Eigenvector Centrality]),NoMetricMessage)</f>
        <v>0.0182515</v>
      </c>
    </row>
    <row r="139" spans="1:2" ht="15">
      <c r="A139" s="33" t="s">
        <v>140</v>
      </c>
      <c r="B139" s="47">
        <f>IF(COUNT(Vertices[PageRank])&gt;0,P2,NoMetricMessage)</f>
        <v>0.28955</v>
      </c>
    </row>
    <row r="140" spans="1:2" ht="15">
      <c r="A140" s="33" t="s">
        <v>141</v>
      </c>
      <c r="B140" s="47">
        <f>IF(COUNT(Vertices[PageRank])&gt;0,P57,NoMetricMessage)</f>
        <v>6.567059</v>
      </c>
    </row>
    <row r="141" spans="1:2" ht="15">
      <c r="A141" s="33" t="s">
        <v>142</v>
      </c>
      <c r="B141" s="47">
        <f>_xlfn.IFERROR(AVERAGE(Vertices[PageRank]),NoMetricMessage)</f>
        <v>0.9999888043478257</v>
      </c>
    </row>
    <row r="142" spans="1:2" ht="15">
      <c r="A142" s="33" t="s">
        <v>143</v>
      </c>
      <c r="B142" s="47">
        <f>_xlfn.IFERROR(MEDIAN(Vertices[PageRank]),NoMetricMessage)</f>
        <v>0.816773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0.3566554821989604</v>
      </c>
    </row>
    <row r="156" spans="1:2" ht="15">
      <c r="A156" s="33" t="s">
        <v>121</v>
      </c>
      <c r="B156" s="47">
        <f>_xlfn.IFERROR(MEDIAN(Vertices[Clustering Coefficient]),NoMetricMessage)</f>
        <v>0.34186507936507937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v>
      </c>
    </row>
    <row r="6" spans="1:18" ht="409.5">
      <c r="A6">
        <v>0</v>
      </c>
      <c r="B6" s="1" t="s">
        <v>136</v>
      </c>
      <c r="C6">
        <v>1</v>
      </c>
      <c r="D6" t="s">
        <v>59</v>
      </c>
      <c r="E6" t="s">
        <v>59</v>
      </c>
      <c r="F6">
        <v>0</v>
      </c>
      <c r="H6" t="s">
        <v>71</v>
      </c>
      <c r="J6" t="s">
        <v>173</v>
      </c>
      <c r="K6" s="13" t="s">
        <v>197</v>
      </c>
      <c r="R6" t="s">
        <v>129</v>
      </c>
    </row>
    <row r="7" spans="1:11" ht="409.5">
      <c r="A7">
        <v>2</v>
      </c>
      <c r="B7">
        <v>1</v>
      </c>
      <c r="C7">
        <v>0</v>
      </c>
      <c r="D7" t="s">
        <v>60</v>
      </c>
      <c r="E7" t="s">
        <v>60</v>
      </c>
      <c r="F7">
        <v>2</v>
      </c>
      <c r="H7" t="s">
        <v>72</v>
      </c>
      <c r="J7" t="s">
        <v>174</v>
      </c>
      <c r="K7" s="13" t="s">
        <v>198</v>
      </c>
    </row>
    <row r="8" spans="1:11" ht="409.5">
      <c r="A8"/>
      <c r="B8">
        <v>2</v>
      </c>
      <c r="C8">
        <v>2</v>
      </c>
      <c r="D8" t="s">
        <v>61</v>
      </c>
      <c r="E8" t="s">
        <v>61</v>
      </c>
      <c r="H8" t="s">
        <v>73</v>
      </c>
      <c r="J8" t="s">
        <v>175</v>
      </c>
      <c r="K8" s="13" t="s">
        <v>201</v>
      </c>
    </row>
    <row r="9" spans="1:11" ht="409.5">
      <c r="A9"/>
      <c r="B9">
        <v>3</v>
      </c>
      <c r="C9">
        <v>4</v>
      </c>
      <c r="D9" t="s">
        <v>62</v>
      </c>
      <c r="E9" t="s">
        <v>62</v>
      </c>
      <c r="H9" t="s">
        <v>74</v>
      </c>
      <c r="J9" t="s">
        <v>176</v>
      </c>
      <c r="K9" s="13" t="s">
        <v>202</v>
      </c>
    </row>
    <row r="10" spans="1:11" ht="15">
      <c r="A10"/>
      <c r="B10">
        <v>4</v>
      </c>
      <c r="D10" t="s">
        <v>63</v>
      </c>
      <c r="E10" t="s">
        <v>63</v>
      </c>
      <c r="H10" t="s">
        <v>75</v>
      </c>
      <c r="J10" t="s">
        <v>177</v>
      </c>
      <c r="K10" t="s">
        <v>203</v>
      </c>
    </row>
    <row r="11" spans="1:11" ht="15">
      <c r="A11"/>
      <c r="B11">
        <v>5</v>
      </c>
      <c r="D11" t="s">
        <v>46</v>
      </c>
      <c r="E11">
        <v>1</v>
      </c>
      <c r="H11" t="s">
        <v>76</v>
      </c>
      <c r="J11" t="s">
        <v>178</v>
      </c>
      <c r="K11" t="s">
        <v>204</v>
      </c>
    </row>
    <row r="12" spans="1:11" ht="15">
      <c r="A12"/>
      <c r="B12"/>
      <c r="D12" t="s">
        <v>64</v>
      </c>
      <c r="E12">
        <v>2</v>
      </c>
      <c r="H12">
        <v>0</v>
      </c>
      <c r="J12" t="s">
        <v>179</v>
      </c>
      <c r="K12" t="s">
        <v>205</v>
      </c>
    </row>
    <row r="13" spans="1:11" ht="15">
      <c r="A13"/>
      <c r="B13"/>
      <c r="D13">
        <v>1</v>
      </c>
      <c r="E13">
        <v>3</v>
      </c>
      <c r="H13">
        <v>1</v>
      </c>
      <c r="J13" t="s">
        <v>180</v>
      </c>
      <c r="K13" t="s">
        <v>206</v>
      </c>
    </row>
    <row r="14" spans="4:11" ht="15">
      <c r="D14">
        <v>2</v>
      </c>
      <c r="E14">
        <v>4</v>
      </c>
      <c r="H14">
        <v>2</v>
      </c>
      <c r="J14" t="s">
        <v>181</v>
      </c>
      <c r="K14" t="s">
        <v>207</v>
      </c>
    </row>
    <row r="15" spans="4:11" ht="15">
      <c r="D15">
        <v>3</v>
      </c>
      <c r="E15">
        <v>5</v>
      </c>
      <c r="H15">
        <v>3</v>
      </c>
      <c r="J15" t="s">
        <v>182</v>
      </c>
      <c r="K15" t="s">
        <v>208</v>
      </c>
    </row>
    <row r="16" spans="4:11" ht="15">
      <c r="D16">
        <v>4</v>
      </c>
      <c r="E16">
        <v>6</v>
      </c>
      <c r="H16">
        <v>4</v>
      </c>
      <c r="J16" t="s">
        <v>183</v>
      </c>
      <c r="K16" t="s">
        <v>209</v>
      </c>
    </row>
    <row r="17" spans="4:11" ht="15">
      <c r="D17">
        <v>5</v>
      </c>
      <c r="E17">
        <v>7</v>
      </c>
      <c r="H17">
        <v>5</v>
      </c>
      <c r="J17" t="s">
        <v>184</v>
      </c>
      <c r="K17" t="s">
        <v>210</v>
      </c>
    </row>
    <row r="18" spans="4:11" ht="15">
      <c r="D18">
        <v>6</v>
      </c>
      <c r="E18">
        <v>8</v>
      </c>
      <c r="H18">
        <v>6</v>
      </c>
      <c r="J18" t="s">
        <v>185</v>
      </c>
      <c r="K18" t="s">
        <v>211</v>
      </c>
    </row>
    <row r="19" spans="4:11" ht="15">
      <c r="D19">
        <v>7</v>
      </c>
      <c r="E19">
        <v>9</v>
      </c>
      <c r="H19">
        <v>7</v>
      </c>
      <c r="J19" t="s">
        <v>186</v>
      </c>
      <c r="K19" t="s">
        <v>212</v>
      </c>
    </row>
    <row r="20" spans="4:11" ht="15">
      <c r="D20">
        <v>8</v>
      </c>
      <c r="H20">
        <v>8</v>
      </c>
      <c r="J20" t="s">
        <v>187</v>
      </c>
      <c r="K20" t="s">
        <v>213</v>
      </c>
    </row>
    <row r="21" spans="4:11" ht="15">
      <c r="D21">
        <v>9</v>
      </c>
      <c r="H21">
        <v>9</v>
      </c>
      <c r="J21" t="s">
        <v>188</v>
      </c>
      <c r="K21" t="s">
        <v>214</v>
      </c>
    </row>
    <row r="22" spans="4:11" ht="15">
      <c r="D22">
        <v>10</v>
      </c>
      <c r="J22" t="s">
        <v>189</v>
      </c>
      <c r="K22" t="s">
        <v>215</v>
      </c>
    </row>
    <row r="23" spans="4:11" ht="15">
      <c r="D23">
        <v>11</v>
      </c>
      <c r="J23" t="s">
        <v>190</v>
      </c>
      <c r="K23" t="s">
        <v>216</v>
      </c>
    </row>
    <row r="24" spans="10:11" ht="409.5">
      <c r="J24" t="s">
        <v>191</v>
      </c>
      <c r="K24" s="13" t="s">
        <v>217</v>
      </c>
    </row>
    <row r="25" spans="10:11" ht="409.5">
      <c r="J25" t="s">
        <v>192</v>
      </c>
      <c r="K25" s="13" t="s">
        <v>218</v>
      </c>
    </row>
    <row r="26" spans="10:11" ht="409.5">
      <c r="J26" t="s">
        <v>193</v>
      </c>
      <c r="K26" s="13" t="s">
        <v>219</v>
      </c>
    </row>
    <row r="27" spans="10:11" ht="15">
      <c r="J27" t="s">
        <v>194</v>
      </c>
      <c r="K27">
        <v>24</v>
      </c>
    </row>
    <row r="28" spans="10:11" ht="409.5">
      <c r="J28" t="s">
        <v>199</v>
      </c>
      <c r="K28" s="13" t="s">
        <v>220</v>
      </c>
    </row>
    <row r="29" spans="10:11" ht="409.5">
      <c r="J29" t="s">
        <v>200</v>
      </c>
      <c r="K29" s="13" t="s">
        <v>221</v>
      </c>
    </row>
    <row r="30" spans="10:11" ht="15">
      <c r="J30" t="s">
        <v>222</v>
      </c>
      <c r="K30" t="s">
        <v>1155</v>
      </c>
    </row>
    <row r="31" spans="10:11" ht="15">
      <c r="J31" t="s">
        <v>223</v>
      </c>
      <c r="K31" t="s">
        <v>1156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DE489-464C-409A-B3C8-B02B0239D78E}">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962</v>
      </c>
      <c r="B2" s="116" t="s">
        <v>963</v>
      </c>
      <c r="C2" s="53" t="s">
        <v>964</v>
      </c>
    </row>
    <row r="3" spans="1:3" ht="15">
      <c r="A3" s="115" t="s">
        <v>951</v>
      </c>
      <c r="B3" s="115" t="s">
        <v>951</v>
      </c>
      <c r="C3" s="34">
        <v>58</v>
      </c>
    </row>
    <row r="4" spans="1:3" ht="15">
      <c r="A4" s="115" t="s">
        <v>951</v>
      </c>
      <c r="B4" s="115" t="s">
        <v>952</v>
      </c>
      <c r="C4" s="34">
        <v>3</v>
      </c>
    </row>
    <row r="5" spans="1:3" ht="15">
      <c r="A5" s="115" t="s">
        <v>952</v>
      </c>
      <c r="B5" s="115" t="s">
        <v>951</v>
      </c>
      <c r="C5" s="34">
        <v>16</v>
      </c>
    </row>
    <row r="6" spans="1:3" ht="15">
      <c r="A6" s="115" t="s">
        <v>952</v>
      </c>
      <c r="B6" s="115" t="s">
        <v>952</v>
      </c>
      <c r="C6" s="34">
        <v>18</v>
      </c>
    </row>
    <row r="7" spans="1:3" ht="15">
      <c r="A7" s="115" t="s">
        <v>952</v>
      </c>
      <c r="B7" s="115" t="s">
        <v>953</v>
      </c>
      <c r="C7" s="34">
        <v>15</v>
      </c>
    </row>
    <row r="8" spans="1:3" ht="15">
      <c r="A8" s="115" t="s">
        <v>952</v>
      </c>
      <c r="B8" s="115" t="s">
        <v>954</v>
      </c>
      <c r="C8" s="34">
        <v>4</v>
      </c>
    </row>
    <row r="9" spans="1:3" ht="15">
      <c r="A9" s="115" t="s">
        <v>953</v>
      </c>
      <c r="B9" s="115" t="s">
        <v>952</v>
      </c>
      <c r="C9" s="34">
        <v>2</v>
      </c>
    </row>
    <row r="10" spans="1:3" ht="15">
      <c r="A10" s="115" t="s">
        <v>953</v>
      </c>
      <c r="B10" s="115" t="s">
        <v>953</v>
      </c>
      <c r="C10" s="34">
        <v>44</v>
      </c>
    </row>
    <row r="11" spans="1:3" ht="15">
      <c r="A11" s="115" t="s">
        <v>953</v>
      </c>
      <c r="B11" s="115" t="s">
        <v>954</v>
      </c>
      <c r="C11" s="34">
        <v>3</v>
      </c>
    </row>
    <row r="12" spans="1:3" ht="15">
      <c r="A12" s="115" t="s">
        <v>954</v>
      </c>
      <c r="B12" s="115" t="s">
        <v>953</v>
      </c>
      <c r="C12" s="34">
        <v>2</v>
      </c>
    </row>
    <row r="13" spans="1:3" ht="15">
      <c r="A13" s="115" t="s">
        <v>954</v>
      </c>
      <c r="B13" s="115" t="s">
        <v>954</v>
      </c>
      <c r="C13"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915AB-A92E-4607-99E8-9C8429B3106D}">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9.7109375" style="0" bestFit="1" customWidth="1"/>
  </cols>
  <sheetData>
    <row r="1" spans="1:7" ht="15" customHeight="1">
      <c r="A1" s="13" t="s">
        <v>970</v>
      </c>
      <c r="B1" s="13" t="s">
        <v>1035</v>
      </c>
      <c r="C1" s="13" t="s">
        <v>1036</v>
      </c>
      <c r="D1" s="13" t="s">
        <v>144</v>
      </c>
      <c r="E1" s="13" t="s">
        <v>1038</v>
      </c>
      <c r="F1" s="13" t="s">
        <v>1039</v>
      </c>
      <c r="G1" s="13" t="s">
        <v>1040</v>
      </c>
    </row>
    <row r="2" spans="1:7" ht="15">
      <c r="A2" s="80" t="s">
        <v>971</v>
      </c>
      <c r="B2" s="80">
        <v>27</v>
      </c>
      <c r="C2" s="118">
        <v>0.038135593220338986</v>
      </c>
      <c r="D2" s="80" t="s">
        <v>1037</v>
      </c>
      <c r="E2" s="80"/>
      <c r="F2" s="80"/>
      <c r="G2" s="80"/>
    </row>
    <row r="3" spans="1:7" ht="15">
      <c r="A3" s="80" t="s">
        <v>972</v>
      </c>
      <c r="B3" s="80">
        <v>1</v>
      </c>
      <c r="C3" s="118">
        <v>0.0014124293785310734</v>
      </c>
      <c r="D3" s="80" t="s">
        <v>1037</v>
      </c>
      <c r="E3" s="80"/>
      <c r="F3" s="80"/>
      <c r="G3" s="80"/>
    </row>
    <row r="4" spans="1:7" ht="15">
      <c r="A4" s="80" t="s">
        <v>973</v>
      </c>
      <c r="B4" s="80">
        <v>0</v>
      </c>
      <c r="C4" s="118">
        <v>0</v>
      </c>
      <c r="D4" s="80" t="s">
        <v>1037</v>
      </c>
      <c r="E4" s="80"/>
      <c r="F4" s="80"/>
      <c r="G4" s="80"/>
    </row>
    <row r="5" spans="1:7" ht="15">
      <c r="A5" s="80" t="s">
        <v>974</v>
      </c>
      <c r="B5" s="80">
        <v>680</v>
      </c>
      <c r="C5" s="118">
        <v>0.96045197740113</v>
      </c>
      <c r="D5" s="80" t="s">
        <v>1037</v>
      </c>
      <c r="E5" s="80"/>
      <c r="F5" s="80"/>
      <c r="G5" s="80"/>
    </row>
    <row r="6" spans="1:7" ht="15">
      <c r="A6" s="80" t="s">
        <v>975</v>
      </c>
      <c r="B6" s="80">
        <v>708</v>
      </c>
      <c r="C6" s="118">
        <v>1</v>
      </c>
      <c r="D6" s="80" t="s">
        <v>1037</v>
      </c>
      <c r="E6" s="80"/>
      <c r="F6" s="80"/>
      <c r="G6" s="80"/>
    </row>
    <row r="7" spans="1:7" ht="15">
      <c r="A7" s="114" t="s">
        <v>976</v>
      </c>
      <c r="B7" s="114">
        <v>14</v>
      </c>
      <c r="C7" s="119">
        <v>0.013747572956260988</v>
      </c>
      <c r="D7" s="114" t="s">
        <v>1037</v>
      </c>
      <c r="E7" s="114" t="b">
        <v>0</v>
      </c>
      <c r="F7" s="114" t="b">
        <v>0</v>
      </c>
      <c r="G7" s="114" t="b">
        <v>0</v>
      </c>
    </row>
    <row r="8" spans="1:7" ht="15">
      <c r="A8" s="114" t="s">
        <v>977</v>
      </c>
      <c r="B8" s="114">
        <v>9</v>
      </c>
      <c r="C8" s="119">
        <v>0.014786798143749658</v>
      </c>
      <c r="D8" s="114" t="s">
        <v>1037</v>
      </c>
      <c r="E8" s="114" t="b">
        <v>0</v>
      </c>
      <c r="F8" s="114" t="b">
        <v>0</v>
      </c>
      <c r="G8" s="114" t="b">
        <v>0</v>
      </c>
    </row>
    <row r="9" spans="1:7" ht="15">
      <c r="A9" s="114" t="s">
        <v>978</v>
      </c>
      <c r="B9" s="114">
        <v>8</v>
      </c>
      <c r="C9" s="119">
        <v>0.011176281413036093</v>
      </c>
      <c r="D9" s="114" t="s">
        <v>1037</v>
      </c>
      <c r="E9" s="114" t="b">
        <v>0</v>
      </c>
      <c r="F9" s="114" t="b">
        <v>0</v>
      </c>
      <c r="G9" s="114" t="b">
        <v>0</v>
      </c>
    </row>
    <row r="10" spans="1:7" ht="15">
      <c r="A10" s="114" t="s">
        <v>979</v>
      </c>
      <c r="B10" s="114">
        <v>7</v>
      </c>
      <c r="C10" s="119">
        <v>0.01259192316276775</v>
      </c>
      <c r="D10" s="114" t="s">
        <v>1037</v>
      </c>
      <c r="E10" s="114" t="b">
        <v>0</v>
      </c>
      <c r="F10" s="114" t="b">
        <v>0</v>
      </c>
      <c r="G10" s="114" t="b">
        <v>0</v>
      </c>
    </row>
    <row r="11" spans="1:7" ht="15">
      <c r="A11" s="114" t="s">
        <v>980</v>
      </c>
      <c r="B11" s="114">
        <v>5</v>
      </c>
      <c r="C11" s="119">
        <v>0.00994806954125761</v>
      </c>
      <c r="D11" s="114" t="s">
        <v>1037</v>
      </c>
      <c r="E11" s="114" t="b">
        <v>0</v>
      </c>
      <c r="F11" s="114" t="b">
        <v>0</v>
      </c>
      <c r="G11" s="114" t="b">
        <v>0</v>
      </c>
    </row>
    <row r="12" spans="1:7" ht="15">
      <c r="A12" s="114" t="s">
        <v>981</v>
      </c>
      <c r="B12" s="114">
        <v>5</v>
      </c>
      <c r="C12" s="119">
        <v>0.008994230830548393</v>
      </c>
      <c r="D12" s="114" t="s">
        <v>1037</v>
      </c>
      <c r="E12" s="114" t="b">
        <v>1</v>
      </c>
      <c r="F12" s="114" t="b">
        <v>0</v>
      </c>
      <c r="G12" s="114" t="b">
        <v>0</v>
      </c>
    </row>
    <row r="13" spans="1:7" ht="15">
      <c r="A13" s="114" t="s">
        <v>982</v>
      </c>
      <c r="B13" s="114">
        <v>5</v>
      </c>
      <c r="C13" s="119">
        <v>0.008994230830548393</v>
      </c>
      <c r="D13" s="114" t="s">
        <v>1037</v>
      </c>
      <c r="E13" s="114" t="b">
        <v>0</v>
      </c>
      <c r="F13" s="114" t="b">
        <v>0</v>
      </c>
      <c r="G13" s="114" t="b">
        <v>0</v>
      </c>
    </row>
    <row r="14" spans="1:7" ht="15">
      <c r="A14" s="114" t="s">
        <v>983</v>
      </c>
      <c r="B14" s="114">
        <v>5</v>
      </c>
      <c r="C14" s="119">
        <v>0.008994230830548393</v>
      </c>
      <c r="D14" s="114" t="s">
        <v>1037</v>
      </c>
      <c r="E14" s="114" t="b">
        <v>0</v>
      </c>
      <c r="F14" s="114" t="b">
        <v>0</v>
      </c>
      <c r="G14" s="114" t="b">
        <v>0</v>
      </c>
    </row>
    <row r="15" spans="1:7" ht="15">
      <c r="A15" s="114" t="s">
        <v>984</v>
      </c>
      <c r="B15" s="114">
        <v>5</v>
      </c>
      <c r="C15" s="119">
        <v>0.008994230830548393</v>
      </c>
      <c r="D15" s="114" t="s">
        <v>1037</v>
      </c>
      <c r="E15" s="114" t="b">
        <v>0</v>
      </c>
      <c r="F15" s="114" t="b">
        <v>0</v>
      </c>
      <c r="G15" s="114" t="b">
        <v>0</v>
      </c>
    </row>
    <row r="16" spans="1:7" ht="15">
      <c r="A16" s="114" t="s">
        <v>985</v>
      </c>
      <c r="B16" s="114">
        <v>5</v>
      </c>
      <c r="C16" s="119">
        <v>0.008994230830548393</v>
      </c>
      <c r="D16" s="114" t="s">
        <v>1037</v>
      </c>
      <c r="E16" s="114" t="b">
        <v>0</v>
      </c>
      <c r="F16" s="114" t="b">
        <v>0</v>
      </c>
      <c r="G16" s="114" t="b">
        <v>0</v>
      </c>
    </row>
    <row r="17" spans="1:7" ht="15">
      <c r="A17" s="114" t="s">
        <v>986</v>
      </c>
      <c r="B17" s="114">
        <v>4</v>
      </c>
      <c r="C17" s="119">
        <v>0.008942225212599</v>
      </c>
      <c r="D17" s="114" t="s">
        <v>1037</v>
      </c>
      <c r="E17" s="114" t="b">
        <v>0</v>
      </c>
      <c r="F17" s="114" t="b">
        <v>0</v>
      </c>
      <c r="G17" s="114" t="b">
        <v>0</v>
      </c>
    </row>
    <row r="18" spans="1:7" ht="15">
      <c r="A18" s="114" t="s">
        <v>987</v>
      </c>
      <c r="B18" s="114">
        <v>4</v>
      </c>
      <c r="C18" s="119">
        <v>0.007958455633006088</v>
      </c>
      <c r="D18" s="114" t="s">
        <v>1037</v>
      </c>
      <c r="E18" s="114" t="b">
        <v>0</v>
      </c>
      <c r="F18" s="114" t="b">
        <v>0</v>
      </c>
      <c r="G18" s="114" t="b">
        <v>0</v>
      </c>
    </row>
    <row r="19" spans="1:7" ht="15">
      <c r="A19" s="114" t="s">
        <v>988</v>
      </c>
      <c r="B19" s="114">
        <v>4</v>
      </c>
      <c r="C19" s="119">
        <v>0.008942225212599</v>
      </c>
      <c r="D19" s="114" t="s">
        <v>1037</v>
      </c>
      <c r="E19" s="114" t="b">
        <v>0</v>
      </c>
      <c r="F19" s="114" t="b">
        <v>0</v>
      </c>
      <c r="G19" s="114" t="b">
        <v>0</v>
      </c>
    </row>
    <row r="20" spans="1:7" ht="15">
      <c r="A20" s="114" t="s">
        <v>989</v>
      </c>
      <c r="B20" s="114">
        <v>3</v>
      </c>
      <c r="C20" s="119">
        <v>0.00670666890944925</v>
      </c>
      <c r="D20" s="114" t="s">
        <v>1037</v>
      </c>
      <c r="E20" s="114" t="b">
        <v>0</v>
      </c>
      <c r="F20" s="114" t="b">
        <v>0</v>
      </c>
      <c r="G20" s="114" t="b">
        <v>0</v>
      </c>
    </row>
    <row r="21" spans="1:7" ht="15">
      <c r="A21" s="114" t="s">
        <v>990</v>
      </c>
      <c r="B21" s="114">
        <v>3</v>
      </c>
      <c r="C21" s="119">
        <v>0.00670666890944925</v>
      </c>
      <c r="D21" s="114" t="s">
        <v>1037</v>
      </c>
      <c r="E21" s="114" t="b">
        <v>0</v>
      </c>
      <c r="F21" s="114" t="b">
        <v>0</v>
      </c>
      <c r="G21" s="114" t="b">
        <v>0</v>
      </c>
    </row>
    <row r="22" spans="1:7" ht="15">
      <c r="A22" s="114" t="s">
        <v>991</v>
      </c>
      <c r="B22" s="114">
        <v>3</v>
      </c>
      <c r="C22" s="119">
        <v>0.00670666890944925</v>
      </c>
      <c r="D22" s="114" t="s">
        <v>1037</v>
      </c>
      <c r="E22" s="114" t="b">
        <v>0</v>
      </c>
      <c r="F22" s="114" t="b">
        <v>0</v>
      </c>
      <c r="G22" s="114" t="b">
        <v>0</v>
      </c>
    </row>
    <row r="23" spans="1:7" ht="15">
      <c r="A23" s="114" t="s">
        <v>992</v>
      </c>
      <c r="B23" s="114">
        <v>3</v>
      </c>
      <c r="C23" s="119">
        <v>0.00670666890944925</v>
      </c>
      <c r="D23" s="114" t="s">
        <v>1037</v>
      </c>
      <c r="E23" s="114" t="b">
        <v>0</v>
      </c>
      <c r="F23" s="114" t="b">
        <v>0</v>
      </c>
      <c r="G23" s="114" t="b">
        <v>0</v>
      </c>
    </row>
    <row r="24" spans="1:7" ht="15">
      <c r="A24" s="114" t="s">
        <v>993</v>
      </c>
      <c r="B24" s="114">
        <v>3</v>
      </c>
      <c r="C24" s="119">
        <v>0.00670666890944925</v>
      </c>
      <c r="D24" s="114" t="s">
        <v>1037</v>
      </c>
      <c r="E24" s="114" t="b">
        <v>0</v>
      </c>
      <c r="F24" s="114" t="b">
        <v>0</v>
      </c>
      <c r="G24" s="114" t="b">
        <v>0</v>
      </c>
    </row>
    <row r="25" spans="1:7" ht="15">
      <c r="A25" s="114" t="s">
        <v>994</v>
      </c>
      <c r="B25" s="114">
        <v>3</v>
      </c>
      <c r="C25" s="119">
        <v>0.00670666890944925</v>
      </c>
      <c r="D25" s="114" t="s">
        <v>1037</v>
      </c>
      <c r="E25" s="114" t="b">
        <v>0</v>
      </c>
      <c r="F25" s="114" t="b">
        <v>0</v>
      </c>
      <c r="G25" s="114" t="b">
        <v>0</v>
      </c>
    </row>
    <row r="26" spans="1:7" ht="15">
      <c r="A26" s="114" t="s">
        <v>995</v>
      </c>
      <c r="B26" s="114">
        <v>3</v>
      </c>
      <c r="C26" s="119">
        <v>0.00670666890944925</v>
      </c>
      <c r="D26" s="114" t="s">
        <v>1037</v>
      </c>
      <c r="E26" s="114" t="b">
        <v>0</v>
      </c>
      <c r="F26" s="114" t="b">
        <v>0</v>
      </c>
      <c r="G26" s="114" t="b">
        <v>0</v>
      </c>
    </row>
    <row r="27" spans="1:7" ht="15">
      <c r="A27" s="114" t="s">
        <v>996</v>
      </c>
      <c r="B27" s="114">
        <v>3</v>
      </c>
      <c r="C27" s="119">
        <v>0.00670666890944925</v>
      </c>
      <c r="D27" s="114" t="s">
        <v>1037</v>
      </c>
      <c r="E27" s="114" t="b">
        <v>0</v>
      </c>
      <c r="F27" s="114" t="b">
        <v>0</v>
      </c>
      <c r="G27" s="114" t="b">
        <v>0</v>
      </c>
    </row>
    <row r="28" spans="1:7" ht="15">
      <c r="A28" s="114" t="s">
        <v>997</v>
      </c>
      <c r="B28" s="114">
        <v>3</v>
      </c>
      <c r="C28" s="119">
        <v>0.00670666890944925</v>
      </c>
      <c r="D28" s="114" t="s">
        <v>1037</v>
      </c>
      <c r="E28" s="114" t="b">
        <v>0</v>
      </c>
      <c r="F28" s="114" t="b">
        <v>0</v>
      </c>
      <c r="G28" s="114" t="b">
        <v>0</v>
      </c>
    </row>
    <row r="29" spans="1:7" ht="15">
      <c r="A29" s="114" t="s">
        <v>998</v>
      </c>
      <c r="B29" s="114">
        <v>3</v>
      </c>
      <c r="C29" s="119">
        <v>0.009524314114486626</v>
      </c>
      <c r="D29" s="114" t="s">
        <v>1037</v>
      </c>
      <c r="E29" s="114" t="b">
        <v>0</v>
      </c>
      <c r="F29" s="114" t="b">
        <v>0</v>
      </c>
      <c r="G29" s="114" t="b">
        <v>0</v>
      </c>
    </row>
    <row r="30" spans="1:7" ht="15">
      <c r="A30" s="114" t="s">
        <v>999</v>
      </c>
      <c r="B30" s="114">
        <v>2</v>
      </c>
      <c r="C30" s="119">
        <v>0.005164385279747064</v>
      </c>
      <c r="D30" s="114" t="s">
        <v>1037</v>
      </c>
      <c r="E30" s="114" t="b">
        <v>1</v>
      </c>
      <c r="F30" s="114" t="b">
        <v>0</v>
      </c>
      <c r="G30" s="114" t="b">
        <v>0</v>
      </c>
    </row>
    <row r="31" spans="1:7" ht="15">
      <c r="A31" s="114" t="s">
        <v>1000</v>
      </c>
      <c r="B31" s="114">
        <v>2</v>
      </c>
      <c r="C31" s="119">
        <v>0.005164385279747064</v>
      </c>
      <c r="D31" s="114" t="s">
        <v>1037</v>
      </c>
      <c r="E31" s="114" t="b">
        <v>0</v>
      </c>
      <c r="F31" s="114" t="b">
        <v>0</v>
      </c>
      <c r="G31" s="114" t="b">
        <v>0</v>
      </c>
    </row>
    <row r="32" spans="1:7" ht="15">
      <c r="A32" s="114" t="s">
        <v>1001</v>
      </c>
      <c r="B32" s="114">
        <v>2</v>
      </c>
      <c r="C32" s="119">
        <v>0.005164385279747064</v>
      </c>
      <c r="D32" s="114" t="s">
        <v>1037</v>
      </c>
      <c r="E32" s="114" t="b">
        <v>0</v>
      </c>
      <c r="F32" s="114" t="b">
        <v>0</v>
      </c>
      <c r="G32" s="114" t="b">
        <v>0</v>
      </c>
    </row>
    <row r="33" spans="1:7" ht="15">
      <c r="A33" s="114" t="s">
        <v>1002</v>
      </c>
      <c r="B33" s="114">
        <v>2</v>
      </c>
      <c r="C33" s="119">
        <v>0.006349542742991084</v>
      </c>
      <c r="D33" s="114" t="s">
        <v>1037</v>
      </c>
      <c r="E33" s="114" t="b">
        <v>0</v>
      </c>
      <c r="F33" s="114" t="b">
        <v>0</v>
      </c>
      <c r="G33" s="114" t="b">
        <v>0</v>
      </c>
    </row>
    <row r="34" spans="1:7" ht="15">
      <c r="A34" s="114" t="s">
        <v>1003</v>
      </c>
      <c r="B34" s="114">
        <v>2</v>
      </c>
      <c r="C34" s="119">
        <v>0.005164385279747064</v>
      </c>
      <c r="D34" s="114" t="s">
        <v>1037</v>
      </c>
      <c r="E34" s="114" t="b">
        <v>0</v>
      </c>
      <c r="F34" s="114" t="b">
        <v>0</v>
      </c>
      <c r="G34" s="114" t="b">
        <v>0</v>
      </c>
    </row>
    <row r="35" spans="1:7" ht="15">
      <c r="A35" s="114" t="s">
        <v>1004</v>
      </c>
      <c r="B35" s="114">
        <v>2</v>
      </c>
      <c r="C35" s="119">
        <v>0.005164385279747064</v>
      </c>
      <c r="D35" s="114" t="s">
        <v>1037</v>
      </c>
      <c r="E35" s="114" t="b">
        <v>0</v>
      </c>
      <c r="F35" s="114" t="b">
        <v>0</v>
      </c>
      <c r="G35" s="114" t="b">
        <v>0</v>
      </c>
    </row>
    <row r="36" spans="1:7" ht="15">
      <c r="A36" s="114" t="s">
        <v>1005</v>
      </c>
      <c r="B36" s="114">
        <v>2</v>
      </c>
      <c r="C36" s="119">
        <v>0.005164385279747064</v>
      </c>
      <c r="D36" s="114" t="s">
        <v>1037</v>
      </c>
      <c r="E36" s="114" t="b">
        <v>0</v>
      </c>
      <c r="F36" s="114" t="b">
        <v>0</v>
      </c>
      <c r="G36" s="114" t="b">
        <v>0</v>
      </c>
    </row>
    <row r="37" spans="1:7" ht="15">
      <c r="A37" s="114" t="s">
        <v>1006</v>
      </c>
      <c r="B37" s="114">
        <v>2</v>
      </c>
      <c r="C37" s="119">
        <v>0.005164385279747064</v>
      </c>
      <c r="D37" s="114" t="s">
        <v>1037</v>
      </c>
      <c r="E37" s="114" t="b">
        <v>0</v>
      </c>
      <c r="F37" s="114" t="b">
        <v>0</v>
      </c>
      <c r="G37" s="114" t="b">
        <v>0</v>
      </c>
    </row>
    <row r="38" spans="1:7" ht="15">
      <c r="A38" s="114" t="s">
        <v>1007</v>
      </c>
      <c r="B38" s="114">
        <v>2</v>
      </c>
      <c r="C38" s="119">
        <v>0.005164385279747064</v>
      </c>
      <c r="D38" s="114" t="s">
        <v>1037</v>
      </c>
      <c r="E38" s="114" t="b">
        <v>0</v>
      </c>
      <c r="F38" s="114" t="b">
        <v>0</v>
      </c>
      <c r="G38" s="114" t="b">
        <v>0</v>
      </c>
    </row>
    <row r="39" spans="1:7" ht="15">
      <c r="A39" s="114" t="s">
        <v>1008</v>
      </c>
      <c r="B39" s="114">
        <v>2</v>
      </c>
      <c r="C39" s="119">
        <v>0.005164385279747064</v>
      </c>
      <c r="D39" s="114" t="s">
        <v>1037</v>
      </c>
      <c r="E39" s="114" t="b">
        <v>0</v>
      </c>
      <c r="F39" s="114" t="b">
        <v>0</v>
      </c>
      <c r="G39" s="114" t="b">
        <v>0</v>
      </c>
    </row>
    <row r="40" spans="1:7" ht="15">
      <c r="A40" s="114" t="s">
        <v>1009</v>
      </c>
      <c r="B40" s="114">
        <v>2</v>
      </c>
      <c r="C40" s="119">
        <v>0.005164385279747064</v>
      </c>
      <c r="D40" s="114" t="s">
        <v>1037</v>
      </c>
      <c r="E40" s="114" t="b">
        <v>0</v>
      </c>
      <c r="F40" s="114" t="b">
        <v>0</v>
      </c>
      <c r="G40" s="114" t="b">
        <v>0</v>
      </c>
    </row>
    <row r="41" spans="1:7" ht="15">
      <c r="A41" s="114" t="s">
        <v>1010</v>
      </c>
      <c r="B41" s="114">
        <v>2</v>
      </c>
      <c r="C41" s="119">
        <v>0.005164385279747064</v>
      </c>
      <c r="D41" s="114" t="s">
        <v>1037</v>
      </c>
      <c r="E41" s="114" t="b">
        <v>0</v>
      </c>
      <c r="F41" s="114" t="b">
        <v>0</v>
      </c>
      <c r="G41" s="114" t="b">
        <v>0</v>
      </c>
    </row>
    <row r="42" spans="1:7" ht="15">
      <c r="A42" s="114" t="s">
        <v>1011</v>
      </c>
      <c r="B42" s="114">
        <v>2</v>
      </c>
      <c r="C42" s="119">
        <v>0.006349542742991084</v>
      </c>
      <c r="D42" s="114" t="s">
        <v>1037</v>
      </c>
      <c r="E42" s="114" t="b">
        <v>0</v>
      </c>
      <c r="F42" s="114" t="b">
        <v>0</v>
      </c>
      <c r="G42" s="114" t="b">
        <v>0</v>
      </c>
    </row>
    <row r="43" spans="1:7" ht="15">
      <c r="A43" s="114" t="s">
        <v>1012</v>
      </c>
      <c r="B43" s="114">
        <v>2</v>
      </c>
      <c r="C43" s="119">
        <v>0.005164385279747064</v>
      </c>
      <c r="D43" s="114" t="s">
        <v>1037</v>
      </c>
      <c r="E43" s="114" t="b">
        <v>0</v>
      </c>
      <c r="F43" s="114" t="b">
        <v>0</v>
      </c>
      <c r="G43" s="114" t="b">
        <v>0</v>
      </c>
    </row>
    <row r="44" spans="1:7" ht="15">
      <c r="A44" s="114" t="s">
        <v>1013</v>
      </c>
      <c r="B44" s="114">
        <v>2</v>
      </c>
      <c r="C44" s="119">
        <v>0.005164385279747064</v>
      </c>
      <c r="D44" s="114" t="s">
        <v>1037</v>
      </c>
      <c r="E44" s="114" t="b">
        <v>1</v>
      </c>
      <c r="F44" s="114" t="b">
        <v>0</v>
      </c>
      <c r="G44" s="114" t="b">
        <v>0</v>
      </c>
    </row>
    <row r="45" spans="1:7" ht="15">
      <c r="A45" s="114" t="s">
        <v>1014</v>
      </c>
      <c r="B45" s="114">
        <v>2</v>
      </c>
      <c r="C45" s="119">
        <v>0.005164385279747064</v>
      </c>
      <c r="D45" s="114" t="s">
        <v>1037</v>
      </c>
      <c r="E45" s="114" t="b">
        <v>0</v>
      </c>
      <c r="F45" s="114" t="b">
        <v>0</v>
      </c>
      <c r="G45" s="114" t="b">
        <v>0</v>
      </c>
    </row>
    <row r="46" spans="1:7" ht="15">
      <c r="A46" s="114" t="s">
        <v>1015</v>
      </c>
      <c r="B46" s="114">
        <v>2</v>
      </c>
      <c r="C46" s="119">
        <v>0.005164385279747064</v>
      </c>
      <c r="D46" s="114" t="s">
        <v>1037</v>
      </c>
      <c r="E46" s="114" t="b">
        <v>0</v>
      </c>
      <c r="F46" s="114" t="b">
        <v>0</v>
      </c>
      <c r="G46" s="114" t="b">
        <v>0</v>
      </c>
    </row>
    <row r="47" spans="1:7" ht="15">
      <c r="A47" s="114" t="s">
        <v>1016</v>
      </c>
      <c r="B47" s="114">
        <v>2</v>
      </c>
      <c r="C47" s="119">
        <v>0.005164385279747064</v>
      </c>
      <c r="D47" s="114" t="s">
        <v>1037</v>
      </c>
      <c r="E47" s="114" t="b">
        <v>0</v>
      </c>
      <c r="F47" s="114" t="b">
        <v>0</v>
      </c>
      <c r="G47" s="114" t="b">
        <v>0</v>
      </c>
    </row>
    <row r="48" spans="1:7" ht="15">
      <c r="A48" s="114" t="s">
        <v>1017</v>
      </c>
      <c r="B48" s="114">
        <v>2</v>
      </c>
      <c r="C48" s="119">
        <v>0.005164385279747064</v>
      </c>
      <c r="D48" s="114" t="s">
        <v>1037</v>
      </c>
      <c r="E48" s="114" t="b">
        <v>0</v>
      </c>
      <c r="F48" s="114" t="b">
        <v>0</v>
      </c>
      <c r="G48" s="114" t="b">
        <v>0</v>
      </c>
    </row>
    <row r="49" spans="1:7" ht="15">
      <c r="A49" s="114" t="s">
        <v>1018</v>
      </c>
      <c r="B49" s="114">
        <v>2</v>
      </c>
      <c r="C49" s="119">
        <v>0.006349542742991084</v>
      </c>
      <c r="D49" s="114" t="s">
        <v>1037</v>
      </c>
      <c r="E49" s="114" t="b">
        <v>0</v>
      </c>
      <c r="F49" s="114" t="b">
        <v>0</v>
      </c>
      <c r="G49" s="114" t="b">
        <v>0</v>
      </c>
    </row>
    <row r="50" spans="1:7" ht="15">
      <c r="A50" s="114" t="s">
        <v>1019</v>
      </c>
      <c r="B50" s="114">
        <v>2</v>
      </c>
      <c r="C50" s="119">
        <v>0.005164385279747064</v>
      </c>
      <c r="D50" s="114" t="s">
        <v>1037</v>
      </c>
      <c r="E50" s="114" t="b">
        <v>0</v>
      </c>
      <c r="F50" s="114" t="b">
        <v>0</v>
      </c>
      <c r="G50" s="114" t="b">
        <v>0</v>
      </c>
    </row>
    <row r="51" spans="1:7" ht="15">
      <c r="A51" s="114" t="s">
        <v>1020</v>
      </c>
      <c r="B51" s="114">
        <v>2</v>
      </c>
      <c r="C51" s="119">
        <v>0.006349542742991084</v>
      </c>
      <c r="D51" s="114" t="s">
        <v>1037</v>
      </c>
      <c r="E51" s="114" t="b">
        <v>0</v>
      </c>
      <c r="F51" s="114" t="b">
        <v>0</v>
      </c>
      <c r="G51" s="114" t="b">
        <v>0</v>
      </c>
    </row>
    <row r="52" spans="1:7" ht="15">
      <c r="A52" s="114" t="s">
        <v>1021</v>
      </c>
      <c r="B52" s="114">
        <v>2</v>
      </c>
      <c r="C52" s="119">
        <v>0.005164385279747064</v>
      </c>
      <c r="D52" s="114" t="s">
        <v>1037</v>
      </c>
      <c r="E52" s="114" t="b">
        <v>1</v>
      </c>
      <c r="F52" s="114" t="b">
        <v>0</v>
      </c>
      <c r="G52" s="114" t="b">
        <v>0</v>
      </c>
    </row>
    <row r="53" spans="1:7" ht="15">
      <c r="A53" s="114" t="s">
        <v>1022</v>
      </c>
      <c r="B53" s="114">
        <v>2</v>
      </c>
      <c r="C53" s="119">
        <v>0.005164385279747064</v>
      </c>
      <c r="D53" s="114" t="s">
        <v>1037</v>
      </c>
      <c r="E53" s="114" t="b">
        <v>0</v>
      </c>
      <c r="F53" s="114" t="b">
        <v>0</v>
      </c>
      <c r="G53" s="114" t="b">
        <v>0</v>
      </c>
    </row>
    <row r="54" spans="1:7" ht="15">
      <c r="A54" s="114" t="s">
        <v>1023</v>
      </c>
      <c r="B54" s="114">
        <v>2</v>
      </c>
      <c r="C54" s="119">
        <v>0.005164385279747064</v>
      </c>
      <c r="D54" s="114" t="s">
        <v>1037</v>
      </c>
      <c r="E54" s="114" t="b">
        <v>0</v>
      </c>
      <c r="F54" s="114" t="b">
        <v>0</v>
      </c>
      <c r="G54" s="114" t="b">
        <v>0</v>
      </c>
    </row>
    <row r="55" spans="1:7" ht="15">
      <c r="A55" s="114" t="s">
        <v>1024</v>
      </c>
      <c r="B55" s="114">
        <v>2</v>
      </c>
      <c r="C55" s="119">
        <v>0.006349542742991084</v>
      </c>
      <c r="D55" s="114" t="s">
        <v>1037</v>
      </c>
      <c r="E55" s="114" t="b">
        <v>0</v>
      </c>
      <c r="F55" s="114" t="b">
        <v>0</v>
      </c>
      <c r="G55" s="114" t="b">
        <v>0</v>
      </c>
    </row>
    <row r="56" spans="1:7" ht="15">
      <c r="A56" s="114" t="s">
        <v>1025</v>
      </c>
      <c r="B56" s="114">
        <v>2</v>
      </c>
      <c r="C56" s="119">
        <v>0.005164385279747064</v>
      </c>
      <c r="D56" s="114" t="s">
        <v>1037</v>
      </c>
      <c r="E56" s="114" t="b">
        <v>1</v>
      </c>
      <c r="F56" s="114" t="b">
        <v>0</v>
      </c>
      <c r="G56" s="114" t="b">
        <v>0</v>
      </c>
    </row>
    <row r="57" spans="1:7" ht="15">
      <c r="A57" s="114" t="s">
        <v>1026</v>
      </c>
      <c r="B57" s="114">
        <v>2</v>
      </c>
      <c r="C57" s="119">
        <v>0.006349542742991084</v>
      </c>
      <c r="D57" s="114" t="s">
        <v>1037</v>
      </c>
      <c r="E57" s="114" t="b">
        <v>0</v>
      </c>
      <c r="F57" s="114" t="b">
        <v>0</v>
      </c>
      <c r="G57" s="114" t="b">
        <v>0</v>
      </c>
    </row>
    <row r="58" spans="1:7" ht="15">
      <c r="A58" s="114" t="s">
        <v>1027</v>
      </c>
      <c r="B58" s="114">
        <v>2</v>
      </c>
      <c r="C58" s="119">
        <v>0.006349542742991084</v>
      </c>
      <c r="D58" s="114" t="s">
        <v>1037</v>
      </c>
      <c r="E58" s="114" t="b">
        <v>0</v>
      </c>
      <c r="F58" s="114" t="b">
        <v>0</v>
      </c>
      <c r="G58" s="114" t="b">
        <v>0</v>
      </c>
    </row>
    <row r="59" spans="1:7" ht="15">
      <c r="A59" s="114" t="s">
        <v>1028</v>
      </c>
      <c r="B59" s="114">
        <v>2</v>
      </c>
      <c r="C59" s="119">
        <v>0.006349542742991084</v>
      </c>
      <c r="D59" s="114" t="s">
        <v>1037</v>
      </c>
      <c r="E59" s="114" t="b">
        <v>0</v>
      </c>
      <c r="F59" s="114" t="b">
        <v>0</v>
      </c>
      <c r="G59" s="114" t="b">
        <v>0</v>
      </c>
    </row>
    <row r="60" spans="1:7" ht="15">
      <c r="A60" s="114" t="s">
        <v>1029</v>
      </c>
      <c r="B60" s="114">
        <v>2</v>
      </c>
      <c r="C60" s="119">
        <v>0.005164385279747064</v>
      </c>
      <c r="D60" s="114" t="s">
        <v>1037</v>
      </c>
      <c r="E60" s="114" t="b">
        <v>0</v>
      </c>
      <c r="F60" s="114" t="b">
        <v>0</v>
      </c>
      <c r="G60" s="114" t="b">
        <v>0</v>
      </c>
    </row>
    <row r="61" spans="1:7" ht="15">
      <c r="A61" s="114" t="s">
        <v>1030</v>
      </c>
      <c r="B61" s="114">
        <v>2</v>
      </c>
      <c r="C61" s="119">
        <v>0.005164385279747064</v>
      </c>
      <c r="D61" s="114" t="s">
        <v>1037</v>
      </c>
      <c r="E61" s="114" t="b">
        <v>0</v>
      </c>
      <c r="F61" s="114" t="b">
        <v>0</v>
      </c>
      <c r="G61" s="114" t="b">
        <v>0</v>
      </c>
    </row>
    <row r="62" spans="1:7" ht="15">
      <c r="A62" s="114" t="s">
        <v>1031</v>
      </c>
      <c r="B62" s="114">
        <v>2</v>
      </c>
      <c r="C62" s="119">
        <v>0.005164385279747064</v>
      </c>
      <c r="D62" s="114" t="s">
        <v>1037</v>
      </c>
      <c r="E62" s="114" t="b">
        <v>0</v>
      </c>
      <c r="F62" s="114" t="b">
        <v>0</v>
      </c>
      <c r="G62" s="114" t="b">
        <v>0</v>
      </c>
    </row>
    <row r="63" spans="1:7" ht="15">
      <c r="A63" s="114" t="s">
        <v>1032</v>
      </c>
      <c r="B63" s="114">
        <v>2</v>
      </c>
      <c r="C63" s="119">
        <v>0.006349542742991084</v>
      </c>
      <c r="D63" s="114" t="s">
        <v>1037</v>
      </c>
      <c r="E63" s="114" t="b">
        <v>0</v>
      </c>
      <c r="F63" s="114" t="b">
        <v>0</v>
      </c>
      <c r="G63" s="114" t="b">
        <v>0</v>
      </c>
    </row>
    <row r="64" spans="1:7" ht="15">
      <c r="A64" s="114" t="s">
        <v>1033</v>
      </c>
      <c r="B64" s="114">
        <v>2</v>
      </c>
      <c r="C64" s="119">
        <v>0.005164385279747064</v>
      </c>
      <c r="D64" s="114" t="s">
        <v>1037</v>
      </c>
      <c r="E64" s="114" t="b">
        <v>0</v>
      </c>
      <c r="F64" s="114" t="b">
        <v>0</v>
      </c>
      <c r="G64" s="114" t="b">
        <v>0</v>
      </c>
    </row>
    <row r="65" spans="1:7" ht="15">
      <c r="A65" s="114" t="s">
        <v>1034</v>
      </c>
      <c r="B65" s="114">
        <v>2</v>
      </c>
      <c r="C65" s="119">
        <v>0.006349542742991084</v>
      </c>
      <c r="D65" s="114" t="s">
        <v>1037</v>
      </c>
      <c r="E65" s="114" t="b">
        <v>0</v>
      </c>
      <c r="F65" s="114" t="b">
        <v>0</v>
      </c>
      <c r="G65" s="114" t="b">
        <v>0</v>
      </c>
    </row>
    <row r="66" spans="1:7" ht="15">
      <c r="A66" s="114" t="s">
        <v>977</v>
      </c>
      <c r="B66" s="114">
        <v>8</v>
      </c>
      <c r="C66" s="119">
        <v>0.01863524793590238</v>
      </c>
      <c r="D66" s="114" t="s">
        <v>951</v>
      </c>
      <c r="E66" s="114" t="b">
        <v>0</v>
      </c>
      <c r="F66" s="114" t="b">
        <v>0</v>
      </c>
      <c r="G66" s="114" t="b">
        <v>0</v>
      </c>
    </row>
    <row r="67" spans="1:7" ht="15">
      <c r="A67" s="114" t="s">
        <v>988</v>
      </c>
      <c r="B67" s="114">
        <v>4</v>
      </c>
      <c r="C67" s="119">
        <v>0.015354324637784014</v>
      </c>
      <c r="D67" s="114" t="s">
        <v>951</v>
      </c>
      <c r="E67" s="114" t="b">
        <v>0</v>
      </c>
      <c r="F67" s="114" t="b">
        <v>0</v>
      </c>
      <c r="G67" s="114" t="b">
        <v>0</v>
      </c>
    </row>
    <row r="68" spans="1:7" ht="15">
      <c r="A68" s="114" t="s">
        <v>989</v>
      </c>
      <c r="B68" s="114">
        <v>3</v>
      </c>
      <c r="C68" s="119">
        <v>0.01151574347833801</v>
      </c>
      <c r="D68" s="114" t="s">
        <v>951</v>
      </c>
      <c r="E68" s="114" t="b">
        <v>0</v>
      </c>
      <c r="F68" s="114" t="b">
        <v>0</v>
      </c>
      <c r="G68" s="114" t="b">
        <v>0</v>
      </c>
    </row>
    <row r="69" spans="1:7" ht="15">
      <c r="A69" s="114" t="s">
        <v>986</v>
      </c>
      <c r="B69" s="114">
        <v>3</v>
      </c>
      <c r="C69" s="119">
        <v>0.01510944264273967</v>
      </c>
      <c r="D69" s="114" t="s">
        <v>951</v>
      </c>
      <c r="E69" s="114" t="b">
        <v>0</v>
      </c>
      <c r="F69" s="114" t="b">
        <v>0</v>
      </c>
      <c r="G69" s="114" t="b">
        <v>0</v>
      </c>
    </row>
    <row r="70" spans="1:7" ht="15">
      <c r="A70" s="114" t="s">
        <v>1031</v>
      </c>
      <c r="B70" s="114">
        <v>2</v>
      </c>
      <c r="C70" s="119">
        <v>0.010072961761826447</v>
      </c>
      <c r="D70" s="114" t="s">
        <v>951</v>
      </c>
      <c r="E70" s="114" t="b">
        <v>0</v>
      </c>
      <c r="F70" s="114" t="b">
        <v>0</v>
      </c>
      <c r="G70" s="114" t="b">
        <v>0</v>
      </c>
    </row>
    <row r="71" spans="1:7" ht="15">
      <c r="A71" s="114" t="s">
        <v>1030</v>
      </c>
      <c r="B71" s="114">
        <v>2</v>
      </c>
      <c r="C71" s="119">
        <v>0.010072961761826447</v>
      </c>
      <c r="D71" s="114" t="s">
        <v>951</v>
      </c>
      <c r="E71" s="114" t="b">
        <v>0</v>
      </c>
      <c r="F71" s="114" t="b">
        <v>0</v>
      </c>
      <c r="G71" s="114" t="b">
        <v>0</v>
      </c>
    </row>
    <row r="72" spans="1:7" ht="15">
      <c r="A72" s="114" t="s">
        <v>990</v>
      </c>
      <c r="B72" s="114">
        <v>2</v>
      </c>
      <c r="C72" s="119">
        <v>0.010072961761826447</v>
      </c>
      <c r="D72" s="114" t="s">
        <v>951</v>
      </c>
      <c r="E72" s="114" t="b">
        <v>0</v>
      </c>
      <c r="F72" s="114" t="b">
        <v>0</v>
      </c>
      <c r="G72" s="114" t="b">
        <v>0</v>
      </c>
    </row>
    <row r="73" spans="1:7" ht="15">
      <c r="A73" s="114" t="s">
        <v>1005</v>
      </c>
      <c r="B73" s="114">
        <v>2</v>
      </c>
      <c r="C73" s="119">
        <v>0.010072961761826447</v>
      </c>
      <c r="D73" s="114" t="s">
        <v>951</v>
      </c>
      <c r="E73" s="114" t="b">
        <v>0</v>
      </c>
      <c r="F73" s="114" t="b">
        <v>0</v>
      </c>
      <c r="G73" s="114" t="b">
        <v>0</v>
      </c>
    </row>
    <row r="74" spans="1:7" ht="15">
      <c r="A74" s="114" t="s">
        <v>999</v>
      </c>
      <c r="B74" s="114">
        <v>2</v>
      </c>
      <c r="C74" s="119">
        <v>0.010072961761826447</v>
      </c>
      <c r="D74" s="114" t="s">
        <v>951</v>
      </c>
      <c r="E74" s="114" t="b">
        <v>1</v>
      </c>
      <c r="F74" s="114" t="b">
        <v>0</v>
      </c>
      <c r="G74" s="114" t="b">
        <v>0</v>
      </c>
    </row>
    <row r="75" spans="1:7" ht="15">
      <c r="A75" s="114" t="s">
        <v>1033</v>
      </c>
      <c r="B75" s="114">
        <v>2</v>
      </c>
      <c r="C75" s="119">
        <v>0.010072961761826447</v>
      </c>
      <c r="D75" s="114" t="s">
        <v>951</v>
      </c>
      <c r="E75" s="114" t="b">
        <v>0</v>
      </c>
      <c r="F75" s="114" t="b">
        <v>0</v>
      </c>
      <c r="G75" s="114" t="b">
        <v>0</v>
      </c>
    </row>
    <row r="76" spans="1:7" ht="15">
      <c r="A76" s="114" t="s">
        <v>1029</v>
      </c>
      <c r="B76" s="114">
        <v>2</v>
      </c>
      <c r="C76" s="119">
        <v>0.010072961761826447</v>
      </c>
      <c r="D76" s="114" t="s">
        <v>951</v>
      </c>
      <c r="E76" s="114" t="b">
        <v>0</v>
      </c>
      <c r="F76" s="114" t="b">
        <v>0</v>
      </c>
      <c r="G76" s="114" t="b">
        <v>0</v>
      </c>
    </row>
    <row r="77" spans="1:7" ht="15">
      <c r="A77" s="114" t="s">
        <v>1034</v>
      </c>
      <c r="B77" s="114">
        <v>2</v>
      </c>
      <c r="C77" s="119">
        <v>0.014168607961336396</v>
      </c>
      <c r="D77" s="114" t="s">
        <v>951</v>
      </c>
      <c r="E77" s="114" t="b">
        <v>0</v>
      </c>
      <c r="F77" s="114" t="b">
        <v>0</v>
      </c>
      <c r="G77" s="114" t="b">
        <v>0</v>
      </c>
    </row>
    <row r="78" spans="1:7" ht="15">
      <c r="A78" s="114" t="s">
        <v>1032</v>
      </c>
      <c r="B78" s="114">
        <v>2</v>
      </c>
      <c r="C78" s="119">
        <v>0.014168607961336396</v>
      </c>
      <c r="D78" s="114" t="s">
        <v>951</v>
      </c>
      <c r="E78" s="114" t="b">
        <v>0</v>
      </c>
      <c r="F78" s="114" t="b">
        <v>0</v>
      </c>
      <c r="G78" s="114" t="b">
        <v>0</v>
      </c>
    </row>
    <row r="79" spans="1:7" ht="15">
      <c r="A79" s="114" t="s">
        <v>1007</v>
      </c>
      <c r="B79" s="114">
        <v>2</v>
      </c>
      <c r="C79" s="119">
        <v>0.010072961761826447</v>
      </c>
      <c r="D79" s="114" t="s">
        <v>951</v>
      </c>
      <c r="E79" s="114" t="b">
        <v>0</v>
      </c>
      <c r="F79" s="114" t="b">
        <v>0</v>
      </c>
      <c r="G79" s="114" t="b">
        <v>0</v>
      </c>
    </row>
    <row r="80" spans="1:7" ht="15">
      <c r="A80" s="114" t="s">
        <v>1003</v>
      </c>
      <c r="B80" s="114">
        <v>2</v>
      </c>
      <c r="C80" s="119">
        <v>0.010072961761826447</v>
      </c>
      <c r="D80" s="114" t="s">
        <v>951</v>
      </c>
      <c r="E80" s="114" t="b">
        <v>0</v>
      </c>
      <c r="F80" s="114" t="b">
        <v>0</v>
      </c>
      <c r="G80" s="114" t="b">
        <v>0</v>
      </c>
    </row>
    <row r="81" spans="1:7" ht="15">
      <c r="A81" s="114" t="s">
        <v>1004</v>
      </c>
      <c r="B81" s="114">
        <v>2</v>
      </c>
      <c r="C81" s="119">
        <v>0.010072961761826447</v>
      </c>
      <c r="D81" s="114" t="s">
        <v>951</v>
      </c>
      <c r="E81" s="114" t="b">
        <v>0</v>
      </c>
      <c r="F81" s="114" t="b">
        <v>0</v>
      </c>
      <c r="G81" s="114" t="b">
        <v>0</v>
      </c>
    </row>
    <row r="82" spans="1:7" ht="15">
      <c r="A82" s="114" t="s">
        <v>1006</v>
      </c>
      <c r="B82" s="114">
        <v>2</v>
      </c>
      <c r="C82" s="119">
        <v>0.010072961761826447</v>
      </c>
      <c r="D82" s="114" t="s">
        <v>951</v>
      </c>
      <c r="E82" s="114" t="b">
        <v>0</v>
      </c>
      <c r="F82" s="114" t="b">
        <v>0</v>
      </c>
      <c r="G82" s="114" t="b">
        <v>0</v>
      </c>
    </row>
    <row r="83" spans="1:7" ht="15">
      <c r="A83" s="114" t="s">
        <v>1002</v>
      </c>
      <c r="B83" s="114">
        <v>2</v>
      </c>
      <c r="C83" s="119">
        <v>0.014168607961336396</v>
      </c>
      <c r="D83" s="114" t="s">
        <v>951</v>
      </c>
      <c r="E83" s="114" t="b">
        <v>0</v>
      </c>
      <c r="F83" s="114" t="b">
        <v>0</v>
      </c>
      <c r="G83" s="114" t="b">
        <v>0</v>
      </c>
    </row>
    <row r="84" spans="1:7" ht="15">
      <c r="A84" s="114" t="s">
        <v>976</v>
      </c>
      <c r="B84" s="114">
        <v>5</v>
      </c>
      <c r="C84" s="119">
        <v>0.014511879454641451</v>
      </c>
      <c r="D84" s="114" t="s">
        <v>952</v>
      </c>
      <c r="E84" s="114" t="b">
        <v>0</v>
      </c>
      <c r="F84" s="114" t="b">
        <v>0</v>
      </c>
      <c r="G84" s="114" t="b">
        <v>0</v>
      </c>
    </row>
    <row r="85" spans="1:7" ht="15">
      <c r="A85" s="114" t="s">
        <v>982</v>
      </c>
      <c r="B85" s="114">
        <v>4</v>
      </c>
      <c r="C85" s="119">
        <v>0.014568587930371371</v>
      </c>
      <c r="D85" s="114" t="s">
        <v>952</v>
      </c>
      <c r="E85" s="114" t="b">
        <v>0</v>
      </c>
      <c r="F85" s="114" t="b">
        <v>0</v>
      </c>
      <c r="G85" s="114" t="b">
        <v>0</v>
      </c>
    </row>
    <row r="86" spans="1:7" ht="15">
      <c r="A86" s="114" t="s">
        <v>998</v>
      </c>
      <c r="B86" s="114">
        <v>3</v>
      </c>
      <c r="C86" s="119">
        <v>0.024714074336968508</v>
      </c>
      <c r="D86" s="114" t="s">
        <v>952</v>
      </c>
      <c r="E86" s="114" t="b">
        <v>0</v>
      </c>
      <c r="F86" s="114" t="b">
        <v>0</v>
      </c>
      <c r="G86" s="114" t="b">
        <v>0</v>
      </c>
    </row>
    <row r="87" spans="1:7" ht="15">
      <c r="A87" s="114" t="s">
        <v>978</v>
      </c>
      <c r="B87" s="114">
        <v>3</v>
      </c>
      <c r="C87" s="119">
        <v>0.01378763338918998</v>
      </c>
      <c r="D87" s="114" t="s">
        <v>952</v>
      </c>
      <c r="E87" s="114" t="b">
        <v>0</v>
      </c>
      <c r="F87" s="114" t="b">
        <v>0</v>
      </c>
      <c r="G87" s="114" t="b">
        <v>0</v>
      </c>
    </row>
    <row r="88" spans="1:7" ht="15">
      <c r="A88" s="114" t="s">
        <v>983</v>
      </c>
      <c r="B88" s="114">
        <v>3</v>
      </c>
      <c r="C88" s="119">
        <v>0.01378763338918998</v>
      </c>
      <c r="D88" s="114" t="s">
        <v>952</v>
      </c>
      <c r="E88" s="114" t="b">
        <v>0</v>
      </c>
      <c r="F88" s="114" t="b">
        <v>0</v>
      </c>
      <c r="G88" s="114" t="b">
        <v>0</v>
      </c>
    </row>
    <row r="89" spans="1:7" ht="15">
      <c r="A89" s="114" t="s">
        <v>1028</v>
      </c>
      <c r="B89" s="114">
        <v>2</v>
      </c>
      <c r="C89" s="119">
        <v>0.016476049557979006</v>
      </c>
      <c r="D89" s="114" t="s">
        <v>952</v>
      </c>
      <c r="E89" s="114" t="b">
        <v>0</v>
      </c>
      <c r="F89" s="114" t="b">
        <v>0</v>
      </c>
      <c r="G89" s="114" t="b">
        <v>0</v>
      </c>
    </row>
    <row r="90" spans="1:7" ht="15">
      <c r="A90" s="114" t="s">
        <v>985</v>
      </c>
      <c r="B90" s="114">
        <v>2</v>
      </c>
      <c r="C90" s="119">
        <v>0.011880171761582346</v>
      </c>
      <c r="D90" s="114" t="s">
        <v>952</v>
      </c>
      <c r="E90" s="114" t="b">
        <v>0</v>
      </c>
      <c r="F90" s="114" t="b">
        <v>0</v>
      </c>
      <c r="G90" s="114" t="b">
        <v>0</v>
      </c>
    </row>
    <row r="91" spans="1:7" ht="15">
      <c r="A91" s="114" t="s">
        <v>1026</v>
      </c>
      <c r="B91" s="114">
        <v>2</v>
      </c>
      <c r="C91" s="119">
        <v>0.016476049557979006</v>
      </c>
      <c r="D91" s="114" t="s">
        <v>952</v>
      </c>
      <c r="E91" s="114" t="b">
        <v>0</v>
      </c>
      <c r="F91" s="114" t="b">
        <v>0</v>
      </c>
      <c r="G91" s="114" t="b">
        <v>0</v>
      </c>
    </row>
    <row r="92" spans="1:7" ht="15">
      <c r="A92" s="114" t="s">
        <v>1025</v>
      </c>
      <c r="B92" s="114">
        <v>2</v>
      </c>
      <c r="C92" s="119">
        <v>0.011880171761582346</v>
      </c>
      <c r="D92" s="114" t="s">
        <v>952</v>
      </c>
      <c r="E92" s="114" t="b">
        <v>1</v>
      </c>
      <c r="F92" s="114" t="b">
        <v>0</v>
      </c>
      <c r="G92" s="114" t="b">
        <v>0</v>
      </c>
    </row>
    <row r="93" spans="1:7" ht="15">
      <c r="A93" s="114" t="s">
        <v>1023</v>
      </c>
      <c r="B93" s="114">
        <v>2</v>
      </c>
      <c r="C93" s="119">
        <v>0.011880171761582346</v>
      </c>
      <c r="D93" s="114" t="s">
        <v>952</v>
      </c>
      <c r="E93" s="114" t="b">
        <v>0</v>
      </c>
      <c r="F93" s="114" t="b">
        <v>0</v>
      </c>
      <c r="G93" s="114" t="b">
        <v>0</v>
      </c>
    </row>
    <row r="94" spans="1:7" ht="15">
      <c r="A94" s="114" t="s">
        <v>1024</v>
      </c>
      <c r="B94" s="114">
        <v>2</v>
      </c>
      <c r="C94" s="119">
        <v>0.016476049557979006</v>
      </c>
      <c r="D94" s="114" t="s">
        <v>952</v>
      </c>
      <c r="E94" s="114" t="b">
        <v>0</v>
      </c>
      <c r="F94" s="114" t="b">
        <v>0</v>
      </c>
      <c r="G94" s="114" t="b">
        <v>0</v>
      </c>
    </row>
    <row r="95" spans="1:7" ht="15">
      <c r="A95" s="114" t="s">
        <v>976</v>
      </c>
      <c r="B95" s="114">
        <v>9</v>
      </c>
      <c r="C95" s="119">
        <v>0.01169701838597139</v>
      </c>
      <c r="D95" s="114" t="s">
        <v>953</v>
      </c>
      <c r="E95" s="114" t="b">
        <v>0</v>
      </c>
      <c r="F95" s="114" t="b">
        <v>0</v>
      </c>
      <c r="G95" s="114" t="b">
        <v>0</v>
      </c>
    </row>
    <row r="96" spans="1:7" ht="15">
      <c r="A96" s="114" t="s">
        <v>979</v>
      </c>
      <c r="B96" s="114">
        <v>6</v>
      </c>
      <c r="C96" s="119">
        <v>0.017456728695730773</v>
      </c>
      <c r="D96" s="114" t="s">
        <v>953</v>
      </c>
      <c r="E96" s="114" t="b">
        <v>0</v>
      </c>
      <c r="F96" s="114" t="b">
        <v>0</v>
      </c>
      <c r="G96" s="114" t="b">
        <v>0</v>
      </c>
    </row>
    <row r="97" spans="1:7" ht="15">
      <c r="A97" s="114" t="s">
        <v>980</v>
      </c>
      <c r="B97" s="114">
        <v>4</v>
      </c>
      <c r="C97" s="119">
        <v>0.014310305475049745</v>
      </c>
      <c r="D97" s="114" t="s">
        <v>953</v>
      </c>
      <c r="E97" s="114" t="b">
        <v>0</v>
      </c>
      <c r="F97" s="114" t="b">
        <v>0</v>
      </c>
      <c r="G97" s="114" t="b">
        <v>0</v>
      </c>
    </row>
    <row r="98" spans="1:7" ht="15">
      <c r="A98" s="114" t="s">
        <v>978</v>
      </c>
      <c r="B98" s="114">
        <v>4</v>
      </c>
      <c r="C98" s="119">
        <v>0.011637819130487179</v>
      </c>
      <c r="D98" s="114" t="s">
        <v>953</v>
      </c>
      <c r="E98" s="114" t="b">
        <v>0</v>
      </c>
      <c r="F98" s="114" t="b">
        <v>0</v>
      </c>
      <c r="G98" s="114" t="b">
        <v>0</v>
      </c>
    </row>
    <row r="99" spans="1:7" ht="15">
      <c r="A99" s="114" t="s">
        <v>994</v>
      </c>
      <c r="B99" s="114">
        <v>3</v>
      </c>
      <c r="C99" s="119">
        <v>0.01073272910628731</v>
      </c>
      <c r="D99" s="114" t="s">
        <v>953</v>
      </c>
      <c r="E99" s="114" t="b">
        <v>0</v>
      </c>
      <c r="F99" s="114" t="b">
        <v>0</v>
      </c>
      <c r="G99" s="114" t="b">
        <v>0</v>
      </c>
    </row>
    <row r="100" spans="1:7" ht="15">
      <c r="A100" s="114" t="s">
        <v>993</v>
      </c>
      <c r="B100" s="114">
        <v>3</v>
      </c>
      <c r="C100" s="119">
        <v>0.01073272910628731</v>
      </c>
      <c r="D100" s="114" t="s">
        <v>953</v>
      </c>
      <c r="E100" s="114" t="b">
        <v>0</v>
      </c>
      <c r="F100" s="114" t="b">
        <v>0</v>
      </c>
      <c r="G100" s="114" t="b">
        <v>0</v>
      </c>
    </row>
    <row r="101" spans="1:7" ht="15">
      <c r="A101" s="114" t="s">
        <v>985</v>
      </c>
      <c r="B101" s="114">
        <v>3</v>
      </c>
      <c r="C101" s="119">
        <v>0.01073272910628731</v>
      </c>
      <c r="D101" s="114" t="s">
        <v>953</v>
      </c>
      <c r="E101" s="114" t="b">
        <v>0</v>
      </c>
      <c r="F101" s="114" t="b">
        <v>0</v>
      </c>
      <c r="G101" s="114" t="b">
        <v>0</v>
      </c>
    </row>
    <row r="102" spans="1:7" ht="15">
      <c r="A102" s="114" t="s">
        <v>981</v>
      </c>
      <c r="B102" s="114">
        <v>3</v>
      </c>
      <c r="C102" s="119">
        <v>0.01073272910628731</v>
      </c>
      <c r="D102" s="114" t="s">
        <v>953</v>
      </c>
      <c r="E102" s="114" t="b">
        <v>1</v>
      </c>
      <c r="F102" s="114" t="b">
        <v>0</v>
      </c>
      <c r="G102" s="114" t="b">
        <v>0</v>
      </c>
    </row>
    <row r="103" spans="1:7" ht="15">
      <c r="A103" s="114" t="s">
        <v>991</v>
      </c>
      <c r="B103" s="114">
        <v>3</v>
      </c>
      <c r="C103" s="119">
        <v>0.01073272910628731</v>
      </c>
      <c r="D103" s="114" t="s">
        <v>953</v>
      </c>
      <c r="E103" s="114" t="b">
        <v>0</v>
      </c>
      <c r="F103" s="114" t="b">
        <v>0</v>
      </c>
      <c r="G103" s="114" t="b">
        <v>0</v>
      </c>
    </row>
    <row r="104" spans="1:7" ht="15">
      <c r="A104" s="114" t="s">
        <v>987</v>
      </c>
      <c r="B104" s="114">
        <v>3</v>
      </c>
      <c r="C104" s="119">
        <v>0.01073272910628731</v>
      </c>
      <c r="D104" s="114" t="s">
        <v>953</v>
      </c>
      <c r="E104" s="114" t="b">
        <v>0</v>
      </c>
      <c r="F104" s="114" t="b">
        <v>0</v>
      </c>
      <c r="G104" s="114" t="b">
        <v>0</v>
      </c>
    </row>
    <row r="105" spans="1:7" ht="15">
      <c r="A105" s="114" t="s">
        <v>992</v>
      </c>
      <c r="B105" s="114">
        <v>3</v>
      </c>
      <c r="C105" s="119">
        <v>0.01073272910628731</v>
      </c>
      <c r="D105" s="114" t="s">
        <v>953</v>
      </c>
      <c r="E105" s="114" t="b">
        <v>0</v>
      </c>
      <c r="F105" s="114" t="b">
        <v>0</v>
      </c>
      <c r="G105" s="114" t="b">
        <v>0</v>
      </c>
    </row>
    <row r="106" spans="1:7" ht="15">
      <c r="A106" s="114" t="s">
        <v>1027</v>
      </c>
      <c r="B106" s="114">
        <v>2</v>
      </c>
      <c r="C106" s="119">
        <v>0.01225805385752126</v>
      </c>
      <c r="D106" s="114" t="s">
        <v>953</v>
      </c>
      <c r="E106" s="114" t="b">
        <v>0</v>
      </c>
      <c r="F106" s="114" t="b">
        <v>0</v>
      </c>
      <c r="G106" s="114" t="b">
        <v>0</v>
      </c>
    </row>
    <row r="107" spans="1:7" ht="15">
      <c r="A107" s="114" t="s">
        <v>1008</v>
      </c>
      <c r="B107" s="114">
        <v>2</v>
      </c>
      <c r="C107" s="119">
        <v>0.009038481711382424</v>
      </c>
      <c r="D107" s="114" t="s">
        <v>953</v>
      </c>
      <c r="E107" s="114" t="b">
        <v>0</v>
      </c>
      <c r="F107" s="114" t="b">
        <v>0</v>
      </c>
      <c r="G107" s="114" t="b">
        <v>0</v>
      </c>
    </row>
    <row r="108" spans="1:7" ht="15">
      <c r="A108" s="114" t="s">
        <v>983</v>
      </c>
      <c r="B108" s="114">
        <v>2</v>
      </c>
      <c r="C108" s="119">
        <v>0.009038481711382424</v>
      </c>
      <c r="D108" s="114" t="s">
        <v>953</v>
      </c>
      <c r="E108" s="114" t="b">
        <v>0</v>
      </c>
      <c r="F108" s="114" t="b">
        <v>0</v>
      </c>
      <c r="G108" s="114" t="b">
        <v>0</v>
      </c>
    </row>
    <row r="109" spans="1:7" ht="15">
      <c r="A109" s="114" t="s">
        <v>1018</v>
      </c>
      <c r="B109" s="114">
        <v>2</v>
      </c>
      <c r="C109" s="119">
        <v>0.01225805385752126</v>
      </c>
      <c r="D109" s="114" t="s">
        <v>953</v>
      </c>
      <c r="E109" s="114" t="b">
        <v>0</v>
      </c>
      <c r="F109" s="114" t="b">
        <v>0</v>
      </c>
      <c r="G109" s="114" t="b">
        <v>0</v>
      </c>
    </row>
    <row r="110" spans="1:7" ht="15">
      <c r="A110" s="114" t="s">
        <v>1011</v>
      </c>
      <c r="B110" s="114">
        <v>2</v>
      </c>
      <c r="C110" s="119">
        <v>0.01225805385752126</v>
      </c>
      <c r="D110" s="114" t="s">
        <v>953</v>
      </c>
      <c r="E110" s="114" t="b">
        <v>0</v>
      </c>
      <c r="F110" s="114" t="b">
        <v>0</v>
      </c>
      <c r="G110" s="114" t="b">
        <v>0</v>
      </c>
    </row>
    <row r="111" spans="1:7" ht="15">
      <c r="A111" s="114" t="s">
        <v>1012</v>
      </c>
      <c r="B111" s="114">
        <v>2</v>
      </c>
      <c r="C111" s="119">
        <v>0.009038481711382424</v>
      </c>
      <c r="D111" s="114" t="s">
        <v>953</v>
      </c>
      <c r="E111" s="114" t="b">
        <v>0</v>
      </c>
      <c r="F111" s="114" t="b">
        <v>0</v>
      </c>
      <c r="G111" s="114" t="b">
        <v>0</v>
      </c>
    </row>
    <row r="112" spans="1:7" ht="15">
      <c r="A112" s="114" t="s">
        <v>984</v>
      </c>
      <c r="B112" s="114">
        <v>3</v>
      </c>
      <c r="C112" s="119">
        <v>0.00871665604243953</v>
      </c>
      <c r="D112" s="114" t="s">
        <v>954</v>
      </c>
      <c r="E112" s="114" t="b">
        <v>0</v>
      </c>
      <c r="F112" s="114" t="b">
        <v>0</v>
      </c>
      <c r="G112" s="114" t="b">
        <v>0</v>
      </c>
    </row>
    <row r="113" spans="1:7" ht="15">
      <c r="A113" s="114" t="s">
        <v>1021</v>
      </c>
      <c r="B113" s="114">
        <v>2</v>
      </c>
      <c r="C113" s="119">
        <v>0.014001395147161916</v>
      </c>
      <c r="D113" s="114" t="s">
        <v>954</v>
      </c>
      <c r="E113" s="114" t="b">
        <v>1</v>
      </c>
      <c r="F113" s="114" t="b">
        <v>0</v>
      </c>
      <c r="G113" s="114" t="b">
        <v>0</v>
      </c>
    </row>
    <row r="114" spans="1:7" ht="15">
      <c r="A114" s="114" t="s">
        <v>1020</v>
      </c>
      <c r="B114" s="114">
        <v>2</v>
      </c>
      <c r="C114" s="119">
        <v>0.028002790294323832</v>
      </c>
      <c r="D114" s="114" t="s">
        <v>954</v>
      </c>
      <c r="E114" s="114" t="b">
        <v>0</v>
      </c>
      <c r="F114" s="114" t="b">
        <v>0</v>
      </c>
      <c r="G114" s="11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2019-02-19T12:37:18Z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