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<sst xmlns="http://schemas.openxmlformats.org/spreadsheetml/2006/main" count="3185" uniqueCount="972">
  <si>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</si>
  <si>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</si>
  <si>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</si>
  <si>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</si>
  <si>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</si>
  <si>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</si>
  <si>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</si>
  <si>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</si>
  <si>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</si>
  <si>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</si>
  <si>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</si>
  <si>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</si>
  <si>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</si>
  <si>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</si>
  <si>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</si>
  <si>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</si>
  <si>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</si>
  <si>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</si>
  <si>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</si>
  <si>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</si>
  <si>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</si>
  <si>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</si>
  <si>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</si>
  <si>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</si>
  <si>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</si>
  <si>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</si>
  <si>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</si>
  <si>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</si>
  <si>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</si>
  <si>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</si>
  <si>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</si>
  <si>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</si>
  <si>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</si>
  <si>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</si>
  <si>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</si>
  <si>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</si>
  <si>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</si>
  <si>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</si>
  <si>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</si>
  <si>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</si>
  <si>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</si>
  <si>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</si>
  <si>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</si>
  <si>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</si>
  <si>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</si>
  <si>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</si>
  <si>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</si>
  <si>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</si>
  <si>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</si>
  <si>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</si>
  <si>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</si>
  <si>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</si>
  <si>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</si>
  <si>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</si>
  <si>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</si>
  <si>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</si>
  <si>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</si>
  <si>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</si>
  <si>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</si>
  <si>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</si>
  <si>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</si>
  <si>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</si>
  <si>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</si>
  <si>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</si>
  <si>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</si>
  <si>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</si>
  <si>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</si>
  <si>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</si>
  <si>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</si>
  <si>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</si>
  <si>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</si>
  <si>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</si>
  <si>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</si>
  <si>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</si>
  <si>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</si>
  <si>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</si>
  <si>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</si>
  <si>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</si>
  <si>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</si>
  <si>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</si>
  <si>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</si>
  <si>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</si>
  <si>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</si>
  <si>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</si>
  <si>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</si>
  <si>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</si>
  <si>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</si>
  <si>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</si>
  <si>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</si>
  <si>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</si>
  <si>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</si>
  <si>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</si>
  <si>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</si>
  <si>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</si>
  <si>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</si>
  <si>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</si>
  <si>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</si>
  <si>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</si>
  <si>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</si>
  <si>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</si>
  <si>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</si>
  <si>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</si>
  <si>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</si>
  <si>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</si>
  <si>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</si>
  <si>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</si>
  <si>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</si>
  <si>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</si>
  <si>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</si>
  <si>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</si>
  <si>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</si>
  <si>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</si>
  <si>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</si>
  <si>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</si>
  <si>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</si>
  <si>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</si>
  <si>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</si>
  <si>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</si>
  <si>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</si>
  <si>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</si>
  <si>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</si>
  <si>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</si>
  <si>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</si>
  <si>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</si>
  <si>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</si>
  <si>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</si>
  <si>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</si>
  <si>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</si>
  <si>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</si>
  <si>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</si>
  <si>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</si>
  <si>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</si>
  <si>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</si>
  <si>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</si>
  <si>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</si>
  <si>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</si>
  <si>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</si>
  <si>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</si>
  <si>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</si>
  <si>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</si>
  <si>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</si>
  <si>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</si>
  <si>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</si>
  <si>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</si>
  <si>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</si>
  <si>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</si>
  <si>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</si>
  <si>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</si>
  <si>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</si>
  <si>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</si>
  <si>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</si>
  <si>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</si>
  <si>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</si>
  <si>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</si>
  <si>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</si>
  <si>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</si>
  <si>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</si>
  <si>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</si>
  <si>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</si>
  <si>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</si>
  <si>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</si>
  <si>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</si>
  <si>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</si>
  <si>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</si>
  <si>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</si>
  <si>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</si>
  <si>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</si>
  <si>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</si>
  <si>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</si>
  <si>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</si>
  <si>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</si>
  <si>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</si>
  <si>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</si>
  <si>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</si>
  <si>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</si>
  <si>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</si>
  <si>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</si>
  <si>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</si>
  <si>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</si>
  <si>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</si>
  <si>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</si>
  <si>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</si>
  <si>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</si>
  <si>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</si>
  <si>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</si>
  <si>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</si>
  <si>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</si>
  <si>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</si>
  <si>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</si>
  <si>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</si>
  <si>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</si>
  <si>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</si>
  <si>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</si>
  <si>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</si>
  <si>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</si>
  <si>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</si>
  <si>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</si>
  <si>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</si>
  <si>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</si>
  <si>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</si>
  <si>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</si>
  <si>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</si>
  <si>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</si>
  <si>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</si>
  <si>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</si>
  <si>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</si>
  <si>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</si>
  <si>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</si>
  <si>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</si>
  <si>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</si>
  <si>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</si>
  <si>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</si>
  <si>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terianncarty</t>
  </si>
  <si>
    <t>charsingmin</t>
  </si>
  <si>
    <t>liveorganicfood</t>
  </si>
  <si>
    <t>lizarddreaming</t>
  </si>
  <si>
    <t>ms_k_shay</t>
  </si>
  <si>
    <t>avocadobesties</t>
  </si>
  <si>
    <t>reikireadingsre</t>
  </si>
  <si>
    <t>t_jacksonmusic</t>
  </si>
  <si>
    <t>rm_salt</t>
  </si>
  <si>
    <t>keynotegroup</t>
  </si>
  <si>
    <t>insidemarine</t>
  </si>
  <si>
    <t>birdieshg</t>
  </si>
  <si>
    <t>safety4sea</t>
  </si>
  <si>
    <t>jd613a</t>
  </si>
  <si>
    <t>parradoftmena</t>
  </si>
  <si>
    <t>cfanamenacf_</t>
  </si>
  <si>
    <t>betheflowevents</t>
  </si>
  <si>
    <t>jldelapena</t>
  </si>
  <si>
    <t>lcddirectoron</t>
  </si>
  <si>
    <t>currentwoman</t>
  </si>
  <si>
    <t>dustin_crowder</t>
  </si>
  <si>
    <t>sekaibeautybar</t>
  </si>
  <si>
    <t>sekaibeauty</t>
  </si>
  <si>
    <t>prelovedtoronto</t>
  </si>
  <si>
    <t>socialnature</t>
  </si>
  <si>
    <t>flowwater</t>
  </si>
  <si>
    <t>flowhydration</t>
  </si>
  <si>
    <t>Mentions</t>
  </si>
  <si>
    <t>RT @CharSingmin: If you’re in #TO &amp;amp; want to practice some #selflove this weekend there are a couple of spots left for my retreat, Sat Feb 9…</t>
  </si>
  <si>
    <t>If you’re in #TO &amp;amp; want to practice some #selflove this weekend there are a couple of spots left for my retreat, Sat Feb 9th, 1-4pm. Yoga, meditation, wellness workshops @LiveOrganicFood juices, and take home treats from @prelovedtoronto #evelyngreen @SekaiBeautyBar #flowwater ♥️</t>
  </si>
  <si>
    <t>My #rawandbasic retreat was so full of #selflove &amp;amp; special treats thanks to @prelovedtoronto @LiveOrganicFood @SekaiBeautyBar #flowwater _xD83D__xDC97_ https://t.co/Dktg4Jf87J</t>
  </si>
  <si>
    <t>RT @CharSingmin: My #rawandbasic retreat was so full of #selflove &amp;amp; special treats thanks to @prelovedtoronto @LiveOrganicFood @SekaiBeauty…</t>
  </si>
  <si>
    <t>Look at these two enjoying a chat before class — and some Flow alkaline water. Come sit before or after class and enjoy the peace a little longer...
#friends #flowwater #chat #sitaspell… https://t.co/MIdEZI6KE8</t>
  </si>
  <si>
    <t>Ready for the heat with @flowwater! #GotItFree with @socialnature to review #trynatural https://t.co/dLcScWQu5A</t>
  </si>
  <si>
    <t>Have you tried Flow Water? Check out our blog with my review. #flowwater  https://t.co/kbUoWAPnfD</t>
  </si>
  <si>
    <t>Flow Water is an alkaline boxed  water. There are several flavors available. I had to try these out as you know we’re water obsessed. Check out what I thought here: https://t.co/kbUoWAPnfD or click on website in our bio. #flowwater #boxedwater https://t.co/NmpJdYOMCa</t>
  </si>
  <si>
    <t>Bringing out the big guns to help settle a rough morning #medicalcannabis #auralite23 #flowwater #ph #naturallyalkaline #celeryjuice #heavymetaldetoxsmoothy 
Currently experiencing… https://t.co/EWpMiN2zdS</t>
  </si>
  <si>
    <t>If you are reading this...I hope something great happens to you today #flow @flowwater #latergram #saltlamp #minera… https://t.co/LmyMcFUwMi</t>
  </si>
  <si>
    <t>RT @t_jacksonmusic: If you are reading this...I hope something great happens to you today #flow @flowwater #latergram #saltlamp #minera… ht…</t>
  </si>
  <si>
    <t>We are proud to officially be a plastic water bottle free office! Read more about why Keynote switched to Flow products below:
https://t.co/KNDs2RLj3I
#FlowWater... https://t.co/KNDs2RLj3I</t>
  </si>
  <si>
    <t>Ballast water news . . . New FlowSafe BWMS saves costs for bulkers with gravity discharge pumps, read more here https://t.co/AW9vmQsAtE #FlowWater #FlowSafe #Ballast #Water #BWMS #Gravity #Discharge #Pumps #InsideMarine https://t.co/H53YRxtWqw</t>
  </si>
  <si>
    <t>Now serving @FlowHydration ! #bhg #newhamburg #local #flowwater #byebyeplasticbottles #pumped #fresh #fast #friendly @ Birdie’s Holy Guacamole https://t.co/ta9ajb80OK</t>
  </si>
  <si>
    <t>Mark Hadfield, CEO, Flowwater Technology -  How a BWMS can claim pay back to an owner
"Ballast  Water Management Convention is something you don’t have a choice about  anymore, but you do get to choose how you address it!" #GREEN4SEA https://t.co/yQtDZUBQw2</t>
  </si>
  <si>
    <t>Ready for the heat with @flowwater! #GotItFree with @socialnature to review #trynatural https://t.co/6c6ljTpPkq</t>
  </si>
  <si>
    <t>RT @betheflowevents: OZUNA LLEGA A SAN FERNANDO (BAHÍA SUR) EL 12 DE JULIO!!!!
A partir de las 18h, podrás disfrutar de:
-_xD83D__xDD3A_Actuaciones de D…</t>
  </si>
  <si>
    <t>OZUNA LLEGA A SAN FERNANDO (BAHÍA SUR) EL 12 DE JULIO!!!!
A partir de las 18h, podrás disfrutar de:
-_xD83D__xDD3A_Actuaciones de David M Flow, Ana Mena, Daviles de Novelda 
-_xD83D__xDD35_FlowWater: actividades acuáticas exclusivas
-_xD83D__xDCF7_Photocall 
Entradas aquí:  https://t.co/7MM8gbsvoe https://t.co/u1ODxrBMCs</t>
  </si>
  <si>
    <t>#theweekend #saturday #saturdayvibes #sunnyday #exploretoronto #stacktmarket #shippingcontainer #discoverstackt #torontomarket #belgianmoonbrewery #belgianmoon #flowwater #outdoorshopping #indoorshopping... https://t.co/ITLKCh0KmH</t>
  </si>
  <si>
    <t>Let's go spring and start of community clean up. 
#communiry #HBY #lovemothernature #GiftsofMotherNature #happiness #sun #warmweather #forestwalk #backtoearth #lovemylife #flowwater #flowhydtration… https://t.co/m3kIvF4OJK</t>
  </si>
  <si>
    <t>Drinking Flow Spring Water right now @FlowHydration #FlowWater #Water #FlowBeveragesInc https://t.co/nOkCelhTuS</t>
  </si>
  <si>
    <t>https://www.instagram.com/p/Bty4mADBCGq/?utm_source=ig_twitter_share&amp;igshid=1d90iehubklfx</t>
  </si>
  <si>
    <t>https://www.socialnature.com/naturally-alkaline-water?review=294597&amp;social=twitter&amp;user_referrer=56989&amp;user_referral_channel=twitter&amp;product=141</t>
  </si>
  <si>
    <t>https://twoavocadostalkhealth.com/food-review-flow-water/</t>
  </si>
  <si>
    <t>https://www.instagram.com/p/BuoA4qThj72/?utm_source=ig_twitter_share&amp;igshid=10416orpwd843</t>
  </si>
  <si>
    <t>https://keynotesearch.com/about/news/keynote-group-office-bans-plastic-water-bottles-from-our-office https://keynotesearch.com/about/news/keynote-group-office-bans-plastic-water-bottles-from-our-office</t>
  </si>
  <si>
    <t>http://www.insidemarine.com/index.php/news/equipment-and-sevices/1596-new-flowsafe-bwms-saves-costs-for-bulkers-with-gravity-discharge-pumps</t>
  </si>
  <si>
    <t>https://www.instagram.com/p/Bu6-fOHg925/?utm_source=ig_twitter_share&amp;igshid=83t0dsuqbv83</t>
  </si>
  <si>
    <t>https://www.socialnature.com/naturally-alkaline-water?review=306814&amp;social=twitter&amp;user_referrer=133535&amp;user_referral_channel=twitter&amp;product=141</t>
  </si>
  <si>
    <t>https://flowentradas.com/ozuna-san-fernando/</t>
  </si>
  <si>
    <t>https://www.facebook.com/533722293309082/posts/2596684667012824/</t>
  </si>
  <si>
    <t>https://www.instagram.com/p/BwXq3ZzlBiB/?igshid=bxbwzldi6m2b</t>
  </si>
  <si>
    <t>instagram.com</t>
  </si>
  <si>
    <t>socialnature.com</t>
  </si>
  <si>
    <t>twoavocadostalkhealth.com</t>
  </si>
  <si>
    <t>keynotesearch.com keynotesearch.com</t>
  </si>
  <si>
    <t>insidemarine.com</t>
  </si>
  <si>
    <t>flowentradas.com</t>
  </si>
  <si>
    <t>facebook.com</t>
  </si>
  <si>
    <t>to selflove</t>
  </si>
  <si>
    <t>to selflove evelyngreen flowwater</t>
  </si>
  <si>
    <t>rawandbasic selflove flowwater</t>
  </si>
  <si>
    <t>rawandbasic selflove</t>
  </si>
  <si>
    <t>friends flowwater chat sitaspell</t>
  </si>
  <si>
    <t>gotitfree trynatural</t>
  </si>
  <si>
    <t>flowwater boxedwater</t>
  </si>
  <si>
    <t>medicalcannabis auralite23 flowwater ph naturallyalkaline celeryjuice heavymetaldetoxsmoothy</t>
  </si>
  <si>
    <t>flow latergram saltlamp minera</t>
  </si>
  <si>
    <t>flowwater flowsafe ballast water bwms gravity discharge pumps insidemarine</t>
  </si>
  <si>
    <t>bhg newhamburg local flowwater byebyeplasticbottles pumped fresh fast friendly</t>
  </si>
  <si>
    <t>green4sea</t>
  </si>
  <si>
    <t>theweekend saturday saturdayvibes sunnyday exploretoronto stacktmarket shippingcontainer discoverstackt torontomarket belgianmoonbrewery belgianmoon flowwater outdoorshopping indoorshopping</t>
  </si>
  <si>
    <t>communiry hby lovemothernature giftsofmothernature happiness sun warmweather forestwalk backtoearth lovemylife flowwater flowhydtration</t>
  </si>
  <si>
    <t>flowwater water flowbeveragesinc</t>
  </si>
  <si>
    <t>https://pbs.twimg.com/media/DzDeiExUYAA1NC4.jpg</t>
  </si>
  <si>
    <t>https://pbs.twimg.com/media/D0GqUN7XcAA9cCk.jpg</t>
  </si>
  <si>
    <t>https://pbs.twimg.com/media/CzhX5N-XEAAkhOB.jpg</t>
  </si>
  <si>
    <t>https://pbs.twimg.com/media/D1Xz9IlWkAECRZA.jpg</t>
  </si>
  <si>
    <t>https://pbs.twimg.com/media/D1jD7OYWkAA-MoF.jpg</t>
  </si>
  <si>
    <t>https://pbs.twimg.com/media/D3TaiElXoAA10UV.jpg</t>
  </si>
  <si>
    <t>https://pbs.twimg.com/media/D4Y6xQiXoAA7gMl.jpg</t>
  </si>
  <si>
    <t>http://pbs.twimg.com/profile_images/1068724472755052544/9GZeQL-7_normal.jpg</t>
  </si>
  <si>
    <t>http://pbs.twimg.com/profile_images/994428748652007424/rLlEECgT_normal.jpg</t>
  </si>
  <si>
    <t>http://pbs.twimg.com/profile_images/892756086620422145/SN8c_Ex6_normal.jpg</t>
  </si>
  <si>
    <t>http://pbs.twimg.com/profile_images/3498898401/9669e2420942d2ff5818ff8cbd157f98_normal.jpeg</t>
  </si>
  <si>
    <t>http://pbs.twimg.com/profile_images/908821652703559680/VHKEYS-T_normal.jpg</t>
  </si>
  <si>
    <t>http://pbs.twimg.com/profile_images/1072590538799542276/gE1Nd8v7_normal.jpg</t>
  </si>
  <si>
    <t>http://pbs.twimg.com/profile_images/506782151854268416/-jpEORSj_normal.jpeg</t>
  </si>
  <si>
    <t>http://pbs.twimg.com/profile_images/1119019770739867654/B7aIt3KY_normal.png</t>
  </si>
  <si>
    <t>http://pbs.twimg.com/profile_images/694573830434480128/evh5vVob_normal.jpg</t>
  </si>
  <si>
    <t>http://pbs.twimg.com/profile_images/961949035077627904/t-6_bQog_normal.jpg</t>
  </si>
  <si>
    <t>http://pbs.twimg.com/profile_images/784857718884409345/DXJrWhfA_normal.png</t>
  </si>
  <si>
    <t>http://pbs.twimg.com/profile_images/1097092402152701952/JTtcc8mD_normal.jpg</t>
  </si>
  <si>
    <t>http://pbs.twimg.com/profile_images/1113511951169130496/wq9Grkl4_normal.jpg</t>
  </si>
  <si>
    <t>http://pbs.twimg.com/profile_images/559408051787431936/nHd-FPCb_normal.jpeg</t>
  </si>
  <si>
    <t>http://pbs.twimg.com/profile_images/2768994399/1c5c5135bdb74cce1eb57d92369ffce6_normal.jpeg</t>
  </si>
  <si>
    <t>http://pbs.twimg.com/profile_images/706994407136960512/AiIAztvR_normal.jpg</t>
  </si>
  <si>
    <t>https://twitter.com/#!/terianncarty/status/1093900166233448449</t>
  </si>
  <si>
    <t>https://twitter.com/#!/charsingmin/status/1093707724527976448</t>
  </si>
  <si>
    <t>https://twitter.com/#!/charsingmin/status/1094619395035410432</t>
  </si>
  <si>
    <t>https://twitter.com/#!/liveorganicfood/status/1095284789547028481</t>
  </si>
  <si>
    <t>https://twitter.com/#!/liveorganicfood/status/1093982722765271040</t>
  </si>
  <si>
    <t>https://twitter.com/#!/lizarddreaming/status/1095418670212411392</t>
  </si>
  <si>
    <t>https://twitter.com/#!/ms_k_shay/status/1095979145706827777</t>
  </si>
  <si>
    <t>https://twitter.com/#!/avocadobesties/status/1099346254562246656</t>
  </si>
  <si>
    <t>https://twitter.com/#!/avocadobesties/status/1099347052310511617</t>
  </si>
  <si>
    <t>https://twitter.com/#!/reikireadingsre/status/1102895981899657216</t>
  </si>
  <si>
    <t>https://twitter.com/#!/t_jacksonmusic/status/808492775436062720</t>
  </si>
  <si>
    <t>https://twitter.com/#!/rm_salt/status/1103235018820861953</t>
  </si>
  <si>
    <t>https://twitter.com/#!/keynotegroup/status/1103380278985273345</t>
  </si>
  <si>
    <t>https://twitter.com/#!/insidemarine/status/1105075901836992512</t>
  </si>
  <si>
    <t>https://twitter.com/#!/birdieshg/status/1105564718977159173</t>
  </si>
  <si>
    <t>https://twitter.com/#!/safety4sea/status/1105849145921802241</t>
  </si>
  <si>
    <t>https://twitter.com/#!/jd613a/status/1110294714161528833</t>
  </si>
  <si>
    <t>https://twitter.com/#!/parradoftmena/status/1113783113367334912</t>
  </si>
  <si>
    <t>https://twitter.com/#!/cfanamenacf_/status/1113877967317471234</t>
  </si>
  <si>
    <t>https://twitter.com/#!/betheflowevents/status/1113755764416557056</t>
  </si>
  <si>
    <t>https://twitter.com/#!/jldelapena/status/1115243412633149443</t>
  </si>
  <si>
    <t>https://twitter.com/#!/lcddirectoron/status/1117169450246189056</t>
  </si>
  <si>
    <t>https://twitter.com/#!/currentwoman/status/1118611037513633792</t>
  </si>
  <si>
    <t>https://twitter.com/#!/dustin_crowder/status/1118646194631323649</t>
  </si>
  <si>
    <t>1093900166233448449</t>
  </si>
  <si>
    <t>1093707724527976448</t>
  </si>
  <si>
    <t>1094619395035410432</t>
  </si>
  <si>
    <t>1095284789547028481</t>
  </si>
  <si>
    <t>1093982722765271040</t>
  </si>
  <si>
    <t>1095418670212411392</t>
  </si>
  <si>
    <t>1095979145706827777</t>
  </si>
  <si>
    <t>1099346254562246656</t>
  </si>
  <si>
    <t>1099347052310511617</t>
  </si>
  <si>
    <t>1102895981899657216</t>
  </si>
  <si>
    <t>808492775436062720</t>
  </si>
  <si>
    <t>1103235018820861953</t>
  </si>
  <si>
    <t>1103380278985273345</t>
  </si>
  <si>
    <t>1105075901836992512</t>
  </si>
  <si>
    <t>1105564718977159173</t>
  </si>
  <si>
    <t>1105849145921802241</t>
  </si>
  <si>
    <t>1110294714161528833</t>
  </si>
  <si>
    <t>1113783113367334912</t>
  </si>
  <si>
    <t>1113877967317471234</t>
  </si>
  <si>
    <t>1113755764416557056</t>
  </si>
  <si>
    <t>1115243412633149443</t>
  </si>
  <si>
    <t>1117169450246189056</t>
  </si>
  <si>
    <t>1118611037513633792</t>
  </si>
  <si>
    <t>1118646194631323649</t>
  </si>
  <si>
    <t/>
  </si>
  <si>
    <t>en</t>
  </si>
  <si>
    <t>es</t>
  </si>
  <si>
    <t>und</t>
  </si>
  <si>
    <t>Twitter for iPhone</t>
  </si>
  <si>
    <t>Twitter Web Client</t>
  </si>
  <si>
    <t>Instagram</t>
  </si>
  <si>
    <t>IFTTT</t>
  </si>
  <si>
    <t>Facebook</t>
  </si>
  <si>
    <t>TweetDeck</t>
  </si>
  <si>
    <t>Twitter Web App</t>
  </si>
  <si>
    <t>Twitter for Android</t>
  </si>
  <si>
    <t>Retweet</t>
  </si>
  <si>
    <t>-6.2424116,36.3871835 
-6.168347,36.3871835 
-6.168347,36.5105178 
-6.2424116,36.5105178</t>
  </si>
  <si>
    <t>Spain</t>
  </si>
  <si>
    <t>ES</t>
  </si>
  <si>
    <t>San Fernando, Spain</t>
  </si>
  <si>
    <t>f68227769e30abbc</t>
  </si>
  <si>
    <t>San Fernando</t>
  </si>
  <si>
    <t>city</t>
  </si>
  <si>
    <t>https://api.twitter.com/1.1/geo/id/f68227769e30abbc.json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</si>
  <si>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</si>
  <si>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</si>
  <si>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</si>
  <si>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</si>
  <si>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</si>
  <si>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</si>
  <si>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</si>
  <si>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</si>
  <si>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</si>
  <si>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</si>
  <si>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</si>
  <si>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</si>
  <si>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</si>
  <si>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</si>
  <si>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</si>
  <si>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</si>
  <si>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</si>
  <si>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</si>
  <si>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</si>
  <si>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</si>
  <si>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</si>
  <si>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teri-ann carty</t>
  </si>
  <si>
    <t>Charlotte Singmin</t>
  </si>
  <si>
    <t>Sekai Beauty Bar</t>
  </si>
  <si>
    <t>Live Organic Food</t>
  </si>
  <si>
    <t>cara de bolacha | sekai!au _xD83D__xDCCC_</t>
  </si>
  <si>
    <t>getpreloved.com</t>
  </si>
  <si>
    <t>Lizard Dreaming Yoga</t>
  </si>
  <si>
    <t>Katie Shay</t>
  </si>
  <si>
    <t>Social Nature</t>
  </si>
  <si>
    <t>Flow Water Fountain</t>
  </si>
  <si>
    <t>Two Avocados Talk Health</t>
  </si>
  <si>
    <t>ReikiReadingsRebirth</t>
  </si>
  <si>
    <t>Tristan Jackson</t>
  </si>
  <si>
    <t>RM Salt Pakistan</t>
  </si>
  <si>
    <t>KEYNOTE GROUP</t>
  </si>
  <si>
    <t>Inside Marine</t>
  </si>
  <si>
    <t>Birdie's Holy Guacamole</t>
  </si>
  <si>
    <t>Flow Alkaline Spring Water</t>
  </si>
  <si>
    <t>SAFETY4SEA</t>
  </si>
  <si>
    <t>JoanneEarns&amp;Reviews</t>
  </si>
  <si>
    <t>vane</t>
  </si>
  <si>
    <t>Be the Flow Events</t>
  </si>
  <si>
    <t>CF Ana Mena</t>
  </si>
  <si>
    <t>jose luis de la peña</t>
  </si>
  <si>
    <t>LesClefsd'OrOntario</t>
  </si>
  <si>
    <t>Olga Dewar</t>
  </si>
  <si>
    <t>Dustin Crowder</t>
  </si>
  <si>
    <t>Yoga teacher based in Toronto. vegan.. sobriety rocks terianncarty@gmail.com...instagram @terianncarty</t>
  </si>
  <si>
    <t>Model. Yogi. Writer. Wellness. Mama. ✌_xD83C__xDFFC__xD83D__xDC95_</t>
  </si>
  <si>
    <t>Sekai (world) is a Nail and Beauty bar that pushes to empower the beauty of everyone through top-notch services, product knowledge and fair trade products.</t>
  </si>
  <si>
    <t>Live Organic Food® Products &amp; Restaurant. Certified Organic, Vegan, Gluten Free, Local. Since 2002. 264 Dupont St Licensed with garden patio.</t>
  </si>
  <si>
    <t>You can call me trouxa</t>
  </si>
  <si>
    <t>Saving the planet one sweater at a time. Perfecting the art of mass producing a one off, since 1995. Instagram|PrelovedToronto Facebook|http://t.co/ZhfmHrcMUm</t>
  </si>
  <si>
    <t>LDY provides a variety of yoga lineages and traditions so that Fredericksburg locals and visitors can find a class that resonates with them.</t>
  </si>
  <si>
    <t>We're a social product sampling community that inspires people to #trynatural.</t>
  </si>
  <si>
    <t>Flow Water Fountain is a puzzle game of increasing difficulty in which each level is a challenging game of logic and intelligence that will hook you.</t>
  </si>
  <si>
    <t>Just two besties from TX and CA, on their journeys with health, nutrition, veganism, food reviews, personal stories and coming soon traveling.</t>
  </si>
  <si>
    <t>Pascale Desrosier-Hickey RT-CRA
Bilingual Reiki Teacher offering personalized healing sessions, Intuitive Readings and more... http://reikireadingsrebirth.com</t>
  </si>
  <si>
    <t>Certified GOLD recording artist - New single LIKE AN OCEAN _xD83C__xDF0A_ on #Spotify now. https://open.spotify.com/track/4Gqwt3452Fz249viV6o3k2?si=-HyeQB7eTYCbA-7_oNEpGg</t>
  </si>
  <si>
    <t>RMSalt is a Leading Manufacturer and Exporter of Himalayan Rock Salt Products mail us at sales@rmsalt.com</t>
  </si>
  <si>
    <t>Everything we do is geared towards our vision of attracting retaining and developing exceptional people.
https://t.co/2WZWpx3z9N
#Rockthekg</t>
  </si>
  <si>
    <t>The official twitter account for Inside Marine Business to Business magazine.#insidemarine</t>
  </si>
  <si>
    <t>Fresh Mex Restaurant serving up burritos, quesadilla, tacos, and salads. With over 10 free topping to choose from, including guac of course. The choice is yours</t>
  </si>
  <si>
    <t>THINK POSITIVE, DRINK POSITIVE. 
+ Naturally alkaline spring water.
+ Natural electrolytes.
+ Organic flavors.
+ Pure taste.
+ Eco-friendly pack.
_xD83D__xDC99_</t>
  </si>
  <si>
    <t>A Pro Bono initiative fostering Maritime Safety &amp; Sustainable Shipping</t>
  </si>
  <si>
    <t>I'm a #ProductReviewer who also *loves* my Earning apps and contests! oh, and I follow back :) find me on IG @jd613a too #F4F</t>
  </si>
  <si>
    <t>murcia | las cuentas y alas son auténticas maravillas; muy del barça.</t>
  </si>
  <si>
    <t>Event production company based in Madrid, Spain.</t>
  </si>
  <si>
    <t>Toda la información sobre @AnaMenaMusic _xD83E__xDD81_⚡️ Pa' Dentro Feat @seankingston YA DISPONIBLE EN PLATAFORMAS DIGITALES ¡Concierto en Madrid 12/01!_xD83C__xDF9F__xD83D__xDC47__xD83C__xDFFC_</t>
  </si>
  <si>
    <t>Music Entrepreneur and Knowmad. Manager de Ana Mena, Dabruk, Martin Terefe, Original Elias, Omar Montes y Moncho Chavea. Co-manager Bombai</t>
  </si>
  <si>
    <t>We are part of an international association of hotel concierges and our motto is "In Service Through Friendship" #YourKeyToEverything</t>
  </si>
  <si>
    <t>Entrepreneur, Happiness Expert, Current Woman (https://t.co/hiYIHn9WGi),  Mom. Full of ideas and eager to learn.</t>
  </si>
  <si>
    <t>_xD83C__xDDE8__xD83C__xDDE6_Proud Canadian_xD83C__xDDE8__xD83C__xDDE6_</t>
  </si>
  <si>
    <t>Toronto, Ontario</t>
  </si>
  <si>
    <t>Toronto</t>
  </si>
  <si>
    <t>968 Queen St West</t>
  </si>
  <si>
    <t>Toronto, Canada</t>
  </si>
  <si>
    <t>Wakanda</t>
  </si>
  <si>
    <t>Fredericksburg, TX</t>
  </si>
  <si>
    <t>North Carolina, USA</t>
  </si>
  <si>
    <t>North America</t>
  </si>
  <si>
    <t>TX and CA</t>
  </si>
  <si>
    <t>Fredericton, New Brunswick</t>
  </si>
  <si>
    <t>Karachi</t>
  </si>
  <si>
    <t>Ottawa, Ontario</t>
  </si>
  <si>
    <t>UK</t>
  </si>
  <si>
    <t>New Hamburg, Ontario</t>
  </si>
  <si>
    <t>Canada</t>
  </si>
  <si>
    <t>maria parrado ; ana mena</t>
  </si>
  <si>
    <t>Madrid, Spain</t>
  </si>
  <si>
    <t>Ottawa, Ontario, Canada</t>
  </si>
  <si>
    <t>http://terianncarty.com</t>
  </si>
  <si>
    <t>https://t.co/UVZxcfrcsM</t>
  </si>
  <si>
    <t>http://instagram.com/sekaibeautybar</t>
  </si>
  <si>
    <t>http://LiveOrganicFood.ca</t>
  </si>
  <si>
    <t>https://curiouscat.me/exoatemysoul</t>
  </si>
  <si>
    <t>http://t.co/P4bou9mJOf</t>
  </si>
  <si>
    <t>http://t.co/skeDO9Nb6m</t>
  </si>
  <si>
    <t>http://t.co/zmsvbbVORt</t>
  </si>
  <si>
    <t>https://t.co/t9ZCdMO85y</t>
  </si>
  <si>
    <t>https://t.co/jp9F4Rpasv</t>
  </si>
  <si>
    <t>http://www.reikireadingsrebirth.com</t>
  </si>
  <si>
    <t>http://www.tristanjackson.ca</t>
  </si>
  <si>
    <t>http://t.co/4FFpJxEvV4</t>
  </si>
  <si>
    <t>https://t.co/tNhPdBgIEt</t>
  </si>
  <si>
    <t>http://t.co/gq1UJTrXNi</t>
  </si>
  <si>
    <t>https://t.co/YAnrH2bKId</t>
  </si>
  <si>
    <t>http://www.safety4sea.com</t>
  </si>
  <si>
    <t>https://t.co/UygJVfSrmj</t>
  </si>
  <si>
    <t>https://t.co/c57fEmiy22</t>
  </si>
  <si>
    <t>https://t.co/PKT4as2WGB</t>
  </si>
  <si>
    <t>http://t.co/J6IwvovafX</t>
  </si>
  <si>
    <t>https://t.co/jgZ1Awnolf</t>
  </si>
  <si>
    <t>Eastern Time (US &amp; Canada)</t>
  </si>
  <si>
    <t>https://pbs.twimg.com/profile_banners/383642756/1532883108</t>
  </si>
  <si>
    <t>https://pbs.twimg.com/profile_banners/404489104/1409071014</t>
  </si>
  <si>
    <t>https://pbs.twimg.com/profile_banners/1262411466/1502985539</t>
  </si>
  <si>
    <t>https://pbs.twimg.com/profile_banners/422692805/1547485856</t>
  </si>
  <si>
    <t>https://pbs.twimg.com/profile_banners/921904740367323137/1550609235</t>
  </si>
  <si>
    <t>https://pbs.twimg.com/profile_banners/38458743/1444454940</t>
  </si>
  <si>
    <t>https://pbs.twimg.com/profile_banners/1339596343/1410197944</t>
  </si>
  <si>
    <t>https://pbs.twimg.com/profile_banners/88011228/1412267897</t>
  </si>
  <si>
    <t>https://pbs.twimg.com/profile_banners/998965516717969435/1527253752</t>
  </si>
  <si>
    <t>https://pbs.twimg.com/profile_banners/1072273469147152384/1544497126</t>
  </si>
  <si>
    <t>https://pbs.twimg.com/profile_banners/2759225655/1409661254</t>
  </si>
  <si>
    <t>https://pbs.twimg.com/profile_banners/1292910811/1475491003</t>
  </si>
  <si>
    <t>https://pbs.twimg.com/profile_banners/3126919230/1555629988</t>
  </si>
  <si>
    <t>https://pbs.twimg.com/profile_banners/3341922946/1546963995</t>
  </si>
  <si>
    <t>https://pbs.twimg.com/profile_banners/2471118444/1400233481</t>
  </si>
  <si>
    <t>https://pbs.twimg.com/profile_banners/2978589413/1542646201</t>
  </si>
  <si>
    <t>https://pbs.twimg.com/profile_banners/241068113/1410768575</t>
  </si>
  <si>
    <t>https://pbs.twimg.com/profile_banners/944272273/1550402684</t>
  </si>
  <si>
    <t>https://pbs.twimg.com/profile_banners/1075682670875688960/1547131599</t>
  </si>
  <si>
    <t>https://pbs.twimg.com/profile_banners/3198554698/1553285261</t>
  </si>
  <si>
    <t>https://pbs.twimg.com/profile_banners/63793213/1393372840</t>
  </si>
  <si>
    <t>https://pbs.twimg.com/profile_banners/887014970/1404392909</t>
  </si>
  <si>
    <t>pt</t>
  </si>
  <si>
    <t>http://abs.twimg.com/images/themes/theme1/bg.png</t>
  </si>
  <si>
    <t>http://abs.twimg.com/images/themes/theme18/bg.gif</t>
  </si>
  <si>
    <t>http://abs.twimg.com/images/themes/theme17/bg.gif</t>
  </si>
  <si>
    <t>http://pbs.twimg.com/profile_background_images/466300438577311744/9KO7mXc8.png</t>
  </si>
  <si>
    <t>http://abs.twimg.com/images/themes/theme4/bg.gif</t>
  </si>
  <si>
    <t>http://abs.twimg.com/images/themes/theme11/bg.gif</t>
  </si>
  <si>
    <t>http://pbs.twimg.com/profile_images/898213164843765760/8fECe4rS_normal.jpg</t>
  </si>
  <si>
    <t>http://pbs.twimg.com/profile_images/1097960834343620609/MkN_K248_normal.jpg</t>
  </si>
  <si>
    <t>http://pbs.twimg.com/profile_images/442030534529540096/ZZ6xl3k__normal.jpeg</t>
  </si>
  <si>
    <t>http://pbs.twimg.com/profile_images/905491857886429184/94JMStbn_normal.jpg</t>
  </si>
  <si>
    <t>http://pbs.twimg.com/profile_images/1000000725034860544/sb_ZDPMu_normal.jpg</t>
  </si>
  <si>
    <t>http://pbs.twimg.com/profile_images/782892048038957056/9mSW6WRV_normal.jpg</t>
  </si>
  <si>
    <t>http://pbs.twimg.com/profile_images/880725558585430017/qRJ9b3h5_normal.jpg</t>
  </si>
  <si>
    <t>http://pbs.twimg.com/profile_images/793866777054810113/6Jzit6W0_normal.jpg</t>
  </si>
  <si>
    <t>http://pbs.twimg.com/profile_images/823875195056357376/EAiy0OSS_normal.jpg</t>
  </si>
  <si>
    <t>http://pbs.twimg.com/profile_images/1075689354805284864/O6YW6Ac6_normal.jpg</t>
  </si>
  <si>
    <t>http://pbs.twimg.com/profile_images/1103066701367861251/z8RfPR27_normal.jpg</t>
  </si>
  <si>
    <t>Open Twitter Page for This Person</t>
  </si>
  <si>
    <t>https://twitter.com/terianncarty</t>
  </si>
  <si>
    <t>https://twitter.com/charsingmin</t>
  </si>
  <si>
    <t>https://twitter.com/sekaibeautybar</t>
  </si>
  <si>
    <t>https://twitter.com/liveorganicfood</t>
  </si>
  <si>
    <t>https://twitter.com/sekaibeauty</t>
  </si>
  <si>
    <t>https://twitter.com/prelovedtoronto</t>
  </si>
  <si>
    <t>https://twitter.com/lizarddreaming</t>
  </si>
  <si>
    <t>https://twitter.com/ms_k_shay</t>
  </si>
  <si>
    <t>https://twitter.com/socialnature</t>
  </si>
  <si>
    <t>https://twitter.com/flowwater</t>
  </si>
  <si>
    <t>https://twitter.com/avocadobesties</t>
  </si>
  <si>
    <t>https://twitter.com/reikireadingsre</t>
  </si>
  <si>
    <t>https://twitter.com/t_jacksonmusic</t>
  </si>
  <si>
    <t>https://twitter.com/rm_salt</t>
  </si>
  <si>
    <t>https://twitter.com/keynotegroup</t>
  </si>
  <si>
    <t>https://twitter.com/insidemarine</t>
  </si>
  <si>
    <t>https://twitter.com/birdieshg</t>
  </si>
  <si>
    <t>https://twitter.com/flowhydration</t>
  </si>
  <si>
    <t>https://twitter.com/safety4sea</t>
  </si>
  <si>
    <t>https://twitter.com/jd613a</t>
  </si>
  <si>
    <t>https://twitter.com/parradoftmena</t>
  </si>
  <si>
    <t>https://twitter.com/betheflowevents</t>
  </si>
  <si>
    <t>https://twitter.com/cfanamenacf_</t>
  </si>
  <si>
    <t>https://twitter.com/jldelapena</t>
  </si>
  <si>
    <t>https://twitter.com/lcddirectoron</t>
  </si>
  <si>
    <t>https://twitter.com/currentwoman</t>
  </si>
  <si>
    <t>https://twitter.com/dustin_crowder</t>
  </si>
  <si>
    <t>terianncarty
RT @CharSingmin: If you’re in #TO
&amp;amp; want to practice some #selflove
this weekend there are a couple
of spots left for my retreat, Sat
Feb 9…</t>
  </si>
  <si>
    <t>charsingmin
My #rawandbasic retreat was so
full of #selflove &amp;amp; special
treats thanks to @prelovedtoronto
@LiveOrganicFood @SekaiBeautyBar
#flowwater _xD83D__xDC97_ https://t.co/Dktg4Jf87J</t>
  </si>
  <si>
    <t xml:space="preserve">sekaibeautybar
</t>
  </si>
  <si>
    <t>liveorganicfood
RT @CharSingmin: My #rawandbasic
retreat was so full of #selflove
&amp;amp; special treats thanks to
@prelovedtoronto @LiveOrganicFood
@SekaiBeauty…</t>
  </si>
  <si>
    <t xml:space="preserve">sekaibeauty
</t>
  </si>
  <si>
    <t xml:space="preserve">prelovedtoronto
</t>
  </si>
  <si>
    <t>lizarddreaming
Look at these two enjoying a chat
before class — and some Flow alkaline
water. Come sit before or after
class and enjoy the peace a little
longer... #friends #flowwater #chat
#sitaspell… https://t.co/MIdEZI6KE8</t>
  </si>
  <si>
    <t>ms_k_shay
Ready for the heat with @flowwater!
#GotItFree with @socialnature to
review #trynatural https://t.co/dLcScWQu5A</t>
  </si>
  <si>
    <t xml:space="preserve">socialnature
</t>
  </si>
  <si>
    <t xml:space="preserve">flowwater
</t>
  </si>
  <si>
    <t>avocadobesties
Flow Water is an alkaline boxed
water. There are several flavors
available. I had to try these out
as you know we’re water obsessed.
Check out what I thought here:
https://t.co/kbUoWAPnfD or click
on website in our bio. #flowwater
#boxedwater https://t.co/NmpJdYOMCa</t>
  </si>
  <si>
    <t>reikireadingsre
Bringing out the big guns to help
settle a rough morning #medicalcannabis
#auralite23 #flowwater #ph #naturallyalkaline
#celeryjuice #heavymetaldetoxsmoothy
Currently experiencing… https://t.co/EWpMiN2zdS</t>
  </si>
  <si>
    <t>t_jacksonmusic
If you are reading this...I hope
something great happens to you
today #flow @flowwater #latergram
#saltlamp #minera… https://t.co/LmyMcFUwMi</t>
  </si>
  <si>
    <t>rm_salt
RT @t_jacksonmusic: If you are
reading this...I hope something
great happens to you today #flow
@flowwater #latergram #saltlamp
#minera… ht…</t>
  </si>
  <si>
    <t>keynotegroup
We are proud to officially be a
plastic water bottle free office!
Read more about why Keynote switched
to Flow products below: https://t.co/KNDs2RLj3I
#FlowWater... https://t.co/KNDs2RLj3I</t>
  </si>
  <si>
    <t>insidemarine
Ballast water news . . . New FlowSafe
BWMS saves costs for bulkers with
gravity discharge pumps, read more
here https://t.co/AW9vmQsAtE #FlowWater
#FlowSafe #Ballast #Water #BWMS
#Gravity #Discharge #Pumps #InsideMarine
https://t.co/H53YRxtWqw</t>
  </si>
  <si>
    <t>birdieshg
Now serving @FlowHydration ! #bhg
#newhamburg #local #flowwater #byebyeplasticbottles
#pumped #fresh #fast #friendly
@ Birdie’s Holy Guacamole https://t.co/ta9ajb80OK</t>
  </si>
  <si>
    <t xml:space="preserve">flowhydration
</t>
  </si>
  <si>
    <t>safety4sea
Mark Hadfield, CEO, Flowwater Technology
- How a BWMS can claim pay back
to an owner "Ballast Water Management
Convention is something you don’t
have a choice about anymore, but
you do get to choose how you address
it!" #GREEN4SEA https://t.co/yQtDZUBQw2</t>
  </si>
  <si>
    <t>jd613a
Ready for the heat with @flowwater!
#GotItFree with @socialnature to
review #trynatural https://t.co/6c6ljTpPkq</t>
  </si>
  <si>
    <t>parradoftmena
RT @betheflowevents: OZUNA LLEGA
A SAN FERNANDO (BAHÍA SUR) EL 12
DE JULIO!!!! A partir de las 18h,
podrás disfrutar de: -_xD83D__xDD3A_Actuaciones
de D…</t>
  </si>
  <si>
    <t>betheflowevents
OZUNA LLEGA A SAN FERNANDO (BAHÍA
SUR) EL 12 DE JULIO!!!! A partir
de las 18h, podrás disfrutar de:
-_xD83D__xDD3A_Actuaciones de David M Flow,
Ana Mena, Daviles de Novelda -_xD83D__xDD35_FlowWater:
actividades acuáticas exclusivas
-_xD83D__xDCF7_Photocall Entradas aquí: https://t.co/7MM8gbsvoe
https://t.co/u1ODxrBMCs</t>
  </si>
  <si>
    <t>cfanamenacf_
RT @betheflowevents: OZUNA LLEGA
A SAN FERNANDO (BAHÍA SUR) EL 12
DE JULIO!!!! A partir de las 18h,
podrás disfrutar de: -_xD83D__xDD3A_Actuaciones
de D…</t>
  </si>
  <si>
    <t>jldelapena
RT @betheflowevents: OZUNA LLEGA
A SAN FERNANDO (BAHÍA SUR) EL 12
DE JULIO!!!! A partir de las 18h,
podrás disfrutar de: -_xD83D__xDD3A_Actuaciones
de D…</t>
  </si>
  <si>
    <t>lcddirectoron
#theweekend #saturday #saturdayvibes
#sunnyday #exploretoronto #stacktmarket
#shippingcontainer #discoverstackt
#torontomarket #belgianmoonbrewery
#belgianmoon #flowwater #outdoorshopping
#indoorshopping... https://t.co/ITLKCh0KmH</t>
  </si>
  <si>
    <t>currentwoman
Let's go spring and start of community
clean up. #communiry #HBY #lovemothernature
#GiftsofMotherNature #happiness
#sun #warmweather #forestwalk #backtoearth
#lovemylife #flowwater #flowhydtration…
https://t.co/m3kIvF4OJK</t>
  </si>
  <si>
    <t>dustin_crowder
Drinking Flow Spring Water right
now @FlowHydration #FlowWater #Water
#FlowBeveragesInc https://t.co/nOkCelhTuS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</si>
  <si>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</si>
  <si>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</si>
  <si>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</si>
  <si>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</si>
  <si>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</si>
  <si>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</si>
  <si>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</si>
  <si>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</si>
  <si>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</si>
  <si>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</si>
  <si>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</si>
  <si>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</si>
  <si>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</si>
  <si>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</si>
  <si>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</si>
  <si>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</si>
  <si>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</si>
  <si>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</si>
  <si>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</si>
  <si>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</si>
  <si>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</si>
  <si>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</si>
  <si>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</si>
  <si>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</si>
  <si>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</si>
  <si>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</si>
  <si>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</si>
  <si>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</si>
  <si>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</si>
  <si>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</si>
  <si>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</si>
  <si>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</si>
  <si>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</si>
  <si>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</si>
  <si>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</si>
  <si>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</si>
  <si>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</si>
  <si>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</si>
  <si>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</si>
  <si>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</si>
  <si>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</si>
  <si>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</si>
  <si>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</si>
  <si>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</si>
  <si>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</si>
  <si>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</si>
  <si>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</si>
  <si>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</si>
  <si>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</si>
  <si>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</si>
  <si>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</si>
  <si>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</si>
  <si>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</si>
  <si>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</si>
  <si>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</si>
  <si>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</si>
  <si>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Number of Edge Types</t>
  </si>
  <si>
    <t>Modularity</t>
  </si>
  <si>
    <t>NodeXL Version</t>
  </si>
  <si>
    <t>1.0.1.411</t>
  </si>
  <si>
    <t>Top URLs in Tweet in Entire Graph</t>
  </si>
  <si>
    <t>https://keynotesearch.com/about/news/keynote-group-office-bans-plastic-water-bottles-from-our-office</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</si>
  <si>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</si>
  <si>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</si>
  <si>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</si>
  <si>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</si>
  <si>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</si>
  <si>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</si>
  <si>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</si>
  <si>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</si>
  <si>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</si>
  <si>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</si>
  <si>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</si>
  <si>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</si>
  <si>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https://twoavocadostalkhealth.com/food-review-flow-water/ https://keynotesearch.com/about/news/keynote-group-office-bans-plastic-water-bottles-from-our-office https://www.instagram.com/p/Bty4mADBCGq/?utm_source=ig_twitter_share&amp;igshid=1d90iehubklfx https://www.instagram.com/p/BuoA4qThj72/?utm_source=ig_twitter_share&amp;igshid=10416orpwd843 http://www.insidemarine.com/index.php/news/equipment-and-sevices/1596-new-flowsafe-bwms-saves-costs-for-bulkers-with-gravity-discharge-pumps https://www.facebook.com/533722293309082/posts/2596684667012824/ https://www.instagram.com/p/BwXq3ZzlBiB/?igshid=bxbwzldi6m2b</t>
  </si>
  <si>
    <t>https://www.socialnature.com/naturally-alkaline-water?review=306814&amp;social=twitter&amp;user_referrer=133535&amp;user_referral_channel=twitter&amp;product=141 https://www.socialnature.com/naturally-alkaline-water?review=294597&amp;social=twitter&amp;user_referrer=56989&amp;user_referral_channel=twitter&amp;product=141</t>
  </si>
  <si>
    <t>Top Domains in Tweet in Entire Graph</t>
  </si>
  <si>
    <t>keynotesearch.com</t>
  </si>
  <si>
    <t>Top Domains in Tweet in G1</t>
  </si>
  <si>
    <t>Top Domains in Tweet in G2</t>
  </si>
  <si>
    <t>Top Domains in Tweet in G3</t>
  </si>
  <si>
    <t>Top Domains in Tweet in G4</t>
  </si>
  <si>
    <t>Top Domains in Tweet in G5</t>
  </si>
  <si>
    <t>Top Domains in Tweet</t>
  </si>
  <si>
    <t>instagram.com twoavocadostalkhealth.com keynotesearch.com insidemarine.com facebook.com</t>
  </si>
  <si>
    <t>Top Hashtags in Tweet in Entire Graph</t>
  </si>
  <si>
    <t>selflove</t>
  </si>
  <si>
    <t>to</t>
  </si>
  <si>
    <t>water</t>
  </si>
  <si>
    <t>gotitfree</t>
  </si>
  <si>
    <t>trynatural</t>
  </si>
  <si>
    <t>flow</t>
  </si>
  <si>
    <t>latergram</t>
  </si>
  <si>
    <t>saltlamp</t>
  </si>
  <si>
    <t>minera</t>
  </si>
  <si>
    <t>Top Hashtags in Tweet in G1</t>
  </si>
  <si>
    <t>friends</t>
  </si>
  <si>
    <t>chat</t>
  </si>
  <si>
    <t>sitaspell</t>
  </si>
  <si>
    <t>boxedwater</t>
  </si>
  <si>
    <t>medicalcannabis</t>
  </si>
  <si>
    <t>auralite23</t>
  </si>
  <si>
    <t>ph</t>
  </si>
  <si>
    <t>naturallyalkaline</t>
  </si>
  <si>
    <t>celeryjuice</t>
  </si>
  <si>
    <t>Top Hashtags in Tweet in G2</t>
  </si>
  <si>
    <t>Top Hashtags in Tweet in G3</t>
  </si>
  <si>
    <t>rawandbasic</t>
  </si>
  <si>
    <t>evelyngreen</t>
  </si>
  <si>
    <t>Top Hashtags in Tweet in G4</t>
  </si>
  <si>
    <t>Top Hashtags in Tweet in G5</t>
  </si>
  <si>
    <t>flowbeveragesinc</t>
  </si>
  <si>
    <t>bhg</t>
  </si>
  <si>
    <t>newhamburg</t>
  </si>
  <si>
    <t>local</t>
  </si>
  <si>
    <t>byebyeplasticbottles</t>
  </si>
  <si>
    <t>pumped</t>
  </si>
  <si>
    <t>fresh</t>
  </si>
  <si>
    <t>fast</t>
  </si>
  <si>
    <t>Top Hashtags in Tweet</t>
  </si>
  <si>
    <t>flowwater friends chat sitaspell boxedwater medicalcannabis auralite23 ph naturallyalkaline celeryjuice</t>
  </si>
  <si>
    <t>gotitfree trynatural flow latergram saltlamp minera</t>
  </si>
  <si>
    <t>selflove to rawandbasic flowwater evelyngreen</t>
  </si>
  <si>
    <t>flowwater water flowbeveragesinc bhg newhamburg local byebyeplasticbottles pumped fresh fast</t>
  </si>
  <si>
    <t>Top Words in Tweet in Entire Graph</t>
  </si>
  <si>
    <t>Words in Sentiment List#1: Positive</t>
  </si>
  <si>
    <t>Words in Sentiment List#2: Negative</t>
  </si>
  <si>
    <t>Words in Sentiment List#3: Angry/Violent</t>
  </si>
  <si>
    <t>Non-categorized Words</t>
  </si>
  <si>
    <t>Total Words</t>
  </si>
  <si>
    <t>#flowwater</t>
  </si>
  <si>
    <t>retreat</t>
  </si>
  <si>
    <t>Top Words in Tweet in G1</t>
  </si>
  <si>
    <t>out</t>
  </si>
  <si>
    <t>before</t>
  </si>
  <si>
    <t>class</t>
  </si>
  <si>
    <t>alkaline</t>
  </si>
  <si>
    <t>check</t>
  </si>
  <si>
    <t>here</t>
  </si>
  <si>
    <t>read</t>
  </si>
  <si>
    <t>Top Words in Tweet in G2</t>
  </si>
  <si>
    <t>ready</t>
  </si>
  <si>
    <t>heat</t>
  </si>
  <si>
    <t>#gotitfree</t>
  </si>
  <si>
    <t>review</t>
  </si>
  <si>
    <t>#trynatural</t>
  </si>
  <si>
    <t>reading</t>
  </si>
  <si>
    <t>hope</t>
  </si>
  <si>
    <t>something</t>
  </si>
  <si>
    <t>Top Words in Tweet in G3</t>
  </si>
  <si>
    <t>#selflove</t>
  </si>
  <si>
    <t>treats</t>
  </si>
  <si>
    <t>re</t>
  </si>
  <si>
    <t>#to</t>
  </si>
  <si>
    <t>want</t>
  </si>
  <si>
    <t>practice</t>
  </si>
  <si>
    <t>Top Words in Tweet in G4</t>
  </si>
  <si>
    <t>ozuna</t>
  </si>
  <si>
    <t>llega</t>
  </si>
  <si>
    <t>san</t>
  </si>
  <si>
    <t>fernando</t>
  </si>
  <si>
    <t>bahía</t>
  </si>
  <si>
    <t>sur</t>
  </si>
  <si>
    <t>12</t>
  </si>
  <si>
    <t>julio</t>
  </si>
  <si>
    <t>partir</t>
  </si>
  <si>
    <t>18h</t>
  </si>
  <si>
    <t>Top Words in Tweet in G5</t>
  </si>
  <si>
    <t>now</t>
  </si>
  <si>
    <t>Top Words in Tweet</t>
  </si>
  <si>
    <t>water #flowwater flow out before class alkaline check here read</t>
  </si>
  <si>
    <t>flowwater ready heat #gotitfree socialnature review #trynatural reading hope something</t>
  </si>
  <si>
    <t>retreat #selflove charsingmin treats prelovedtoronto liveorganicfood re #to want practice</t>
  </si>
  <si>
    <t>ozuna llega san fernando bahía sur 12 julio partir 18h</t>
  </si>
  <si>
    <t>now flowhydration #flowwater</t>
  </si>
  <si>
    <t>Top Word Pairs in Tweet in Entire Graph</t>
  </si>
  <si>
    <t>ozuna,llega</t>
  </si>
  <si>
    <t>llega,san</t>
  </si>
  <si>
    <t>san,fernando</t>
  </si>
  <si>
    <t>fernando,bahía</t>
  </si>
  <si>
    <t>bahía,sur</t>
  </si>
  <si>
    <t>sur,12</t>
  </si>
  <si>
    <t>12,julio</t>
  </si>
  <si>
    <t>julio,partir</t>
  </si>
  <si>
    <t>partir,18h</t>
  </si>
  <si>
    <t>18h,podrás</t>
  </si>
  <si>
    <t>Top Word Pairs in Tweet in G1</t>
  </si>
  <si>
    <t>before,class</t>
  </si>
  <si>
    <t>flow,water</t>
  </si>
  <si>
    <t>check,out</t>
  </si>
  <si>
    <t>read,more</t>
  </si>
  <si>
    <t>ballast,water</t>
  </si>
  <si>
    <t>Top Word Pairs in Tweet in G2</t>
  </si>
  <si>
    <t>ready,heat</t>
  </si>
  <si>
    <t>heat,flowwater</t>
  </si>
  <si>
    <t>flowwater,#gotitfree</t>
  </si>
  <si>
    <t>#gotitfree,socialnature</t>
  </si>
  <si>
    <t>socialnature,review</t>
  </si>
  <si>
    <t>review,#trynatural</t>
  </si>
  <si>
    <t>reading,hope</t>
  </si>
  <si>
    <t>hope,something</t>
  </si>
  <si>
    <t>something,great</t>
  </si>
  <si>
    <t>great,happens</t>
  </si>
  <si>
    <t>Top Word Pairs in Tweet in G3</t>
  </si>
  <si>
    <t>re,#to</t>
  </si>
  <si>
    <t>#to,want</t>
  </si>
  <si>
    <t>want,practice</t>
  </si>
  <si>
    <t>practice,#selflove</t>
  </si>
  <si>
    <t>#selflove,weekend</t>
  </si>
  <si>
    <t>weekend,couple</t>
  </si>
  <si>
    <t>couple,spots</t>
  </si>
  <si>
    <t>spots,left</t>
  </si>
  <si>
    <t>left,retreat</t>
  </si>
  <si>
    <t>retreat,sat</t>
  </si>
  <si>
    <t>Top Word Pairs in Tweet in G4</t>
  </si>
  <si>
    <t>Top Word Pairs in Tweet in G5</t>
  </si>
  <si>
    <t>Top Word Pairs in Tweet</t>
  </si>
  <si>
    <t>before,class  flow,water  check,out  read,more  ballast,water</t>
  </si>
  <si>
    <t>ready,heat  heat,flowwater  flowwater,#gotitfree  #gotitfree,socialnature  socialnature,review  review,#trynatural  reading,hope  hope,something  something,great  great,happens</t>
  </si>
  <si>
    <t>re,#to  #to,want  want,practice  practice,#selflove  #selflove,weekend  weekend,couple  couple,spots  spots,left  left,retreat  retreat,sat</t>
  </si>
  <si>
    <t>ozuna,llega  llega,san  san,fernando  fernando,bahía  bahía,sur  sur,12  12,julio  julio,partir  partir,18h  18h,podrás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</si>
  <si>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</si>
  <si>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</si>
  <si>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</si>
  <si>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</si>
  <si>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</si>
  <si>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</si>
  <si>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</si>
  <si>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</si>
  <si>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</si>
  <si>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</si>
  <si>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</si>
  <si>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</si>
  <si>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</si>
  <si>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</si>
  <si>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flowwater socialnature t_jacksonmusic</t>
  </si>
  <si>
    <t>charsingmin prelovedtoronto liveorganicfood sekaibeautybar sekaibeauty</t>
  </si>
  <si>
    <t>Top Tweeters in Entire Graph</t>
  </si>
  <si>
    <t>Top Tweeters in G1</t>
  </si>
  <si>
    <t>Top Tweeters in G2</t>
  </si>
  <si>
    <t>Top Tweeters in G3</t>
  </si>
  <si>
    <t>Top Tweeters in G4</t>
  </si>
  <si>
    <t>Top Tweeters in G5</t>
  </si>
  <si>
    <t>Top Tweeters</t>
  </si>
  <si>
    <t>safety4sea currentwoman lizarddreaming reikireadingsre lcddirectoron insidemarine keynotegroup avocadobesties</t>
  </si>
  <si>
    <t>rm_salt socialnature jd613a ms_k_shay t_jacksonmusic flowwater</t>
  </si>
  <si>
    <t>liveorganicfood sekaibeauty terianncarty charsingmin prelovedtoronto sekaibeautybar</t>
  </si>
  <si>
    <t>cfanamenacf_ parradoftmena jldelapena betheflowevents</t>
  </si>
  <si>
    <t>flowhydration dustin_crowder birdieshg</t>
  </si>
  <si>
    <t>Top URLs in Tweet by Count</t>
  </si>
  <si>
    <t>Top URLs in Tweet by Salience</t>
  </si>
  <si>
    <t>Top Domains in Tweet by Count</t>
  </si>
  <si>
    <t>Top Domains in Tweet by Salience</t>
  </si>
  <si>
    <t>Top Hashtags in Tweet by Count</t>
  </si>
  <si>
    <t>selflove flowwater rawandbasic to evelyngreen</t>
  </si>
  <si>
    <t>selflove rawandbasic to</t>
  </si>
  <si>
    <t>theweekend saturday saturdayvibes sunnyday exploretoronto stacktmarket shippingcontainer discoverstackt torontomarket belgianmoonbrewery</t>
  </si>
  <si>
    <t>communiry hby lovemothernature giftsofmothernature happiness sun warmweather forestwalk backtoearth lovemylife</t>
  </si>
  <si>
    <t>Top Hashtags in Tweet by Salience</t>
  </si>
  <si>
    <t>rawandbasic to evelyngreen selflove flowwater</t>
  </si>
  <si>
    <t>rawandbasic to selflove</t>
  </si>
  <si>
    <t>boxedwater flowwater</t>
  </si>
  <si>
    <t>Top Words in Tweet by Count</t>
  </si>
  <si>
    <t>charsingmin re #to want practice #selflove weekend couple spots left</t>
  </si>
  <si>
    <t>retreat #selflove treats prelovedtoronto liveorganicfood sekaibeautybar #flowwater #rawandbasic full special</t>
  </si>
  <si>
    <t>charsingmin retreat #selflove #rawandbasic full special treats thanks prelovedtoronto liveorganicfood</t>
  </si>
  <si>
    <t>before class look two enjoying chat flow alkaline water come</t>
  </si>
  <si>
    <t>ready heat #gotitfree socialnature review #trynatural</t>
  </si>
  <si>
    <t>water out flow check #flowwater alkaline boxed several flavors available</t>
  </si>
  <si>
    <t>bringing out big guns help settle rough morning #medicalcannabis #auralite23</t>
  </si>
  <si>
    <t>reading hope something great happens today #flow #latergram #saltlamp #minera</t>
  </si>
  <si>
    <t>t_jacksonmusic reading hope something great happens today #flow #latergram #saltlamp</t>
  </si>
  <si>
    <t>proud officially plastic water bottle free office read more keynote</t>
  </si>
  <si>
    <t>ballast water news new flowsafe bwms saves costs bulkers gravity</t>
  </si>
  <si>
    <t>now serving flowhydration #bhg #newhamburg #local #flowwater #byebyeplasticbottles #pumped #fresh</t>
  </si>
  <si>
    <t>mark hadfield ceo technology bwms claim pay back owner ballast</t>
  </si>
  <si>
    <t>de betheflowevents ozuna llega san fernando bahía sur el 12</t>
  </si>
  <si>
    <t>de ozuna llega san fernando bahía sur el 12 julio</t>
  </si>
  <si>
    <t>#theweekend #saturday #saturdayvibes #sunnyday #exploretoronto #stacktmarket #shippingcontainer #discoverstackt #torontomarket #belgianmoonbrewery</t>
  </si>
  <si>
    <t>let's go spring start community clean up #communiry #hby #lovemothernature</t>
  </si>
  <si>
    <t>drinking flow spring water right now flowhydration #flowwater #water #flowbeveragesinc</t>
  </si>
  <si>
    <t>Top Words in Tweet by Salience</t>
  </si>
  <si>
    <t>#rawandbasic full special thanks re #to want practice weekend couple</t>
  </si>
  <si>
    <t>#rawandbasic full special treats thanks prelovedtoronto liveorganicfood sekaibeauty re #to</t>
  </si>
  <si>
    <t>alkaline boxed several flavors available try know re obsessed thought</t>
  </si>
  <si>
    <t>Top Word Pairs in Tweet by Count</t>
  </si>
  <si>
    <t>charsingmin,re  re,#to  #to,want  want,practice  practice,#selflove  #selflove,weekend  weekend,couple  couple,spots  spots,left  left,retreat</t>
  </si>
  <si>
    <t>sekaibeautybar,#flowwater  #rawandbasic,retreat  retreat,full  full,#selflove  #selflove,special  special,treats  treats,thanks  thanks,prelovedtoronto  prelovedtoronto,liveorganicfood  liveorganicfood,sekaibeautybar</t>
  </si>
  <si>
    <t>charsingmin,#rawandbasic  #rawandbasic,retreat  retreat,full  full,#selflove  #selflove,special  special,treats  treats,thanks  thanks,prelovedtoronto  prelovedtoronto,liveorganicfood  liveorganicfood,sekaibeauty</t>
  </si>
  <si>
    <t>before,class  look,two  two,enjoying  enjoying,chat  chat,before  class,flow  flow,alkaline  alkaline,water  water,come  come,sit</t>
  </si>
  <si>
    <t>ready,heat  heat,flowwater  flowwater,#gotitfree  #gotitfree,socialnature  socialnature,review  review,#trynatural</t>
  </si>
  <si>
    <t>flow,water  check,out  water,alkaline  alkaline,boxed  boxed,water  water,several  several,flavors  flavors,available  available,try  try,out</t>
  </si>
  <si>
    <t>bringing,out  out,big  big,guns  guns,help  help,settle  settle,rough  rough,morning  morning,#medicalcannabis  #medicalcannabis,#auralite23  #auralite23,#flowwater</t>
  </si>
  <si>
    <t>reading,hope  hope,something  something,great  great,happens  happens,today  today,#flow  #flow,flowwater  flowwater,#latergram  #latergram,#saltlamp  #saltlamp,#minera</t>
  </si>
  <si>
    <t>t_jacksonmusic,reading  reading,hope  hope,something  something,great  great,happens  happens,today  today,#flow  #flow,flowwater  flowwater,#latergram  #latergram,#saltlamp</t>
  </si>
  <si>
    <t>proud,officially  officially,plastic  plastic,water  water,bottle  bottle,free  free,office  office,read  read,more  more,keynote  keynote,switched</t>
  </si>
  <si>
    <t>ballast,water  water,news  news,new  new,flowsafe  flowsafe,bwms  bwms,saves  saves,costs  costs,bulkers  bulkers,gravity  gravity,discharge</t>
  </si>
  <si>
    <t>now,serving  serving,flowhydration  flowhydration,#bhg  #bhg,#newhamburg  #newhamburg,#local  #local,#flowwater  #flowwater,#byebyeplasticbottles  #byebyeplasticbottles,#pumped  #pumped,#fresh  #fresh,#fast</t>
  </si>
  <si>
    <t>mark,hadfield  hadfield,ceo  ceo,flowwater  flowwater,technology  technology,bwms  bwms,claim  claim,pay  pay,back  back,owner  owner,ballast</t>
  </si>
  <si>
    <t>betheflowevents,ozuna  ozuna,llega  llega,san  san,fernando  fernando,bahía  bahía,sur  sur,el  el,12  12,de  de,julio</t>
  </si>
  <si>
    <t>ozuna,llega  llega,san  san,fernando  fernando,bahía  bahía,sur  sur,el  el,12  12,de  de,julio  julio,partir</t>
  </si>
  <si>
    <t>#theweekend,#saturday  #saturday,#saturdayvibes  #saturdayvibes,#sunnyday  #sunnyday,#exploretoronto  #exploretoronto,#stacktmarket  #stacktmarket,#shippingcontainer  #shippingcontainer,#discoverstackt  #discoverstackt,#torontomarket  #torontomarket,#belgianmoonbrewery  #belgianmoonbrewery,#belgianmoon</t>
  </si>
  <si>
    <t>let's,go  go,spring  spring,start  start,community  community,clean  clean,up  up,#communiry  #communiry,#hby  #hby,#lovemothernature  #lovemothernature,#giftsofmothernature</t>
  </si>
  <si>
    <t>drinking,flow  flow,spring  spring,water  water,right  right,now  now,flowhydration  flowhydration,#flowwater  #flowwater,#water  #water,#flowbeveragesinc</t>
  </si>
  <si>
    <t>Top Word Pairs in Tweet by Salience</t>
  </si>
  <si>
    <t>#rawandbasic,retreat  retreat,full  full,#selflove  #selflove,special  special,treats  treats,thanks  thanks,prelovedtoronto  prelovedtoronto,liveorganicfood  liveorganicfood,sekaibeautybar  re,#to</t>
  </si>
  <si>
    <t>water,alkaline  alkaline,boxed  boxed,water  water,several  several,flavors  flavors,available  available,try  try,out  out,know  know,re</t>
  </si>
  <si>
    <t>Word</t>
  </si>
  <si>
    <t>podrás</t>
  </si>
  <si>
    <t>disfrutar</t>
  </si>
  <si>
    <t>actuaciones</t>
  </si>
  <si>
    <t>d</t>
  </si>
  <si>
    <t>weekend</t>
  </si>
  <si>
    <t>couple</t>
  </si>
  <si>
    <t>spots</t>
  </si>
  <si>
    <t>left</t>
  </si>
  <si>
    <t>sat</t>
  </si>
  <si>
    <t>feb</t>
  </si>
  <si>
    <t>spring</t>
  </si>
  <si>
    <t>#water</t>
  </si>
  <si>
    <t>bwms</t>
  </si>
  <si>
    <t>ballast</t>
  </si>
  <si>
    <t>more</t>
  </si>
  <si>
    <t>great</t>
  </si>
  <si>
    <t>happens</t>
  </si>
  <si>
    <t>today</t>
  </si>
  <si>
    <t>#flow</t>
  </si>
  <si>
    <t>#latergram</t>
  </si>
  <si>
    <t>#saltlamp</t>
  </si>
  <si>
    <t>#minera</t>
  </si>
  <si>
    <t>#rawandbasic</t>
  </si>
  <si>
    <t>full</t>
  </si>
  <si>
    <t>special</t>
  </si>
  <si>
    <t>thanks</t>
  </si>
  <si>
    <t>9</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</si>
  <si>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</si>
  <si>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</si>
  <si>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</si>
  <si>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</si>
  <si>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</si>
  <si>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</si>
  <si>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</si>
  <si>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</si>
  <si>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</si>
  <si>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</si>
  <si>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</si>
  <si>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</si>
  <si>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</si>
  <si>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</si>
  <si>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</si>
  <si>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</si>
  <si>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</si>
  <si>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</si>
  <si>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</si>
  <si>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</si>
  <si>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</si>
  <si>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</si>
  <si>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</si>
  <si>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</si>
  <si>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</si>
  <si>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</si>
  <si>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</si>
  <si>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</si>
  <si>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</si>
  <si>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</si>
  <si>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</si>
  <si>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128, 128, 128</t>
  </si>
  <si>
    <t>Red</t>
  </si>
  <si>
    <t>G1: water #flowwater flow out before class alkaline check here read</t>
  </si>
  <si>
    <t>G2: flowwater ready heat #gotitfree socialnature review #trynatural reading hope something</t>
  </si>
  <si>
    <t>G3: retreat #selflove charsingmin treats prelovedtoronto liveorganicfood re #to want practice</t>
  </si>
  <si>
    <t>G4: ozuna llega san fernando bahía sur 12 julio partir 18h</t>
  </si>
  <si>
    <t>G5: now flowhydration #flowwater</t>
  </si>
  <si>
    <t>Autofill Workbook Results</t>
  </si>
  <si>
    <t>Edge Weight▓1▓1▓0▓True▓Gray▓Red▓▓Edge Weight▓1▓1▓0▓3▓10▓False▓Edge Weight▓1▓1▓0▓35▓12▓False▓▓0▓0▓0▓True▓Black▓Black▓▓Followers▓4▓8156▓0▓162▓1000▓False▓▓0▓0▓0▓0▓0▓False▓▓0▓0▓0▓0▓0▓False▓▓0▓0▓0▓0▓0▓False</t>
  </si>
  <si>
    <t>GraphSource░GraphServerTwitterSearch▓GraphTerm░FlowWater▓ImportDescription░The graph represents a network of 27 Twitter users whose tweets in the requested range contained "FlowWater", or who were replied to or mentioned in those tweets.  The network was obtained from the NodeXL Graph Server on Thursday, 25 April 2019 at 13:26 UTC.
The requested start date was Thursday, 25 April 2019 at 00:01 UTC and the maximum number of tweets (going backward in time) was 5,000.
The tweets in the network were tweeted over the 68-day, 19-hour, 36-minute period from Friday, 08 February 2019 at 03:06 UTC to Wednesday, 17 April 2019 at 22:43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</si>
</sst>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5"/>
      <tableStyleElement type="headerRow" dxfId="414"/>
    </tableStyle>
    <tableStyle name="NodeXL Table" pivot="0" count="1">
      <tableStyleElement type="headerRow" dxfId="4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4904687"/>
        <c:axId val="45706728"/>
      </c:barChart>
      <c:catAx>
        <c:axId val="349046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706728"/>
        <c:crosses val="autoZero"/>
        <c:auto val="1"/>
        <c:lblOffset val="100"/>
        <c:noMultiLvlLbl val="0"/>
      </c:catAx>
      <c:valAx>
        <c:axId val="45706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04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FlowWater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12/13/2016 2:04</c:v>
                </c:pt>
                <c:pt idx="1">
                  <c:v>2/8/2019 3:06</c:v>
                </c:pt>
                <c:pt idx="2">
                  <c:v>2/8/2019 15:51</c:v>
                </c:pt>
                <c:pt idx="3">
                  <c:v>2/8/2019 21:19</c:v>
                </c:pt>
                <c:pt idx="4">
                  <c:v>2/10/2019 15:29</c:v>
                </c:pt>
                <c:pt idx="5">
                  <c:v>2/12/2019 11:33</c:v>
                </c:pt>
                <c:pt idx="6">
                  <c:v>2/12/2019 20:25</c:v>
                </c:pt>
                <c:pt idx="7">
                  <c:v>2/14/2019 9:32</c:v>
                </c:pt>
                <c:pt idx="8">
                  <c:v>2/23/2019 16:32</c:v>
                </c:pt>
                <c:pt idx="9">
                  <c:v>2/23/2019 16:35</c:v>
                </c:pt>
                <c:pt idx="10">
                  <c:v>3/5/2019 11:37</c:v>
                </c:pt>
                <c:pt idx="11">
                  <c:v>3/6/2019 10:05</c:v>
                </c:pt>
                <c:pt idx="12">
                  <c:v>3/6/2019 19:42</c:v>
                </c:pt>
                <c:pt idx="13">
                  <c:v>3/11/2019 12:00</c:v>
                </c:pt>
                <c:pt idx="14">
                  <c:v>3/12/2019 20:22</c:v>
                </c:pt>
                <c:pt idx="15">
                  <c:v>3/13/2019 15:12</c:v>
                </c:pt>
                <c:pt idx="16">
                  <c:v>3/25/2019 21:37</c:v>
                </c:pt>
                <c:pt idx="17">
                  <c:v>4/4/2019 10:50</c:v>
                </c:pt>
                <c:pt idx="18">
                  <c:v>4/4/2019 12:39</c:v>
                </c:pt>
                <c:pt idx="19">
                  <c:v>4/4/2019 18:56</c:v>
                </c:pt>
                <c:pt idx="20">
                  <c:v>4/8/2019 13:22</c:v>
                </c:pt>
                <c:pt idx="21">
                  <c:v>4/13/2019 20:55</c:v>
                </c:pt>
                <c:pt idx="22">
                  <c:v>4/17/2019 20:23</c:v>
                </c:pt>
                <c:pt idx="23">
                  <c:v>4/17/2019 22:43</c:v>
                </c:pt>
              </c:strCache>
            </c:strRef>
          </c:cat>
          <c:val>
            <c:numRef>
              <c:f>'Time Series'!$B$26:$B$50</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26552185"/>
        <c:axId val="37643074"/>
      </c:barChart>
      <c:catAx>
        <c:axId val="26552185"/>
        <c:scaling>
          <c:orientation val="minMax"/>
        </c:scaling>
        <c:axPos val="b"/>
        <c:delete val="0"/>
        <c:numFmt formatCode="General" sourceLinked="1"/>
        <c:majorTickMark val="out"/>
        <c:minorTickMark val="none"/>
        <c:tickLblPos val="nextTo"/>
        <c:crossAx val="37643074"/>
        <c:crosses val="autoZero"/>
        <c:auto val="1"/>
        <c:lblOffset val="100"/>
        <c:noMultiLvlLbl val="0"/>
      </c:catAx>
      <c:valAx>
        <c:axId val="37643074"/>
        <c:scaling>
          <c:orientation val="minMax"/>
        </c:scaling>
        <c:axPos val="l"/>
        <c:majorGridlines/>
        <c:delete val="0"/>
        <c:numFmt formatCode="General" sourceLinked="1"/>
        <c:majorTickMark val="out"/>
        <c:minorTickMark val="none"/>
        <c:tickLblPos val="nextTo"/>
        <c:crossAx val="265521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8707369"/>
        <c:axId val="11257458"/>
      </c:barChart>
      <c:catAx>
        <c:axId val="87073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257458"/>
        <c:crosses val="autoZero"/>
        <c:auto val="1"/>
        <c:lblOffset val="100"/>
        <c:noMultiLvlLbl val="0"/>
      </c:catAx>
      <c:valAx>
        <c:axId val="11257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07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4208259"/>
        <c:axId val="39438876"/>
      </c:barChart>
      <c:catAx>
        <c:axId val="342082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438876"/>
        <c:crosses val="autoZero"/>
        <c:auto val="1"/>
        <c:lblOffset val="100"/>
        <c:noMultiLvlLbl val="0"/>
      </c:catAx>
      <c:valAx>
        <c:axId val="39438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08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405565"/>
        <c:axId val="40432358"/>
      </c:barChart>
      <c:catAx>
        <c:axId val="194055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432358"/>
        <c:crosses val="autoZero"/>
        <c:auto val="1"/>
        <c:lblOffset val="100"/>
        <c:noMultiLvlLbl val="0"/>
      </c:catAx>
      <c:valAx>
        <c:axId val="40432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05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8346903"/>
        <c:axId val="53795536"/>
      </c:barChart>
      <c:catAx>
        <c:axId val="283469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795536"/>
        <c:crosses val="autoZero"/>
        <c:auto val="1"/>
        <c:lblOffset val="100"/>
        <c:noMultiLvlLbl val="0"/>
      </c:catAx>
      <c:valAx>
        <c:axId val="53795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46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4397777"/>
        <c:axId val="62471130"/>
      </c:barChart>
      <c:catAx>
        <c:axId val="143977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471130"/>
        <c:crosses val="autoZero"/>
        <c:auto val="1"/>
        <c:lblOffset val="100"/>
        <c:noMultiLvlLbl val="0"/>
      </c:catAx>
      <c:valAx>
        <c:axId val="624711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97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5369259"/>
        <c:axId val="26996740"/>
      </c:barChart>
      <c:catAx>
        <c:axId val="253692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996740"/>
        <c:crosses val="autoZero"/>
        <c:auto val="1"/>
        <c:lblOffset val="100"/>
        <c:noMultiLvlLbl val="0"/>
      </c:catAx>
      <c:valAx>
        <c:axId val="26996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69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1644069"/>
        <c:axId val="39252302"/>
      </c:barChart>
      <c:catAx>
        <c:axId val="416440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252302"/>
        <c:crosses val="autoZero"/>
        <c:auto val="1"/>
        <c:lblOffset val="100"/>
        <c:noMultiLvlLbl val="0"/>
      </c:catAx>
      <c:valAx>
        <c:axId val="39252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44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7726399"/>
        <c:axId val="25319864"/>
      </c:barChart>
      <c:catAx>
        <c:axId val="17726399"/>
        <c:scaling>
          <c:orientation val="minMax"/>
        </c:scaling>
        <c:axPos val="b"/>
        <c:delete val="1"/>
        <c:majorTickMark val="out"/>
        <c:minorTickMark val="none"/>
        <c:tickLblPos val="none"/>
        <c:crossAx val="25319864"/>
        <c:crosses val="autoZero"/>
        <c:auto val="1"/>
        <c:lblOffset val="100"/>
        <c:noMultiLvlLbl val="0"/>
      </c:catAx>
      <c:valAx>
        <c:axId val="25319864"/>
        <c:scaling>
          <c:orientation val="minMax"/>
        </c:scaling>
        <c:axPos val="l"/>
        <c:delete val="1"/>
        <c:majorTickMark val="out"/>
        <c:minorTickMark val="none"/>
        <c:tickLblPos val="none"/>
        <c:crossAx val="177263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 refreshedBy="Marc Smith" refreshedVersion="5">
  <cacheSource type="worksheet">
    <worksheetSource ref="A2:BL26"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to selflove"/>
        <s v="to selflove evelyngreen flowwater"/>
        <s v="rawandbasic selflove flowwater"/>
        <s v="rawandbasic selflove"/>
        <s v="friends flowwater chat sitaspell"/>
        <s v="gotitfree trynatural"/>
        <s v="flowwater"/>
        <s v="flowwater boxedwater"/>
        <s v="medicalcannabis auralite23 flowwater ph naturallyalkaline celeryjuice heavymetaldetoxsmoothy"/>
        <s v="flow latergram saltlamp minera"/>
        <s v="flowwater flowsafe ballast water bwms gravity discharge pumps insidemarine"/>
        <s v="bhg newhamburg local flowwater byebyeplasticbottles pumped fresh fast friendly"/>
        <s v="green4sea"/>
        <m/>
        <s v="theweekend saturday saturdayvibes sunnyday exploretoronto stacktmarket shippingcontainer discoverstackt torontomarket belgianmoonbrewery belgianmoon flowwater outdoorshopping indoorshopping"/>
        <s v="communiry hby lovemothernature giftsofmothernature happiness sun warmweather forestwalk backtoearth lovemylife flowwater flowhydtration"/>
        <s v="flowwater water flowbeveragesin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
        <d v="2019-02-08T15:51:37.000"/>
        <d v="2019-02-08T03:06:56.000"/>
        <d v="2019-02-10T15:29:35.000"/>
        <d v="2019-02-12T11:33:37.000"/>
        <d v="2019-02-08T21:19:40.000"/>
        <d v="2019-02-12T20:25:37.000"/>
        <d v="2019-02-14T09:32:45.000"/>
        <d v="2019-02-23T16:32:26.000"/>
        <d v="2019-02-23T16:35:36.000"/>
        <d v="2019-03-05T11:37:47.000"/>
        <d v="2016-12-13T02:04:33.000"/>
        <d v="2019-03-06T10:05:00.000"/>
        <d v="2019-03-06T19:42:12.000"/>
        <d v="2019-03-11T12:00:00.000"/>
        <d v="2019-03-12T20:22:24.000"/>
        <d v="2019-03-13T15:12:36.000"/>
        <d v="2019-03-25T21:37:42.000"/>
        <d v="2019-04-04T12:39:21.000"/>
        <d v="2019-04-04T18:56:16.000"/>
        <d v="2019-04-04T10:50:41.000"/>
        <d v="2019-04-08T13:22:04.000"/>
        <d v="2019-04-13T20:55:27.000"/>
        <d v="2019-04-17T20:23:48.000"/>
        <d v="2019-04-17T22:43:30.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
  <r>
    <s v="terianncarty"/>
    <s v="charsingmin"/>
    <m/>
    <m/>
    <m/>
    <m/>
    <m/>
    <m/>
    <m/>
    <m/>
    <s v="No"/>
    <n v="3"/>
    <m/>
    <m/>
    <x v="0"/>
    <d v="2019-02-08T15:51:37.000"/>
    <s v="RT @CharSingmin: If you’re in #TO &amp;amp; want to practice some #selflove this weekend there are a couple of spots left for my retreat, Sat Feb 9…"/>
    <m/>
    <m/>
    <x v="0"/>
    <m/>
    <s v="http://pbs.twimg.com/profile_images/1068724472755052544/9GZeQL-7_normal.jpg"/>
    <x v="0"/>
    <s v="https://twitter.com/#!/terianncarty/status/1093900166233448449"/>
    <m/>
    <m/>
    <s v="1093900166233448449"/>
    <m/>
    <b v="0"/>
    <n v="0"/>
    <s v=""/>
    <b v="0"/>
    <s v="en"/>
    <m/>
    <s v=""/>
    <b v="0"/>
    <n v="2"/>
    <s v="1093707724527976448"/>
    <s v="Twitter for iPhone"/>
    <b v="0"/>
    <s v="1093707724527976448"/>
    <s v="Tweet"/>
    <n v="0"/>
    <n v="0"/>
    <m/>
    <m/>
    <m/>
    <m/>
    <m/>
    <m/>
    <m/>
    <m/>
    <n v="1"/>
    <s v="3"/>
    <s v="3"/>
    <n v="0"/>
    <n v="0"/>
    <n v="1"/>
    <n v="3.5714285714285716"/>
    <n v="0"/>
    <n v="0"/>
    <n v="27"/>
    <n v="96.42857142857143"/>
    <n v="28"/>
  </r>
  <r>
    <s v="charsingmin"/>
    <s v="sekaibeautybar"/>
    <m/>
    <m/>
    <m/>
    <m/>
    <m/>
    <m/>
    <m/>
    <m/>
    <s v="No"/>
    <n v="4"/>
    <m/>
    <m/>
    <x v="0"/>
    <d v="2019-02-08T03:06:56.000"/>
    <s v="If you’re in #TO &amp;amp; want to practice some #selflove this weekend there are a couple of spots left for my retreat, Sat Feb 9th, 1-4pm. Yoga, meditation, wellness workshops @LiveOrganicFood juices, and take home treats from @prelovedtoronto #evelyngreen @SekaiBeautyBar #flowwater ♥️"/>
    <m/>
    <m/>
    <x v="1"/>
    <m/>
    <s v="http://pbs.twimg.com/profile_images/994428748652007424/rLlEECgT_normal.jpg"/>
    <x v="1"/>
    <s v="https://twitter.com/#!/charsingmin/status/1093707724527976448"/>
    <m/>
    <m/>
    <s v="1093707724527976448"/>
    <m/>
    <b v="0"/>
    <n v="1"/>
    <s v=""/>
    <b v="0"/>
    <s v="en"/>
    <m/>
    <s v=""/>
    <b v="0"/>
    <n v="0"/>
    <s v=""/>
    <s v="Twitter for iPhone"/>
    <b v="0"/>
    <s v="1093707724527976448"/>
    <s v="Tweet"/>
    <n v="0"/>
    <n v="0"/>
    <m/>
    <m/>
    <m/>
    <m/>
    <m/>
    <m/>
    <m/>
    <m/>
    <n v="2"/>
    <s v="3"/>
    <s v="3"/>
    <m/>
    <m/>
    <m/>
    <m/>
    <m/>
    <m/>
    <m/>
    <m/>
    <m/>
  </r>
  <r>
    <s v="charsingmin"/>
    <s v="sekaibeautybar"/>
    <m/>
    <m/>
    <m/>
    <m/>
    <m/>
    <m/>
    <m/>
    <m/>
    <s v="No"/>
    <n v="5"/>
    <m/>
    <m/>
    <x v="0"/>
    <d v="2019-02-10T15:29:35.000"/>
    <s v="My #rawandbasic retreat was so full of #selflove &amp;amp; special treats thanks to @prelovedtoronto @LiveOrganicFood @SekaiBeautyBar #flowwater 💗 https://t.co/Dktg4Jf87J"/>
    <m/>
    <m/>
    <x v="2"/>
    <s v="https://pbs.twimg.com/media/DzDeiExUYAA1NC4.jpg"/>
    <s v="https://pbs.twimg.com/media/DzDeiExUYAA1NC4.jpg"/>
    <x v="2"/>
    <s v="https://twitter.com/#!/charsingmin/status/1094619395035410432"/>
    <m/>
    <m/>
    <s v="1094619395035410432"/>
    <m/>
    <b v="0"/>
    <n v="0"/>
    <s v=""/>
    <b v="0"/>
    <s v="en"/>
    <m/>
    <s v=""/>
    <b v="0"/>
    <n v="0"/>
    <s v=""/>
    <s v="Twitter for iPhone"/>
    <b v="0"/>
    <s v="1094619395035410432"/>
    <s v="Tweet"/>
    <n v="0"/>
    <n v="0"/>
    <m/>
    <m/>
    <m/>
    <m/>
    <m/>
    <m/>
    <m/>
    <m/>
    <n v="2"/>
    <s v="3"/>
    <s v="3"/>
    <m/>
    <m/>
    <m/>
    <m/>
    <m/>
    <m/>
    <m/>
    <m/>
    <m/>
  </r>
  <r>
    <s v="liveorganicfood"/>
    <s v="sekaibeauty"/>
    <m/>
    <m/>
    <m/>
    <m/>
    <m/>
    <m/>
    <m/>
    <m/>
    <s v="No"/>
    <n v="6"/>
    <m/>
    <m/>
    <x v="0"/>
    <d v="2019-02-12T11:33:37.000"/>
    <s v="RT @CharSingmin: My #rawandbasic retreat was so full of #selflove &amp;amp; special treats thanks to @prelovedtoronto @LiveOrganicFood @SekaiBeauty…"/>
    <m/>
    <m/>
    <x v="3"/>
    <m/>
    <s v="http://pbs.twimg.com/profile_images/892756086620422145/SN8c_Ex6_normal.jpg"/>
    <x v="3"/>
    <s v="https://twitter.com/#!/liveorganicfood/status/1095284789547028481"/>
    <m/>
    <m/>
    <s v="1095284789547028481"/>
    <m/>
    <b v="0"/>
    <n v="0"/>
    <s v=""/>
    <b v="0"/>
    <s v="en"/>
    <m/>
    <s v=""/>
    <b v="0"/>
    <n v="1"/>
    <s v="1094619395035410432"/>
    <s v="Twitter for iPhone"/>
    <b v="0"/>
    <s v="1094619395035410432"/>
    <s v="Tweet"/>
    <n v="0"/>
    <n v="0"/>
    <m/>
    <m/>
    <m/>
    <m/>
    <m/>
    <m/>
    <m/>
    <m/>
    <n v="1"/>
    <s v="3"/>
    <s v="3"/>
    <m/>
    <m/>
    <m/>
    <m/>
    <m/>
    <m/>
    <m/>
    <m/>
    <m/>
  </r>
  <r>
    <s v="liveorganicfood"/>
    <s v="charsingmin"/>
    <m/>
    <m/>
    <m/>
    <m/>
    <m/>
    <m/>
    <m/>
    <m/>
    <s v="Yes"/>
    <n v="12"/>
    <m/>
    <m/>
    <x v="0"/>
    <d v="2019-02-08T21:19:40.000"/>
    <s v="RT @CharSingmin: If you’re in #TO &amp;amp; want to practice some #selflove this weekend there are a couple of spots left for my retreat, Sat Feb 9…"/>
    <m/>
    <m/>
    <x v="0"/>
    <m/>
    <s v="http://pbs.twimg.com/profile_images/892756086620422145/SN8c_Ex6_normal.jpg"/>
    <x v="4"/>
    <s v="https://twitter.com/#!/liveorganicfood/status/1093982722765271040"/>
    <m/>
    <m/>
    <s v="1093982722765271040"/>
    <m/>
    <b v="0"/>
    <n v="0"/>
    <s v=""/>
    <b v="0"/>
    <s v="en"/>
    <m/>
    <s v=""/>
    <b v="0"/>
    <n v="2"/>
    <s v="1093707724527976448"/>
    <s v="Twitter Web Client"/>
    <b v="0"/>
    <s v="1093707724527976448"/>
    <s v="Tweet"/>
    <n v="0"/>
    <n v="0"/>
    <m/>
    <m/>
    <m/>
    <m/>
    <m/>
    <m/>
    <m/>
    <m/>
    <n v="2"/>
    <s v="3"/>
    <s v="3"/>
    <n v="0"/>
    <n v="0"/>
    <n v="1"/>
    <n v="3.5714285714285716"/>
    <n v="0"/>
    <n v="0"/>
    <n v="27"/>
    <n v="96.42857142857143"/>
    <n v="28"/>
  </r>
  <r>
    <s v="lizarddreaming"/>
    <s v="lizarddreaming"/>
    <m/>
    <m/>
    <m/>
    <m/>
    <m/>
    <m/>
    <m/>
    <m/>
    <s v="No"/>
    <n v="14"/>
    <m/>
    <m/>
    <x v="1"/>
    <d v="2019-02-12T20:25:37.000"/>
    <s v="Look at these two enjoying a chat before class — and some Flow alkaline water. Come sit before or after class and enjoy the peace a little longer..._x000a_#friends #flowwater #chat #sitaspell… https://t.co/MIdEZI6KE8"/>
    <s v="https://www.instagram.com/p/Bty4mADBCGq/?utm_source=ig_twitter_share&amp;igshid=1d90iehubklfx"/>
    <s v="instagram.com"/>
    <x v="4"/>
    <m/>
    <s v="http://pbs.twimg.com/profile_images/3498898401/9669e2420942d2ff5818ff8cbd157f98_normal.jpeg"/>
    <x v="5"/>
    <s v="https://twitter.com/#!/lizarddreaming/status/1095418670212411392"/>
    <m/>
    <m/>
    <s v="1095418670212411392"/>
    <m/>
    <b v="0"/>
    <n v="0"/>
    <s v=""/>
    <b v="0"/>
    <s v="en"/>
    <m/>
    <s v=""/>
    <b v="0"/>
    <n v="0"/>
    <s v=""/>
    <s v="Instagram"/>
    <b v="0"/>
    <s v="1095418670212411392"/>
    <s v="Tweet"/>
    <n v="0"/>
    <n v="0"/>
    <m/>
    <m/>
    <m/>
    <m/>
    <m/>
    <m/>
    <m/>
    <m/>
    <n v="1"/>
    <s v="1"/>
    <s v="1"/>
    <n v="3"/>
    <n v="9.67741935483871"/>
    <n v="0"/>
    <n v="0"/>
    <n v="0"/>
    <n v="0"/>
    <n v="28"/>
    <n v="90.3225806451613"/>
    <n v="31"/>
  </r>
  <r>
    <s v="ms_k_shay"/>
    <s v="socialnature"/>
    <m/>
    <m/>
    <m/>
    <m/>
    <m/>
    <m/>
    <m/>
    <m/>
    <s v="No"/>
    <n v="15"/>
    <m/>
    <m/>
    <x v="0"/>
    <d v="2019-02-14T09:32:45.000"/>
    <s v="Ready for the heat with @flowwater! #GotItFree with @socialnature to review #trynatural https://t.co/dLcScWQu5A"/>
    <s v="https://www.socialnature.com/naturally-alkaline-water?review=294597&amp;social=twitter&amp;user_referrer=56989&amp;user_referral_channel=twitter&amp;product=141"/>
    <s v="socialnature.com"/>
    <x v="5"/>
    <m/>
    <s v="http://pbs.twimg.com/profile_images/908821652703559680/VHKEYS-T_normal.jpg"/>
    <x v="6"/>
    <s v="https://twitter.com/#!/ms_k_shay/status/1095979145706827777"/>
    <m/>
    <m/>
    <s v="1095979145706827777"/>
    <m/>
    <b v="0"/>
    <n v="0"/>
    <s v=""/>
    <b v="0"/>
    <s v="en"/>
    <m/>
    <s v=""/>
    <b v="0"/>
    <n v="0"/>
    <s v=""/>
    <s v="Twitter Web Client"/>
    <b v="0"/>
    <s v="1095979145706827777"/>
    <s v="Tweet"/>
    <n v="0"/>
    <n v="0"/>
    <m/>
    <m/>
    <m/>
    <m/>
    <m/>
    <m/>
    <m/>
    <m/>
    <n v="1"/>
    <s v="2"/>
    <s v="2"/>
    <m/>
    <m/>
    <m/>
    <m/>
    <m/>
    <m/>
    <m/>
    <m/>
    <m/>
  </r>
  <r>
    <s v="avocadobesties"/>
    <s v="avocadobesties"/>
    <m/>
    <m/>
    <m/>
    <m/>
    <m/>
    <m/>
    <m/>
    <m/>
    <s v="No"/>
    <n v="17"/>
    <m/>
    <m/>
    <x v="1"/>
    <d v="2019-02-23T16:32:26.000"/>
    <s v="Have you tried Flow Water? Check out our blog with my review. #flowwater  https://t.co/kbUoWAPnfD"/>
    <s v="https://twoavocadostalkhealth.com/food-review-flow-water/"/>
    <s v="twoavocadostalkhealth.com"/>
    <x v="6"/>
    <m/>
    <s v="http://pbs.twimg.com/profile_images/1072590538799542276/gE1Nd8v7_normal.jpg"/>
    <x v="7"/>
    <s v="https://twitter.com/#!/avocadobesties/status/1099346254562246656"/>
    <m/>
    <m/>
    <s v="1099346254562246656"/>
    <m/>
    <b v="0"/>
    <n v="2"/>
    <s v=""/>
    <b v="0"/>
    <s v="en"/>
    <m/>
    <s v=""/>
    <b v="0"/>
    <n v="0"/>
    <s v=""/>
    <s v="Twitter for iPhone"/>
    <b v="0"/>
    <s v="1099346254562246656"/>
    <s v="Tweet"/>
    <n v="0"/>
    <n v="0"/>
    <m/>
    <m/>
    <m/>
    <m/>
    <m/>
    <m/>
    <m/>
    <m/>
    <n v="2"/>
    <s v="1"/>
    <s v="1"/>
    <n v="0"/>
    <n v="0"/>
    <n v="0"/>
    <n v="0"/>
    <n v="0"/>
    <n v="0"/>
    <n v="13"/>
    <n v="100"/>
    <n v="13"/>
  </r>
  <r>
    <s v="avocadobesties"/>
    <s v="avocadobesties"/>
    <m/>
    <m/>
    <m/>
    <m/>
    <m/>
    <m/>
    <m/>
    <m/>
    <s v="No"/>
    <n v="18"/>
    <m/>
    <m/>
    <x v="1"/>
    <d v="2019-02-23T16:35:36.000"/>
    <s v="Flow Water is an alkaline boxed  water. There are several flavors available. I had to try these out as you know we’re water obsessed. Check out what I thought here: https://t.co/kbUoWAPnfD or click on website in our bio. #flowwater #boxedwater https://t.co/NmpJdYOMCa"/>
    <s v="https://twoavocadostalkhealth.com/food-review-flow-water/"/>
    <s v="twoavocadostalkhealth.com"/>
    <x v="7"/>
    <s v="https://pbs.twimg.com/media/D0GqUN7XcAA9cCk.jpg"/>
    <s v="https://pbs.twimg.com/media/D0GqUN7XcAA9cCk.jpg"/>
    <x v="8"/>
    <s v="https://twitter.com/#!/avocadobesties/status/1099347052310511617"/>
    <m/>
    <m/>
    <s v="1099347052310511617"/>
    <m/>
    <b v="0"/>
    <n v="2"/>
    <s v=""/>
    <b v="0"/>
    <s v="en"/>
    <m/>
    <s v=""/>
    <b v="0"/>
    <n v="0"/>
    <s v=""/>
    <s v="Twitter for iPhone"/>
    <b v="0"/>
    <s v="1099347052310511617"/>
    <s v="Tweet"/>
    <n v="0"/>
    <n v="0"/>
    <m/>
    <m/>
    <m/>
    <m/>
    <m/>
    <m/>
    <m/>
    <m/>
    <n v="2"/>
    <s v="1"/>
    <s v="1"/>
    <n v="1"/>
    <n v="2.5"/>
    <n v="0"/>
    <n v="0"/>
    <n v="0"/>
    <n v="0"/>
    <n v="39"/>
    <n v="97.5"/>
    <n v="40"/>
  </r>
  <r>
    <s v="reikireadingsre"/>
    <s v="reikireadingsre"/>
    <m/>
    <m/>
    <m/>
    <m/>
    <m/>
    <m/>
    <m/>
    <m/>
    <s v="No"/>
    <n v="19"/>
    <m/>
    <m/>
    <x v="1"/>
    <d v="2019-03-05T11:37:47.000"/>
    <s v="Bringing out the big guns to help settle a rough morning #medicalcannabis #auralite23 #flowwater #ph #naturallyalkaline #celeryjuice #heavymetaldetoxsmoothy _x000a__x000a_Currently experiencing… https://t.co/EWpMiN2zdS"/>
    <s v="https://www.instagram.com/p/BuoA4qThj72/?utm_source=ig_twitter_share&amp;igshid=10416orpwd843"/>
    <s v="instagram.com"/>
    <x v="8"/>
    <m/>
    <s v="http://pbs.twimg.com/profile_images/506782151854268416/-jpEORSj_normal.jpeg"/>
    <x v="9"/>
    <s v="https://twitter.com/#!/reikireadingsre/status/1102895981899657216"/>
    <m/>
    <m/>
    <s v="1102895981899657216"/>
    <m/>
    <b v="0"/>
    <n v="0"/>
    <s v=""/>
    <b v="0"/>
    <s v="en"/>
    <m/>
    <s v=""/>
    <b v="0"/>
    <n v="0"/>
    <s v=""/>
    <s v="Instagram"/>
    <b v="0"/>
    <s v="1102895981899657216"/>
    <s v="Tweet"/>
    <n v="0"/>
    <n v="0"/>
    <m/>
    <m/>
    <m/>
    <m/>
    <m/>
    <m/>
    <m/>
    <m/>
    <n v="1"/>
    <s v="1"/>
    <s v="1"/>
    <n v="0"/>
    <n v="0"/>
    <n v="1"/>
    <n v="5"/>
    <n v="0"/>
    <n v="0"/>
    <n v="19"/>
    <n v="95"/>
    <n v="20"/>
  </r>
  <r>
    <s v="t_jacksonmusic"/>
    <s v="flowwater"/>
    <m/>
    <m/>
    <m/>
    <m/>
    <m/>
    <m/>
    <m/>
    <m/>
    <s v="No"/>
    <n v="20"/>
    <m/>
    <m/>
    <x v="0"/>
    <d v="2016-12-13T02:04:33.000"/>
    <s v="If you are reading this...I hope something great happens to you today #flow @flowwater #latergram #saltlamp #minera… https://t.co/LmyMcFUwMi"/>
    <m/>
    <m/>
    <x v="9"/>
    <s v="https://pbs.twimg.com/media/CzhX5N-XEAAkhOB.jpg"/>
    <s v="https://pbs.twimg.com/media/CzhX5N-XEAAkhOB.jpg"/>
    <x v="10"/>
    <s v="https://twitter.com/#!/t_jacksonmusic/status/808492775436062720"/>
    <m/>
    <m/>
    <s v="808492775436062720"/>
    <m/>
    <b v="0"/>
    <n v="6"/>
    <s v=""/>
    <b v="0"/>
    <s v="en"/>
    <m/>
    <s v=""/>
    <b v="0"/>
    <n v="6"/>
    <s v=""/>
    <s v="IFTTT"/>
    <b v="0"/>
    <s v="808492775436062720"/>
    <s v="Retweet"/>
    <n v="0"/>
    <n v="0"/>
    <m/>
    <m/>
    <m/>
    <m/>
    <m/>
    <m/>
    <m/>
    <m/>
    <n v="1"/>
    <s v="2"/>
    <s v="2"/>
    <n v="1"/>
    <n v="5.555555555555555"/>
    <n v="0"/>
    <n v="0"/>
    <n v="0"/>
    <n v="0"/>
    <n v="17"/>
    <n v="94.44444444444444"/>
    <n v="18"/>
  </r>
  <r>
    <s v="rm_salt"/>
    <s v="t_jacksonmusic"/>
    <m/>
    <m/>
    <m/>
    <m/>
    <m/>
    <m/>
    <m/>
    <m/>
    <s v="No"/>
    <n v="21"/>
    <m/>
    <m/>
    <x v="0"/>
    <d v="2019-03-06T10:05:00.000"/>
    <s v="RT @t_jacksonmusic: If you are reading this...I hope something great happens to you today #flow @flowwater #latergram #saltlamp #minera… ht…"/>
    <m/>
    <m/>
    <x v="9"/>
    <m/>
    <s v="http://pbs.twimg.com/profile_images/1119019770739867654/B7aIt3KY_normal.png"/>
    <x v="11"/>
    <s v="https://twitter.com/#!/rm_salt/status/1103235018820861953"/>
    <m/>
    <m/>
    <s v="1103235018820861953"/>
    <m/>
    <b v="0"/>
    <n v="0"/>
    <s v=""/>
    <b v="0"/>
    <s v="en"/>
    <m/>
    <s v=""/>
    <b v="0"/>
    <n v="6"/>
    <s v="808492775436062720"/>
    <s v="Twitter Web Client"/>
    <b v="0"/>
    <s v="808492775436062720"/>
    <s v="Tweet"/>
    <n v="0"/>
    <n v="0"/>
    <m/>
    <m/>
    <m/>
    <m/>
    <m/>
    <m/>
    <m/>
    <m/>
    <n v="1"/>
    <s v="2"/>
    <s v="2"/>
    <m/>
    <m/>
    <m/>
    <m/>
    <m/>
    <m/>
    <m/>
    <m/>
    <m/>
  </r>
  <r>
    <s v="keynotegroup"/>
    <s v="keynotegroup"/>
    <m/>
    <m/>
    <m/>
    <m/>
    <m/>
    <m/>
    <m/>
    <m/>
    <s v="No"/>
    <n v="23"/>
    <m/>
    <m/>
    <x v="1"/>
    <d v="2019-03-06T19:42:12.000"/>
    <s v="We are proud to officially be a plastic water bottle free office! Read more about why Keynote switched to Flow products below:_x000a__x000a_https://t.co/KNDs2RLj3I_x000a__x000a_#FlowWater... https://t.co/KNDs2RLj3I"/>
    <s v="https://keynotesearch.com/about/news/keynote-group-office-bans-plastic-water-bottles-from-our-office https://keynotesearch.com/about/news/keynote-group-office-bans-plastic-water-bottles-from-our-office"/>
    <s v="keynotesearch.com keynotesearch.com"/>
    <x v="6"/>
    <m/>
    <s v="http://pbs.twimg.com/profile_images/694573830434480128/evh5vVob_normal.jpg"/>
    <x v="12"/>
    <s v="https://twitter.com/#!/keynotegroup/status/1103380278985273345"/>
    <m/>
    <m/>
    <s v="1103380278985273345"/>
    <m/>
    <b v="0"/>
    <n v="0"/>
    <s v=""/>
    <b v="0"/>
    <s v="en"/>
    <m/>
    <s v=""/>
    <b v="0"/>
    <n v="0"/>
    <s v=""/>
    <s v="Facebook"/>
    <b v="0"/>
    <s v="1103380278985273345"/>
    <s v="Tweet"/>
    <n v="0"/>
    <n v="0"/>
    <m/>
    <m/>
    <m/>
    <m/>
    <m/>
    <m/>
    <m/>
    <m/>
    <n v="1"/>
    <s v="1"/>
    <s v="1"/>
    <n v="2"/>
    <n v="8.695652173913043"/>
    <n v="0"/>
    <n v="0"/>
    <n v="0"/>
    <n v="0"/>
    <n v="21"/>
    <n v="91.30434782608695"/>
    <n v="23"/>
  </r>
  <r>
    <s v="insidemarine"/>
    <s v="insidemarine"/>
    <m/>
    <m/>
    <m/>
    <m/>
    <m/>
    <m/>
    <m/>
    <m/>
    <s v="No"/>
    <n v="24"/>
    <m/>
    <m/>
    <x v="1"/>
    <d v="2019-03-11T12:00:00.000"/>
    <s v="Ballast water news . . . New FlowSafe BWMS saves costs for bulkers with gravity discharge pumps, read more here https://t.co/AW9vmQsAtE #FlowWater #FlowSafe #Ballast #Water #BWMS #Gravity #Discharge #Pumps #InsideMarine https://t.co/H53YRxtWqw"/>
    <s v="http://www.insidemarine.com/index.php/news/equipment-and-sevices/1596-new-flowsafe-bwms-saves-costs-for-bulkers-with-gravity-discharge-pumps"/>
    <s v="insidemarine.com"/>
    <x v="10"/>
    <s v="https://pbs.twimg.com/media/D1Xz9IlWkAECRZA.jpg"/>
    <s v="https://pbs.twimg.com/media/D1Xz9IlWkAECRZA.jpg"/>
    <x v="13"/>
    <s v="https://twitter.com/#!/insidemarine/status/1105075901836992512"/>
    <m/>
    <m/>
    <s v="1105075901836992512"/>
    <m/>
    <b v="0"/>
    <n v="0"/>
    <s v=""/>
    <b v="0"/>
    <s v="en"/>
    <m/>
    <s v=""/>
    <b v="0"/>
    <n v="0"/>
    <s v=""/>
    <s v="TweetDeck"/>
    <b v="0"/>
    <s v="1105075901836992512"/>
    <s v="Tweet"/>
    <n v="0"/>
    <n v="0"/>
    <m/>
    <m/>
    <m/>
    <m/>
    <m/>
    <m/>
    <m/>
    <m/>
    <n v="1"/>
    <s v="1"/>
    <s v="1"/>
    <n v="0"/>
    <n v="0"/>
    <n v="0"/>
    <n v="0"/>
    <n v="0"/>
    <n v="0"/>
    <n v="26"/>
    <n v="100"/>
    <n v="26"/>
  </r>
  <r>
    <s v="birdieshg"/>
    <s v="flowhydration"/>
    <m/>
    <m/>
    <m/>
    <m/>
    <m/>
    <m/>
    <m/>
    <m/>
    <s v="No"/>
    <n v="25"/>
    <m/>
    <m/>
    <x v="0"/>
    <d v="2019-03-12T20:22:24.000"/>
    <s v="Now serving @FlowHydration ! #bhg #newhamburg #local #flowwater #byebyeplasticbottles #pumped #fresh #fast #friendly @ Birdie’s Holy Guacamole https://t.co/ta9ajb80OK"/>
    <s v="https://www.instagram.com/p/Bu6-fOHg925/?utm_source=ig_twitter_share&amp;igshid=83t0dsuqbv83"/>
    <s v="instagram.com"/>
    <x v="11"/>
    <m/>
    <s v="http://pbs.twimg.com/profile_images/961949035077627904/t-6_bQog_normal.jpg"/>
    <x v="14"/>
    <s v="https://twitter.com/#!/birdieshg/status/1105564718977159173"/>
    <m/>
    <m/>
    <s v="1105564718977159173"/>
    <m/>
    <b v="0"/>
    <n v="1"/>
    <s v=""/>
    <b v="0"/>
    <s v="en"/>
    <m/>
    <s v=""/>
    <b v="0"/>
    <n v="0"/>
    <s v=""/>
    <s v="Instagram"/>
    <b v="0"/>
    <s v="1105564718977159173"/>
    <s v="Tweet"/>
    <n v="0"/>
    <n v="0"/>
    <m/>
    <m/>
    <m/>
    <m/>
    <m/>
    <m/>
    <m/>
    <m/>
    <n v="1"/>
    <s v="5"/>
    <s v="5"/>
    <n v="4"/>
    <n v="25"/>
    <n v="0"/>
    <n v="0"/>
    <n v="0"/>
    <n v="0"/>
    <n v="12"/>
    <n v="75"/>
    <n v="16"/>
  </r>
  <r>
    <s v="safety4sea"/>
    <s v="safety4sea"/>
    <m/>
    <m/>
    <m/>
    <m/>
    <m/>
    <m/>
    <m/>
    <m/>
    <s v="No"/>
    <n v="26"/>
    <m/>
    <m/>
    <x v="1"/>
    <d v="2019-03-13T15:12:36.000"/>
    <s v="Mark Hadfield, CEO, Flowwater Technology -  How a BWMS can claim pay back to an owner_x000a_&quot;Ballast  Water Management Convention is something you don’t have a choice about  anymore, but you do get to choose how you address it!&quot; #GREEN4SEA https://t.co/yQtDZUBQw2"/>
    <m/>
    <m/>
    <x v="12"/>
    <s v="https://pbs.twimg.com/media/D1jD7OYWkAA-MoF.jpg"/>
    <s v="https://pbs.twimg.com/media/D1jD7OYWkAA-MoF.jpg"/>
    <x v="15"/>
    <s v="https://twitter.com/#!/safety4sea/status/1105849145921802241"/>
    <m/>
    <m/>
    <s v="1105849145921802241"/>
    <m/>
    <b v="0"/>
    <n v="0"/>
    <s v=""/>
    <b v="0"/>
    <s v="en"/>
    <m/>
    <s v=""/>
    <b v="0"/>
    <n v="0"/>
    <s v=""/>
    <s v="Twitter Web Client"/>
    <b v="0"/>
    <s v="1105849145921802241"/>
    <s v="Tweet"/>
    <n v="0"/>
    <n v="0"/>
    <m/>
    <m/>
    <m/>
    <m/>
    <m/>
    <m/>
    <m/>
    <m/>
    <n v="1"/>
    <s v="1"/>
    <s v="1"/>
    <n v="0"/>
    <n v="0"/>
    <n v="0"/>
    <n v="0"/>
    <n v="0"/>
    <n v="0"/>
    <n v="40"/>
    <n v="100"/>
    <n v="40"/>
  </r>
  <r>
    <s v="jd613a"/>
    <s v="socialnature"/>
    <m/>
    <m/>
    <m/>
    <m/>
    <m/>
    <m/>
    <m/>
    <m/>
    <s v="No"/>
    <n v="27"/>
    <m/>
    <m/>
    <x v="0"/>
    <d v="2019-03-25T21:37:42.000"/>
    <s v="Ready for the heat with @flowwater! #GotItFree with @socialnature to review #trynatural https://t.co/6c6ljTpPkq"/>
    <s v="https://www.socialnature.com/naturally-alkaline-water?review=306814&amp;social=twitter&amp;user_referrer=133535&amp;user_referral_channel=twitter&amp;product=141"/>
    <s v="socialnature.com"/>
    <x v="5"/>
    <m/>
    <s v="http://pbs.twimg.com/profile_images/784857718884409345/DXJrWhfA_normal.png"/>
    <x v="16"/>
    <s v="https://twitter.com/#!/jd613a/status/1110294714161528833"/>
    <m/>
    <m/>
    <s v="1110294714161528833"/>
    <m/>
    <b v="0"/>
    <n v="1"/>
    <s v=""/>
    <b v="0"/>
    <s v="en"/>
    <m/>
    <s v=""/>
    <b v="0"/>
    <n v="0"/>
    <s v=""/>
    <s v="Twitter Web App"/>
    <b v="0"/>
    <s v="1110294714161528833"/>
    <s v="Tweet"/>
    <n v="0"/>
    <n v="0"/>
    <m/>
    <m/>
    <m/>
    <m/>
    <m/>
    <m/>
    <m/>
    <m/>
    <n v="1"/>
    <s v="2"/>
    <s v="2"/>
    <m/>
    <m/>
    <m/>
    <m/>
    <m/>
    <m/>
    <m/>
    <m/>
    <m/>
  </r>
  <r>
    <s v="parradoftmena"/>
    <s v="betheflowevents"/>
    <m/>
    <m/>
    <m/>
    <m/>
    <m/>
    <m/>
    <m/>
    <m/>
    <s v="No"/>
    <n v="29"/>
    <m/>
    <m/>
    <x v="0"/>
    <d v="2019-04-04T12:39:21.000"/>
    <s v="RT @betheflowevents: OZUNA LLEGA A SAN FERNANDO (BAHÍA SUR) EL 12 DE JULIO!!!!_x000a_A partir de las 18h, podrás disfrutar de:_x000a_-🔺Actuaciones de D…"/>
    <m/>
    <m/>
    <x v="13"/>
    <m/>
    <s v="http://pbs.twimg.com/profile_images/1097092402152701952/JTtcc8mD_normal.jpg"/>
    <x v="17"/>
    <s v="https://twitter.com/#!/parradoftmena/status/1113783113367334912"/>
    <m/>
    <m/>
    <s v="1113783113367334912"/>
    <m/>
    <b v="0"/>
    <n v="0"/>
    <s v=""/>
    <b v="0"/>
    <s v="es"/>
    <m/>
    <s v=""/>
    <b v="0"/>
    <n v="2"/>
    <s v="1113755764416557056"/>
    <s v="Twitter for iPhone"/>
    <b v="0"/>
    <s v="1113755764416557056"/>
    <s v="Tweet"/>
    <n v="0"/>
    <n v="0"/>
    <m/>
    <m/>
    <m/>
    <m/>
    <m/>
    <m/>
    <m/>
    <m/>
    <n v="1"/>
    <s v="4"/>
    <s v="4"/>
    <n v="0"/>
    <n v="0"/>
    <n v="0"/>
    <n v="0"/>
    <n v="0"/>
    <n v="0"/>
    <n v="24"/>
    <n v="100"/>
    <n v="24"/>
  </r>
  <r>
    <s v="cfanamenacf_"/>
    <s v="betheflowevents"/>
    <m/>
    <m/>
    <m/>
    <m/>
    <m/>
    <m/>
    <m/>
    <m/>
    <s v="No"/>
    <n v="30"/>
    <m/>
    <m/>
    <x v="0"/>
    <d v="2019-04-04T18:56:16.000"/>
    <s v="RT @betheflowevents: OZUNA LLEGA A SAN FERNANDO (BAHÍA SUR) EL 12 DE JULIO!!!!_x000a_A partir de las 18h, podrás disfrutar de:_x000a_-🔺Actuaciones de D…"/>
    <m/>
    <m/>
    <x v="13"/>
    <m/>
    <s v="http://pbs.twimg.com/profile_images/1113511951169130496/wq9Grkl4_normal.jpg"/>
    <x v="18"/>
    <s v="https://twitter.com/#!/cfanamenacf_/status/1113877967317471234"/>
    <m/>
    <m/>
    <s v="1113877967317471234"/>
    <m/>
    <b v="0"/>
    <n v="0"/>
    <s v=""/>
    <b v="0"/>
    <s v="es"/>
    <m/>
    <s v=""/>
    <b v="0"/>
    <n v="2"/>
    <s v="1113755764416557056"/>
    <s v="Twitter for iPhone"/>
    <b v="0"/>
    <s v="1113755764416557056"/>
    <s v="Tweet"/>
    <n v="0"/>
    <n v="0"/>
    <m/>
    <m/>
    <m/>
    <m/>
    <m/>
    <m/>
    <m/>
    <m/>
    <n v="1"/>
    <s v="4"/>
    <s v="4"/>
    <n v="0"/>
    <n v="0"/>
    <n v="0"/>
    <n v="0"/>
    <n v="0"/>
    <n v="0"/>
    <n v="24"/>
    <n v="100"/>
    <n v="24"/>
  </r>
  <r>
    <s v="betheflowevents"/>
    <s v="betheflowevents"/>
    <m/>
    <m/>
    <m/>
    <m/>
    <m/>
    <m/>
    <m/>
    <m/>
    <s v="No"/>
    <n v="31"/>
    <m/>
    <m/>
    <x v="1"/>
    <d v="2019-04-04T10:50:41.000"/>
    <s v="OZUNA LLEGA A SAN FERNANDO (BAHÍA SUR) EL 12 DE JULIO!!!!_x000a_A partir de las 18h, podrás disfrutar de:_x000a_-🔺Actuaciones de David M Flow, Ana Mena, Daviles de Novelda _x000a_-🔵FlowWater: actividades acuáticas exclusivas_x000a_-📷Photocall _x000a_Entradas aquí:  https://t.co/7MM8gbsvoe https://t.co/u1ODxrBMCs"/>
    <s v="https://flowentradas.com/ozuna-san-fernando/"/>
    <s v="flowentradas.com"/>
    <x v="13"/>
    <s v="https://pbs.twimg.com/media/D3TaiElXoAA10UV.jpg"/>
    <s v="https://pbs.twimg.com/media/D3TaiElXoAA10UV.jpg"/>
    <x v="19"/>
    <s v="https://twitter.com/#!/betheflowevents/status/1113755764416557056"/>
    <m/>
    <m/>
    <s v="1113755764416557056"/>
    <m/>
    <b v="0"/>
    <n v="4"/>
    <s v=""/>
    <b v="0"/>
    <s v="es"/>
    <m/>
    <s v=""/>
    <b v="0"/>
    <n v="2"/>
    <s v=""/>
    <s v="Twitter Web Client"/>
    <b v="0"/>
    <s v="1113755764416557056"/>
    <s v="Tweet"/>
    <n v="0"/>
    <n v="0"/>
    <s v="-6.2424116,36.3871835 _x000a_-6.168347,36.3871835 _x000a_-6.168347,36.5105178 _x000a_-6.2424116,36.5105178"/>
    <s v="Spain"/>
    <s v="ES"/>
    <s v="San Fernando, Spain"/>
    <s v="f68227769e30abbc"/>
    <s v="San Fernando"/>
    <s v="city"/>
    <s v="https://api.twitter.com/1.1/geo/id/f68227769e30abbc.json"/>
    <n v="1"/>
    <s v="4"/>
    <s v="4"/>
    <n v="0"/>
    <n v="0"/>
    <n v="0"/>
    <n v="0"/>
    <n v="0"/>
    <n v="0"/>
    <n v="36"/>
    <n v="100"/>
    <n v="36"/>
  </r>
  <r>
    <s v="jldelapena"/>
    <s v="betheflowevents"/>
    <m/>
    <m/>
    <m/>
    <m/>
    <m/>
    <m/>
    <m/>
    <m/>
    <s v="No"/>
    <n v="32"/>
    <m/>
    <m/>
    <x v="0"/>
    <d v="2019-04-08T13:22:04.000"/>
    <s v="RT @betheflowevents: OZUNA LLEGA A SAN FERNANDO (BAHÍA SUR) EL 12 DE JULIO!!!!_x000a_A partir de las 18h, podrás disfrutar de:_x000a_-🔺Actuaciones de D…"/>
    <m/>
    <m/>
    <x v="13"/>
    <m/>
    <s v="http://pbs.twimg.com/profile_images/559408051787431936/nHd-FPCb_normal.jpeg"/>
    <x v="20"/>
    <s v="https://twitter.com/#!/jldelapena/status/1115243412633149443"/>
    <m/>
    <m/>
    <s v="1115243412633149443"/>
    <m/>
    <b v="0"/>
    <n v="0"/>
    <s v=""/>
    <b v="0"/>
    <s v="es"/>
    <m/>
    <s v=""/>
    <b v="0"/>
    <n v="3"/>
    <s v="1113755764416557056"/>
    <s v="Twitter Web Client"/>
    <b v="0"/>
    <s v="1113755764416557056"/>
    <s v="Tweet"/>
    <n v="0"/>
    <n v="0"/>
    <m/>
    <m/>
    <m/>
    <m/>
    <m/>
    <m/>
    <m/>
    <m/>
    <n v="1"/>
    <s v="4"/>
    <s v="4"/>
    <n v="0"/>
    <n v="0"/>
    <n v="0"/>
    <n v="0"/>
    <n v="0"/>
    <n v="0"/>
    <n v="24"/>
    <n v="100"/>
    <n v="24"/>
  </r>
  <r>
    <s v="lcddirectoron"/>
    <s v="lcddirectoron"/>
    <m/>
    <m/>
    <m/>
    <m/>
    <m/>
    <m/>
    <m/>
    <m/>
    <s v="No"/>
    <n v="33"/>
    <m/>
    <m/>
    <x v="1"/>
    <d v="2019-04-13T20:55:27.000"/>
    <s v="#theweekend #saturday #saturdayvibes #sunnyday #exploretoronto #stacktmarket #shippingcontainer #discoverstackt #torontomarket #belgianmoonbrewery #belgianmoon #flowwater #outdoorshopping #indoorshopping... https://t.co/ITLKCh0KmH"/>
    <s v="https://www.facebook.com/533722293309082/posts/2596684667012824/"/>
    <s v="facebook.com"/>
    <x v="14"/>
    <m/>
    <s v="http://pbs.twimg.com/profile_images/2768994399/1c5c5135bdb74cce1eb57d92369ffce6_normal.jpeg"/>
    <x v="21"/>
    <s v="https://twitter.com/#!/lcddirectoron/status/1117169450246189056"/>
    <m/>
    <m/>
    <s v="1117169450246189056"/>
    <m/>
    <b v="0"/>
    <n v="0"/>
    <s v=""/>
    <b v="0"/>
    <s v="und"/>
    <m/>
    <s v=""/>
    <b v="0"/>
    <n v="0"/>
    <s v=""/>
    <s v="Facebook"/>
    <b v="0"/>
    <s v="1117169450246189056"/>
    <s v="Tweet"/>
    <n v="0"/>
    <n v="0"/>
    <m/>
    <m/>
    <m/>
    <m/>
    <m/>
    <m/>
    <m/>
    <m/>
    <n v="1"/>
    <s v="1"/>
    <s v="1"/>
    <n v="0"/>
    <n v="0"/>
    <n v="0"/>
    <n v="0"/>
    <n v="0"/>
    <n v="0"/>
    <n v="14"/>
    <n v="100"/>
    <n v="14"/>
  </r>
  <r>
    <s v="currentwoman"/>
    <s v="currentwoman"/>
    <m/>
    <m/>
    <m/>
    <m/>
    <m/>
    <m/>
    <m/>
    <m/>
    <s v="No"/>
    <n v="34"/>
    <m/>
    <m/>
    <x v="1"/>
    <d v="2019-04-17T20:23:48.000"/>
    <s v="Let's go spring and start of community clean up. _x000a__x000a_#communiry #HBY #lovemothernature #GiftsofMotherNature #happiness #sun #warmweather #forestwalk #backtoearth #lovemylife #flowwater #flowhydtration… https://t.co/m3kIvF4OJK"/>
    <s v="https://www.instagram.com/p/BwXq3ZzlBiB/?igshid=bxbwzldi6m2b"/>
    <s v="instagram.com"/>
    <x v="15"/>
    <m/>
    <s v="http://pbs.twimg.com/profile_images/706994407136960512/AiIAztvR_normal.jpg"/>
    <x v="22"/>
    <s v="https://twitter.com/#!/currentwoman/status/1118611037513633792"/>
    <m/>
    <m/>
    <s v="1118611037513633792"/>
    <m/>
    <b v="0"/>
    <n v="0"/>
    <s v=""/>
    <b v="0"/>
    <s v="en"/>
    <m/>
    <s v=""/>
    <b v="0"/>
    <n v="0"/>
    <s v=""/>
    <s v="Instagram"/>
    <b v="0"/>
    <s v="1118611037513633792"/>
    <s v="Tweet"/>
    <n v="0"/>
    <n v="0"/>
    <m/>
    <m/>
    <m/>
    <m/>
    <m/>
    <m/>
    <m/>
    <m/>
    <n v="1"/>
    <s v="1"/>
    <s v="1"/>
    <n v="2"/>
    <n v="9.523809523809524"/>
    <n v="0"/>
    <n v="0"/>
    <n v="0"/>
    <n v="0"/>
    <n v="19"/>
    <n v="90.47619047619048"/>
    <n v="21"/>
  </r>
  <r>
    <s v="dustin_crowder"/>
    <s v="flowhydration"/>
    <m/>
    <m/>
    <m/>
    <m/>
    <m/>
    <m/>
    <m/>
    <m/>
    <s v="No"/>
    <n v="35"/>
    <m/>
    <m/>
    <x v="0"/>
    <d v="2019-04-17T22:43:30.000"/>
    <s v="Drinking Flow Spring Water right now @FlowHydration #FlowWater #Water #FlowBeveragesInc https://t.co/nOkCelhTuS"/>
    <m/>
    <m/>
    <x v="16"/>
    <s v="https://pbs.twimg.com/media/D4Y6xQiXoAA7gMl.jpg"/>
    <s v="https://pbs.twimg.com/media/D4Y6xQiXoAA7gMl.jpg"/>
    <x v="23"/>
    <s v="https://twitter.com/#!/dustin_crowder/status/1118646194631323649"/>
    <m/>
    <m/>
    <s v="1118646194631323649"/>
    <m/>
    <b v="0"/>
    <n v="2"/>
    <s v=""/>
    <b v="0"/>
    <s v="en"/>
    <m/>
    <s v=""/>
    <b v="0"/>
    <n v="0"/>
    <s v=""/>
    <s v="Twitter for Android"/>
    <b v="0"/>
    <s v="1118646194631323649"/>
    <s v="Tweet"/>
    <n v="0"/>
    <n v="0"/>
    <m/>
    <m/>
    <m/>
    <m/>
    <m/>
    <m/>
    <m/>
    <m/>
    <n v="1"/>
    <s v="5"/>
    <s v="5"/>
    <n v="1"/>
    <n v="10"/>
    <n v="0"/>
    <n v="0"/>
    <n v="0"/>
    <n v="0"/>
    <n v="9"/>
    <n v="9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0"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5">
        <item x="10"/>
        <item x="1"/>
        <item x="0"/>
        <item x="4"/>
        <item x="2"/>
        <item x="3"/>
        <item x="5"/>
        <item x="6"/>
        <item x="7"/>
        <item x="8"/>
        <item x="9"/>
        <item x="11"/>
        <item x="12"/>
        <item x="13"/>
        <item x="14"/>
        <item x="15"/>
        <item x="16"/>
        <item x="19"/>
        <item x="17"/>
        <item x="18"/>
        <item x="20"/>
        <item x="21"/>
        <item x="22"/>
        <item x="2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7">
        <i x="11" s="1"/>
        <i x="15" s="1"/>
        <i x="9" s="1"/>
        <i x="6" s="1"/>
        <i x="7" s="1"/>
        <i x="10" s="1"/>
        <i x="16" s="1"/>
        <i x="4" s="1"/>
        <i x="5" s="1"/>
        <i x="12" s="1"/>
        <i x="8" s="1"/>
        <i x="3" s="1"/>
        <i x="2" s="1"/>
        <i x="14" s="1"/>
        <i x="0" s="1"/>
        <i x="1" s="1"/>
        <i x="1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5" totalsRowShown="0" headerRowDxfId="412" dataDxfId="411">
  <autoFilter ref="A2:BL35"/>
  <tableColumns count="64">
    <tableColumn id="1" name="Vertex 1" dataDxfId="410"/>
    <tableColumn id="2" name="Vertex 2" dataDxfId="409"/>
    <tableColumn id="3" name="Color" dataDxfId="408"/>
    <tableColumn id="4" name="Width" dataDxfId="407"/>
    <tableColumn id="11" name="Style" dataDxfId="406"/>
    <tableColumn id="5" name="Opacity" dataDxfId="405"/>
    <tableColumn id="6" name="Visibility" dataDxfId="404"/>
    <tableColumn id="10" name="Label" dataDxfId="403"/>
    <tableColumn id="12" name="Label Text Color" dataDxfId="402"/>
    <tableColumn id="13" name="Label Font Size" dataDxfId="401"/>
    <tableColumn id="14" name="Reciprocated?" dataDxfId="94"/>
    <tableColumn id="7" name="ID" dataDxfId="400"/>
    <tableColumn id="9" name="Dynamic Filter" dataDxfId="399"/>
    <tableColumn id="8" name="Add Your Own Columns Here" dataDxfId="398"/>
    <tableColumn id="15" name="Relationship" dataDxfId="397"/>
    <tableColumn id="16" name="Relationship Date (UTC)" dataDxfId="396"/>
    <tableColumn id="17" name="Tweet" dataDxfId="395"/>
    <tableColumn id="18" name="URLs in Tweet" dataDxfId="394"/>
    <tableColumn id="19" name="Domains in Tweet" dataDxfId="393"/>
    <tableColumn id="20" name="Hashtags in Tweet" dataDxfId="392"/>
    <tableColumn id="21" name="Media in Tweet" dataDxfId="391"/>
    <tableColumn id="22" name="Tweet Image File" dataDxfId="390"/>
    <tableColumn id="23" name="Tweet Date (UTC)" dataDxfId="389"/>
    <tableColumn id="24" name="Twitter Page for Tweet" dataDxfId="388"/>
    <tableColumn id="25" name="Latitude" dataDxfId="387"/>
    <tableColumn id="26" name="Longitude" dataDxfId="386"/>
    <tableColumn id="27" name="Imported ID" dataDxfId="385"/>
    <tableColumn id="28" name="In-Reply-To Tweet ID" dataDxfId="384"/>
    <tableColumn id="29" name="Favorited" dataDxfId="383"/>
    <tableColumn id="30" name="Favorite Count" dataDxfId="382"/>
    <tableColumn id="31" name="In-Reply-To User ID" dataDxfId="381"/>
    <tableColumn id="32" name="Is Quote Status" dataDxfId="380"/>
    <tableColumn id="33" name="Language" dataDxfId="379"/>
    <tableColumn id="34" name="Possibly Sensitive" dataDxfId="378"/>
    <tableColumn id="35" name="Quoted Status ID" dataDxfId="377"/>
    <tableColumn id="36" name="Retweeted" dataDxfId="376"/>
    <tableColumn id="37" name="Retweet Count" dataDxfId="375"/>
    <tableColumn id="38" name="Retweet ID" dataDxfId="374"/>
    <tableColumn id="39" name="Source" dataDxfId="373"/>
    <tableColumn id="40" name="Truncated" dataDxfId="372"/>
    <tableColumn id="41" name="Unified Twitter ID" dataDxfId="371"/>
    <tableColumn id="42" name="Imported Tweet Type" dataDxfId="370"/>
    <tableColumn id="43" name="Added By Extended Analysis" dataDxfId="369"/>
    <tableColumn id="44" name="Corrected By Extended Analysis" dataDxfId="368"/>
    <tableColumn id="45" name="Place Bounding Box" dataDxfId="367"/>
    <tableColumn id="46" name="Place Country" dataDxfId="366"/>
    <tableColumn id="47" name="Place Country Code" dataDxfId="365"/>
    <tableColumn id="48" name="Place Full Name" dataDxfId="364"/>
    <tableColumn id="49" name="Place ID" dataDxfId="363"/>
    <tableColumn id="50" name="Place Name" dataDxfId="362"/>
    <tableColumn id="51" name="Place Type" dataDxfId="361"/>
    <tableColumn id="52" name="Place URL" dataDxfId="360"/>
    <tableColumn id="53" name="Edge Weight"/>
    <tableColumn id="54" name="Vertex 1 Group" dataDxfId="28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7" totalsRowShown="0" headerRowDxfId="282" dataDxfId="281">
  <autoFilter ref="A2:C7"/>
  <tableColumns count="3">
    <tableColumn id="1" name="Group 1" dataDxfId="280"/>
    <tableColumn id="2" name="Group 2" dataDxfId="279"/>
    <tableColumn id="3" name="Edges" dataDxfId="2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L11" totalsRowShown="0" headerRowDxfId="275" dataDxfId="274">
  <autoFilter ref="A1:L11"/>
  <tableColumns count="1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L21" totalsRowShown="0" headerRowDxfId="261" dataDxfId="260">
  <autoFilter ref="A14:L21"/>
  <tableColumns count="1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4:L34" totalsRowShown="0" headerRowDxfId="247" dataDxfId="246">
  <autoFilter ref="A24:L34"/>
  <tableColumns count="12">
    <tableColumn id="1" name="Top Hashtags in Tweet in Entire Graph" dataDxfId="245"/>
    <tableColumn id="2" name="Entire Graph Count" dataDxfId="244"/>
    <tableColumn id="3" name="Top Hashtags in Tweet in G1" dataDxfId="243"/>
    <tableColumn id="4" name="G1 Count" dataDxfId="242"/>
    <tableColumn id="5" name="Top Hashtags in Tweet in G2" dataDxfId="241"/>
    <tableColumn id="6" name="G2 Count" dataDxfId="240"/>
    <tableColumn id="7" name="Top Hashtags in Tweet in G3" dataDxfId="239"/>
    <tableColumn id="8" name="G3 Count" dataDxfId="238"/>
    <tableColumn id="9" name="Top Hashtags in Tweet in G4" dataDxfId="237"/>
    <tableColumn id="10" name="G4 Count" dataDxfId="236"/>
    <tableColumn id="11" name="Top Hashtags in Tweet in G5" dataDxfId="235"/>
    <tableColumn id="12" name="G5 Count" dataDxfId="23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7:L47" totalsRowShown="0" headerRowDxfId="232" dataDxfId="231">
  <autoFilter ref="A37:L47"/>
  <tableColumns count="12">
    <tableColumn id="1" name="Top Words in Tweet in Entire Graph" dataDxfId="230"/>
    <tableColumn id="2" name="Entire Graph Count" dataDxfId="229"/>
    <tableColumn id="3" name="Top Words in Tweet in G1" dataDxfId="228"/>
    <tableColumn id="4" name="G1 Count" dataDxfId="227"/>
    <tableColumn id="5" name="Top Words in Tweet in G2" dataDxfId="226"/>
    <tableColumn id="6" name="G2 Count" dataDxfId="225"/>
    <tableColumn id="7" name="Top Words in Tweet in G3" dataDxfId="224"/>
    <tableColumn id="8" name="G3 Count" dataDxfId="223"/>
    <tableColumn id="9" name="Top Words in Tweet in G4" dataDxfId="222"/>
    <tableColumn id="10" name="G4 Count" dataDxfId="221"/>
    <tableColumn id="11" name="Top Words in Tweet in G5" dataDxfId="220"/>
    <tableColumn id="12" name="G5 Count" dataDxfId="21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0:L60" totalsRowShown="0" headerRowDxfId="217" dataDxfId="216">
  <autoFilter ref="A50:L60"/>
  <tableColumns count="12">
    <tableColumn id="1" name="Top Word Pairs in Tweet in Entire Graph" dataDxfId="215"/>
    <tableColumn id="2" name="Entire Graph Count" dataDxfId="214"/>
    <tableColumn id="3" name="Top Word Pairs in Tweet in G1" dataDxfId="213"/>
    <tableColumn id="4" name="G1 Count" dataDxfId="212"/>
    <tableColumn id="5" name="Top Word Pairs in Tweet in G2" dataDxfId="211"/>
    <tableColumn id="6" name="G2 Count" dataDxfId="210"/>
    <tableColumn id="7" name="Top Word Pairs in Tweet in G3" dataDxfId="209"/>
    <tableColumn id="8" name="G3 Count" dataDxfId="208"/>
    <tableColumn id="9" name="Top Word Pairs in Tweet in G4" dataDxfId="207"/>
    <tableColumn id="10" name="G4 Count" dataDxfId="206"/>
    <tableColumn id="11" name="Top Word Pairs in Tweet in G5" dataDxfId="205"/>
    <tableColumn id="12" name="G5 Count" dataDxfId="20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3:L64" totalsRowShown="0" headerRowDxfId="202" dataDxfId="201">
  <autoFilter ref="A63:L64"/>
  <tableColumns count="12">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6:L76" totalsRowShown="0" headerRowDxfId="199" dataDxfId="198">
  <autoFilter ref="A66:L76"/>
  <tableColumns count="12">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7"/>
    <tableColumn id="11" name="Top Mentioned in G5" dataDxfId="176"/>
    <tableColumn id="12" name="G5 Count" dataDxfId="17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9:L89" totalsRowShown="0" headerRowDxfId="172" dataDxfId="171">
  <autoFilter ref="A79:L89"/>
  <tableColumns count="12">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9" totalsRowShown="0" headerRowDxfId="359" dataDxfId="358">
  <autoFilter ref="A2:BS29"/>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48" totalsRowShown="0" headerRowDxfId="147" dataDxfId="146">
  <autoFilter ref="A1:G14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15" totalsRowShown="0" headerRowDxfId="138" dataDxfId="137">
  <autoFilter ref="A1:L115"/>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6" totalsRowShown="0" headerRowDxfId="64" dataDxfId="63">
  <autoFilter ref="A2:BL2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16">
  <autoFilter ref="A2:AO7"/>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33"/>
    <tableColumn id="27" name="Top Hashtags in Tweet" dataDxfId="218"/>
    <tableColumn id="28" name="Top Words in Tweet" dataDxfId="203"/>
    <tableColumn id="29" name="Top Word Pairs in Tweet" dataDxfId="174"/>
    <tableColumn id="30" name="Top Replied-To in Tweet" dataDxfId="17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13" dataDxfId="312">
  <autoFilter ref="A1:C28"/>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77"/>
    <tableColumn id="2" name="Value" dataDxfId="27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ty4mADBCGq/?utm_source=ig_twitter_share&amp;igshid=1d90iehubklfx" TargetMode="External" /><Relationship Id="rId2" Type="http://schemas.openxmlformats.org/officeDocument/2006/relationships/hyperlink" Target="https://www.socialnature.com/naturally-alkaline-water?review=294597&amp;social=twitter&amp;user_referrer=56989&amp;user_referral_channel=twitter&amp;product=141" TargetMode="External" /><Relationship Id="rId3" Type="http://schemas.openxmlformats.org/officeDocument/2006/relationships/hyperlink" Target="https://www.socialnature.com/naturally-alkaline-water?review=294597&amp;social=twitter&amp;user_referrer=56989&amp;user_referral_channel=twitter&amp;product=141" TargetMode="External" /><Relationship Id="rId4" Type="http://schemas.openxmlformats.org/officeDocument/2006/relationships/hyperlink" Target="https://twoavocadostalkhealth.com/food-review-flow-water/" TargetMode="External" /><Relationship Id="rId5" Type="http://schemas.openxmlformats.org/officeDocument/2006/relationships/hyperlink" Target="https://twoavocadostalkhealth.com/food-review-flow-water/" TargetMode="External" /><Relationship Id="rId6" Type="http://schemas.openxmlformats.org/officeDocument/2006/relationships/hyperlink" Target="https://www.instagram.com/p/BuoA4qThj72/?utm_source=ig_twitter_share&amp;igshid=10416orpwd843" TargetMode="External" /><Relationship Id="rId7" Type="http://schemas.openxmlformats.org/officeDocument/2006/relationships/hyperlink" Target="http://www.insidemarine.com/index.php/news/equipment-and-sevices/1596-new-flowsafe-bwms-saves-costs-for-bulkers-with-gravity-discharge-pumps" TargetMode="External" /><Relationship Id="rId8" Type="http://schemas.openxmlformats.org/officeDocument/2006/relationships/hyperlink" Target="https://www.instagram.com/p/Bu6-fOHg925/?utm_source=ig_twitter_share&amp;igshid=83t0dsuqbv83" TargetMode="External" /><Relationship Id="rId9" Type="http://schemas.openxmlformats.org/officeDocument/2006/relationships/hyperlink" Target="https://www.socialnature.com/naturally-alkaline-water?review=306814&amp;social=twitter&amp;user_referrer=133535&amp;user_referral_channel=twitter&amp;product=141" TargetMode="External" /><Relationship Id="rId10" Type="http://schemas.openxmlformats.org/officeDocument/2006/relationships/hyperlink" Target="https://www.socialnature.com/naturally-alkaline-water?review=306814&amp;social=twitter&amp;user_referrer=133535&amp;user_referral_channel=twitter&amp;product=141" TargetMode="External" /><Relationship Id="rId11" Type="http://schemas.openxmlformats.org/officeDocument/2006/relationships/hyperlink" Target="https://flowentradas.com/ozuna-san-fernando/" TargetMode="External" /><Relationship Id="rId12" Type="http://schemas.openxmlformats.org/officeDocument/2006/relationships/hyperlink" Target="https://www.facebook.com/533722293309082/posts/2596684667012824/" TargetMode="External" /><Relationship Id="rId13" Type="http://schemas.openxmlformats.org/officeDocument/2006/relationships/hyperlink" Target="https://www.instagram.com/p/BwXq3ZzlBiB/?igshid=bxbwzldi6m2b" TargetMode="External" /><Relationship Id="rId14" Type="http://schemas.openxmlformats.org/officeDocument/2006/relationships/hyperlink" Target="https://pbs.twimg.com/media/DzDeiExUYAA1NC4.jpg" TargetMode="External" /><Relationship Id="rId15" Type="http://schemas.openxmlformats.org/officeDocument/2006/relationships/hyperlink" Target="https://pbs.twimg.com/media/DzDeiExUYAA1NC4.jpg" TargetMode="External" /><Relationship Id="rId16" Type="http://schemas.openxmlformats.org/officeDocument/2006/relationships/hyperlink" Target="https://pbs.twimg.com/media/DzDeiExUYAA1NC4.jpg" TargetMode="External" /><Relationship Id="rId17" Type="http://schemas.openxmlformats.org/officeDocument/2006/relationships/hyperlink" Target="https://pbs.twimg.com/media/D0GqUN7XcAA9cCk.jpg" TargetMode="External" /><Relationship Id="rId18" Type="http://schemas.openxmlformats.org/officeDocument/2006/relationships/hyperlink" Target="https://pbs.twimg.com/media/CzhX5N-XEAAkhOB.jpg" TargetMode="External" /><Relationship Id="rId19" Type="http://schemas.openxmlformats.org/officeDocument/2006/relationships/hyperlink" Target="https://pbs.twimg.com/media/D1Xz9IlWkAECRZA.jpg" TargetMode="External" /><Relationship Id="rId20" Type="http://schemas.openxmlformats.org/officeDocument/2006/relationships/hyperlink" Target="https://pbs.twimg.com/media/D1jD7OYWkAA-MoF.jpg" TargetMode="External" /><Relationship Id="rId21" Type="http://schemas.openxmlformats.org/officeDocument/2006/relationships/hyperlink" Target="https://pbs.twimg.com/media/D3TaiElXoAA10UV.jpg" TargetMode="External" /><Relationship Id="rId22" Type="http://schemas.openxmlformats.org/officeDocument/2006/relationships/hyperlink" Target="https://pbs.twimg.com/media/D4Y6xQiXoAA7gMl.jpg" TargetMode="External" /><Relationship Id="rId23" Type="http://schemas.openxmlformats.org/officeDocument/2006/relationships/hyperlink" Target="http://pbs.twimg.com/profile_images/1068724472755052544/9GZeQL-7_normal.jpg" TargetMode="External" /><Relationship Id="rId24" Type="http://schemas.openxmlformats.org/officeDocument/2006/relationships/hyperlink" Target="http://pbs.twimg.com/profile_images/994428748652007424/rLlEECgT_normal.jpg" TargetMode="External" /><Relationship Id="rId25" Type="http://schemas.openxmlformats.org/officeDocument/2006/relationships/hyperlink" Target="https://pbs.twimg.com/media/DzDeiExUYAA1NC4.jpg" TargetMode="External" /><Relationship Id="rId26" Type="http://schemas.openxmlformats.org/officeDocument/2006/relationships/hyperlink" Target="http://pbs.twimg.com/profile_images/892756086620422145/SN8c_Ex6_normal.jpg" TargetMode="External" /><Relationship Id="rId27" Type="http://schemas.openxmlformats.org/officeDocument/2006/relationships/hyperlink" Target="http://pbs.twimg.com/profile_images/994428748652007424/rLlEECgT_normal.jpg" TargetMode="External" /><Relationship Id="rId28" Type="http://schemas.openxmlformats.org/officeDocument/2006/relationships/hyperlink" Target="https://pbs.twimg.com/media/DzDeiExUYAA1NC4.jpg" TargetMode="External" /><Relationship Id="rId29" Type="http://schemas.openxmlformats.org/officeDocument/2006/relationships/hyperlink" Target="http://pbs.twimg.com/profile_images/892756086620422145/SN8c_Ex6_normal.jpg" TargetMode="External" /><Relationship Id="rId30" Type="http://schemas.openxmlformats.org/officeDocument/2006/relationships/hyperlink" Target="http://pbs.twimg.com/profile_images/994428748652007424/rLlEECgT_normal.jpg" TargetMode="External" /><Relationship Id="rId31" Type="http://schemas.openxmlformats.org/officeDocument/2006/relationships/hyperlink" Target="https://pbs.twimg.com/media/DzDeiExUYAA1NC4.jpg" TargetMode="External" /><Relationship Id="rId32" Type="http://schemas.openxmlformats.org/officeDocument/2006/relationships/hyperlink" Target="http://pbs.twimg.com/profile_images/892756086620422145/SN8c_Ex6_normal.jpg" TargetMode="External" /><Relationship Id="rId33" Type="http://schemas.openxmlformats.org/officeDocument/2006/relationships/hyperlink" Target="http://pbs.twimg.com/profile_images/892756086620422145/SN8c_Ex6_normal.jpg" TargetMode="External" /><Relationship Id="rId34" Type="http://schemas.openxmlformats.org/officeDocument/2006/relationships/hyperlink" Target="http://pbs.twimg.com/profile_images/3498898401/9669e2420942d2ff5818ff8cbd157f98_normal.jpeg" TargetMode="External" /><Relationship Id="rId35" Type="http://schemas.openxmlformats.org/officeDocument/2006/relationships/hyperlink" Target="http://pbs.twimg.com/profile_images/908821652703559680/VHKEYS-T_normal.jpg" TargetMode="External" /><Relationship Id="rId36" Type="http://schemas.openxmlformats.org/officeDocument/2006/relationships/hyperlink" Target="http://pbs.twimg.com/profile_images/908821652703559680/VHKEYS-T_normal.jpg" TargetMode="External" /><Relationship Id="rId37" Type="http://schemas.openxmlformats.org/officeDocument/2006/relationships/hyperlink" Target="http://pbs.twimg.com/profile_images/1072590538799542276/gE1Nd8v7_normal.jpg" TargetMode="External" /><Relationship Id="rId38" Type="http://schemas.openxmlformats.org/officeDocument/2006/relationships/hyperlink" Target="https://pbs.twimg.com/media/D0GqUN7XcAA9cCk.jpg" TargetMode="External" /><Relationship Id="rId39" Type="http://schemas.openxmlformats.org/officeDocument/2006/relationships/hyperlink" Target="http://pbs.twimg.com/profile_images/506782151854268416/-jpEORSj_normal.jpeg" TargetMode="External" /><Relationship Id="rId40" Type="http://schemas.openxmlformats.org/officeDocument/2006/relationships/hyperlink" Target="https://pbs.twimg.com/media/CzhX5N-XEAAkhOB.jpg" TargetMode="External" /><Relationship Id="rId41" Type="http://schemas.openxmlformats.org/officeDocument/2006/relationships/hyperlink" Target="http://pbs.twimg.com/profile_images/1119019770739867654/B7aIt3KY_normal.png" TargetMode="External" /><Relationship Id="rId42" Type="http://schemas.openxmlformats.org/officeDocument/2006/relationships/hyperlink" Target="http://pbs.twimg.com/profile_images/1119019770739867654/B7aIt3KY_normal.png" TargetMode="External" /><Relationship Id="rId43" Type="http://schemas.openxmlformats.org/officeDocument/2006/relationships/hyperlink" Target="http://pbs.twimg.com/profile_images/694573830434480128/evh5vVob_normal.jpg" TargetMode="External" /><Relationship Id="rId44" Type="http://schemas.openxmlformats.org/officeDocument/2006/relationships/hyperlink" Target="https://pbs.twimg.com/media/D1Xz9IlWkAECRZA.jpg" TargetMode="External" /><Relationship Id="rId45" Type="http://schemas.openxmlformats.org/officeDocument/2006/relationships/hyperlink" Target="http://pbs.twimg.com/profile_images/961949035077627904/t-6_bQog_normal.jpg" TargetMode="External" /><Relationship Id="rId46" Type="http://schemas.openxmlformats.org/officeDocument/2006/relationships/hyperlink" Target="https://pbs.twimg.com/media/D1jD7OYWkAA-MoF.jpg" TargetMode="External" /><Relationship Id="rId47" Type="http://schemas.openxmlformats.org/officeDocument/2006/relationships/hyperlink" Target="http://pbs.twimg.com/profile_images/784857718884409345/DXJrWhfA_normal.png" TargetMode="External" /><Relationship Id="rId48" Type="http://schemas.openxmlformats.org/officeDocument/2006/relationships/hyperlink" Target="http://pbs.twimg.com/profile_images/784857718884409345/DXJrWhfA_normal.png" TargetMode="External" /><Relationship Id="rId49" Type="http://schemas.openxmlformats.org/officeDocument/2006/relationships/hyperlink" Target="http://pbs.twimg.com/profile_images/1097092402152701952/JTtcc8mD_normal.jpg" TargetMode="External" /><Relationship Id="rId50" Type="http://schemas.openxmlformats.org/officeDocument/2006/relationships/hyperlink" Target="http://pbs.twimg.com/profile_images/1113511951169130496/wq9Grkl4_normal.jpg" TargetMode="External" /><Relationship Id="rId51" Type="http://schemas.openxmlformats.org/officeDocument/2006/relationships/hyperlink" Target="https://pbs.twimg.com/media/D3TaiElXoAA10UV.jpg" TargetMode="External" /><Relationship Id="rId52" Type="http://schemas.openxmlformats.org/officeDocument/2006/relationships/hyperlink" Target="http://pbs.twimg.com/profile_images/559408051787431936/nHd-FPCb_normal.jpeg" TargetMode="External" /><Relationship Id="rId53" Type="http://schemas.openxmlformats.org/officeDocument/2006/relationships/hyperlink" Target="http://pbs.twimg.com/profile_images/2768994399/1c5c5135bdb74cce1eb57d92369ffce6_normal.jpeg" TargetMode="External" /><Relationship Id="rId54" Type="http://schemas.openxmlformats.org/officeDocument/2006/relationships/hyperlink" Target="http://pbs.twimg.com/profile_images/706994407136960512/AiIAztvR_normal.jpg" TargetMode="External" /><Relationship Id="rId55" Type="http://schemas.openxmlformats.org/officeDocument/2006/relationships/hyperlink" Target="https://pbs.twimg.com/media/D4Y6xQiXoAA7gMl.jpg" TargetMode="External" /><Relationship Id="rId56" Type="http://schemas.openxmlformats.org/officeDocument/2006/relationships/hyperlink" Target="https://twitter.com/#!/terianncarty/status/1093900166233448449" TargetMode="External" /><Relationship Id="rId57" Type="http://schemas.openxmlformats.org/officeDocument/2006/relationships/hyperlink" Target="https://twitter.com/#!/charsingmin/status/1093707724527976448" TargetMode="External" /><Relationship Id="rId58" Type="http://schemas.openxmlformats.org/officeDocument/2006/relationships/hyperlink" Target="https://twitter.com/#!/charsingmin/status/1094619395035410432" TargetMode="External" /><Relationship Id="rId59" Type="http://schemas.openxmlformats.org/officeDocument/2006/relationships/hyperlink" Target="https://twitter.com/#!/liveorganicfood/status/1095284789547028481" TargetMode="External" /><Relationship Id="rId60" Type="http://schemas.openxmlformats.org/officeDocument/2006/relationships/hyperlink" Target="https://twitter.com/#!/charsingmin/status/1093707724527976448" TargetMode="External" /><Relationship Id="rId61" Type="http://schemas.openxmlformats.org/officeDocument/2006/relationships/hyperlink" Target="https://twitter.com/#!/charsingmin/status/1094619395035410432" TargetMode="External" /><Relationship Id="rId62" Type="http://schemas.openxmlformats.org/officeDocument/2006/relationships/hyperlink" Target="https://twitter.com/#!/liveorganicfood/status/1095284789547028481" TargetMode="External" /><Relationship Id="rId63" Type="http://schemas.openxmlformats.org/officeDocument/2006/relationships/hyperlink" Target="https://twitter.com/#!/charsingmin/status/1093707724527976448" TargetMode="External" /><Relationship Id="rId64" Type="http://schemas.openxmlformats.org/officeDocument/2006/relationships/hyperlink" Target="https://twitter.com/#!/charsingmin/status/1094619395035410432" TargetMode="External" /><Relationship Id="rId65" Type="http://schemas.openxmlformats.org/officeDocument/2006/relationships/hyperlink" Target="https://twitter.com/#!/liveorganicfood/status/1093982722765271040" TargetMode="External" /><Relationship Id="rId66" Type="http://schemas.openxmlformats.org/officeDocument/2006/relationships/hyperlink" Target="https://twitter.com/#!/liveorganicfood/status/1095284789547028481" TargetMode="External" /><Relationship Id="rId67" Type="http://schemas.openxmlformats.org/officeDocument/2006/relationships/hyperlink" Target="https://twitter.com/#!/lizarddreaming/status/1095418670212411392" TargetMode="External" /><Relationship Id="rId68" Type="http://schemas.openxmlformats.org/officeDocument/2006/relationships/hyperlink" Target="https://twitter.com/#!/ms_k_shay/status/1095979145706827777" TargetMode="External" /><Relationship Id="rId69" Type="http://schemas.openxmlformats.org/officeDocument/2006/relationships/hyperlink" Target="https://twitter.com/#!/ms_k_shay/status/1095979145706827777" TargetMode="External" /><Relationship Id="rId70" Type="http://schemas.openxmlformats.org/officeDocument/2006/relationships/hyperlink" Target="https://twitter.com/#!/avocadobesties/status/1099346254562246656" TargetMode="External" /><Relationship Id="rId71" Type="http://schemas.openxmlformats.org/officeDocument/2006/relationships/hyperlink" Target="https://twitter.com/#!/avocadobesties/status/1099347052310511617" TargetMode="External" /><Relationship Id="rId72" Type="http://schemas.openxmlformats.org/officeDocument/2006/relationships/hyperlink" Target="https://twitter.com/#!/reikireadingsre/status/1102895981899657216" TargetMode="External" /><Relationship Id="rId73" Type="http://schemas.openxmlformats.org/officeDocument/2006/relationships/hyperlink" Target="https://twitter.com/#!/t_jacksonmusic/status/808492775436062720" TargetMode="External" /><Relationship Id="rId74" Type="http://schemas.openxmlformats.org/officeDocument/2006/relationships/hyperlink" Target="https://twitter.com/#!/rm_salt/status/1103235018820861953" TargetMode="External" /><Relationship Id="rId75" Type="http://schemas.openxmlformats.org/officeDocument/2006/relationships/hyperlink" Target="https://twitter.com/#!/rm_salt/status/1103235018820861953" TargetMode="External" /><Relationship Id="rId76" Type="http://schemas.openxmlformats.org/officeDocument/2006/relationships/hyperlink" Target="https://twitter.com/#!/keynotegroup/status/1103380278985273345" TargetMode="External" /><Relationship Id="rId77" Type="http://schemas.openxmlformats.org/officeDocument/2006/relationships/hyperlink" Target="https://twitter.com/#!/insidemarine/status/1105075901836992512" TargetMode="External" /><Relationship Id="rId78" Type="http://schemas.openxmlformats.org/officeDocument/2006/relationships/hyperlink" Target="https://twitter.com/#!/birdieshg/status/1105564718977159173" TargetMode="External" /><Relationship Id="rId79" Type="http://schemas.openxmlformats.org/officeDocument/2006/relationships/hyperlink" Target="https://twitter.com/#!/safety4sea/status/1105849145921802241" TargetMode="External" /><Relationship Id="rId80" Type="http://schemas.openxmlformats.org/officeDocument/2006/relationships/hyperlink" Target="https://twitter.com/#!/jd613a/status/1110294714161528833" TargetMode="External" /><Relationship Id="rId81" Type="http://schemas.openxmlformats.org/officeDocument/2006/relationships/hyperlink" Target="https://twitter.com/#!/jd613a/status/1110294714161528833" TargetMode="External" /><Relationship Id="rId82" Type="http://schemas.openxmlformats.org/officeDocument/2006/relationships/hyperlink" Target="https://twitter.com/#!/parradoftmena/status/1113783113367334912" TargetMode="External" /><Relationship Id="rId83" Type="http://schemas.openxmlformats.org/officeDocument/2006/relationships/hyperlink" Target="https://twitter.com/#!/cfanamenacf_/status/1113877967317471234" TargetMode="External" /><Relationship Id="rId84" Type="http://schemas.openxmlformats.org/officeDocument/2006/relationships/hyperlink" Target="https://twitter.com/#!/betheflowevents/status/1113755764416557056" TargetMode="External" /><Relationship Id="rId85" Type="http://schemas.openxmlformats.org/officeDocument/2006/relationships/hyperlink" Target="https://twitter.com/#!/jldelapena/status/1115243412633149443" TargetMode="External" /><Relationship Id="rId86" Type="http://schemas.openxmlformats.org/officeDocument/2006/relationships/hyperlink" Target="https://twitter.com/#!/lcddirectoron/status/1117169450246189056" TargetMode="External" /><Relationship Id="rId87" Type="http://schemas.openxmlformats.org/officeDocument/2006/relationships/hyperlink" Target="https://twitter.com/#!/currentwoman/status/1118611037513633792" TargetMode="External" /><Relationship Id="rId88" Type="http://schemas.openxmlformats.org/officeDocument/2006/relationships/hyperlink" Target="https://twitter.com/#!/dustin_crowder/status/1118646194631323649" TargetMode="External" /><Relationship Id="rId89" Type="http://schemas.openxmlformats.org/officeDocument/2006/relationships/hyperlink" Target="https://api.twitter.com/1.1/geo/id/f68227769e30abbc.json" TargetMode="External" /><Relationship Id="rId90" Type="http://schemas.openxmlformats.org/officeDocument/2006/relationships/comments" Target="../comments1.xml" /><Relationship Id="rId91" Type="http://schemas.openxmlformats.org/officeDocument/2006/relationships/vmlDrawing" Target="../drawings/vmlDrawing1.vml" /><Relationship Id="rId92" Type="http://schemas.openxmlformats.org/officeDocument/2006/relationships/table" Target="../tables/table1.xml" /><Relationship Id="rId9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ty4mADBCGq/?utm_source=ig_twitter_share&amp;igshid=1d90iehubklfx" TargetMode="External" /><Relationship Id="rId2" Type="http://schemas.openxmlformats.org/officeDocument/2006/relationships/hyperlink" Target="https://www.socialnature.com/naturally-alkaline-water?review=294597&amp;social=twitter&amp;user_referrer=56989&amp;user_referral_channel=twitter&amp;product=141" TargetMode="External" /><Relationship Id="rId3" Type="http://schemas.openxmlformats.org/officeDocument/2006/relationships/hyperlink" Target="https://twoavocadostalkhealth.com/food-review-flow-water/" TargetMode="External" /><Relationship Id="rId4" Type="http://schemas.openxmlformats.org/officeDocument/2006/relationships/hyperlink" Target="https://twoavocadostalkhealth.com/food-review-flow-water/" TargetMode="External" /><Relationship Id="rId5" Type="http://schemas.openxmlformats.org/officeDocument/2006/relationships/hyperlink" Target="https://www.instagram.com/p/BuoA4qThj72/?utm_source=ig_twitter_share&amp;igshid=10416orpwd843" TargetMode="External" /><Relationship Id="rId6" Type="http://schemas.openxmlformats.org/officeDocument/2006/relationships/hyperlink" Target="http://www.insidemarine.com/index.php/news/equipment-and-sevices/1596-new-flowsafe-bwms-saves-costs-for-bulkers-with-gravity-discharge-pumps" TargetMode="External" /><Relationship Id="rId7" Type="http://schemas.openxmlformats.org/officeDocument/2006/relationships/hyperlink" Target="https://www.instagram.com/p/Bu6-fOHg925/?utm_source=ig_twitter_share&amp;igshid=83t0dsuqbv83" TargetMode="External" /><Relationship Id="rId8" Type="http://schemas.openxmlformats.org/officeDocument/2006/relationships/hyperlink" Target="https://www.socialnature.com/naturally-alkaline-water?review=306814&amp;social=twitter&amp;user_referrer=133535&amp;user_referral_channel=twitter&amp;product=141" TargetMode="External" /><Relationship Id="rId9" Type="http://schemas.openxmlformats.org/officeDocument/2006/relationships/hyperlink" Target="https://flowentradas.com/ozuna-san-fernando/" TargetMode="External" /><Relationship Id="rId10" Type="http://schemas.openxmlformats.org/officeDocument/2006/relationships/hyperlink" Target="https://www.facebook.com/533722293309082/posts/2596684667012824/" TargetMode="External" /><Relationship Id="rId11" Type="http://schemas.openxmlformats.org/officeDocument/2006/relationships/hyperlink" Target="https://www.instagram.com/p/BwXq3ZzlBiB/?igshid=bxbwzldi6m2b" TargetMode="External" /><Relationship Id="rId12" Type="http://schemas.openxmlformats.org/officeDocument/2006/relationships/hyperlink" Target="https://pbs.twimg.com/media/DzDeiExUYAA1NC4.jpg" TargetMode="External" /><Relationship Id="rId13" Type="http://schemas.openxmlformats.org/officeDocument/2006/relationships/hyperlink" Target="https://pbs.twimg.com/media/D0GqUN7XcAA9cCk.jpg" TargetMode="External" /><Relationship Id="rId14" Type="http://schemas.openxmlformats.org/officeDocument/2006/relationships/hyperlink" Target="https://pbs.twimg.com/media/CzhX5N-XEAAkhOB.jpg" TargetMode="External" /><Relationship Id="rId15" Type="http://schemas.openxmlformats.org/officeDocument/2006/relationships/hyperlink" Target="https://pbs.twimg.com/media/D1Xz9IlWkAECRZA.jpg" TargetMode="External" /><Relationship Id="rId16" Type="http://schemas.openxmlformats.org/officeDocument/2006/relationships/hyperlink" Target="https://pbs.twimg.com/media/D1jD7OYWkAA-MoF.jpg" TargetMode="External" /><Relationship Id="rId17" Type="http://schemas.openxmlformats.org/officeDocument/2006/relationships/hyperlink" Target="https://pbs.twimg.com/media/D3TaiElXoAA10UV.jpg" TargetMode="External" /><Relationship Id="rId18" Type="http://schemas.openxmlformats.org/officeDocument/2006/relationships/hyperlink" Target="https://pbs.twimg.com/media/D4Y6xQiXoAA7gMl.jpg" TargetMode="External" /><Relationship Id="rId19" Type="http://schemas.openxmlformats.org/officeDocument/2006/relationships/hyperlink" Target="http://pbs.twimg.com/profile_images/1068724472755052544/9GZeQL-7_normal.jpg" TargetMode="External" /><Relationship Id="rId20" Type="http://schemas.openxmlformats.org/officeDocument/2006/relationships/hyperlink" Target="http://pbs.twimg.com/profile_images/994428748652007424/rLlEECgT_normal.jpg" TargetMode="External" /><Relationship Id="rId21" Type="http://schemas.openxmlformats.org/officeDocument/2006/relationships/hyperlink" Target="https://pbs.twimg.com/media/DzDeiExUYAA1NC4.jpg" TargetMode="External" /><Relationship Id="rId22" Type="http://schemas.openxmlformats.org/officeDocument/2006/relationships/hyperlink" Target="http://pbs.twimg.com/profile_images/892756086620422145/SN8c_Ex6_normal.jpg" TargetMode="External" /><Relationship Id="rId23" Type="http://schemas.openxmlformats.org/officeDocument/2006/relationships/hyperlink" Target="http://pbs.twimg.com/profile_images/892756086620422145/SN8c_Ex6_normal.jpg" TargetMode="External" /><Relationship Id="rId24" Type="http://schemas.openxmlformats.org/officeDocument/2006/relationships/hyperlink" Target="http://pbs.twimg.com/profile_images/3498898401/9669e2420942d2ff5818ff8cbd157f98_normal.jpeg" TargetMode="External" /><Relationship Id="rId25" Type="http://schemas.openxmlformats.org/officeDocument/2006/relationships/hyperlink" Target="http://pbs.twimg.com/profile_images/908821652703559680/VHKEYS-T_normal.jpg" TargetMode="External" /><Relationship Id="rId26" Type="http://schemas.openxmlformats.org/officeDocument/2006/relationships/hyperlink" Target="http://pbs.twimg.com/profile_images/1072590538799542276/gE1Nd8v7_normal.jpg" TargetMode="External" /><Relationship Id="rId27" Type="http://schemas.openxmlformats.org/officeDocument/2006/relationships/hyperlink" Target="https://pbs.twimg.com/media/D0GqUN7XcAA9cCk.jpg" TargetMode="External" /><Relationship Id="rId28" Type="http://schemas.openxmlformats.org/officeDocument/2006/relationships/hyperlink" Target="http://pbs.twimg.com/profile_images/506782151854268416/-jpEORSj_normal.jpeg" TargetMode="External" /><Relationship Id="rId29" Type="http://schemas.openxmlformats.org/officeDocument/2006/relationships/hyperlink" Target="https://pbs.twimg.com/media/CzhX5N-XEAAkhOB.jpg" TargetMode="External" /><Relationship Id="rId30" Type="http://schemas.openxmlformats.org/officeDocument/2006/relationships/hyperlink" Target="http://pbs.twimg.com/profile_images/1119019770739867654/B7aIt3KY_normal.png" TargetMode="External" /><Relationship Id="rId31" Type="http://schemas.openxmlformats.org/officeDocument/2006/relationships/hyperlink" Target="http://pbs.twimg.com/profile_images/694573830434480128/evh5vVob_normal.jpg" TargetMode="External" /><Relationship Id="rId32" Type="http://schemas.openxmlformats.org/officeDocument/2006/relationships/hyperlink" Target="https://pbs.twimg.com/media/D1Xz9IlWkAECRZA.jpg" TargetMode="External" /><Relationship Id="rId33" Type="http://schemas.openxmlformats.org/officeDocument/2006/relationships/hyperlink" Target="http://pbs.twimg.com/profile_images/961949035077627904/t-6_bQog_normal.jpg" TargetMode="External" /><Relationship Id="rId34" Type="http://schemas.openxmlformats.org/officeDocument/2006/relationships/hyperlink" Target="https://pbs.twimg.com/media/D1jD7OYWkAA-MoF.jpg" TargetMode="External" /><Relationship Id="rId35" Type="http://schemas.openxmlformats.org/officeDocument/2006/relationships/hyperlink" Target="http://pbs.twimg.com/profile_images/784857718884409345/DXJrWhfA_normal.png" TargetMode="External" /><Relationship Id="rId36" Type="http://schemas.openxmlformats.org/officeDocument/2006/relationships/hyperlink" Target="http://pbs.twimg.com/profile_images/1097092402152701952/JTtcc8mD_normal.jpg" TargetMode="External" /><Relationship Id="rId37" Type="http://schemas.openxmlformats.org/officeDocument/2006/relationships/hyperlink" Target="http://pbs.twimg.com/profile_images/1113511951169130496/wq9Grkl4_normal.jpg" TargetMode="External" /><Relationship Id="rId38" Type="http://schemas.openxmlformats.org/officeDocument/2006/relationships/hyperlink" Target="https://pbs.twimg.com/media/D3TaiElXoAA10UV.jpg" TargetMode="External" /><Relationship Id="rId39" Type="http://schemas.openxmlformats.org/officeDocument/2006/relationships/hyperlink" Target="http://pbs.twimg.com/profile_images/559408051787431936/nHd-FPCb_normal.jpeg" TargetMode="External" /><Relationship Id="rId40" Type="http://schemas.openxmlformats.org/officeDocument/2006/relationships/hyperlink" Target="http://pbs.twimg.com/profile_images/2768994399/1c5c5135bdb74cce1eb57d92369ffce6_normal.jpeg" TargetMode="External" /><Relationship Id="rId41" Type="http://schemas.openxmlformats.org/officeDocument/2006/relationships/hyperlink" Target="http://pbs.twimg.com/profile_images/706994407136960512/AiIAztvR_normal.jpg" TargetMode="External" /><Relationship Id="rId42" Type="http://schemas.openxmlformats.org/officeDocument/2006/relationships/hyperlink" Target="https://pbs.twimg.com/media/D4Y6xQiXoAA7gMl.jpg" TargetMode="External" /><Relationship Id="rId43" Type="http://schemas.openxmlformats.org/officeDocument/2006/relationships/hyperlink" Target="https://twitter.com/#!/terianncarty/status/1093900166233448449" TargetMode="External" /><Relationship Id="rId44" Type="http://schemas.openxmlformats.org/officeDocument/2006/relationships/hyperlink" Target="https://twitter.com/#!/charsingmin/status/1093707724527976448" TargetMode="External" /><Relationship Id="rId45" Type="http://schemas.openxmlformats.org/officeDocument/2006/relationships/hyperlink" Target="https://twitter.com/#!/charsingmin/status/1094619395035410432" TargetMode="External" /><Relationship Id="rId46" Type="http://schemas.openxmlformats.org/officeDocument/2006/relationships/hyperlink" Target="https://twitter.com/#!/liveorganicfood/status/1095284789547028481" TargetMode="External" /><Relationship Id="rId47" Type="http://schemas.openxmlformats.org/officeDocument/2006/relationships/hyperlink" Target="https://twitter.com/#!/liveorganicfood/status/1093982722765271040" TargetMode="External" /><Relationship Id="rId48" Type="http://schemas.openxmlformats.org/officeDocument/2006/relationships/hyperlink" Target="https://twitter.com/#!/lizarddreaming/status/1095418670212411392" TargetMode="External" /><Relationship Id="rId49" Type="http://schemas.openxmlformats.org/officeDocument/2006/relationships/hyperlink" Target="https://twitter.com/#!/ms_k_shay/status/1095979145706827777" TargetMode="External" /><Relationship Id="rId50" Type="http://schemas.openxmlformats.org/officeDocument/2006/relationships/hyperlink" Target="https://twitter.com/#!/avocadobesties/status/1099346254562246656" TargetMode="External" /><Relationship Id="rId51" Type="http://schemas.openxmlformats.org/officeDocument/2006/relationships/hyperlink" Target="https://twitter.com/#!/avocadobesties/status/1099347052310511617" TargetMode="External" /><Relationship Id="rId52" Type="http://schemas.openxmlformats.org/officeDocument/2006/relationships/hyperlink" Target="https://twitter.com/#!/reikireadingsre/status/1102895981899657216" TargetMode="External" /><Relationship Id="rId53" Type="http://schemas.openxmlformats.org/officeDocument/2006/relationships/hyperlink" Target="https://twitter.com/#!/t_jacksonmusic/status/808492775436062720" TargetMode="External" /><Relationship Id="rId54" Type="http://schemas.openxmlformats.org/officeDocument/2006/relationships/hyperlink" Target="https://twitter.com/#!/rm_salt/status/1103235018820861953" TargetMode="External" /><Relationship Id="rId55" Type="http://schemas.openxmlformats.org/officeDocument/2006/relationships/hyperlink" Target="https://twitter.com/#!/keynotegroup/status/1103380278985273345" TargetMode="External" /><Relationship Id="rId56" Type="http://schemas.openxmlformats.org/officeDocument/2006/relationships/hyperlink" Target="https://twitter.com/#!/insidemarine/status/1105075901836992512" TargetMode="External" /><Relationship Id="rId57" Type="http://schemas.openxmlformats.org/officeDocument/2006/relationships/hyperlink" Target="https://twitter.com/#!/birdieshg/status/1105564718977159173" TargetMode="External" /><Relationship Id="rId58" Type="http://schemas.openxmlformats.org/officeDocument/2006/relationships/hyperlink" Target="https://twitter.com/#!/safety4sea/status/1105849145921802241" TargetMode="External" /><Relationship Id="rId59" Type="http://schemas.openxmlformats.org/officeDocument/2006/relationships/hyperlink" Target="https://twitter.com/#!/jd613a/status/1110294714161528833" TargetMode="External" /><Relationship Id="rId60" Type="http://schemas.openxmlformats.org/officeDocument/2006/relationships/hyperlink" Target="https://twitter.com/#!/parradoftmena/status/1113783113367334912" TargetMode="External" /><Relationship Id="rId61" Type="http://schemas.openxmlformats.org/officeDocument/2006/relationships/hyperlink" Target="https://twitter.com/#!/cfanamenacf_/status/1113877967317471234" TargetMode="External" /><Relationship Id="rId62" Type="http://schemas.openxmlformats.org/officeDocument/2006/relationships/hyperlink" Target="https://twitter.com/#!/betheflowevents/status/1113755764416557056" TargetMode="External" /><Relationship Id="rId63" Type="http://schemas.openxmlformats.org/officeDocument/2006/relationships/hyperlink" Target="https://twitter.com/#!/jldelapena/status/1115243412633149443" TargetMode="External" /><Relationship Id="rId64" Type="http://schemas.openxmlformats.org/officeDocument/2006/relationships/hyperlink" Target="https://twitter.com/#!/lcddirectoron/status/1117169450246189056" TargetMode="External" /><Relationship Id="rId65" Type="http://schemas.openxmlformats.org/officeDocument/2006/relationships/hyperlink" Target="https://twitter.com/#!/currentwoman/status/1118611037513633792" TargetMode="External" /><Relationship Id="rId66" Type="http://schemas.openxmlformats.org/officeDocument/2006/relationships/hyperlink" Target="https://twitter.com/#!/dustin_crowder/status/1118646194631323649" TargetMode="External" /><Relationship Id="rId67" Type="http://schemas.openxmlformats.org/officeDocument/2006/relationships/hyperlink" Target="https://api.twitter.com/1.1/geo/id/f68227769e30abbc.json" TargetMode="External" /><Relationship Id="rId68" Type="http://schemas.openxmlformats.org/officeDocument/2006/relationships/comments" Target="../comments12.xml" /><Relationship Id="rId69" Type="http://schemas.openxmlformats.org/officeDocument/2006/relationships/vmlDrawing" Target="../drawings/vmlDrawing6.vml" /><Relationship Id="rId70" Type="http://schemas.openxmlformats.org/officeDocument/2006/relationships/table" Target="../tables/table22.xml" /><Relationship Id="rId7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erianncarty.com/" TargetMode="External" /><Relationship Id="rId2" Type="http://schemas.openxmlformats.org/officeDocument/2006/relationships/hyperlink" Target="https://t.co/UVZxcfrcsM" TargetMode="External" /><Relationship Id="rId3" Type="http://schemas.openxmlformats.org/officeDocument/2006/relationships/hyperlink" Target="http://instagram.com/sekaibeautybar" TargetMode="External" /><Relationship Id="rId4" Type="http://schemas.openxmlformats.org/officeDocument/2006/relationships/hyperlink" Target="http://liveorganicfood.ca/" TargetMode="External" /><Relationship Id="rId5" Type="http://schemas.openxmlformats.org/officeDocument/2006/relationships/hyperlink" Target="https://curiouscat.me/exoatemysoul" TargetMode="External" /><Relationship Id="rId6" Type="http://schemas.openxmlformats.org/officeDocument/2006/relationships/hyperlink" Target="http://t.co/P4bou9mJOf" TargetMode="External" /><Relationship Id="rId7" Type="http://schemas.openxmlformats.org/officeDocument/2006/relationships/hyperlink" Target="http://t.co/skeDO9Nb6m" TargetMode="External" /><Relationship Id="rId8" Type="http://schemas.openxmlformats.org/officeDocument/2006/relationships/hyperlink" Target="http://t.co/zmsvbbVORt" TargetMode="External" /><Relationship Id="rId9" Type="http://schemas.openxmlformats.org/officeDocument/2006/relationships/hyperlink" Target="https://t.co/t9ZCdMO85y" TargetMode="External" /><Relationship Id="rId10" Type="http://schemas.openxmlformats.org/officeDocument/2006/relationships/hyperlink" Target="https://t.co/jp9F4Rpasv" TargetMode="External" /><Relationship Id="rId11" Type="http://schemas.openxmlformats.org/officeDocument/2006/relationships/hyperlink" Target="http://www.reikireadingsrebirth.com/" TargetMode="External" /><Relationship Id="rId12" Type="http://schemas.openxmlformats.org/officeDocument/2006/relationships/hyperlink" Target="http://www.tristanjackson.ca/" TargetMode="External" /><Relationship Id="rId13" Type="http://schemas.openxmlformats.org/officeDocument/2006/relationships/hyperlink" Target="http://t.co/4FFpJxEvV4" TargetMode="External" /><Relationship Id="rId14" Type="http://schemas.openxmlformats.org/officeDocument/2006/relationships/hyperlink" Target="https://t.co/tNhPdBgIEt" TargetMode="External" /><Relationship Id="rId15" Type="http://schemas.openxmlformats.org/officeDocument/2006/relationships/hyperlink" Target="http://t.co/gq1UJTrXNi" TargetMode="External" /><Relationship Id="rId16" Type="http://schemas.openxmlformats.org/officeDocument/2006/relationships/hyperlink" Target="https://t.co/YAnrH2bKId" TargetMode="External" /><Relationship Id="rId17" Type="http://schemas.openxmlformats.org/officeDocument/2006/relationships/hyperlink" Target="http://www.safety4sea.com/" TargetMode="External" /><Relationship Id="rId18" Type="http://schemas.openxmlformats.org/officeDocument/2006/relationships/hyperlink" Target="https://t.co/UygJVfSrmj" TargetMode="External" /><Relationship Id="rId19" Type="http://schemas.openxmlformats.org/officeDocument/2006/relationships/hyperlink" Target="https://t.co/c57fEmiy22" TargetMode="External" /><Relationship Id="rId20" Type="http://schemas.openxmlformats.org/officeDocument/2006/relationships/hyperlink" Target="https://t.co/PKT4as2WGB" TargetMode="External" /><Relationship Id="rId21" Type="http://schemas.openxmlformats.org/officeDocument/2006/relationships/hyperlink" Target="http://t.co/J6IwvovafX" TargetMode="External" /><Relationship Id="rId22" Type="http://schemas.openxmlformats.org/officeDocument/2006/relationships/hyperlink" Target="https://t.co/jgZ1Awnolf" TargetMode="External" /><Relationship Id="rId23" Type="http://schemas.openxmlformats.org/officeDocument/2006/relationships/hyperlink" Target="https://pbs.twimg.com/profile_banners/383642756/1532883108" TargetMode="External" /><Relationship Id="rId24" Type="http://schemas.openxmlformats.org/officeDocument/2006/relationships/hyperlink" Target="https://pbs.twimg.com/profile_banners/404489104/1409071014" TargetMode="External" /><Relationship Id="rId25" Type="http://schemas.openxmlformats.org/officeDocument/2006/relationships/hyperlink" Target="https://pbs.twimg.com/profile_banners/1262411466/1502985539" TargetMode="External" /><Relationship Id="rId26" Type="http://schemas.openxmlformats.org/officeDocument/2006/relationships/hyperlink" Target="https://pbs.twimg.com/profile_banners/422692805/1547485856" TargetMode="External" /><Relationship Id="rId27" Type="http://schemas.openxmlformats.org/officeDocument/2006/relationships/hyperlink" Target="https://pbs.twimg.com/profile_banners/921904740367323137/1550609235" TargetMode="External" /><Relationship Id="rId28" Type="http://schemas.openxmlformats.org/officeDocument/2006/relationships/hyperlink" Target="https://pbs.twimg.com/profile_banners/38458743/1444454940" TargetMode="External" /><Relationship Id="rId29" Type="http://schemas.openxmlformats.org/officeDocument/2006/relationships/hyperlink" Target="https://pbs.twimg.com/profile_banners/1339596343/1410197944" TargetMode="External" /><Relationship Id="rId30" Type="http://schemas.openxmlformats.org/officeDocument/2006/relationships/hyperlink" Target="https://pbs.twimg.com/profile_banners/88011228/1412267897" TargetMode="External" /><Relationship Id="rId31" Type="http://schemas.openxmlformats.org/officeDocument/2006/relationships/hyperlink" Target="https://pbs.twimg.com/profile_banners/998965516717969435/1527253752" TargetMode="External" /><Relationship Id="rId32" Type="http://schemas.openxmlformats.org/officeDocument/2006/relationships/hyperlink" Target="https://pbs.twimg.com/profile_banners/1072273469147152384/1544497126" TargetMode="External" /><Relationship Id="rId33" Type="http://schemas.openxmlformats.org/officeDocument/2006/relationships/hyperlink" Target="https://pbs.twimg.com/profile_banners/2759225655/1409661254" TargetMode="External" /><Relationship Id="rId34" Type="http://schemas.openxmlformats.org/officeDocument/2006/relationships/hyperlink" Target="https://pbs.twimg.com/profile_banners/1292910811/1475491003" TargetMode="External" /><Relationship Id="rId35" Type="http://schemas.openxmlformats.org/officeDocument/2006/relationships/hyperlink" Target="https://pbs.twimg.com/profile_banners/3126919230/1555629988" TargetMode="External" /><Relationship Id="rId36" Type="http://schemas.openxmlformats.org/officeDocument/2006/relationships/hyperlink" Target="https://pbs.twimg.com/profile_banners/3341922946/1546963995" TargetMode="External" /><Relationship Id="rId37" Type="http://schemas.openxmlformats.org/officeDocument/2006/relationships/hyperlink" Target="https://pbs.twimg.com/profile_banners/2471118444/1400233481" TargetMode="External" /><Relationship Id="rId38" Type="http://schemas.openxmlformats.org/officeDocument/2006/relationships/hyperlink" Target="https://pbs.twimg.com/profile_banners/2978589413/1542646201" TargetMode="External" /><Relationship Id="rId39" Type="http://schemas.openxmlformats.org/officeDocument/2006/relationships/hyperlink" Target="https://pbs.twimg.com/profile_banners/241068113/1410768575" TargetMode="External" /><Relationship Id="rId40" Type="http://schemas.openxmlformats.org/officeDocument/2006/relationships/hyperlink" Target="https://pbs.twimg.com/profile_banners/944272273/1550402684" TargetMode="External" /><Relationship Id="rId41" Type="http://schemas.openxmlformats.org/officeDocument/2006/relationships/hyperlink" Target="https://pbs.twimg.com/profile_banners/1075682670875688960/1547131599" TargetMode="External" /><Relationship Id="rId42" Type="http://schemas.openxmlformats.org/officeDocument/2006/relationships/hyperlink" Target="https://pbs.twimg.com/profile_banners/3198554698/1553285261" TargetMode="External" /><Relationship Id="rId43" Type="http://schemas.openxmlformats.org/officeDocument/2006/relationships/hyperlink" Target="https://pbs.twimg.com/profile_banners/63793213/1393372840" TargetMode="External" /><Relationship Id="rId44" Type="http://schemas.openxmlformats.org/officeDocument/2006/relationships/hyperlink" Target="https://pbs.twimg.com/profile_banners/887014970/1404392909"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8/bg.gif"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7/bg.gif"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pbs.twimg.com/profile_background_images/466300438577311744/9KO7mXc8.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4/bg.gif"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7/bg.gif" TargetMode="External" /><Relationship Id="rId64" Type="http://schemas.openxmlformats.org/officeDocument/2006/relationships/hyperlink" Target="http://abs.twimg.com/images/themes/theme11/bg.gif"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7/bg.gif" TargetMode="External" /><Relationship Id="rId69" Type="http://schemas.openxmlformats.org/officeDocument/2006/relationships/hyperlink" Target="http://pbs.twimg.com/profile_images/1068724472755052544/9GZeQL-7_normal.jpg" TargetMode="External" /><Relationship Id="rId70" Type="http://schemas.openxmlformats.org/officeDocument/2006/relationships/hyperlink" Target="http://pbs.twimg.com/profile_images/994428748652007424/rLlEECgT_normal.jpg" TargetMode="External" /><Relationship Id="rId71" Type="http://schemas.openxmlformats.org/officeDocument/2006/relationships/hyperlink" Target="http://pbs.twimg.com/profile_images/898213164843765760/8fECe4rS_normal.jpg" TargetMode="External" /><Relationship Id="rId72" Type="http://schemas.openxmlformats.org/officeDocument/2006/relationships/hyperlink" Target="http://pbs.twimg.com/profile_images/892756086620422145/SN8c_Ex6_normal.jpg" TargetMode="External" /><Relationship Id="rId73" Type="http://schemas.openxmlformats.org/officeDocument/2006/relationships/hyperlink" Target="http://pbs.twimg.com/profile_images/1097960834343620609/MkN_K248_normal.jpg" TargetMode="External" /><Relationship Id="rId74" Type="http://schemas.openxmlformats.org/officeDocument/2006/relationships/hyperlink" Target="http://pbs.twimg.com/profile_images/442030534529540096/ZZ6xl3k__normal.jpeg" TargetMode="External" /><Relationship Id="rId75" Type="http://schemas.openxmlformats.org/officeDocument/2006/relationships/hyperlink" Target="http://pbs.twimg.com/profile_images/3498898401/9669e2420942d2ff5818ff8cbd157f98_normal.jpeg" TargetMode="External" /><Relationship Id="rId76" Type="http://schemas.openxmlformats.org/officeDocument/2006/relationships/hyperlink" Target="http://pbs.twimg.com/profile_images/908821652703559680/VHKEYS-T_normal.jpg" TargetMode="External" /><Relationship Id="rId77" Type="http://schemas.openxmlformats.org/officeDocument/2006/relationships/hyperlink" Target="http://pbs.twimg.com/profile_images/905491857886429184/94JMStbn_normal.jpg" TargetMode="External" /><Relationship Id="rId78" Type="http://schemas.openxmlformats.org/officeDocument/2006/relationships/hyperlink" Target="http://pbs.twimg.com/profile_images/1000000725034860544/sb_ZDPMu_normal.jpg" TargetMode="External" /><Relationship Id="rId79" Type="http://schemas.openxmlformats.org/officeDocument/2006/relationships/hyperlink" Target="http://pbs.twimg.com/profile_images/1072590538799542276/gE1Nd8v7_normal.jpg" TargetMode="External" /><Relationship Id="rId80" Type="http://schemas.openxmlformats.org/officeDocument/2006/relationships/hyperlink" Target="http://pbs.twimg.com/profile_images/506782151854268416/-jpEORSj_normal.jpeg" TargetMode="External" /><Relationship Id="rId81" Type="http://schemas.openxmlformats.org/officeDocument/2006/relationships/hyperlink" Target="http://pbs.twimg.com/profile_images/782892048038957056/9mSW6WRV_normal.jpg" TargetMode="External" /><Relationship Id="rId82" Type="http://schemas.openxmlformats.org/officeDocument/2006/relationships/hyperlink" Target="http://pbs.twimg.com/profile_images/1119019770739867654/B7aIt3KY_normal.png" TargetMode="External" /><Relationship Id="rId83" Type="http://schemas.openxmlformats.org/officeDocument/2006/relationships/hyperlink" Target="http://pbs.twimg.com/profile_images/694573830434480128/evh5vVob_normal.jpg" TargetMode="External" /><Relationship Id="rId84" Type="http://schemas.openxmlformats.org/officeDocument/2006/relationships/hyperlink" Target="http://pbs.twimg.com/profile_images/880725558585430017/qRJ9b3h5_normal.jpg" TargetMode="External" /><Relationship Id="rId85" Type="http://schemas.openxmlformats.org/officeDocument/2006/relationships/hyperlink" Target="http://pbs.twimg.com/profile_images/961949035077627904/t-6_bQog_normal.jpg" TargetMode="External" /><Relationship Id="rId86" Type="http://schemas.openxmlformats.org/officeDocument/2006/relationships/hyperlink" Target="http://pbs.twimg.com/profile_images/793866777054810113/6Jzit6W0_normal.jpg" TargetMode="External" /><Relationship Id="rId87" Type="http://schemas.openxmlformats.org/officeDocument/2006/relationships/hyperlink" Target="http://pbs.twimg.com/profile_images/823875195056357376/EAiy0OSS_normal.jpg" TargetMode="External" /><Relationship Id="rId88" Type="http://schemas.openxmlformats.org/officeDocument/2006/relationships/hyperlink" Target="http://pbs.twimg.com/profile_images/784857718884409345/DXJrWhfA_normal.png" TargetMode="External" /><Relationship Id="rId89" Type="http://schemas.openxmlformats.org/officeDocument/2006/relationships/hyperlink" Target="http://pbs.twimg.com/profile_images/1097092402152701952/JTtcc8mD_normal.jpg" TargetMode="External" /><Relationship Id="rId90" Type="http://schemas.openxmlformats.org/officeDocument/2006/relationships/hyperlink" Target="http://pbs.twimg.com/profile_images/1075689354805284864/O6YW6Ac6_normal.jpg" TargetMode="External" /><Relationship Id="rId91" Type="http://schemas.openxmlformats.org/officeDocument/2006/relationships/hyperlink" Target="http://pbs.twimg.com/profile_images/1113511951169130496/wq9Grkl4_normal.jpg" TargetMode="External" /><Relationship Id="rId92" Type="http://schemas.openxmlformats.org/officeDocument/2006/relationships/hyperlink" Target="http://pbs.twimg.com/profile_images/559408051787431936/nHd-FPCb_normal.jpeg" TargetMode="External" /><Relationship Id="rId93" Type="http://schemas.openxmlformats.org/officeDocument/2006/relationships/hyperlink" Target="http://pbs.twimg.com/profile_images/2768994399/1c5c5135bdb74cce1eb57d92369ffce6_normal.jpeg" TargetMode="External" /><Relationship Id="rId94" Type="http://schemas.openxmlformats.org/officeDocument/2006/relationships/hyperlink" Target="http://pbs.twimg.com/profile_images/706994407136960512/AiIAztvR_normal.jpg" TargetMode="External" /><Relationship Id="rId95" Type="http://schemas.openxmlformats.org/officeDocument/2006/relationships/hyperlink" Target="http://pbs.twimg.com/profile_images/1103066701367861251/z8RfPR27_normal.jpg" TargetMode="External" /><Relationship Id="rId96" Type="http://schemas.openxmlformats.org/officeDocument/2006/relationships/hyperlink" Target="https://twitter.com/terianncarty" TargetMode="External" /><Relationship Id="rId97" Type="http://schemas.openxmlformats.org/officeDocument/2006/relationships/hyperlink" Target="https://twitter.com/charsingmin" TargetMode="External" /><Relationship Id="rId98" Type="http://schemas.openxmlformats.org/officeDocument/2006/relationships/hyperlink" Target="https://twitter.com/sekaibeautybar" TargetMode="External" /><Relationship Id="rId99" Type="http://schemas.openxmlformats.org/officeDocument/2006/relationships/hyperlink" Target="https://twitter.com/liveorganicfood" TargetMode="External" /><Relationship Id="rId100" Type="http://schemas.openxmlformats.org/officeDocument/2006/relationships/hyperlink" Target="https://twitter.com/sekaibeauty" TargetMode="External" /><Relationship Id="rId101" Type="http://schemas.openxmlformats.org/officeDocument/2006/relationships/hyperlink" Target="https://twitter.com/prelovedtoronto" TargetMode="External" /><Relationship Id="rId102" Type="http://schemas.openxmlformats.org/officeDocument/2006/relationships/hyperlink" Target="https://twitter.com/lizarddreaming" TargetMode="External" /><Relationship Id="rId103" Type="http://schemas.openxmlformats.org/officeDocument/2006/relationships/hyperlink" Target="https://twitter.com/ms_k_shay" TargetMode="External" /><Relationship Id="rId104" Type="http://schemas.openxmlformats.org/officeDocument/2006/relationships/hyperlink" Target="https://twitter.com/socialnature" TargetMode="External" /><Relationship Id="rId105" Type="http://schemas.openxmlformats.org/officeDocument/2006/relationships/hyperlink" Target="https://twitter.com/flowwater" TargetMode="External" /><Relationship Id="rId106" Type="http://schemas.openxmlformats.org/officeDocument/2006/relationships/hyperlink" Target="https://twitter.com/avocadobesties" TargetMode="External" /><Relationship Id="rId107" Type="http://schemas.openxmlformats.org/officeDocument/2006/relationships/hyperlink" Target="https://twitter.com/reikireadingsre" TargetMode="External" /><Relationship Id="rId108" Type="http://schemas.openxmlformats.org/officeDocument/2006/relationships/hyperlink" Target="https://twitter.com/t_jacksonmusic" TargetMode="External" /><Relationship Id="rId109" Type="http://schemas.openxmlformats.org/officeDocument/2006/relationships/hyperlink" Target="https://twitter.com/rm_salt" TargetMode="External" /><Relationship Id="rId110" Type="http://schemas.openxmlformats.org/officeDocument/2006/relationships/hyperlink" Target="https://twitter.com/keynotegroup" TargetMode="External" /><Relationship Id="rId111" Type="http://schemas.openxmlformats.org/officeDocument/2006/relationships/hyperlink" Target="https://twitter.com/insidemarine" TargetMode="External" /><Relationship Id="rId112" Type="http://schemas.openxmlformats.org/officeDocument/2006/relationships/hyperlink" Target="https://twitter.com/birdieshg" TargetMode="External" /><Relationship Id="rId113" Type="http://schemas.openxmlformats.org/officeDocument/2006/relationships/hyperlink" Target="https://twitter.com/flowhydration" TargetMode="External" /><Relationship Id="rId114" Type="http://schemas.openxmlformats.org/officeDocument/2006/relationships/hyperlink" Target="https://twitter.com/safety4sea" TargetMode="External" /><Relationship Id="rId115" Type="http://schemas.openxmlformats.org/officeDocument/2006/relationships/hyperlink" Target="https://twitter.com/jd613a" TargetMode="External" /><Relationship Id="rId116" Type="http://schemas.openxmlformats.org/officeDocument/2006/relationships/hyperlink" Target="https://twitter.com/parradoftmena" TargetMode="External" /><Relationship Id="rId117" Type="http://schemas.openxmlformats.org/officeDocument/2006/relationships/hyperlink" Target="https://twitter.com/betheflowevents" TargetMode="External" /><Relationship Id="rId118" Type="http://schemas.openxmlformats.org/officeDocument/2006/relationships/hyperlink" Target="https://twitter.com/cfanamenacf_" TargetMode="External" /><Relationship Id="rId119" Type="http://schemas.openxmlformats.org/officeDocument/2006/relationships/hyperlink" Target="https://twitter.com/jldelapena" TargetMode="External" /><Relationship Id="rId120" Type="http://schemas.openxmlformats.org/officeDocument/2006/relationships/hyperlink" Target="https://twitter.com/lcddirectoron" TargetMode="External" /><Relationship Id="rId121" Type="http://schemas.openxmlformats.org/officeDocument/2006/relationships/hyperlink" Target="https://twitter.com/currentwoman" TargetMode="External" /><Relationship Id="rId122" Type="http://schemas.openxmlformats.org/officeDocument/2006/relationships/hyperlink" Target="https://twitter.com/dustin_crowder" TargetMode="External" /><Relationship Id="rId123" Type="http://schemas.openxmlformats.org/officeDocument/2006/relationships/comments" Target="../comments2.xml" /><Relationship Id="rId124" Type="http://schemas.openxmlformats.org/officeDocument/2006/relationships/vmlDrawing" Target="../drawings/vmlDrawing2.vml" /><Relationship Id="rId125" Type="http://schemas.openxmlformats.org/officeDocument/2006/relationships/table" Target="../tables/table2.xml" /><Relationship Id="rId12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keynotesearch.com/about/news/keynote-group-office-bans-plastic-water-bottles-from-our-office" TargetMode="External" /><Relationship Id="rId2" Type="http://schemas.openxmlformats.org/officeDocument/2006/relationships/hyperlink" Target="https://twoavocadostalkhealth.com/food-review-flow-water/" TargetMode="External" /><Relationship Id="rId3" Type="http://schemas.openxmlformats.org/officeDocument/2006/relationships/hyperlink" Target="https://www.instagram.com/p/BwXq3ZzlBiB/?igshid=bxbwzldi6m2b" TargetMode="External" /><Relationship Id="rId4" Type="http://schemas.openxmlformats.org/officeDocument/2006/relationships/hyperlink" Target="https://www.facebook.com/533722293309082/posts/2596684667012824/" TargetMode="External" /><Relationship Id="rId5" Type="http://schemas.openxmlformats.org/officeDocument/2006/relationships/hyperlink" Target="https://flowentradas.com/ozuna-san-fernando/" TargetMode="External" /><Relationship Id="rId6" Type="http://schemas.openxmlformats.org/officeDocument/2006/relationships/hyperlink" Target="https://www.socialnature.com/naturally-alkaline-water?review=306814&amp;social=twitter&amp;user_referrer=133535&amp;user_referral_channel=twitter&amp;product=141" TargetMode="External" /><Relationship Id="rId7" Type="http://schemas.openxmlformats.org/officeDocument/2006/relationships/hyperlink" Target="https://www.instagram.com/p/Bu6-fOHg925/?utm_source=ig_twitter_share&amp;igshid=83t0dsuqbv83" TargetMode="External" /><Relationship Id="rId8" Type="http://schemas.openxmlformats.org/officeDocument/2006/relationships/hyperlink" Target="http://www.insidemarine.com/index.php/news/equipment-and-sevices/1596-new-flowsafe-bwms-saves-costs-for-bulkers-with-gravity-discharge-pumps" TargetMode="External" /><Relationship Id="rId9" Type="http://schemas.openxmlformats.org/officeDocument/2006/relationships/hyperlink" Target="https://www.instagram.com/p/BuoA4qThj72/?utm_source=ig_twitter_share&amp;igshid=10416orpwd843" TargetMode="External" /><Relationship Id="rId10" Type="http://schemas.openxmlformats.org/officeDocument/2006/relationships/hyperlink" Target="https://www.socialnature.com/naturally-alkaline-water?review=294597&amp;social=twitter&amp;user_referrer=56989&amp;user_referral_channel=twitter&amp;product=141" TargetMode="External" /><Relationship Id="rId11" Type="http://schemas.openxmlformats.org/officeDocument/2006/relationships/hyperlink" Target="https://twoavocadostalkhealth.com/food-review-flow-water/" TargetMode="External" /><Relationship Id="rId12" Type="http://schemas.openxmlformats.org/officeDocument/2006/relationships/hyperlink" Target="https://keynotesearch.com/about/news/keynote-group-office-bans-plastic-water-bottles-from-our-office" TargetMode="External" /><Relationship Id="rId13" Type="http://schemas.openxmlformats.org/officeDocument/2006/relationships/hyperlink" Target="https://www.instagram.com/p/Bty4mADBCGq/?utm_source=ig_twitter_share&amp;igshid=1d90iehubklfx" TargetMode="External" /><Relationship Id="rId14" Type="http://schemas.openxmlformats.org/officeDocument/2006/relationships/hyperlink" Target="https://www.instagram.com/p/BuoA4qThj72/?utm_source=ig_twitter_share&amp;igshid=10416orpwd843" TargetMode="External" /><Relationship Id="rId15" Type="http://schemas.openxmlformats.org/officeDocument/2006/relationships/hyperlink" Target="http://www.insidemarine.com/index.php/news/equipment-and-sevices/1596-new-flowsafe-bwms-saves-costs-for-bulkers-with-gravity-discharge-pumps" TargetMode="External" /><Relationship Id="rId16" Type="http://schemas.openxmlformats.org/officeDocument/2006/relationships/hyperlink" Target="https://www.facebook.com/533722293309082/posts/2596684667012824/" TargetMode="External" /><Relationship Id="rId17" Type="http://schemas.openxmlformats.org/officeDocument/2006/relationships/hyperlink" Target="https://www.instagram.com/p/BwXq3ZzlBiB/?igshid=bxbwzldi6m2b" TargetMode="External" /><Relationship Id="rId18" Type="http://schemas.openxmlformats.org/officeDocument/2006/relationships/hyperlink" Target="https://www.socialnature.com/naturally-alkaline-water?review=306814&amp;social=twitter&amp;user_referrer=133535&amp;user_referral_channel=twitter&amp;product=141" TargetMode="External" /><Relationship Id="rId19" Type="http://schemas.openxmlformats.org/officeDocument/2006/relationships/hyperlink" Target="https://www.socialnature.com/naturally-alkaline-water?review=294597&amp;social=twitter&amp;user_referrer=56989&amp;user_referral_channel=twitter&amp;product=141" TargetMode="External" /><Relationship Id="rId20" Type="http://schemas.openxmlformats.org/officeDocument/2006/relationships/hyperlink" Target="https://flowentradas.com/ozuna-san-fernando/" TargetMode="External" /><Relationship Id="rId21" Type="http://schemas.openxmlformats.org/officeDocument/2006/relationships/hyperlink" Target="https://www.instagram.com/p/Bu6-fOHg925/?utm_source=ig_twitter_share&amp;igshid=83t0dsuqbv83" TargetMode="External" /><Relationship Id="rId22" Type="http://schemas.openxmlformats.org/officeDocument/2006/relationships/table" Target="../tables/table12.xml" /><Relationship Id="rId23" Type="http://schemas.openxmlformats.org/officeDocument/2006/relationships/table" Target="../tables/table13.xml" /><Relationship Id="rId24" Type="http://schemas.openxmlformats.org/officeDocument/2006/relationships/table" Target="../tables/table14.xml" /><Relationship Id="rId25" Type="http://schemas.openxmlformats.org/officeDocument/2006/relationships/table" Target="../tables/table15.xml" /><Relationship Id="rId26" Type="http://schemas.openxmlformats.org/officeDocument/2006/relationships/table" Target="../tables/table16.xml" /><Relationship Id="rId27" Type="http://schemas.openxmlformats.org/officeDocument/2006/relationships/table" Target="../tables/table17.xml" /><Relationship Id="rId28" Type="http://schemas.openxmlformats.org/officeDocument/2006/relationships/table" Target="../tables/table18.xml" /><Relationship Id="rId2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634</v>
      </c>
      <c r="BB2" s="13" t="s">
        <v>646</v>
      </c>
      <c r="BC2" s="13" t="s">
        <v>647</v>
      </c>
      <c r="BD2" s="67" t="s">
        <v>946</v>
      </c>
      <c r="BE2" s="67" t="s">
        <v>947</v>
      </c>
      <c r="BF2" s="67" t="s">
        <v>948</v>
      </c>
      <c r="BG2" s="67" t="s">
        <v>949</v>
      </c>
      <c r="BH2" s="67" t="s">
        <v>950</v>
      </c>
      <c r="BI2" s="67" t="s">
        <v>951</v>
      </c>
      <c r="BJ2" s="67" t="s">
        <v>952</v>
      </c>
      <c r="BK2" s="67" t="s">
        <v>953</v>
      </c>
      <c r="BL2" s="67" t="s">
        <v>954</v>
      </c>
    </row>
    <row r="3" spans="1:64" ht="15" customHeight="1">
      <c r="A3" s="84" t="s">
        <v>212</v>
      </c>
      <c r="B3" s="84" t="s">
        <v>213</v>
      </c>
      <c r="C3" s="53" t="s">
        <v>962</v>
      </c>
      <c r="D3" s="54">
        <v>3</v>
      </c>
      <c r="E3" s="65" t="s">
        <v>132</v>
      </c>
      <c r="F3" s="55">
        <v>35</v>
      </c>
      <c r="G3" s="53"/>
      <c r="H3" s="57"/>
      <c r="I3" s="56"/>
      <c r="J3" s="56"/>
      <c r="K3" s="36" t="s">
        <v>65</v>
      </c>
      <c r="L3" s="62">
        <v>3</v>
      </c>
      <c r="M3" s="62"/>
      <c r="N3" s="63"/>
      <c r="O3" s="85" t="s">
        <v>239</v>
      </c>
      <c r="P3" s="87">
        <v>43504.660844907405</v>
      </c>
      <c r="Q3" s="85" t="s">
        <v>240</v>
      </c>
      <c r="R3" s="85"/>
      <c r="S3" s="85"/>
      <c r="T3" s="85" t="s">
        <v>279</v>
      </c>
      <c r="U3" s="85"/>
      <c r="V3" s="90" t="s">
        <v>301</v>
      </c>
      <c r="W3" s="87">
        <v>43504.660844907405</v>
      </c>
      <c r="X3" s="90" t="s">
        <v>317</v>
      </c>
      <c r="Y3" s="85"/>
      <c r="Z3" s="85"/>
      <c r="AA3" s="91" t="s">
        <v>341</v>
      </c>
      <c r="AB3" s="85"/>
      <c r="AC3" s="85" t="b">
        <v>0</v>
      </c>
      <c r="AD3" s="85">
        <v>0</v>
      </c>
      <c r="AE3" s="91" t="s">
        <v>365</v>
      </c>
      <c r="AF3" s="85" t="b">
        <v>0</v>
      </c>
      <c r="AG3" s="85" t="s">
        <v>366</v>
      </c>
      <c r="AH3" s="85"/>
      <c r="AI3" s="91" t="s">
        <v>365</v>
      </c>
      <c r="AJ3" s="85" t="b">
        <v>0</v>
      </c>
      <c r="AK3" s="85">
        <v>2</v>
      </c>
      <c r="AL3" s="91" t="s">
        <v>342</v>
      </c>
      <c r="AM3" s="85" t="s">
        <v>369</v>
      </c>
      <c r="AN3" s="85" t="b">
        <v>0</v>
      </c>
      <c r="AO3" s="91" t="s">
        <v>342</v>
      </c>
      <c r="AP3" s="85" t="s">
        <v>176</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v>0</v>
      </c>
      <c r="BE3" s="52">
        <v>0</v>
      </c>
      <c r="BF3" s="51">
        <v>1</v>
      </c>
      <c r="BG3" s="52">
        <v>3.5714285714285716</v>
      </c>
      <c r="BH3" s="51">
        <v>0</v>
      </c>
      <c r="BI3" s="52">
        <v>0</v>
      </c>
      <c r="BJ3" s="51">
        <v>27</v>
      </c>
      <c r="BK3" s="52">
        <v>96.42857142857143</v>
      </c>
      <c r="BL3" s="51">
        <v>28</v>
      </c>
    </row>
    <row r="4" spans="1:64" ht="15" customHeight="1">
      <c r="A4" s="84" t="s">
        <v>213</v>
      </c>
      <c r="B4" s="84" t="s">
        <v>233</v>
      </c>
      <c r="C4" s="53" t="s">
        <v>963</v>
      </c>
      <c r="D4" s="54">
        <v>3</v>
      </c>
      <c r="E4" s="65" t="s">
        <v>136</v>
      </c>
      <c r="F4" s="55">
        <v>35</v>
      </c>
      <c r="G4" s="53"/>
      <c r="H4" s="57"/>
      <c r="I4" s="56"/>
      <c r="J4" s="56"/>
      <c r="K4" s="36" t="s">
        <v>65</v>
      </c>
      <c r="L4" s="83">
        <v>4</v>
      </c>
      <c r="M4" s="83"/>
      <c r="N4" s="63"/>
      <c r="O4" s="86" t="s">
        <v>239</v>
      </c>
      <c r="P4" s="88">
        <v>43504.12981481481</v>
      </c>
      <c r="Q4" s="86" t="s">
        <v>241</v>
      </c>
      <c r="R4" s="86"/>
      <c r="S4" s="86"/>
      <c r="T4" s="86" t="s">
        <v>280</v>
      </c>
      <c r="U4" s="86"/>
      <c r="V4" s="89" t="s">
        <v>302</v>
      </c>
      <c r="W4" s="88">
        <v>43504.12981481481</v>
      </c>
      <c r="X4" s="89" t="s">
        <v>318</v>
      </c>
      <c r="Y4" s="86"/>
      <c r="Z4" s="86"/>
      <c r="AA4" s="92" t="s">
        <v>342</v>
      </c>
      <c r="AB4" s="86"/>
      <c r="AC4" s="86" t="b">
        <v>0</v>
      </c>
      <c r="AD4" s="86">
        <v>1</v>
      </c>
      <c r="AE4" s="92" t="s">
        <v>365</v>
      </c>
      <c r="AF4" s="86" t="b">
        <v>0</v>
      </c>
      <c r="AG4" s="86" t="s">
        <v>366</v>
      </c>
      <c r="AH4" s="86"/>
      <c r="AI4" s="92" t="s">
        <v>365</v>
      </c>
      <c r="AJ4" s="86" t="b">
        <v>0</v>
      </c>
      <c r="AK4" s="86">
        <v>0</v>
      </c>
      <c r="AL4" s="92" t="s">
        <v>365</v>
      </c>
      <c r="AM4" s="86" t="s">
        <v>369</v>
      </c>
      <c r="AN4" s="86" t="b">
        <v>0</v>
      </c>
      <c r="AO4" s="92" t="s">
        <v>342</v>
      </c>
      <c r="AP4" s="86" t="s">
        <v>176</v>
      </c>
      <c r="AQ4" s="86">
        <v>0</v>
      </c>
      <c r="AR4" s="86">
        <v>0</v>
      </c>
      <c r="AS4" s="86"/>
      <c r="AT4" s="86"/>
      <c r="AU4" s="86"/>
      <c r="AV4" s="86"/>
      <c r="AW4" s="86"/>
      <c r="AX4" s="86"/>
      <c r="AY4" s="86"/>
      <c r="AZ4" s="86"/>
      <c r="BA4">
        <v>2</v>
      </c>
      <c r="BB4" s="85" t="str">
        <f>REPLACE(INDEX(GroupVertices[Group],MATCH(Edges[[#This Row],[Vertex 1]],GroupVertices[Vertex],0)),1,1,"")</f>
        <v>3</v>
      </c>
      <c r="BC4" s="85" t="str">
        <f>REPLACE(INDEX(GroupVertices[Group],MATCH(Edges[[#This Row],[Vertex 2]],GroupVertices[Vertex],0)),1,1,"")</f>
        <v>3</v>
      </c>
      <c r="BD4" s="51"/>
      <c r="BE4" s="52"/>
      <c r="BF4" s="51"/>
      <c r="BG4" s="52"/>
      <c r="BH4" s="51"/>
      <c r="BI4" s="52"/>
      <c r="BJ4" s="51"/>
      <c r="BK4" s="52"/>
      <c r="BL4" s="51"/>
    </row>
    <row r="5" spans="1:64" ht="30">
      <c r="A5" s="84" t="s">
        <v>213</v>
      </c>
      <c r="B5" s="84" t="s">
        <v>233</v>
      </c>
      <c r="C5" s="53" t="s">
        <v>963</v>
      </c>
      <c r="D5" s="54">
        <v>3</v>
      </c>
      <c r="E5" s="65" t="s">
        <v>136</v>
      </c>
      <c r="F5" s="55">
        <v>35</v>
      </c>
      <c r="G5" s="53"/>
      <c r="H5" s="57"/>
      <c r="I5" s="56"/>
      <c r="J5" s="56"/>
      <c r="K5" s="36" t="s">
        <v>65</v>
      </c>
      <c r="L5" s="83">
        <v>5</v>
      </c>
      <c r="M5" s="83"/>
      <c r="N5" s="63"/>
      <c r="O5" s="86" t="s">
        <v>239</v>
      </c>
      <c r="P5" s="88">
        <v>43506.64554398148</v>
      </c>
      <c r="Q5" s="86" t="s">
        <v>242</v>
      </c>
      <c r="R5" s="86"/>
      <c r="S5" s="86"/>
      <c r="T5" s="86" t="s">
        <v>281</v>
      </c>
      <c r="U5" s="89" t="s">
        <v>294</v>
      </c>
      <c r="V5" s="89" t="s">
        <v>294</v>
      </c>
      <c r="W5" s="88">
        <v>43506.64554398148</v>
      </c>
      <c r="X5" s="89" t="s">
        <v>319</v>
      </c>
      <c r="Y5" s="86"/>
      <c r="Z5" s="86"/>
      <c r="AA5" s="92" t="s">
        <v>343</v>
      </c>
      <c r="AB5" s="86"/>
      <c r="AC5" s="86" t="b">
        <v>0</v>
      </c>
      <c r="AD5" s="86">
        <v>0</v>
      </c>
      <c r="AE5" s="92" t="s">
        <v>365</v>
      </c>
      <c r="AF5" s="86" t="b">
        <v>0</v>
      </c>
      <c r="AG5" s="86" t="s">
        <v>366</v>
      </c>
      <c r="AH5" s="86"/>
      <c r="AI5" s="92" t="s">
        <v>365</v>
      </c>
      <c r="AJ5" s="86" t="b">
        <v>0</v>
      </c>
      <c r="AK5" s="86">
        <v>0</v>
      </c>
      <c r="AL5" s="92" t="s">
        <v>365</v>
      </c>
      <c r="AM5" s="86" t="s">
        <v>369</v>
      </c>
      <c r="AN5" s="86" t="b">
        <v>0</v>
      </c>
      <c r="AO5" s="92" t="s">
        <v>343</v>
      </c>
      <c r="AP5" s="86" t="s">
        <v>176</v>
      </c>
      <c r="AQ5" s="86">
        <v>0</v>
      </c>
      <c r="AR5" s="86">
        <v>0</v>
      </c>
      <c r="AS5" s="86"/>
      <c r="AT5" s="86"/>
      <c r="AU5" s="86"/>
      <c r="AV5" s="86"/>
      <c r="AW5" s="86"/>
      <c r="AX5" s="86"/>
      <c r="AY5" s="86"/>
      <c r="AZ5" s="86"/>
      <c r="BA5">
        <v>2</v>
      </c>
      <c r="BB5" s="85" t="str">
        <f>REPLACE(INDEX(GroupVertices[Group],MATCH(Edges[[#This Row],[Vertex 1]],GroupVertices[Vertex],0)),1,1,"")</f>
        <v>3</v>
      </c>
      <c r="BC5" s="85" t="str">
        <f>REPLACE(INDEX(GroupVertices[Group],MATCH(Edges[[#This Row],[Vertex 2]],GroupVertices[Vertex],0)),1,1,"")</f>
        <v>3</v>
      </c>
      <c r="BD5" s="51"/>
      <c r="BE5" s="52"/>
      <c r="BF5" s="51"/>
      <c r="BG5" s="52"/>
      <c r="BH5" s="51"/>
      <c r="BI5" s="52"/>
      <c r="BJ5" s="51"/>
      <c r="BK5" s="52"/>
      <c r="BL5" s="51"/>
    </row>
    <row r="6" spans="1:64" ht="45">
      <c r="A6" s="84" t="s">
        <v>214</v>
      </c>
      <c r="B6" s="84" t="s">
        <v>234</v>
      </c>
      <c r="C6" s="53" t="s">
        <v>962</v>
      </c>
      <c r="D6" s="54">
        <v>3</v>
      </c>
      <c r="E6" s="65" t="s">
        <v>132</v>
      </c>
      <c r="F6" s="55">
        <v>35</v>
      </c>
      <c r="G6" s="53"/>
      <c r="H6" s="57"/>
      <c r="I6" s="56"/>
      <c r="J6" s="56"/>
      <c r="K6" s="36" t="s">
        <v>65</v>
      </c>
      <c r="L6" s="83">
        <v>6</v>
      </c>
      <c r="M6" s="83"/>
      <c r="N6" s="63"/>
      <c r="O6" s="86" t="s">
        <v>239</v>
      </c>
      <c r="P6" s="88">
        <v>43508.48167824074</v>
      </c>
      <c r="Q6" s="86" t="s">
        <v>243</v>
      </c>
      <c r="R6" s="86"/>
      <c r="S6" s="86"/>
      <c r="T6" s="86" t="s">
        <v>282</v>
      </c>
      <c r="U6" s="86"/>
      <c r="V6" s="89" t="s">
        <v>303</v>
      </c>
      <c r="W6" s="88">
        <v>43508.48167824074</v>
      </c>
      <c r="X6" s="89" t="s">
        <v>320</v>
      </c>
      <c r="Y6" s="86"/>
      <c r="Z6" s="86"/>
      <c r="AA6" s="92" t="s">
        <v>344</v>
      </c>
      <c r="AB6" s="86"/>
      <c r="AC6" s="86" t="b">
        <v>0</v>
      </c>
      <c r="AD6" s="86">
        <v>0</v>
      </c>
      <c r="AE6" s="92" t="s">
        <v>365</v>
      </c>
      <c r="AF6" s="86" t="b">
        <v>0</v>
      </c>
      <c r="AG6" s="86" t="s">
        <v>366</v>
      </c>
      <c r="AH6" s="86"/>
      <c r="AI6" s="92" t="s">
        <v>365</v>
      </c>
      <c r="AJ6" s="86" t="b">
        <v>0</v>
      </c>
      <c r="AK6" s="86">
        <v>1</v>
      </c>
      <c r="AL6" s="92" t="s">
        <v>343</v>
      </c>
      <c r="AM6" s="86" t="s">
        <v>369</v>
      </c>
      <c r="AN6" s="86" t="b">
        <v>0</v>
      </c>
      <c r="AO6" s="92" t="s">
        <v>343</v>
      </c>
      <c r="AP6" s="86" t="s">
        <v>176</v>
      </c>
      <c r="AQ6" s="86">
        <v>0</v>
      </c>
      <c r="AR6" s="86">
        <v>0</v>
      </c>
      <c r="AS6" s="86"/>
      <c r="AT6" s="86"/>
      <c r="AU6" s="86"/>
      <c r="AV6" s="86"/>
      <c r="AW6" s="86"/>
      <c r="AX6" s="86"/>
      <c r="AY6" s="86"/>
      <c r="AZ6" s="86"/>
      <c r="BA6">
        <v>1</v>
      </c>
      <c r="BB6" s="85" t="str">
        <f>REPLACE(INDEX(GroupVertices[Group],MATCH(Edges[[#This Row],[Vertex 1]],GroupVertices[Vertex],0)),1,1,"")</f>
        <v>3</v>
      </c>
      <c r="BC6" s="85" t="str">
        <f>REPLACE(INDEX(GroupVertices[Group],MATCH(Edges[[#This Row],[Vertex 2]],GroupVertices[Vertex],0)),1,1,"")</f>
        <v>3</v>
      </c>
      <c r="BD6" s="51"/>
      <c r="BE6" s="52"/>
      <c r="BF6" s="51"/>
      <c r="BG6" s="52"/>
      <c r="BH6" s="51"/>
      <c r="BI6" s="52"/>
      <c r="BJ6" s="51"/>
      <c r="BK6" s="52"/>
      <c r="BL6" s="51"/>
    </row>
    <row r="7" spans="1:64" ht="30">
      <c r="A7" s="84" t="s">
        <v>213</v>
      </c>
      <c r="B7" s="84" t="s">
        <v>235</v>
      </c>
      <c r="C7" s="53" t="s">
        <v>963</v>
      </c>
      <c r="D7" s="54">
        <v>3</v>
      </c>
      <c r="E7" s="65" t="s">
        <v>136</v>
      </c>
      <c r="F7" s="55">
        <v>35</v>
      </c>
      <c r="G7" s="53"/>
      <c r="H7" s="57"/>
      <c r="I7" s="56"/>
      <c r="J7" s="56"/>
      <c r="K7" s="36" t="s">
        <v>65</v>
      </c>
      <c r="L7" s="83">
        <v>7</v>
      </c>
      <c r="M7" s="83"/>
      <c r="N7" s="63"/>
      <c r="O7" s="86" t="s">
        <v>239</v>
      </c>
      <c r="P7" s="88">
        <v>43504.12981481481</v>
      </c>
      <c r="Q7" s="86" t="s">
        <v>241</v>
      </c>
      <c r="R7" s="86"/>
      <c r="S7" s="86"/>
      <c r="T7" s="86" t="s">
        <v>280</v>
      </c>
      <c r="U7" s="86"/>
      <c r="V7" s="89" t="s">
        <v>302</v>
      </c>
      <c r="W7" s="88">
        <v>43504.12981481481</v>
      </c>
      <c r="X7" s="89" t="s">
        <v>318</v>
      </c>
      <c r="Y7" s="86"/>
      <c r="Z7" s="86"/>
      <c r="AA7" s="92" t="s">
        <v>342</v>
      </c>
      <c r="AB7" s="86"/>
      <c r="AC7" s="86" t="b">
        <v>0</v>
      </c>
      <c r="AD7" s="86">
        <v>1</v>
      </c>
      <c r="AE7" s="92" t="s">
        <v>365</v>
      </c>
      <c r="AF7" s="86" t="b">
        <v>0</v>
      </c>
      <c r="AG7" s="86" t="s">
        <v>366</v>
      </c>
      <c r="AH7" s="86"/>
      <c r="AI7" s="92" t="s">
        <v>365</v>
      </c>
      <c r="AJ7" s="86" t="b">
        <v>0</v>
      </c>
      <c r="AK7" s="86">
        <v>0</v>
      </c>
      <c r="AL7" s="92" t="s">
        <v>365</v>
      </c>
      <c r="AM7" s="86" t="s">
        <v>369</v>
      </c>
      <c r="AN7" s="86" t="b">
        <v>0</v>
      </c>
      <c r="AO7" s="92" t="s">
        <v>342</v>
      </c>
      <c r="AP7" s="86" t="s">
        <v>176</v>
      </c>
      <c r="AQ7" s="86">
        <v>0</v>
      </c>
      <c r="AR7" s="86">
        <v>0</v>
      </c>
      <c r="AS7" s="86"/>
      <c r="AT7" s="86"/>
      <c r="AU7" s="86"/>
      <c r="AV7" s="86"/>
      <c r="AW7" s="86"/>
      <c r="AX7" s="86"/>
      <c r="AY7" s="86"/>
      <c r="AZ7" s="86"/>
      <c r="BA7">
        <v>2</v>
      </c>
      <c r="BB7" s="85" t="str">
        <f>REPLACE(INDEX(GroupVertices[Group],MATCH(Edges[[#This Row],[Vertex 1]],GroupVertices[Vertex],0)),1,1,"")</f>
        <v>3</v>
      </c>
      <c r="BC7" s="85" t="str">
        <f>REPLACE(INDEX(GroupVertices[Group],MATCH(Edges[[#This Row],[Vertex 2]],GroupVertices[Vertex],0)),1,1,"")</f>
        <v>3</v>
      </c>
      <c r="BD7" s="51">
        <v>0</v>
      </c>
      <c r="BE7" s="52">
        <v>0</v>
      </c>
      <c r="BF7" s="51">
        <v>1</v>
      </c>
      <c r="BG7" s="52">
        <v>2.3255813953488373</v>
      </c>
      <c r="BH7" s="51">
        <v>0</v>
      </c>
      <c r="BI7" s="52">
        <v>0</v>
      </c>
      <c r="BJ7" s="51">
        <v>42</v>
      </c>
      <c r="BK7" s="52">
        <v>97.67441860465117</v>
      </c>
      <c r="BL7" s="51">
        <v>43</v>
      </c>
    </row>
    <row r="8" spans="1:64" ht="30">
      <c r="A8" s="84" t="s">
        <v>213</v>
      </c>
      <c r="B8" s="84" t="s">
        <v>235</v>
      </c>
      <c r="C8" s="53" t="s">
        <v>963</v>
      </c>
      <c r="D8" s="54">
        <v>3</v>
      </c>
      <c r="E8" s="65" t="s">
        <v>136</v>
      </c>
      <c r="F8" s="55">
        <v>35</v>
      </c>
      <c r="G8" s="53"/>
      <c r="H8" s="57"/>
      <c r="I8" s="56"/>
      <c r="J8" s="56"/>
      <c r="K8" s="36" t="s">
        <v>65</v>
      </c>
      <c r="L8" s="83">
        <v>8</v>
      </c>
      <c r="M8" s="83"/>
      <c r="N8" s="63"/>
      <c r="O8" s="86" t="s">
        <v>239</v>
      </c>
      <c r="P8" s="88">
        <v>43506.64554398148</v>
      </c>
      <c r="Q8" s="86" t="s">
        <v>242</v>
      </c>
      <c r="R8" s="86"/>
      <c r="S8" s="86"/>
      <c r="T8" s="86" t="s">
        <v>281</v>
      </c>
      <c r="U8" s="89" t="s">
        <v>294</v>
      </c>
      <c r="V8" s="89" t="s">
        <v>294</v>
      </c>
      <c r="W8" s="88">
        <v>43506.64554398148</v>
      </c>
      <c r="X8" s="89" t="s">
        <v>319</v>
      </c>
      <c r="Y8" s="86"/>
      <c r="Z8" s="86"/>
      <c r="AA8" s="92" t="s">
        <v>343</v>
      </c>
      <c r="AB8" s="86"/>
      <c r="AC8" s="86" t="b">
        <v>0</v>
      </c>
      <c r="AD8" s="86">
        <v>0</v>
      </c>
      <c r="AE8" s="92" t="s">
        <v>365</v>
      </c>
      <c r="AF8" s="86" t="b">
        <v>0</v>
      </c>
      <c r="AG8" s="86" t="s">
        <v>366</v>
      </c>
      <c r="AH8" s="86"/>
      <c r="AI8" s="92" t="s">
        <v>365</v>
      </c>
      <c r="AJ8" s="86" t="b">
        <v>0</v>
      </c>
      <c r="AK8" s="86">
        <v>0</v>
      </c>
      <c r="AL8" s="92" t="s">
        <v>365</v>
      </c>
      <c r="AM8" s="86" t="s">
        <v>369</v>
      </c>
      <c r="AN8" s="86" t="b">
        <v>0</v>
      </c>
      <c r="AO8" s="92" t="s">
        <v>343</v>
      </c>
      <c r="AP8" s="86" t="s">
        <v>176</v>
      </c>
      <c r="AQ8" s="86">
        <v>0</v>
      </c>
      <c r="AR8" s="86">
        <v>0</v>
      </c>
      <c r="AS8" s="86"/>
      <c r="AT8" s="86"/>
      <c r="AU8" s="86"/>
      <c r="AV8" s="86"/>
      <c r="AW8" s="86"/>
      <c r="AX8" s="86"/>
      <c r="AY8" s="86"/>
      <c r="AZ8" s="86"/>
      <c r="BA8">
        <v>2</v>
      </c>
      <c r="BB8" s="85" t="str">
        <f>REPLACE(INDEX(GroupVertices[Group],MATCH(Edges[[#This Row],[Vertex 1]],GroupVertices[Vertex],0)),1,1,"")</f>
        <v>3</v>
      </c>
      <c r="BC8" s="85" t="str">
        <f>REPLACE(INDEX(GroupVertices[Group],MATCH(Edges[[#This Row],[Vertex 2]],GroupVertices[Vertex],0)),1,1,"")</f>
        <v>3</v>
      </c>
      <c r="BD8" s="51">
        <v>0</v>
      </c>
      <c r="BE8" s="52">
        <v>0</v>
      </c>
      <c r="BF8" s="51">
        <v>1</v>
      </c>
      <c r="BG8" s="52">
        <v>5.882352941176471</v>
      </c>
      <c r="BH8" s="51">
        <v>0</v>
      </c>
      <c r="BI8" s="52">
        <v>0</v>
      </c>
      <c r="BJ8" s="51">
        <v>16</v>
      </c>
      <c r="BK8" s="52">
        <v>94.11764705882354</v>
      </c>
      <c r="BL8" s="51">
        <v>17</v>
      </c>
    </row>
    <row r="9" spans="1:64" ht="45">
      <c r="A9" s="84" t="s">
        <v>214</v>
      </c>
      <c r="B9" s="84" t="s">
        <v>235</v>
      </c>
      <c r="C9" s="53" t="s">
        <v>962</v>
      </c>
      <c r="D9" s="54">
        <v>3</v>
      </c>
      <c r="E9" s="65" t="s">
        <v>132</v>
      </c>
      <c r="F9" s="55">
        <v>35</v>
      </c>
      <c r="G9" s="53"/>
      <c r="H9" s="57"/>
      <c r="I9" s="56"/>
      <c r="J9" s="56"/>
      <c r="K9" s="36" t="s">
        <v>65</v>
      </c>
      <c r="L9" s="83">
        <v>9</v>
      </c>
      <c r="M9" s="83"/>
      <c r="N9" s="63"/>
      <c r="O9" s="86" t="s">
        <v>239</v>
      </c>
      <c r="P9" s="88">
        <v>43508.48167824074</v>
      </c>
      <c r="Q9" s="86" t="s">
        <v>243</v>
      </c>
      <c r="R9" s="86"/>
      <c r="S9" s="86"/>
      <c r="T9" s="86" t="s">
        <v>282</v>
      </c>
      <c r="U9" s="86"/>
      <c r="V9" s="89" t="s">
        <v>303</v>
      </c>
      <c r="W9" s="88">
        <v>43508.48167824074</v>
      </c>
      <c r="X9" s="89" t="s">
        <v>320</v>
      </c>
      <c r="Y9" s="86"/>
      <c r="Z9" s="86"/>
      <c r="AA9" s="92" t="s">
        <v>344</v>
      </c>
      <c r="AB9" s="86"/>
      <c r="AC9" s="86" t="b">
        <v>0</v>
      </c>
      <c r="AD9" s="86">
        <v>0</v>
      </c>
      <c r="AE9" s="92" t="s">
        <v>365</v>
      </c>
      <c r="AF9" s="86" t="b">
        <v>0</v>
      </c>
      <c r="AG9" s="86" t="s">
        <v>366</v>
      </c>
      <c r="AH9" s="86"/>
      <c r="AI9" s="92" t="s">
        <v>365</v>
      </c>
      <c r="AJ9" s="86" t="b">
        <v>0</v>
      </c>
      <c r="AK9" s="86">
        <v>1</v>
      </c>
      <c r="AL9" s="92" t="s">
        <v>343</v>
      </c>
      <c r="AM9" s="86" t="s">
        <v>369</v>
      </c>
      <c r="AN9" s="86" t="b">
        <v>0</v>
      </c>
      <c r="AO9" s="92" t="s">
        <v>343</v>
      </c>
      <c r="AP9" s="86" t="s">
        <v>176</v>
      </c>
      <c r="AQ9" s="86">
        <v>0</v>
      </c>
      <c r="AR9" s="86">
        <v>0</v>
      </c>
      <c r="AS9" s="86"/>
      <c r="AT9" s="86"/>
      <c r="AU9" s="86"/>
      <c r="AV9" s="86"/>
      <c r="AW9" s="86"/>
      <c r="AX9" s="86"/>
      <c r="AY9" s="86"/>
      <c r="AZ9" s="86"/>
      <c r="BA9">
        <v>1</v>
      </c>
      <c r="BB9" s="85" t="str">
        <f>REPLACE(INDEX(GroupVertices[Group],MATCH(Edges[[#This Row],[Vertex 1]],GroupVertices[Vertex],0)),1,1,"")</f>
        <v>3</v>
      </c>
      <c r="BC9" s="85" t="str">
        <f>REPLACE(INDEX(GroupVertices[Group],MATCH(Edges[[#This Row],[Vertex 2]],GroupVertices[Vertex],0)),1,1,"")</f>
        <v>3</v>
      </c>
      <c r="BD9" s="51">
        <v>0</v>
      </c>
      <c r="BE9" s="52">
        <v>0</v>
      </c>
      <c r="BF9" s="51">
        <v>1</v>
      </c>
      <c r="BG9" s="52">
        <v>5.555555555555555</v>
      </c>
      <c r="BH9" s="51">
        <v>0</v>
      </c>
      <c r="BI9" s="52">
        <v>0</v>
      </c>
      <c r="BJ9" s="51">
        <v>17</v>
      </c>
      <c r="BK9" s="52">
        <v>94.44444444444444</v>
      </c>
      <c r="BL9" s="51">
        <v>18</v>
      </c>
    </row>
    <row r="10" spans="1:64" ht="30">
      <c r="A10" s="84" t="s">
        <v>213</v>
      </c>
      <c r="B10" s="84" t="s">
        <v>214</v>
      </c>
      <c r="C10" s="53" t="s">
        <v>963</v>
      </c>
      <c r="D10" s="54">
        <v>3</v>
      </c>
      <c r="E10" s="65" t="s">
        <v>136</v>
      </c>
      <c r="F10" s="55">
        <v>35</v>
      </c>
      <c r="G10" s="53"/>
      <c r="H10" s="57"/>
      <c r="I10" s="56"/>
      <c r="J10" s="56"/>
      <c r="K10" s="36" t="s">
        <v>66</v>
      </c>
      <c r="L10" s="83">
        <v>10</v>
      </c>
      <c r="M10" s="83"/>
      <c r="N10" s="63"/>
      <c r="O10" s="86" t="s">
        <v>239</v>
      </c>
      <c r="P10" s="88">
        <v>43504.12981481481</v>
      </c>
      <c r="Q10" s="86" t="s">
        <v>241</v>
      </c>
      <c r="R10" s="86"/>
      <c r="S10" s="86"/>
      <c r="T10" s="86" t="s">
        <v>280</v>
      </c>
      <c r="U10" s="86"/>
      <c r="V10" s="89" t="s">
        <v>302</v>
      </c>
      <c r="W10" s="88">
        <v>43504.12981481481</v>
      </c>
      <c r="X10" s="89" t="s">
        <v>318</v>
      </c>
      <c r="Y10" s="86"/>
      <c r="Z10" s="86"/>
      <c r="AA10" s="92" t="s">
        <v>342</v>
      </c>
      <c r="AB10" s="86"/>
      <c r="AC10" s="86" t="b">
        <v>0</v>
      </c>
      <c r="AD10" s="86">
        <v>1</v>
      </c>
      <c r="AE10" s="92" t="s">
        <v>365</v>
      </c>
      <c r="AF10" s="86" t="b">
        <v>0</v>
      </c>
      <c r="AG10" s="86" t="s">
        <v>366</v>
      </c>
      <c r="AH10" s="86"/>
      <c r="AI10" s="92" t="s">
        <v>365</v>
      </c>
      <c r="AJ10" s="86" t="b">
        <v>0</v>
      </c>
      <c r="AK10" s="86">
        <v>0</v>
      </c>
      <c r="AL10" s="92" t="s">
        <v>365</v>
      </c>
      <c r="AM10" s="86" t="s">
        <v>369</v>
      </c>
      <c r="AN10" s="86" t="b">
        <v>0</v>
      </c>
      <c r="AO10" s="92" t="s">
        <v>342</v>
      </c>
      <c r="AP10" s="86" t="s">
        <v>176</v>
      </c>
      <c r="AQ10" s="86">
        <v>0</v>
      </c>
      <c r="AR10" s="86">
        <v>0</v>
      </c>
      <c r="AS10" s="86"/>
      <c r="AT10" s="86"/>
      <c r="AU10" s="86"/>
      <c r="AV10" s="86"/>
      <c r="AW10" s="86"/>
      <c r="AX10" s="86"/>
      <c r="AY10" s="86"/>
      <c r="AZ10" s="86"/>
      <c r="BA10">
        <v>2</v>
      </c>
      <c r="BB10" s="85" t="str">
        <f>REPLACE(INDEX(GroupVertices[Group],MATCH(Edges[[#This Row],[Vertex 1]],GroupVertices[Vertex],0)),1,1,"")</f>
        <v>3</v>
      </c>
      <c r="BC10" s="85" t="str">
        <f>REPLACE(INDEX(GroupVertices[Group],MATCH(Edges[[#This Row],[Vertex 2]],GroupVertices[Vertex],0)),1,1,"")</f>
        <v>3</v>
      </c>
      <c r="BD10" s="51"/>
      <c r="BE10" s="52"/>
      <c r="BF10" s="51"/>
      <c r="BG10" s="52"/>
      <c r="BH10" s="51"/>
      <c r="BI10" s="52"/>
      <c r="BJ10" s="51"/>
      <c r="BK10" s="52"/>
      <c r="BL10" s="51"/>
    </row>
    <row r="11" spans="1:64" ht="30">
      <c r="A11" s="84" t="s">
        <v>213</v>
      </c>
      <c r="B11" s="84" t="s">
        <v>214</v>
      </c>
      <c r="C11" s="53" t="s">
        <v>963</v>
      </c>
      <c r="D11" s="54">
        <v>3</v>
      </c>
      <c r="E11" s="65" t="s">
        <v>136</v>
      </c>
      <c r="F11" s="55">
        <v>35</v>
      </c>
      <c r="G11" s="53"/>
      <c r="H11" s="57"/>
      <c r="I11" s="56"/>
      <c r="J11" s="56"/>
      <c r="K11" s="36" t="s">
        <v>66</v>
      </c>
      <c r="L11" s="83">
        <v>11</v>
      </c>
      <c r="M11" s="83"/>
      <c r="N11" s="63"/>
      <c r="O11" s="86" t="s">
        <v>239</v>
      </c>
      <c r="P11" s="88">
        <v>43506.64554398148</v>
      </c>
      <c r="Q11" s="86" t="s">
        <v>242</v>
      </c>
      <c r="R11" s="86"/>
      <c r="S11" s="86"/>
      <c r="T11" s="86" t="s">
        <v>281</v>
      </c>
      <c r="U11" s="89" t="s">
        <v>294</v>
      </c>
      <c r="V11" s="89" t="s">
        <v>294</v>
      </c>
      <c r="W11" s="88">
        <v>43506.64554398148</v>
      </c>
      <c r="X11" s="89" t="s">
        <v>319</v>
      </c>
      <c r="Y11" s="86"/>
      <c r="Z11" s="86"/>
      <c r="AA11" s="92" t="s">
        <v>343</v>
      </c>
      <c r="AB11" s="86"/>
      <c r="AC11" s="86" t="b">
        <v>0</v>
      </c>
      <c r="AD11" s="86">
        <v>0</v>
      </c>
      <c r="AE11" s="92" t="s">
        <v>365</v>
      </c>
      <c r="AF11" s="86" t="b">
        <v>0</v>
      </c>
      <c r="AG11" s="86" t="s">
        <v>366</v>
      </c>
      <c r="AH11" s="86"/>
      <c r="AI11" s="92" t="s">
        <v>365</v>
      </c>
      <c r="AJ11" s="86" t="b">
        <v>0</v>
      </c>
      <c r="AK11" s="86">
        <v>0</v>
      </c>
      <c r="AL11" s="92" t="s">
        <v>365</v>
      </c>
      <c r="AM11" s="86" t="s">
        <v>369</v>
      </c>
      <c r="AN11" s="86" t="b">
        <v>0</v>
      </c>
      <c r="AO11" s="92" t="s">
        <v>343</v>
      </c>
      <c r="AP11" s="86" t="s">
        <v>176</v>
      </c>
      <c r="AQ11" s="86">
        <v>0</v>
      </c>
      <c r="AR11" s="86">
        <v>0</v>
      </c>
      <c r="AS11" s="86"/>
      <c r="AT11" s="86"/>
      <c r="AU11" s="86"/>
      <c r="AV11" s="86"/>
      <c r="AW11" s="86"/>
      <c r="AX11" s="86"/>
      <c r="AY11" s="86"/>
      <c r="AZ11" s="86"/>
      <c r="BA11">
        <v>2</v>
      </c>
      <c r="BB11" s="85" t="str">
        <f>REPLACE(INDEX(GroupVertices[Group],MATCH(Edges[[#This Row],[Vertex 1]],GroupVertices[Vertex],0)),1,1,"")</f>
        <v>3</v>
      </c>
      <c r="BC11" s="85" t="str">
        <f>REPLACE(INDEX(GroupVertices[Group],MATCH(Edges[[#This Row],[Vertex 2]],GroupVertices[Vertex],0)),1,1,"")</f>
        <v>3</v>
      </c>
      <c r="BD11" s="51"/>
      <c r="BE11" s="52"/>
      <c r="BF11" s="51"/>
      <c r="BG11" s="52"/>
      <c r="BH11" s="51"/>
      <c r="BI11" s="52"/>
      <c r="BJ11" s="51"/>
      <c r="BK11" s="52"/>
      <c r="BL11" s="51"/>
    </row>
    <row r="12" spans="1:64" ht="30">
      <c r="A12" s="84" t="s">
        <v>214</v>
      </c>
      <c r="B12" s="84" t="s">
        <v>213</v>
      </c>
      <c r="C12" s="53" t="s">
        <v>963</v>
      </c>
      <c r="D12" s="54">
        <v>3</v>
      </c>
      <c r="E12" s="65" t="s">
        <v>136</v>
      </c>
      <c r="F12" s="55">
        <v>35</v>
      </c>
      <c r="G12" s="53"/>
      <c r="H12" s="57"/>
      <c r="I12" s="56"/>
      <c r="J12" s="56"/>
      <c r="K12" s="36" t="s">
        <v>66</v>
      </c>
      <c r="L12" s="83">
        <v>12</v>
      </c>
      <c r="M12" s="83"/>
      <c r="N12" s="63"/>
      <c r="O12" s="86" t="s">
        <v>239</v>
      </c>
      <c r="P12" s="88">
        <v>43504.888657407406</v>
      </c>
      <c r="Q12" s="86" t="s">
        <v>240</v>
      </c>
      <c r="R12" s="86"/>
      <c r="S12" s="86"/>
      <c r="T12" s="86" t="s">
        <v>279</v>
      </c>
      <c r="U12" s="86"/>
      <c r="V12" s="89" t="s">
        <v>303</v>
      </c>
      <c r="W12" s="88">
        <v>43504.888657407406</v>
      </c>
      <c r="X12" s="89" t="s">
        <v>321</v>
      </c>
      <c r="Y12" s="86"/>
      <c r="Z12" s="86"/>
      <c r="AA12" s="92" t="s">
        <v>345</v>
      </c>
      <c r="AB12" s="86"/>
      <c r="AC12" s="86" t="b">
        <v>0</v>
      </c>
      <c r="AD12" s="86">
        <v>0</v>
      </c>
      <c r="AE12" s="92" t="s">
        <v>365</v>
      </c>
      <c r="AF12" s="86" t="b">
        <v>0</v>
      </c>
      <c r="AG12" s="86" t="s">
        <v>366</v>
      </c>
      <c r="AH12" s="86"/>
      <c r="AI12" s="92" t="s">
        <v>365</v>
      </c>
      <c r="AJ12" s="86" t="b">
        <v>0</v>
      </c>
      <c r="AK12" s="86">
        <v>2</v>
      </c>
      <c r="AL12" s="92" t="s">
        <v>342</v>
      </c>
      <c r="AM12" s="86" t="s">
        <v>370</v>
      </c>
      <c r="AN12" s="86" t="b">
        <v>0</v>
      </c>
      <c r="AO12" s="92" t="s">
        <v>342</v>
      </c>
      <c r="AP12" s="86" t="s">
        <v>176</v>
      </c>
      <c r="AQ12" s="86">
        <v>0</v>
      </c>
      <c r="AR12" s="86">
        <v>0</v>
      </c>
      <c r="AS12" s="86"/>
      <c r="AT12" s="86"/>
      <c r="AU12" s="86"/>
      <c r="AV12" s="86"/>
      <c r="AW12" s="86"/>
      <c r="AX12" s="86"/>
      <c r="AY12" s="86"/>
      <c r="AZ12" s="86"/>
      <c r="BA12">
        <v>2</v>
      </c>
      <c r="BB12" s="85" t="str">
        <f>REPLACE(INDEX(GroupVertices[Group],MATCH(Edges[[#This Row],[Vertex 1]],GroupVertices[Vertex],0)),1,1,"")</f>
        <v>3</v>
      </c>
      <c r="BC12" s="85" t="str">
        <f>REPLACE(INDEX(GroupVertices[Group],MATCH(Edges[[#This Row],[Vertex 2]],GroupVertices[Vertex],0)),1,1,"")</f>
        <v>3</v>
      </c>
      <c r="BD12" s="51">
        <v>0</v>
      </c>
      <c r="BE12" s="52">
        <v>0</v>
      </c>
      <c r="BF12" s="51">
        <v>1</v>
      </c>
      <c r="BG12" s="52">
        <v>3.5714285714285716</v>
      </c>
      <c r="BH12" s="51">
        <v>0</v>
      </c>
      <c r="BI12" s="52">
        <v>0</v>
      </c>
      <c r="BJ12" s="51">
        <v>27</v>
      </c>
      <c r="BK12" s="52">
        <v>96.42857142857143</v>
      </c>
      <c r="BL12" s="51">
        <v>28</v>
      </c>
    </row>
    <row r="13" spans="1:64" ht="30">
      <c r="A13" s="84" t="s">
        <v>214</v>
      </c>
      <c r="B13" s="84" t="s">
        <v>213</v>
      </c>
      <c r="C13" s="53" t="s">
        <v>963</v>
      </c>
      <c r="D13" s="54">
        <v>3</v>
      </c>
      <c r="E13" s="65" t="s">
        <v>136</v>
      </c>
      <c r="F13" s="55">
        <v>35</v>
      </c>
      <c r="G13" s="53"/>
      <c r="H13" s="57"/>
      <c r="I13" s="56"/>
      <c r="J13" s="56"/>
      <c r="K13" s="36" t="s">
        <v>66</v>
      </c>
      <c r="L13" s="83">
        <v>13</v>
      </c>
      <c r="M13" s="83"/>
      <c r="N13" s="63"/>
      <c r="O13" s="86" t="s">
        <v>239</v>
      </c>
      <c r="P13" s="88">
        <v>43508.48167824074</v>
      </c>
      <c r="Q13" s="86" t="s">
        <v>243</v>
      </c>
      <c r="R13" s="86"/>
      <c r="S13" s="86"/>
      <c r="T13" s="86" t="s">
        <v>282</v>
      </c>
      <c r="U13" s="86"/>
      <c r="V13" s="89" t="s">
        <v>303</v>
      </c>
      <c r="W13" s="88">
        <v>43508.48167824074</v>
      </c>
      <c r="X13" s="89" t="s">
        <v>320</v>
      </c>
      <c r="Y13" s="86"/>
      <c r="Z13" s="86"/>
      <c r="AA13" s="92" t="s">
        <v>344</v>
      </c>
      <c r="AB13" s="86"/>
      <c r="AC13" s="86" t="b">
        <v>0</v>
      </c>
      <c r="AD13" s="86">
        <v>0</v>
      </c>
      <c r="AE13" s="92" t="s">
        <v>365</v>
      </c>
      <c r="AF13" s="86" t="b">
        <v>0</v>
      </c>
      <c r="AG13" s="86" t="s">
        <v>366</v>
      </c>
      <c r="AH13" s="86"/>
      <c r="AI13" s="92" t="s">
        <v>365</v>
      </c>
      <c r="AJ13" s="86" t="b">
        <v>0</v>
      </c>
      <c r="AK13" s="86">
        <v>1</v>
      </c>
      <c r="AL13" s="92" t="s">
        <v>343</v>
      </c>
      <c r="AM13" s="86" t="s">
        <v>369</v>
      </c>
      <c r="AN13" s="86" t="b">
        <v>0</v>
      </c>
      <c r="AO13" s="92" t="s">
        <v>343</v>
      </c>
      <c r="AP13" s="86" t="s">
        <v>176</v>
      </c>
      <c r="AQ13" s="86">
        <v>0</v>
      </c>
      <c r="AR13" s="86">
        <v>0</v>
      </c>
      <c r="AS13" s="86"/>
      <c r="AT13" s="86"/>
      <c r="AU13" s="86"/>
      <c r="AV13" s="86"/>
      <c r="AW13" s="86"/>
      <c r="AX13" s="86"/>
      <c r="AY13" s="86"/>
      <c r="AZ13" s="86"/>
      <c r="BA13">
        <v>2</v>
      </c>
      <c r="BB13" s="85" t="str">
        <f>REPLACE(INDEX(GroupVertices[Group],MATCH(Edges[[#This Row],[Vertex 1]],GroupVertices[Vertex],0)),1,1,"")</f>
        <v>3</v>
      </c>
      <c r="BC13" s="85" t="str">
        <f>REPLACE(INDEX(GroupVertices[Group],MATCH(Edges[[#This Row],[Vertex 2]],GroupVertices[Vertex],0)),1,1,"")</f>
        <v>3</v>
      </c>
      <c r="BD13" s="51"/>
      <c r="BE13" s="52"/>
      <c r="BF13" s="51"/>
      <c r="BG13" s="52"/>
      <c r="BH13" s="51"/>
      <c r="BI13" s="52"/>
      <c r="BJ13" s="51"/>
      <c r="BK13" s="52"/>
      <c r="BL13" s="51"/>
    </row>
    <row r="14" spans="1:64" ht="45">
      <c r="A14" s="84" t="s">
        <v>215</v>
      </c>
      <c r="B14" s="84" t="s">
        <v>215</v>
      </c>
      <c r="C14" s="53" t="s">
        <v>962</v>
      </c>
      <c r="D14" s="54">
        <v>3</v>
      </c>
      <c r="E14" s="65" t="s">
        <v>132</v>
      </c>
      <c r="F14" s="55">
        <v>35</v>
      </c>
      <c r="G14" s="53"/>
      <c r="H14" s="57"/>
      <c r="I14" s="56"/>
      <c r="J14" s="56"/>
      <c r="K14" s="36" t="s">
        <v>65</v>
      </c>
      <c r="L14" s="83">
        <v>14</v>
      </c>
      <c r="M14" s="83"/>
      <c r="N14" s="63"/>
      <c r="O14" s="86" t="s">
        <v>176</v>
      </c>
      <c r="P14" s="88">
        <v>43508.851122685184</v>
      </c>
      <c r="Q14" s="86" t="s">
        <v>244</v>
      </c>
      <c r="R14" s="89" t="s">
        <v>261</v>
      </c>
      <c r="S14" s="86" t="s">
        <v>272</v>
      </c>
      <c r="T14" s="86" t="s">
        <v>283</v>
      </c>
      <c r="U14" s="86"/>
      <c r="V14" s="89" t="s">
        <v>304</v>
      </c>
      <c r="W14" s="88">
        <v>43508.851122685184</v>
      </c>
      <c r="X14" s="89" t="s">
        <v>322</v>
      </c>
      <c r="Y14" s="86"/>
      <c r="Z14" s="86"/>
      <c r="AA14" s="92" t="s">
        <v>346</v>
      </c>
      <c r="AB14" s="86"/>
      <c r="AC14" s="86" t="b">
        <v>0</v>
      </c>
      <c r="AD14" s="86">
        <v>0</v>
      </c>
      <c r="AE14" s="92" t="s">
        <v>365</v>
      </c>
      <c r="AF14" s="86" t="b">
        <v>0</v>
      </c>
      <c r="AG14" s="86" t="s">
        <v>366</v>
      </c>
      <c r="AH14" s="86"/>
      <c r="AI14" s="92" t="s">
        <v>365</v>
      </c>
      <c r="AJ14" s="86" t="b">
        <v>0</v>
      </c>
      <c r="AK14" s="86">
        <v>0</v>
      </c>
      <c r="AL14" s="92" t="s">
        <v>365</v>
      </c>
      <c r="AM14" s="86" t="s">
        <v>371</v>
      </c>
      <c r="AN14" s="86" t="b">
        <v>0</v>
      </c>
      <c r="AO14" s="92" t="s">
        <v>346</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3</v>
      </c>
      <c r="BE14" s="52">
        <v>9.67741935483871</v>
      </c>
      <c r="BF14" s="51">
        <v>0</v>
      </c>
      <c r="BG14" s="52">
        <v>0</v>
      </c>
      <c r="BH14" s="51">
        <v>0</v>
      </c>
      <c r="BI14" s="52">
        <v>0</v>
      </c>
      <c r="BJ14" s="51">
        <v>28</v>
      </c>
      <c r="BK14" s="52">
        <v>90.3225806451613</v>
      </c>
      <c r="BL14" s="51">
        <v>31</v>
      </c>
    </row>
    <row r="15" spans="1:64" ht="45">
      <c r="A15" s="84" t="s">
        <v>216</v>
      </c>
      <c r="B15" s="84" t="s">
        <v>236</v>
      </c>
      <c r="C15" s="53" t="s">
        <v>962</v>
      </c>
      <c r="D15" s="54">
        <v>3</v>
      </c>
      <c r="E15" s="65" t="s">
        <v>132</v>
      </c>
      <c r="F15" s="55">
        <v>35</v>
      </c>
      <c r="G15" s="53"/>
      <c r="H15" s="57"/>
      <c r="I15" s="56"/>
      <c r="J15" s="56"/>
      <c r="K15" s="36" t="s">
        <v>65</v>
      </c>
      <c r="L15" s="83">
        <v>15</v>
      </c>
      <c r="M15" s="83"/>
      <c r="N15" s="63"/>
      <c r="O15" s="86" t="s">
        <v>239</v>
      </c>
      <c r="P15" s="88">
        <v>43510.39774305555</v>
      </c>
      <c r="Q15" s="86" t="s">
        <v>245</v>
      </c>
      <c r="R15" s="89" t="s">
        <v>262</v>
      </c>
      <c r="S15" s="86" t="s">
        <v>273</v>
      </c>
      <c r="T15" s="86" t="s">
        <v>284</v>
      </c>
      <c r="U15" s="86"/>
      <c r="V15" s="89" t="s">
        <v>305</v>
      </c>
      <c r="W15" s="88">
        <v>43510.39774305555</v>
      </c>
      <c r="X15" s="89" t="s">
        <v>323</v>
      </c>
      <c r="Y15" s="86"/>
      <c r="Z15" s="86"/>
      <c r="AA15" s="92" t="s">
        <v>347</v>
      </c>
      <c r="AB15" s="86"/>
      <c r="AC15" s="86" t="b">
        <v>0</v>
      </c>
      <c r="AD15" s="86">
        <v>0</v>
      </c>
      <c r="AE15" s="92" t="s">
        <v>365</v>
      </c>
      <c r="AF15" s="86" t="b">
        <v>0</v>
      </c>
      <c r="AG15" s="86" t="s">
        <v>366</v>
      </c>
      <c r="AH15" s="86"/>
      <c r="AI15" s="92" t="s">
        <v>365</v>
      </c>
      <c r="AJ15" s="86" t="b">
        <v>0</v>
      </c>
      <c r="AK15" s="86">
        <v>0</v>
      </c>
      <c r="AL15" s="92" t="s">
        <v>365</v>
      </c>
      <c r="AM15" s="86" t="s">
        <v>370</v>
      </c>
      <c r="AN15" s="86" t="b">
        <v>0</v>
      </c>
      <c r="AO15" s="92" t="s">
        <v>347</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c r="BE15" s="52"/>
      <c r="BF15" s="51"/>
      <c r="BG15" s="52"/>
      <c r="BH15" s="51"/>
      <c r="BI15" s="52"/>
      <c r="BJ15" s="51"/>
      <c r="BK15" s="52"/>
      <c r="BL15" s="51"/>
    </row>
    <row r="16" spans="1:64" ht="45">
      <c r="A16" s="84" t="s">
        <v>216</v>
      </c>
      <c r="B16" s="84" t="s">
        <v>237</v>
      </c>
      <c r="C16" s="53" t="s">
        <v>962</v>
      </c>
      <c r="D16" s="54">
        <v>3</v>
      </c>
      <c r="E16" s="65" t="s">
        <v>132</v>
      </c>
      <c r="F16" s="55">
        <v>35</v>
      </c>
      <c r="G16" s="53"/>
      <c r="H16" s="57"/>
      <c r="I16" s="56"/>
      <c r="J16" s="56"/>
      <c r="K16" s="36" t="s">
        <v>65</v>
      </c>
      <c r="L16" s="83">
        <v>16</v>
      </c>
      <c r="M16" s="83"/>
      <c r="N16" s="63"/>
      <c r="O16" s="86" t="s">
        <v>239</v>
      </c>
      <c r="P16" s="88">
        <v>43510.39774305555</v>
      </c>
      <c r="Q16" s="86" t="s">
        <v>245</v>
      </c>
      <c r="R16" s="89" t="s">
        <v>262</v>
      </c>
      <c r="S16" s="86" t="s">
        <v>273</v>
      </c>
      <c r="T16" s="86" t="s">
        <v>284</v>
      </c>
      <c r="U16" s="86"/>
      <c r="V16" s="89" t="s">
        <v>305</v>
      </c>
      <c r="W16" s="88">
        <v>43510.39774305555</v>
      </c>
      <c r="X16" s="89" t="s">
        <v>323</v>
      </c>
      <c r="Y16" s="86"/>
      <c r="Z16" s="86"/>
      <c r="AA16" s="92" t="s">
        <v>347</v>
      </c>
      <c r="AB16" s="86"/>
      <c r="AC16" s="86" t="b">
        <v>0</v>
      </c>
      <c r="AD16" s="86">
        <v>0</v>
      </c>
      <c r="AE16" s="92" t="s">
        <v>365</v>
      </c>
      <c r="AF16" s="86" t="b">
        <v>0</v>
      </c>
      <c r="AG16" s="86" t="s">
        <v>366</v>
      </c>
      <c r="AH16" s="86"/>
      <c r="AI16" s="92" t="s">
        <v>365</v>
      </c>
      <c r="AJ16" s="86" t="b">
        <v>0</v>
      </c>
      <c r="AK16" s="86">
        <v>0</v>
      </c>
      <c r="AL16" s="92" t="s">
        <v>365</v>
      </c>
      <c r="AM16" s="86" t="s">
        <v>370</v>
      </c>
      <c r="AN16" s="86" t="b">
        <v>0</v>
      </c>
      <c r="AO16" s="92" t="s">
        <v>347</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v>1</v>
      </c>
      <c r="BE16" s="52">
        <v>8.333333333333334</v>
      </c>
      <c r="BF16" s="51">
        <v>0</v>
      </c>
      <c r="BG16" s="52">
        <v>0</v>
      </c>
      <c r="BH16" s="51">
        <v>0</v>
      </c>
      <c r="BI16" s="52">
        <v>0</v>
      </c>
      <c r="BJ16" s="51">
        <v>11</v>
      </c>
      <c r="BK16" s="52">
        <v>91.66666666666667</v>
      </c>
      <c r="BL16" s="51">
        <v>12</v>
      </c>
    </row>
    <row r="17" spans="1:64" ht="30">
      <c r="A17" s="84" t="s">
        <v>217</v>
      </c>
      <c r="B17" s="84" t="s">
        <v>217</v>
      </c>
      <c r="C17" s="53" t="s">
        <v>963</v>
      </c>
      <c r="D17" s="54">
        <v>3</v>
      </c>
      <c r="E17" s="65" t="s">
        <v>136</v>
      </c>
      <c r="F17" s="55">
        <v>35</v>
      </c>
      <c r="G17" s="53"/>
      <c r="H17" s="57"/>
      <c r="I17" s="56"/>
      <c r="J17" s="56"/>
      <c r="K17" s="36" t="s">
        <v>65</v>
      </c>
      <c r="L17" s="83">
        <v>17</v>
      </c>
      <c r="M17" s="83"/>
      <c r="N17" s="63"/>
      <c r="O17" s="86" t="s">
        <v>176</v>
      </c>
      <c r="P17" s="88">
        <v>43519.68918981482</v>
      </c>
      <c r="Q17" s="86" t="s">
        <v>246</v>
      </c>
      <c r="R17" s="89" t="s">
        <v>263</v>
      </c>
      <c r="S17" s="86" t="s">
        <v>274</v>
      </c>
      <c r="T17" s="86" t="s">
        <v>237</v>
      </c>
      <c r="U17" s="86"/>
      <c r="V17" s="89" t="s">
        <v>306</v>
      </c>
      <c r="W17" s="88">
        <v>43519.68918981482</v>
      </c>
      <c r="X17" s="89" t="s">
        <v>324</v>
      </c>
      <c r="Y17" s="86"/>
      <c r="Z17" s="86"/>
      <c r="AA17" s="92" t="s">
        <v>348</v>
      </c>
      <c r="AB17" s="86"/>
      <c r="AC17" s="86" t="b">
        <v>0</v>
      </c>
      <c r="AD17" s="86">
        <v>2</v>
      </c>
      <c r="AE17" s="92" t="s">
        <v>365</v>
      </c>
      <c r="AF17" s="86" t="b">
        <v>0</v>
      </c>
      <c r="AG17" s="86" t="s">
        <v>366</v>
      </c>
      <c r="AH17" s="86"/>
      <c r="AI17" s="92" t="s">
        <v>365</v>
      </c>
      <c r="AJ17" s="86" t="b">
        <v>0</v>
      </c>
      <c r="AK17" s="86">
        <v>0</v>
      </c>
      <c r="AL17" s="92" t="s">
        <v>365</v>
      </c>
      <c r="AM17" s="86" t="s">
        <v>369</v>
      </c>
      <c r="AN17" s="86" t="b">
        <v>0</v>
      </c>
      <c r="AO17" s="92" t="s">
        <v>348</v>
      </c>
      <c r="AP17" s="86" t="s">
        <v>176</v>
      </c>
      <c r="AQ17" s="86">
        <v>0</v>
      </c>
      <c r="AR17" s="86">
        <v>0</v>
      </c>
      <c r="AS17" s="86"/>
      <c r="AT17" s="86"/>
      <c r="AU17" s="86"/>
      <c r="AV17" s="86"/>
      <c r="AW17" s="86"/>
      <c r="AX17" s="86"/>
      <c r="AY17" s="86"/>
      <c r="AZ17" s="86"/>
      <c r="BA17">
        <v>2</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13</v>
      </c>
      <c r="BK17" s="52">
        <v>100</v>
      </c>
      <c r="BL17" s="51">
        <v>13</v>
      </c>
    </row>
    <row r="18" spans="1:64" ht="30">
      <c r="A18" s="84" t="s">
        <v>217</v>
      </c>
      <c r="B18" s="84" t="s">
        <v>217</v>
      </c>
      <c r="C18" s="53" t="s">
        <v>963</v>
      </c>
      <c r="D18" s="54">
        <v>3</v>
      </c>
      <c r="E18" s="65" t="s">
        <v>136</v>
      </c>
      <c r="F18" s="55">
        <v>35</v>
      </c>
      <c r="G18" s="53"/>
      <c r="H18" s="57"/>
      <c r="I18" s="56"/>
      <c r="J18" s="56"/>
      <c r="K18" s="36" t="s">
        <v>65</v>
      </c>
      <c r="L18" s="83">
        <v>18</v>
      </c>
      <c r="M18" s="83"/>
      <c r="N18" s="63"/>
      <c r="O18" s="86" t="s">
        <v>176</v>
      </c>
      <c r="P18" s="88">
        <v>43519.69138888889</v>
      </c>
      <c r="Q18" s="86" t="s">
        <v>247</v>
      </c>
      <c r="R18" s="89" t="s">
        <v>263</v>
      </c>
      <c r="S18" s="86" t="s">
        <v>274</v>
      </c>
      <c r="T18" s="86" t="s">
        <v>285</v>
      </c>
      <c r="U18" s="89" t="s">
        <v>295</v>
      </c>
      <c r="V18" s="89" t="s">
        <v>295</v>
      </c>
      <c r="W18" s="88">
        <v>43519.69138888889</v>
      </c>
      <c r="X18" s="89" t="s">
        <v>325</v>
      </c>
      <c r="Y18" s="86"/>
      <c r="Z18" s="86"/>
      <c r="AA18" s="92" t="s">
        <v>349</v>
      </c>
      <c r="AB18" s="86"/>
      <c r="AC18" s="86" t="b">
        <v>0</v>
      </c>
      <c r="AD18" s="86">
        <v>2</v>
      </c>
      <c r="AE18" s="92" t="s">
        <v>365</v>
      </c>
      <c r="AF18" s="86" t="b">
        <v>0</v>
      </c>
      <c r="AG18" s="86" t="s">
        <v>366</v>
      </c>
      <c r="AH18" s="86"/>
      <c r="AI18" s="92" t="s">
        <v>365</v>
      </c>
      <c r="AJ18" s="86" t="b">
        <v>0</v>
      </c>
      <c r="AK18" s="86">
        <v>0</v>
      </c>
      <c r="AL18" s="92" t="s">
        <v>365</v>
      </c>
      <c r="AM18" s="86" t="s">
        <v>369</v>
      </c>
      <c r="AN18" s="86" t="b">
        <v>0</v>
      </c>
      <c r="AO18" s="92" t="s">
        <v>349</v>
      </c>
      <c r="AP18" s="86" t="s">
        <v>176</v>
      </c>
      <c r="AQ18" s="86">
        <v>0</v>
      </c>
      <c r="AR18" s="86">
        <v>0</v>
      </c>
      <c r="AS18" s="86"/>
      <c r="AT18" s="86"/>
      <c r="AU18" s="86"/>
      <c r="AV18" s="86"/>
      <c r="AW18" s="86"/>
      <c r="AX18" s="86"/>
      <c r="AY18" s="86"/>
      <c r="AZ18" s="86"/>
      <c r="BA18">
        <v>2</v>
      </c>
      <c r="BB18" s="85" t="str">
        <f>REPLACE(INDEX(GroupVertices[Group],MATCH(Edges[[#This Row],[Vertex 1]],GroupVertices[Vertex],0)),1,1,"")</f>
        <v>1</v>
      </c>
      <c r="BC18" s="85" t="str">
        <f>REPLACE(INDEX(GroupVertices[Group],MATCH(Edges[[#This Row],[Vertex 2]],GroupVertices[Vertex],0)),1,1,"")</f>
        <v>1</v>
      </c>
      <c r="BD18" s="51">
        <v>1</v>
      </c>
      <c r="BE18" s="52">
        <v>2.5</v>
      </c>
      <c r="BF18" s="51">
        <v>0</v>
      </c>
      <c r="BG18" s="52">
        <v>0</v>
      </c>
      <c r="BH18" s="51">
        <v>0</v>
      </c>
      <c r="BI18" s="52">
        <v>0</v>
      </c>
      <c r="BJ18" s="51">
        <v>39</v>
      </c>
      <c r="BK18" s="52">
        <v>97.5</v>
      </c>
      <c r="BL18" s="51">
        <v>40</v>
      </c>
    </row>
    <row r="19" spans="1:64" ht="45">
      <c r="A19" s="84" t="s">
        <v>218</v>
      </c>
      <c r="B19" s="84" t="s">
        <v>218</v>
      </c>
      <c r="C19" s="53" t="s">
        <v>962</v>
      </c>
      <c r="D19" s="54">
        <v>3</v>
      </c>
      <c r="E19" s="65" t="s">
        <v>132</v>
      </c>
      <c r="F19" s="55">
        <v>35</v>
      </c>
      <c r="G19" s="53"/>
      <c r="H19" s="57"/>
      <c r="I19" s="56"/>
      <c r="J19" s="56"/>
      <c r="K19" s="36" t="s">
        <v>65</v>
      </c>
      <c r="L19" s="83">
        <v>19</v>
      </c>
      <c r="M19" s="83"/>
      <c r="N19" s="63"/>
      <c r="O19" s="86" t="s">
        <v>176</v>
      </c>
      <c r="P19" s="88">
        <v>43529.48457175926</v>
      </c>
      <c r="Q19" s="86" t="s">
        <v>248</v>
      </c>
      <c r="R19" s="89" t="s">
        <v>264</v>
      </c>
      <c r="S19" s="86" t="s">
        <v>272</v>
      </c>
      <c r="T19" s="86" t="s">
        <v>286</v>
      </c>
      <c r="U19" s="86"/>
      <c r="V19" s="89" t="s">
        <v>307</v>
      </c>
      <c r="W19" s="88">
        <v>43529.48457175926</v>
      </c>
      <c r="X19" s="89" t="s">
        <v>326</v>
      </c>
      <c r="Y19" s="86"/>
      <c r="Z19" s="86"/>
      <c r="AA19" s="92" t="s">
        <v>350</v>
      </c>
      <c r="AB19" s="86"/>
      <c r="AC19" s="86" t="b">
        <v>0</v>
      </c>
      <c r="AD19" s="86">
        <v>0</v>
      </c>
      <c r="AE19" s="92" t="s">
        <v>365</v>
      </c>
      <c r="AF19" s="86" t="b">
        <v>0</v>
      </c>
      <c r="AG19" s="86" t="s">
        <v>366</v>
      </c>
      <c r="AH19" s="86"/>
      <c r="AI19" s="92" t="s">
        <v>365</v>
      </c>
      <c r="AJ19" s="86" t="b">
        <v>0</v>
      </c>
      <c r="AK19" s="86">
        <v>0</v>
      </c>
      <c r="AL19" s="92" t="s">
        <v>365</v>
      </c>
      <c r="AM19" s="86" t="s">
        <v>371</v>
      </c>
      <c r="AN19" s="86" t="b">
        <v>0</v>
      </c>
      <c r="AO19" s="92" t="s">
        <v>350</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v>0</v>
      </c>
      <c r="BE19" s="52">
        <v>0</v>
      </c>
      <c r="BF19" s="51">
        <v>1</v>
      </c>
      <c r="BG19" s="52">
        <v>5</v>
      </c>
      <c r="BH19" s="51">
        <v>0</v>
      </c>
      <c r="BI19" s="52">
        <v>0</v>
      </c>
      <c r="BJ19" s="51">
        <v>19</v>
      </c>
      <c r="BK19" s="52">
        <v>95</v>
      </c>
      <c r="BL19" s="51">
        <v>20</v>
      </c>
    </row>
    <row r="20" spans="1:64" ht="45">
      <c r="A20" s="84" t="s">
        <v>219</v>
      </c>
      <c r="B20" s="84" t="s">
        <v>237</v>
      </c>
      <c r="C20" s="53" t="s">
        <v>962</v>
      </c>
      <c r="D20" s="54">
        <v>3</v>
      </c>
      <c r="E20" s="65" t="s">
        <v>132</v>
      </c>
      <c r="F20" s="55">
        <v>35</v>
      </c>
      <c r="G20" s="53"/>
      <c r="H20" s="57"/>
      <c r="I20" s="56"/>
      <c r="J20" s="56"/>
      <c r="K20" s="36" t="s">
        <v>65</v>
      </c>
      <c r="L20" s="83">
        <v>20</v>
      </c>
      <c r="M20" s="83"/>
      <c r="N20" s="63"/>
      <c r="O20" s="86" t="s">
        <v>239</v>
      </c>
      <c r="P20" s="88">
        <v>42717.086493055554</v>
      </c>
      <c r="Q20" s="86" t="s">
        <v>249</v>
      </c>
      <c r="R20" s="86"/>
      <c r="S20" s="86"/>
      <c r="T20" s="86" t="s">
        <v>287</v>
      </c>
      <c r="U20" s="89" t="s">
        <v>296</v>
      </c>
      <c r="V20" s="89" t="s">
        <v>296</v>
      </c>
      <c r="W20" s="88">
        <v>42717.086493055554</v>
      </c>
      <c r="X20" s="89" t="s">
        <v>327</v>
      </c>
      <c r="Y20" s="86"/>
      <c r="Z20" s="86"/>
      <c r="AA20" s="92" t="s">
        <v>351</v>
      </c>
      <c r="AB20" s="86"/>
      <c r="AC20" s="86" t="b">
        <v>0</v>
      </c>
      <c r="AD20" s="86">
        <v>6</v>
      </c>
      <c r="AE20" s="92" t="s">
        <v>365</v>
      </c>
      <c r="AF20" s="86" t="b">
        <v>0</v>
      </c>
      <c r="AG20" s="86" t="s">
        <v>366</v>
      </c>
      <c r="AH20" s="86"/>
      <c r="AI20" s="92" t="s">
        <v>365</v>
      </c>
      <c r="AJ20" s="86" t="b">
        <v>0</v>
      </c>
      <c r="AK20" s="86">
        <v>6</v>
      </c>
      <c r="AL20" s="92" t="s">
        <v>365</v>
      </c>
      <c r="AM20" s="86" t="s">
        <v>372</v>
      </c>
      <c r="AN20" s="86" t="b">
        <v>0</v>
      </c>
      <c r="AO20" s="92" t="s">
        <v>351</v>
      </c>
      <c r="AP20" s="86" t="s">
        <v>377</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2</v>
      </c>
      <c r="BD20" s="51">
        <v>1</v>
      </c>
      <c r="BE20" s="52">
        <v>5.555555555555555</v>
      </c>
      <c r="BF20" s="51">
        <v>0</v>
      </c>
      <c r="BG20" s="52">
        <v>0</v>
      </c>
      <c r="BH20" s="51">
        <v>0</v>
      </c>
      <c r="BI20" s="52">
        <v>0</v>
      </c>
      <c r="BJ20" s="51">
        <v>17</v>
      </c>
      <c r="BK20" s="52">
        <v>94.44444444444444</v>
      </c>
      <c r="BL20" s="51">
        <v>18</v>
      </c>
    </row>
    <row r="21" spans="1:64" ht="45">
      <c r="A21" s="84" t="s">
        <v>220</v>
      </c>
      <c r="B21" s="84" t="s">
        <v>219</v>
      </c>
      <c r="C21" s="53" t="s">
        <v>962</v>
      </c>
      <c r="D21" s="54">
        <v>3</v>
      </c>
      <c r="E21" s="65" t="s">
        <v>132</v>
      </c>
      <c r="F21" s="55">
        <v>35</v>
      </c>
      <c r="G21" s="53"/>
      <c r="H21" s="57"/>
      <c r="I21" s="56"/>
      <c r="J21" s="56"/>
      <c r="K21" s="36" t="s">
        <v>65</v>
      </c>
      <c r="L21" s="83">
        <v>21</v>
      </c>
      <c r="M21" s="83"/>
      <c r="N21" s="63"/>
      <c r="O21" s="86" t="s">
        <v>239</v>
      </c>
      <c r="P21" s="88">
        <v>43530.42013888889</v>
      </c>
      <c r="Q21" s="86" t="s">
        <v>250</v>
      </c>
      <c r="R21" s="86"/>
      <c r="S21" s="86"/>
      <c r="T21" s="86" t="s">
        <v>287</v>
      </c>
      <c r="U21" s="86"/>
      <c r="V21" s="89" t="s">
        <v>308</v>
      </c>
      <c r="W21" s="88">
        <v>43530.42013888889</v>
      </c>
      <c r="X21" s="89" t="s">
        <v>328</v>
      </c>
      <c r="Y21" s="86"/>
      <c r="Z21" s="86"/>
      <c r="AA21" s="92" t="s">
        <v>352</v>
      </c>
      <c r="AB21" s="86"/>
      <c r="AC21" s="86" t="b">
        <v>0</v>
      </c>
      <c r="AD21" s="86">
        <v>0</v>
      </c>
      <c r="AE21" s="92" t="s">
        <v>365</v>
      </c>
      <c r="AF21" s="86" t="b">
        <v>0</v>
      </c>
      <c r="AG21" s="86" t="s">
        <v>366</v>
      </c>
      <c r="AH21" s="86"/>
      <c r="AI21" s="92" t="s">
        <v>365</v>
      </c>
      <c r="AJ21" s="86" t="b">
        <v>0</v>
      </c>
      <c r="AK21" s="86">
        <v>6</v>
      </c>
      <c r="AL21" s="92" t="s">
        <v>351</v>
      </c>
      <c r="AM21" s="86" t="s">
        <v>370</v>
      </c>
      <c r="AN21" s="86" t="b">
        <v>0</v>
      </c>
      <c r="AO21" s="92" t="s">
        <v>351</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c r="BE21" s="52"/>
      <c r="BF21" s="51"/>
      <c r="BG21" s="52"/>
      <c r="BH21" s="51"/>
      <c r="BI21" s="52"/>
      <c r="BJ21" s="51"/>
      <c r="BK21" s="52"/>
      <c r="BL21" s="51"/>
    </row>
    <row r="22" spans="1:64" ht="45">
      <c r="A22" s="84" t="s">
        <v>220</v>
      </c>
      <c r="B22" s="84" t="s">
        <v>237</v>
      </c>
      <c r="C22" s="53" t="s">
        <v>962</v>
      </c>
      <c r="D22" s="54">
        <v>3</v>
      </c>
      <c r="E22" s="65" t="s">
        <v>132</v>
      </c>
      <c r="F22" s="55">
        <v>35</v>
      </c>
      <c r="G22" s="53"/>
      <c r="H22" s="57"/>
      <c r="I22" s="56"/>
      <c r="J22" s="56"/>
      <c r="K22" s="36" t="s">
        <v>65</v>
      </c>
      <c r="L22" s="83">
        <v>22</v>
      </c>
      <c r="M22" s="83"/>
      <c r="N22" s="63"/>
      <c r="O22" s="86" t="s">
        <v>239</v>
      </c>
      <c r="P22" s="88">
        <v>43530.42013888889</v>
      </c>
      <c r="Q22" s="86" t="s">
        <v>250</v>
      </c>
      <c r="R22" s="86"/>
      <c r="S22" s="86"/>
      <c r="T22" s="86" t="s">
        <v>287</v>
      </c>
      <c r="U22" s="86"/>
      <c r="V22" s="89" t="s">
        <v>308</v>
      </c>
      <c r="W22" s="88">
        <v>43530.42013888889</v>
      </c>
      <c r="X22" s="89" t="s">
        <v>328</v>
      </c>
      <c r="Y22" s="86"/>
      <c r="Z22" s="86"/>
      <c r="AA22" s="92" t="s">
        <v>352</v>
      </c>
      <c r="AB22" s="86"/>
      <c r="AC22" s="86" t="b">
        <v>0</v>
      </c>
      <c r="AD22" s="86">
        <v>0</v>
      </c>
      <c r="AE22" s="92" t="s">
        <v>365</v>
      </c>
      <c r="AF22" s="86" t="b">
        <v>0</v>
      </c>
      <c r="AG22" s="86" t="s">
        <v>366</v>
      </c>
      <c r="AH22" s="86"/>
      <c r="AI22" s="92" t="s">
        <v>365</v>
      </c>
      <c r="AJ22" s="86" t="b">
        <v>0</v>
      </c>
      <c r="AK22" s="86">
        <v>6</v>
      </c>
      <c r="AL22" s="92" t="s">
        <v>351</v>
      </c>
      <c r="AM22" s="86" t="s">
        <v>370</v>
      </c>
      <c r="AN22" s="86" t="b">
        <v>0</v>
      </c>
      <c r="AO22" s="92" t="s">
        <v>351</v>
      </c>
      <c r="AP22" s="86" t="s">
        <v>176</v>
      </c>
      <c r="AQ22" s="86">
        <v>0</v>
      </c>
      <c r="AR22" s="86">
        <v>0</v>
      </c>
      <c r="AS22" s="86"/>
      <c r="AT22" s="86"/>
      <c r="AU22" s="86"/>
      <c r="AV22" s="86"/>
      <c r="AW22" s="86"/>
      <c r="AX22" s="86"/>
      <c r="AY22" s="86"/>
      <c r="AZ22" s="86"/>
      <c r="BA22">
        <v>1</v>
      </c>
      <c r="BB22" s="85" t="str">
        <f>REPLACE(INDEX(GroupVertices[Group],MATCH(Edges[[#This Row],[Vertex 1]],GroupVertices[Vertex],0)),1,1,"")</f>
        <v>2</v>
      </c>
      <c r="BC22" s="85" t="str">
        <f>REPLACE(INDEX(GroupVertices[Group],MATCH(Edges[[#This Row],[Vertex 2]],GroupVertices[Vertex],0)),1,1,"")</f>
        <v>2</v>
      </c>
      <c r="BD22" s="51">
        <v>1</v>
      </c>
      <c r="BE22" s="52">
        <v>4.761904761904762</v>
      </c>
      <c r="BF22" s="51">
        <v>0</v>
      </c>
      <c r="BG22" s="52">
        <v>0</v>
      </c>
      <c r="BH22" s="51">
        <v>0</v>
      </c>
      <c r="BI22" s="52">
        <v>0</v>
      </c>
      <c r="BJ22" s="51">
        <v>20</v>
      </c>
      <c r="BK22" s="52">
        <v>95.23809523809524</v>
      </c>
      <c r="BL22" s="51">
        <v>21</v>
      </c>
    </row>
    <row r="23" spans="1:64" ht="45">
      <c r="A23" s="84" t="s">
        <v>221</v>
      </c>
      <c r="B23" s="84" t="s">
        <v>221</v>
      </c>
      <c r="C23" s="53" t="s">
        <v>962</v>
      </c>
      <c r="D23" s="54">
        <v>3</v>
      </c>
      <c r="E23" s="65" t="s">
        <v>132</v>
      </c>
      <c r="F23" s="55">
        <v>35</v>
      </c>
      <c r="G23" s="53"/>
      <c r="H23" s="57"/>
      <c r="I23" s="56"/>
      <c r="J23" s="56"/>
      <c r="K23" s="36" t="s">
        <v>65</v>
      </c>
      <c r="L23" s="83">
        <v>23</v>
      </c>
      <c r="M23" s="83"/>
      <c r="N23" s="63"/>
      <c r="O23" s="86" t="s">
        <v>176</v>
      </c>
      <c r="P23" s="88">
        <v>43530.820972222224</v>
      </c>
      <c r="Q23" s="86" t="s">
        <v>251</v>
      </c>
      <c r="R23" s="86" t="s">
        <v>265</v>
      </c>
      <c r="S23" s="86" t="s">
        <v>275</v>
      </c>
      <c r="T23" s="86" t="s">
        <v>237</v>
      </c>
      <c r="U23" s="86"/>
      <c r="V23" s="89" t="s">
        <v>309</v>
      </c>
      <c r="W23" s="88">
        <v>43530.820972222224</v>
      </c>
      <c r="X23" s="89" t="s">
        <v>329</v>
      </c>
      <c r="Y23" s="86"/>
      <c r="Z23" s="86"/>
      <c r="AA23" s="92" t="s">
        <v>353</v>
      </c>
      <c r="AB23" s="86"/>
      <c r="AC23" s="86" t="b">
        <v>0</v>
      </c>
      <c r="AD23" s="86">
        <v>0</v>
      </c>
      <c r="AE23" s="92" t="s">
        <v>365</v>
      </c>
      <c r="AF23" s="86" t="b">
        <v>0</v>
      </c>
      <c r="AG23" s="86" t="s">
        <v>366</v>
      </c>
      <c r="AH23" s="86"/>
      <c r="AI23" s="92" t="s">
        <v>365</v>
      </c>
      <c r="AJ23" s="86" t="b">
        <v>0</v>
      </c>
      <c r="AK23" s="86">
        <v>0</v>
      </c>
      <c r="AL23" s="92" t="s">
        <v>365</v>
      </c>
      <c r="AM23" s="86" t="s">
        <v>373</v>
      </c>
      <c r="AN23" s="86" t="b">
        <v>0</v>
      </c>
      <c r="AO23" s="92" t="s">
        <v>353</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v>2</v>
      </c>
      <c r="BE23" s="52">
        <v>8.695652173913043</v>
      </c>
      <c r="BF23" s="51">
        <v>0</v>
      </c>
      <c r="BG23" s="52">
        <v>0</v>
      </c>
      <c r="BH23" s="51">
        <v>0</v>
      </c>
      <c r="BI23" s="52">
        <v>0</v>
      </c>
      <c r="BJ23" s="51">
        <v>21</v>
      </c>
      <c r="BK23" s="52">
        <v>91.30434782608695</v>
      </c>
      <c r="BL23" s="51">
        <v>23</v>
      </c>
    </row>
    <row r="24" spans="1:64" ht="45">
      <c r="A24" s="84" t="s">
        <v>222</v>
      </c>
      <c r="B24" s="84" t="s">
        <v>222</v>
      </c>
      <c r="C24" s="53" t="s">
        <v>962</v>
      </c>
      <c r="D24" s="54">
        <v>3</v>
      </c>
      <c r="E24" s="65" t="s">
        <v>132</v>
      </c>
      <c r="F24" s="55">
        <v>35</v>
      </c>
      <c r="G24" s="53"/>
      <c r="H24" s="57"/>
      <c r="I24" s="56"/>
      <c r="J24" s="56"/>
      <c r="K24" s="36" t="s">
        <v>65</v>
      </c>
      <c r="L24" s="83">
        <v>24</v>
      </c>
      <c r="M24" s="83"/>
      <c r="N24" s="63"/>
      <c r="O24" s="86" t="s">
        <v>176</v>
      </c>
      <c r="P24" s="88">
        <v>43535.5</v>
      </c>
      <c r="Q24" s="86" t="s">
        <v>252</v>
      </c>
      <c r="R24" s="89" t="s">
        <v>266</v>
      </c>
      <c r="S24" s="86" t="s">
        <v>276</v>
      </c>
      <c r="T24" s="86" t="s">
        <v>288</v>
      </c>
      <c r="U24" s="89" t="s">
        <v>297</v>
      </c>
      <c r="V24" s="89" t="s">
        <v>297</v>
      </c>
      <c r="W24" s="88">
        <v>43535.5</v>
      </c>
      <c r="X24" s="89" t="s">
        <v>330</v>
      </c>
      <c r="Y24" s="86"/>
      <c r="Z24" s="86"/>
      <c r="AA24" s="92" t="s">
        <v>354</v>
      </c>
      <c r="AB24" s="86"/>
      <c r="AC24" s="86" t="b">
        <v>0</v>
      </c>
      <c r="AD24" s="86">
        <v>0</v>
      </c>
      <c r="AE24" s="92" t="s">
        <v>365</v>
      </c>
      <c r="AF24" s="86" t="b">
        <v>0</v>
      </c>
      <c r="AG24" s="86" t="s">
        <v>366</v>
      </c>
      <c r="AH24" s="86"/>
      <c r="AI24" s="92" t="s">
        <v>365</v>
      </c>
      <c r="AJ24" s="86" t="b">
        <v>0</v>
      </c>
      <c r="AK24" s="86">
        <v>0</v>
      </c>
      <c r="AL24" s="92" t="s">
        <v>365</v>
      </c>
      <c r="AM24" s="86" t="s">
        <v>374</v>
      </c>
      <c r="AN24" s="86" t="b">
        <v>0</v>
      </c>
      <c r="AO24" s="92" t="s">
        <v>354</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v>0</v>
      </c>
      <c r="BE24" s="52">
        <v>0</v>
      </c>
      <c r="BF24" s="51">
        <v>0</v>
      </c>
      <c r="BG24" s="52">
        <v>0</v>
      </c>
      <c r="BH24" s="51">
        <v>0</v>
      </c>
      <c r="BI24" s="52">
        <v>0</v>
      </c>
      <c r="BJ24" s="51">
        <v>26</v>
      </c>
      <c r="BK24" s="52">
        <v>100</v>
      </c>
      <c r="BL24" s="51">
        <v>26</v>
      </c>
    </row>
    <row r="25" spans="1:64" ht="45">
      <c r="A25" s="84" t="s">
        <v>223</v>
      </c>
      <c r="B25" s="84" t="s">
        <v>238</v>
      </c>
      <c r="C25" s="53" t="s">
        <v>962</v>
      </c>
      <c r="D25" s="54">
        <v>3</v>
      </c>
      <c r="E25" s="65" t="s">
        <v>132</v>
      </c>
      <c r="F25" s="55">
        <v>35</v>
      </c>
      <c r="G25" s="53"/>
      <c r="H25" s="57"/>
      <c r="I25" s="56"/>
      <c r="J25" s="56"/>
      <c r="K25" s="36" t="s">
        <v>65</v>
      </c>
      <c r="L25" s="83">
        <v>25</v>
      </c>
      <c r="M25" s="83"/>
      <c r="N25" s="63"/>
      <c r="O25" s="86" t="s">
        <v>239</v>
      </c>
      <c r="P25" s="88">
        <v>43536.84888888889</v>
      </c>
      <c r="Q25" s="86" t="s">
        <v>253</v>
      </c>
      <c r="R25" s="89" t="s">
        <v>267</v>
      </c>
      <c r="S25" s="86" t="s">
        <v>272</v>
      </c>
      <c r="T25" s="86" t="s">
        <v>289</v>
      </c>
      <c r="U25" s="86"/>
      <c r="V25" s="89" t="s">
        <v>310</v>
      </c>
      <c r="W25" s="88">
        <v>43536.84888888889</v>
      </c>
      <c r="X25" s="89" t="s">
        <v>331</v>
      </c>
      <c r="Y25" s="86"/>
      <c r="Z25" s="86"/>
      <c r="AA25" s="92" t="s">
        <v>355</v>
      </c>
      <c r="AB25" s="86"/>
      <c r="AC25" s="86" t="b">
        <v>0</v>
      </c>
      <c r="AD25" s="86">
        <v>1</v>
      </c>
      <c r="AE25" s="92" t="s">
        <v>365</v>
      </c>
      <c r="AF25" s="86" t="b">
        <v>0</v>
      </c>
      <c r="AG25" s="86" t="s">
        <v>366</v>
      </c>
      <c r="AH25" s="86"/>
      <c r="AI25" s="92" t="s">
        <v>365</v>
      </c>
      <c r="AJ25" s="86" t="b">
        <v>0</v>
      </c>
      <c r="AK25" s="86">
        <v>0</v>
      </c>
      <c r="AL25" s="92" t="s">
        <v>365</v>
      </c>
      <c r="AM25" s="86" t="s">
        <v>371</v>
      </c>
      <c r="AN25" s="86" t="b">
        <v>0</v>
      </c>
      <c r="AO25" s="92" t="s">
        <v>355</v>
      </c>
      <c r="AP25" s="86" t="s">
        <v>176</v>
      </c>
      <c r="AQ25" s="86">
        <v>0</v>
      </c>
      <c r="AR25" s="86">
        <v>0</v>
      </c>
      <c r="AS25" s="86"/>
      <c r="AT25" s="86"/>
      <c r="AU25" s="86"/>
      <c r="AV25" s="86"/>
      <c r="AW25" s="86"/>
      <c r="AX25" s="86"/>
      <c r="AY25" s="86"/>
      <c r="AZ25" s="86"/>
      <c r="BA25">
        <v>1</v>
      </c>
      <c r="BB25" s="85" t="str">
        <f>REPLACE(INDEX(GroupVertices[Group],MATCH(Edges[[#This Row],[Vertex 1]],GroupVertices[Vertex],0)),1,1,"")</f>
        <v>5</v>
      </c>
      <c r="BC25" s="85" t="str">
        <f>REPLACE(INDEX(GroupVertices[Group],MATCH(Edges[[#This Row],[Vertex 2]],GroupVertices[Vertex],0)),1,1,"")</f>
        <v>5</v>
      </c>
      <c r="BD25" s="51">
        <v>4</v>
      </c>
      <c r="BE25" s="52">
        <v>25</v>
      </c>
      <c r="BF25" s="51">
        <v>0</v>
      </c>
      <c r="BG25" s="52">
        <v>0</v>
      </c>
      <c r="BH25" s="51">
        <v>0</v>
      </c>
      <c r="BI25" s="52">
        <v>0</v>
      </c>
      <c r="BJ25" s="51">
        <v>12</v>
      </c>
      <c r="BK25" s="52">
        <v>75</v>
      </c>
      <c r="BL25" s="51">
        <v>16</v>
      </c>
    </row>
    <row r="26" spans="1:64" ht="45">
      <c r="A26" s="84" t="s">
        <v>224</v>
      </c>
      <c r="B26" s="84" t="s">
        <v>224</v>
      </c>
      <c r="C26" s="53" t="s">
        <v>962</v>
      </c>
      <c r="D26" s="54">
        <v>3</v>
      </c>
      <c r="E26" s="65" t="s">
        <v>132</v>
      </c>
      <c r="F26" s="55">
        <v>35</v>
      </c>
      <c r="G26" s="53"/>
      <c r="H26" s="57"/>
      <c r="I26" s="56"/>
      <c r="J26" s="56"/>
      <c r="K26" s="36" t="s">
        <v>65</v>
      </c>
      <c r="L26" s="83">
        <v>26</v>
      </c>
      <c r="M26" s="83"/>
      <c r="N26" s="63"/>
      <c r="O26" s="86" t="s">
        <v>176</v>
      </c>
      <c r="P26" s="88">
        <v>43537.63375</v>
      </c>
      <c r="Q26" s="86" t="s">
        <v>254</v>
      </c>
      <c r="R26" s="86"/>
      <c r="S26" s="86"/>
      <c r="T26" s="86" t="s">
        <v>290</v>
      </c>
      <c r="U26" s="89" t="s">
        <v>298</v>
      </c>
      <c r="V26" s="89" t="s">
        <v>298</v>
      </c>
      <c r="W26" s="88">
        <v>43537.63375</v>
      </c>
      <c r="X26" s="89" t="s">
        <v>332</v>
      </c>
      <c r="Y26" s="86"/>
      <c r="Z26" s="86"/>
      <c r="AA26" s="92" t="s">
        <v>356</v>
      </c>
      <c r="AB26" s="86"/>
      <c r="AC26" s="86" t="b">
        <v>0</v>
      </c>
      <c r="AD26" s="86">
        <v>0</v>
      </c>
      <c r="AE26" s="92" t="s">
        <v>365</v>
      </c>
      <c r="AF26" s="86" t="b">
        <v>0</v>
      </c>
      <c r="AG26" s="86" t="s">
        <v>366</v>
      </c>
      <c r="AH26" s="86"/>
      <c r="AI26" s="92" t="s">
        <v>365</v>
      </c>
      <c r="AJ26" s="86" t="b">
        <v>0</v>
      </c>
      <c r="AK26" s="86">
        <v>0</v>
      </c>
      <c r="AL26" s="92" t="s">
        <v>365</v>
      </c>
      <c r="AM26" s="86" t="s">
        <v>370</v>
      </c>
      <c r="AN26" s="86" t="b">
        <v>0</v>
      </c>
      <c r="AO26" s="92" t="s">
        <v>356</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0</v>
      </c>
      <c r="BE26" s="52">
        <v>0</v>
      </c>
      <c r="BF26" s="51">
        <v>0</v>
      </c>
      <c r="BG26" s="52">
        <v>0</v>
      </c>
      <c r="BH26" s="51">
        <v>0</v>
      </c>
      <c r="BI26" s="52">
        <v>0</v>
      </c>
      <c r="BJ26" s="51">
        <v>40</v>
      </c>
      <c r="BK26" s="52">
        <v>100</v>
      </c>
      <c r="BL26" s="51">
        <v>40</v>
      </c>
    </row>
    <row r="27" spans="1:64" ht="45">
      <c r="A27" s="84" t="s">
        <v>225</v>
      </c>
      <c r="B27" s="84" t="s">
        <v>236</v>
      </c>
      <c r="C27" s="53" t="s">
        <v>962</v>
      </c>
      <c r="D27" s="54">
        <v>3</v>
      </c>
      <c r="E27" s="65" t="s">
        <v>132</v>
      </c>
      <c r="F27" s="55">
        <v>35</v>
      </c>
      <c r="G27" s="53"/>
      <c r="H27" s="57"/>
      <c r="I27" s="56"/>
      <c r="J27" s="56"/>
      <c r="K27" s="36" t="s">
        <v>65</v>
      </c>
      <c r="L27" s="83">
        <v>27</v>
      </c>
      <c r="M27" s="83"/>
      <c r="N27" s="63"/>
      <c r="O27" s="86" t="s">
        <v>239</v>
      </c>
      <c r="P27" s="88">
        <v>43549.90118055556</v>
      </c>
      <c r="Q27" s="86" t="s">
        <v>255</v>
      </c>
      <c r="R27" s="89" t="s">
        <v>268</v>
      </c>
      <c r="S27" s="86" t="s">
        <v>273</v>
      </c>
      <c r="T27" s="86" t="s">
        <v>284</v>
      </c>
      <c r="U27" s="86"/>
      <c r="V27" s="89" t="s">
        <v>311</v>
      </c>
      <c r="W27" s="88">
        <v>43549.90118055556</v>
      </c>
      <c r="X27" s="89" t="s">
        <v>333</v>
      </c>
      <c r="Y27" s="86"/>
      <c r="Z27" s="86"/>
      <c r="AA27" s="92" t="s">
        <v>357</v>
      </c>
      <c r="AB27" s="86"/>
      <c r="AC27" s="86" t="b">
        <v>0</v>
      </c>
      <c r="AD27" s="86">
        <v>1</v>
      </c>
      <c r="AE27" s="92" t="s">
        <v>365</v>
      </c>
      <c r="AF27" s="86" t="b">
        <v>0</v>
      </c>
      <c r="AG27" s="86" t="s">
        <v>366</v>
      </c>
      <c r="AH27" s="86"/>
      <c r="AI27" s="92" t="s">
        <v>365</v>
      </c>
      <c r="AJ27" s="86" t="b">
        <v>0</v>
      </c>
      <c r="AK27" s="86">
        <v>0</v>
      </c>
      <c r="AL27" s="92" t="s">
        <v>365</v>
      </c>
      <c r="AM27" s="86" t="s">
        <v>375</v>
      </c>
      <c r="AN27" s="86" t="b">
        <v>0</v>
      </c>
      <c r="AO27" s="92" t="s">
        <v>357</v>
      </c>
      <c r="AP27" s="86" t="s">
        <v>176</v>
      </c>
      <c r="AQ27" s="86">
        <v>0</v>
      </c>
      <c r="AR27" s="86">
        <v>0</v>
      </c>
      <c r="AS27" s="86"/>
      <c r="AT27" s="86"/>
      <c r="AU27" s="86"/>
      <c r="AV27" s="86"/>
      <c r="AW27" s="86"/>
      <c r="AX27" s="86"/>
      <c r="AY27" s="86"/>
      <c r="AZ27" s="86"/>
      <c r="BA27">
        <v>1</v>
      </c>
      <c r="BB27" s="85" t="str">
        <f>REPLACE(INDEX(GroupVertices[Group],MATCH(Edges[[#This Row],[Vertex 1]],GroupVertices[Vertex],0)),1,1,"")</f>
        <v>2</v>
      </c>
      <c r="BC27" s="85" t="str">
        <f>REPLACE(INDEX(GroupVertices[Group],MATCH(Edges[[#This Row],[Vertex 2]],GroupVertices[Vertex],0)),1,1,"")</f>
        <v>2</v>
      </c>
      <c r="BD27" s="51"/>
      <c r="BE27" s="52"/>
      <c r="BF27" s="51"/>
      <c r="BG27" s="52"/>
      <c r="BH27" s="51"/>
      <c r="BI27" s="52"/>
      <c r="BJ27" s="51"/>
      <c r="BK27" s="52"/>
      <c r="BL27" s="51"/>
    </row>
    <row r="28" spans="1:64" ht="45">
      <c r="A28" s="84" t="s">
        <v>225</v>
      </c>
      <c r="B28" s="84" t="s">
        <v>237</v>
      </c>
      <c r="C28" s="53" t="s">
        <v>962</v>
      </c>
      <c r="D28" s="54">
        <v>3</v>
      </c>
      <c r="E28" s="65" t="s">
        <v>132</v>
      </c>
      <c r="F28" s="55">
        <v>35</v>
      </c>
      <c r="G28" s="53"/>
      <c r="H28" s="57"/>
      <c r="I28" s="56"/>
      <c r="J28" s="56"/>
      <c r="K28" s="36" t="s">
        <v>65</v>
      </c>
      <c r="L28" s="83">
        <v>28</v>
      </c>
      <c r="M28" s="83"/>
      <c r="N28" s="63"/>
      <c r="O28" s="86" t="s">
        <v>239</v>
      </c>
      <c r="P28" s="88">
        <v>43549.90118055556</v>
      </c>
      <c r="Q28" s="86" t="s">
        <v>255</v>
      </c>
      <c r="R28" s="89" t="s">
        <v>268</v>
      </c>
      <c r="S28" s="86" t="s">
        <v>273</v>
      </c>
      <c r="T28" s="86" t="s">
        <v>284</v>
      </c>
      <c r="U28" s="86"/>
      <c r="V28" s="89" t="s">
        <v>311</v>
      </c>
      <c r="W28" s="88">
        <v>43549.90118055556</v>
      </c>
      <c r="X28" s="89" t="s">
        <v>333</v>
      </c>
      <c r="Y28" s="86"/>
      <c r="Z28" s="86"/>
      <c r="AA28" s="92" t="s">
        <v>357</v>
      </c>
      <c r="AB28" s="86"/>
      <c r="AC28" s="86" t="b">
        <v>0</v>
      </c>
      <c r="AD28" s="86">
        <v>1</v>
      </c>
      <c r="AE28" s="92" t="s">
        <v>365</v>
      </c>
      <c r="AF28" s="86" t="b">
        <v>0</v>
      </c>
      <c r="AG28" s="86" t="s">
        <v>366</v>
      </c>
      <c r="AH28" s="86"/>
      <c r="AI28" s="92" t="s">
        <v>365</v>
      </c>
      <c r="AJ28" s="86" t="b">
        <v>0</v>
      </c>
      <c r="AK28" s="86">
        <v>0</v>
      </c>
      <c r="AL28" s="92" t="s">
        <v>365</v>
      </c>
      <c r="AM28" s="86" t="s">
        <v>375</v>
      </c>
      <c r="AN28" s="86" t="b">
        <v>0</v>
      </c>
      <c r="AO28" s="92" t="s">
        <v>357</v>
      </c>
      <c r="AP28" s="86" t="s">
        <v>176</v>
      </c>
      <c r="AQ28" s="86">
        <v>0</v>
      </c>
      <c r="AR28" s="86">
        <v>0</v>
      </c>
      <c r="AS28" s="86"/>
      <c r="AT28" s="86"/>
      <c r="AU28" s="86"/>
      <c r="AV28" s="86"/>
      <c r="AW28" s="86"/>
      <c r="AX28" s="86"/>
      <c r="AY28" s="86"/>
      <c r="AZ28" s="86"/>
      <c r="BA28">
        <v>1</v>
      </c>
      <c r="BB28" s="85" t="str">
        <f>REPLACE(INDEX(GroupVertices[Group],MATCH(Edges[[#This Row],[Vertex 1]],GroupVertices[Vertex],0)),1,1,"")</f>
        <v>2</v>
      </c>
      <c r="BC28" s="85" t="str">
        <f>REPLACE(INDEX(GroupVertices[Group],MATCH(Edges[[#This Row],[Vertex 2]],GroupVertices[Vertex],0)),1,1,"")</f>
        <v>2</v>
      </c>
      <c r="BD28" s="51">
        <v>1</v>
      </c>
      <c r="BE28" s="52">
        <v>8.333333333333334</v>
      </c>
      <c r="BF28" s="51">
        <v>0</v>
      </c>
      <c r="BG28" s="52">
        <v>0</v>
      </c>
      <c r="BH28" s="51">
        <v>0</v>
      </c>
      <c r="BI28" s="52">
        <v>0</v>
      </c>
      <c r="BJ28" s="51">
        <v>11</v>
      </c>
      <c r="BK28" s="52">
        <v>91.66666666666667</v>
      </c>
      <c r="BL28" s="51">
        <v>12</v>
      </c>
    </row>
    <row r="29" spans="1:64" ht="45">
      <c r="A29" s="84" t="s">
        <v>226</v>
      </c>
      <c r="B29" s="84" t="s">
        <v>228</v>
      </c>
      <c r="C29" s="53" t="s">
        <v>962</v>
      </c>
      <c r="D29" s="54">
        <v>3</v>
      </c>
      <c r="E29" s="65" t="s">
        <v>132</v>
      </c>
      <c r="F29" s="55">
        <v>35</v>
      </c>
      <c r="G29" s="53"/>
      <c r="H29" s="57"/>
      <c r="I29" s="56"/>
      <c r="J29" s="56"/>
      <c r="K29" s="36" t="s">
        <v>65</v>
      </c>
      <c r="L29" s="83">
        <v>29</v>
      </c>
      <c r="M29" s="83"/>
      <c r="N29" s="63"/>
      <c r="O29" s="86" t="s">
        <v>239</v>
      </c>
      <c r="P29" s="88">
        <v>43559.52732638889</v>
      </c>
      <c r="Q29" s="86" t="s">
        <v>256</v>
      </c>
      <c r="R29" s="86"/>
      <c r="S29" s="86"/>
      <c r="T29" s="86"/>
      <c r="U29" s="86"/>
      <c r="V29" s="89" t="s">
        <v>312</v>
      </c>
      <c r="W29" s="88">
        <v>43559.52732638889</v>
      </c>
      <c r="X29" s="89" t="s">
        <v>334</v>
      </c>
      <c r="Y29" s="86"/>
      <c r="Z29" s="86"/>
      <c r="AA29" s="92" t="s">
        <v>358</v>
      </c>
      <c r="AB29" s="86"/>
      <c r="AC29" s="86" t="b">
        <v>0</v>
      </c>
      <c r="AD29" s="86">
        <v>0</v>
      </c>
      <c r="AE29" s="92" t="s">
        <v>365</v>
      </c>
      <c r="AF29" s="86" t="b">
        <v>0</v>
      </c>
      <c r="AG29" s="86" t="s">
        <v>367</v>
      </c>
      <c r="AH29" s="86"/>
      <c r="AI29" s="92" t="s">
        <v>365</v>
      </c>
      <c r="AJ29" s="86" t="b">
        <v>0</v>
      </c>
      <c r="AK29" s="86">
        <v>2</v>
      </c>
      <c r="AL29" s="92" t="s">
        <v>360</v>
      </c>
      <c r="AM29" s="86" t="s">
        <v>369</v>
      </c>
      <c r="AN29" s="86" t="b">
        <v>0</v>
      </c>
      <c r="AO29" s="92" t="s">
        <v>360</v>
      </c>
      <c r="AP29" s="86" t="s">
        <v>176</v>
      </c>
      <c r="AQ29" s="86">
        <v>0</v>
      </c>
      <c r="AR29" s="86">
        <v>0</v>
      </c>
      <c r="AS29" s="86"/>
      <c r="AT29" s="86"/>
      <c r="AU29" s="86"/>
      <c r="AV29" s="86"/>
      <c r="AW29" s="86"/>
      <c r="AX29" s="86"/>
      <c r="AY29" s="86"/>
      <c r="AZ29" s="86"/>
      <c r="BA29">
        <v>1</v>
      </c>
      <c r="BB29" s="85" t="str">
        <f>REPLACE(INDEX(GroupVertices[Group],MATCH(Edges[[#This Row],[Vertex 1]],GroupVertices[Vertex],0)),1,1,"")</f>
        <v>4</v>
      </c>
      <c r="BC29" s="85" t="str">
        <f>REPLACE(INDEX(GroupVertices[Group],MATCH(Edges[[#This Row],[Vertex 2]],GroupVertices[Vertex],0)),1,1,"")</f>
        <v>4</v>
      </c>
      <c r="BD29" s="51">
        <v>0</v>
      </c>
      <c r="BE29" s="52">
        <v>0</v>
      </c>
      <c r="BF29" s="51">
        <v>0</v>
      </c>
      <c r="BG29" s="52">
        <v>0</v>
      </c>
      <c r="BH29" s="51">
        <v>0</v>
      </c>
      <c r="BI29" s="52">
        <v>0</v>
      </c>
      <c r="BJ29" s="51">
        <v>24</v>
      </c>
      <c r="BK29" s="52">
        <v>100</v>
      </c>
      <c r="BL29" s="51">
        <v>24</v>
      </c>
    </row>
    <row r="30" spans="1:64" ht="45">
      <c r="A30" s="84" t="s">
        <v>227</v>
      </c>
      <c r="B30" s="84" t="s">
        <v>228</v>
      </c>
      <c r="C30" s="53" t="s">
        <v>962</v>
      </c>
      <c r="D30" s="54">
        <v>3</v>
      </c>
      <c r="E30" s="65" t="s">
        <v>132</v>
      </c>
      <c r="F30" s="55">
        <v>35</v>
      </c>
      <c r="G30" s="53"/>
      <c r="H30" s="57"/>
      <c r="I30" s="56"/>
      <c r="J30" s="56"/>
      <c r="K30" s="36" t="s">
        <v>65</v>
      </c>
      <c r="L30" s="83">
        <v>30</v>
      </c>
      <c r="M30" s="83"/>
      <c r="N30" s="63"/>
      <c r="O30" s="86" t="s">
        <v>239</v>
      </c>
      <c r="P30" s="88">
        <v>43559.78907407408</v>
      </c>
      <c r="Q30" s="86" t="s">
        <v>256</v>
      </c>
      <c r="R30" s="86"/>
      <c r="S30" s="86"/>
      <c r="T30" s="86"/>
      <c r="U30" s="86"/>
      <c r="V30" s="89" t="s">
        <v>313</v>
      </c>
      <c r="W30" s="88">
        <v>43559.78907407408</v>
      </c>
      <c r="X30" s="89" t="s">
        <v>335</v>
      </c>
      <c r="Y30" s="86"/>
      <c r="Z30" s="86"/>
      <c r="AA30" s="92" t="s">
        <v>359</v>
      </c>
      <c r="AB30" s="86"/>
      <c r="AC30" s="86" t="b">
        <v>0</v>
      </c>
      <c r="AD30" s="86">
        <v>0</v>
      </c>
      <c r="AE30" s="92" t="s">
        <v>365</v>
      </c>
      <c r="AF30" s="86" t="b">
        <v>0</v>
      </c>
      <c r="AG30" s="86" t="s">
        <v>367</v>
      </c>
      <c r="AH30" s="86"/>
      <c r="AI30" s="92" t="s">
        <v>365</v>
      </c>
      <c r="AJ30" s="86" t="b">
        <v>0</v>
      </c>
      <c r="AK30" s="86">
        <v>2</v>
      </c>
      <c r="AL30" s="92" t="s">
        <v>360</v>
      </c>
      <c r="AM30" s="86" t="s">
        <v>369</v>
      </c>
      <c r="AN30" s="86" t="b">
        <v>0</v>
      </c>
      <c r="AO30" s="92" t="s">
        <v>360</v>
      </c>
      <c r="AP30" s="86" t="s">
        <v>176</v>
      </c>
      <c r="AQ30" s="86">
        <v>0</v>
      </c>
      <c r="AR30" s="86">
        <v>0</v>
      </c>
      <c r="AS30" s="86"/>
      <c r="AT30" s="86"/>
      <c r="AU30" s="86"/>
      <c r="AV30" s="86"/>
      <c r="AW30" s="86"/>
      <c r="AX30" s="86"/>
      <c r="AY30" s="86"/>
      <c r="AZ30" s="86"/>
      <c r="BA30">
        <v>1</v>
      </c>
      <c r="BB30" s="85" t="str">
        <f>REPLACE(INDEX(GroupVertices[Group],MATCH(Edges[[#This Row],[Vertex 1]],GroupVertices[Vertex],0)),1,1,"")</f>
        <v>4</v>
      </c>
      <c r="BC30" s="85" t="str">
        <f>REPLACE(INDEX(GroupVertices[Group],MATCH(Edges[[#This Row],[Vertex 2]],GroupVertices[Vertex],0)),1,1,"")</f>
        <v>4</v>
      </c>
      <c r="BD30" s="51">
        <v>0</v>
      </c>
      <c r="BE30" s="52">
        <v>0</v>
      </c>
      <c r="BF30" s="51">
        <v>0</v>
      </c>
      <c r="BG30" s="52">
        <v>0</v>
      </c>
      <c r="BH30" s="51">
        <v>0</v>
      </c>
      <c r="BI30" s="52">
        <v>0</v>
      </c>
      <c r="BJ30" s="51">
        <v>24</v>
      </c>
      <c r="BK30" s="52">
        <v>100</v>
      </c>
      <c r="BL30" s="51">
        <v>24</v>
      </c>
    </row>
    <row r="31" spans="1:64" ht="45">
      <c r="A31" s="84" t="s">
        <v>228</v>
      </c>
      <c r="B31" s="84" t="s">
        <v>228</v>
      </c>
      <c r="C31" s="53" t="s">
        <v>962</v>
      </c>
      <c r="D31" s="54">
        <v>3</v>
      </c>
      <c r="E31" s="65" t="s">
        <v>132</v>
      </c>
      <c r="F31" s="55">
        <v>35</v>
      </c>
      <c r="G31" s="53"/>
      <c r="H31" s="57"/>
      <c r="I31" s="56"/>
      <c r="J31" s="56"/>
      <c r="K31" s="36" t="s">
        <v>65</v>
      </c>
      <c r="L31" s="83">
        <v>31</v>
      </c>
      <c r="M31" s="83"/>
      <c r="N31" s="63"/>
      <c r="O31" s="86" t="s">
        <v>176</v>
      </c>
      <c r="P31" s="88">
        <v>43559.45186342593</v>
      </c>
      <c r="Q31" s="86" t="s">
        <v>257</v>
      </c>
      <c r="R31" s="89" t="s">
        <v>269</v>
      </c>
      <c r="S31" s="86" t="s">
        <v>277</v>
      </c>
      <c r="T31" s="86"/>
      <c r="U31" s="89" t="s">
        <v>299</v>
      </c>
      <c r="V31" s="89" t="s">
        <v>299</v>
      </c>
      <c r="W31" s="88">
        <v>43559.45186342593</v>
      </c>
      <c r="X31" s="89" t="s">
        <v>336</v>
      </c>
      <c r="Y31" s="86"/>
      <c r="Z31" s="86"/>
      <c r="AA31" s="92" t="s">
        <v>360</v>
      </c>
      <c r="AB31" s="86"/>
      <c r="AC31" s="86" t="b">
        <v>0</v>
      </c>
      <c r="AD31" s="86">
        <v>4</v>
      </c>
      <c r="AE31" s="92" t="s">
        <v>365</v>
      </c>
      <c r="AF31" s="86" t="b">
        <v>0</v>
      </c>
      <c r="AG31" s="86" t="s">
        <v>367</v>
      </c>
      <c r="AH31" s="86"/>
      <c r="AI31" s="92" t="s">
        <v>365</v>
      </c>
      <c r="AJ31" s="86" t="b">
        <v>0</v>
      </c>
      <c r="AK31" s="86">
        <v>2</v>
      </c>
      <c r="AL31" s="92" t="s">
        <v>365</v>
      </c>
      <c r="AM31" s="86" t="s">
        <v>370</v>
      </c>
      <c r="AN31" s="86" t="b">
        <v>0</v>
      </c>
      <c r="AO31" s="92" t="s">
        <v>360</v>
      </c>
      <c r="AP31" s="86" t="s">
        <v>176</v>
      </c>
      <c r="AQ31" s="86">
        <v>0</v>
      </c>
      <c r="AR31" s="86">
        <v>0</v>
      </c>
      <c r="AS31" s="86" t="s">
        <v>378</v>
      </c>
      <c r="AT31" s="86" t="s">
        <v>379</v>
      </c>
      <c r="AU31" s="86" t="s">
        <v>380</v>
      </c>
      <c r="AV31" s="86" t="s">
        <v>381</v>
      </c>
      <c r="AW31" s="86" t="s">
        <v>382</v>
      </c>
      <c r="AX31" s="86" t="s">
        <v>383</v>
      </c>
      <c r="AY31" s="86" t="s">
        <v>384</v>
      </c>
      <c r="AZ31" s="89" t="s">
        <v>385</v>
      </c>
      <c r="BA31">
        <v>1</v>
      </c>
      <c r="BB31" s="85" t="str">
        <f>REPLACE(INDEX(GroupVertices[Group],MATCH(Edges[[#This Row],[Vertex 1]],GroupVertices[Vertex],0)),1,1,"")</f>
        <v>4</v>
      </c>
      <c r="BC31" s="85" t="str">
        <f>REPLACE(INDEX(GroupVertices[Group],MATCH(Edges[[#This Row],[Vertex 2]],GroupVertices[Vertex],0)),1,1,"")</f>
        <v>4</v>
      </c>
      <c r="BD31" s="51">
        <v>0</v>
      </c>
      <c r="BE31" s="52">
        <v>0</v>
      </c>
      <c r="BF31" s="51">
        <v>0</v>
      </c>
      <c r="BG31" s="52">
        <v>0</v>
      </c>
      <c r="BH31" s="51">
        <v>0</v>
      </c>
      <c r="BI31" s="52">
        <v>0</v>
      </c>
      <c r="BJ31" s="51">
        <v>36</v>
      </c>
      <c r="BK31" s="52">
        <v>100</v>
      </c>
      <c r="BL31" s="51">
        <v>36</v>
      </c>
    </row>
    <row r="32" spans="1:64" ht="45">
      <c r="A32" s="84" t="s">
        <v>229</v>
      </c>
      <c r="B32" s="84" t="s">
        <v>228</v>
      </c>
      <c r="C32" s="53" t="s">
        <v>962</v>
      </c>
      <c r="D32" s="54">
        <v>3</v>
      </c>
      <c r="E32" s="65" t="s">
        <v>132</v>
      </c>
      <c r="F32" s="55">
        <v>35</v>
      </c>
      <c r="G32" s="53"/>
      <c r="H32" s="57"/>
      <c r="I32" s="56"/>
      <c r="J32" s="56"/>
      <c r="K32" s="36" t="s">
        <v>65</v>
      </c>
      <c r="L32" s="83">
        <v>32</v>
      </c>
      <c r="M32" s="83"/>
      <c r="N32" s="63"/>
      <c r="O32" s="86" t="s">
        <v>239</v>
      </c>
      <c r="P32" s="88">
        <v>43563.55699074074</v>
      </c>
      <c r="Q32" s="86" t="s">
        <v>256</v>
      </c>
      <c r="R32" s="86"/>
      <c r="S32" s="86"/>
      <c r="T32" s="86"/>
      <c r="U32" s="86"/>
      <c r="V32" s="89" t="s">
        <v>314</v>
      </c>
      <c r="W32" s="88">
        <v>43563.55699074074</v>
      </c>
      <c r="X32" s="89" t="s">
        <v>337</v>
      </c>
      <c r="Y32" s="86"/>
      <c r="Z32" s="86"/>
      <c r="AA32" s="92" t="s">
        <v>361</v>
      </c>
      <c r="AB32" s="86"/>
      <c r="AC32" s="86" t="b">
        <v>0</v>
      </c>
      <c r="AD32" s="86">
        <v>0</v>
      </c>
      <c r="AE32" s="92" t="s">
        <v>365</v>
      </c>
      <c r="AF32" s="86" t="b">
        <v>0</v>
      </c>
      <c r="AG32" s="86" t="s">
        <v>367</v>
      </c>
      <c r="AH32" s="86"/>
      <c r="AI32" s="92" t="s">
        <v>365</v>
      </c>
      <c r="AJ32" s="86" t="b">
        <v>0</v>
      </c>
      <c r="AK32" s="86">
        <v>3</v>
      </c>
      <c r="AL32" s="92" t="s">
        <v>360</v>
      </c>
      <c r="AM32" s="86" t="s">
        <v>370</v>
      </c>
      <c r="AN32" s="86" t="b">
        <v>0</v>
      </c>
      <c r="AO32" s="92" t="s">
        <v>360</v>
      </c>
      <c r="AP32" s="86" t="s">
        <v>176</v>
      </c>
      <c r="AQ32" s="86">
        <v>0</v>
      </c>
      <c r="AR32" s="86">
        <v>0</v>
      </c>
      <c r="AS32" s="86"/>
      <c r="AT32" s="86"/>
      <c r="AU32" s="86"/>
      <c r="AV32" s="86"/>
      <c r="AW32" s="86"/>
      <c r="AX32" s="86"/>
      <c r="AY32" s="86"/>
      <c r="AZ32" s="86"/>
      <c r="BA32">
        <v>1</v>
      </c>
      <c r="BB32" s="85" t="str">
        <f>REPLACE(INDEX(GroupVertices[Group],MATCH(Edges[[#This Row],[Vertex 1]],GroupVertices[Vertex],0)),1,1,"")</f>
        <v>4</v>
      </c>
      <c r="BC32" s="85" t="str">
        <f>REPLACE(INDEX(GroupVertices[Group],MATCH(Edges[[#This Row],[Vertex 2]],GroupVertices[Vertex],0)),1,1,"")</f>
        <v>4</v>
      </c>
      <c r="BD32" s="51">
        <v>0</v>
      </c>
      <c r="BE32" s="52">
        <v>0</v>
      </c>
      <c r="BF32" s="51">
        <v>0</v>
      </c>
      <c r="BG32" s="52">
        <v>0</v>
      </c>
      <c r="BH32" s="51">
        <v>0</v>
      </c>
      <c r="BI32" s="52">
        <v>0</v>
      </c>
      <c r="BJ32" s="51">
        <v>24</v>
      </c>
      <c r="BK32" s="52">
        <v>100</v>
      </c>
      <c r="BL32" s="51">
        <v>24</v>
      </c>
    </row>
    <row r="33" spans="1:64" ht="45">
      <c r="A33" s="84" t="s">
        <v>230</v>
      </c>
      <c r="B33" s="84" t="s">
        <v>230</v>
      </c>
      <c r="C33" s="53" t="s">
        <v>962</v>
      </c>
      <c r="D33" s="54">
        <v>3</v>
      </c>
      <c r="E33" s="65" t="s">
        <v>132</v>
      </c>
      <c r="F33" s="55">
        <v>35</v>
      </c>
      <c r="G33" s="53"/>
      <c r="H33" s="57"/>
      <c r="I33" s="56"/>
      <c r="J33" s="56"/>
      <c r="K33" s="36" t="s">
        <v>65</v>
      </c>
      <c r="L33" s="83">
        <v>33</v>
      </c>
      <c r="M33" s="83"/>
      <c r="N33" s="63"/>
      <c r="O33" s="86" t="s">
        <v>176</v>
      </c>
      <c r="P33" s="88">
        <v>43568.87184027778</v>
      </c>
      <c r="Q33" s="86" t="s">
        <v>258</v>
      </c>
      <c r="R33" s="89" t="s">
        <v>270</v>
      </c>
      <c r="S33" s="86" t="s">
        <v>278</v>
      </c>
      <c r="T33" s="86" t="s">
        <v>291</v>
      </c>
      <c r="U33" s="86"/>
      <c r="V33" s="89" t="s">
        <v>315</v>
      </c>
      <c r="W33" s="88">
        <v>43568.87184027778</v>
      </c>
      <c r="X33" s="89" t="s">
        <v>338</v>
      </c>
      <c r="Y33" s="86"/>
      <c r="Z33" s="86"/>
      <c r="AA33" s="92" t="s">
        <v>362</v>
      </c>
      <c r="AB33" s="86"/>
      <c r="AC33" s="86" t="b">
        <v>0</v>
      </c>
      <c r="AD33" s="86">
        <v>0</v>
      </c>
      <c r="AE33" s="92" t="s">
        <v>365</v>
      </c>
      <c r="AF33" s="86" t="b">
        <v>0</v>
      </c>
      <c r="AG33" s="86" t="s">
        <v>368</v>
      </c>
      <c r="AH33" s="86"/>
      <c r="AI33" s="92" t="s">
        <v>365</v>
      </c>
      <c r="AJ33" s="86" t="b">
        <v>0</v>
      </c>
      <c r="AK33" s="86">
        <v>0</v>
      </c>
      <c r="AL33" s="92" t="s">
        <v>365</v>
      </c>
      <c r="AM33" s="86" t="s">
        <v>373</v>
      </c>
      <c r="AN33" s="86" t="b">
        <v>0</v>
      </c>
      <c r="AO33" s="92" t="s">
        <v>362</v>
      </c>
      <c r="AP33" s="86" t="s">
        <v>176</v>
      </c>
      <c r="AQ33" s="86">
        <v>0</v>
      </c>
      <c r="AR33" s="86">
        <v>0</v>
      </c>
      <c r="AS33" s="86"/>
      <c r="AT33" s="86"/>
      <c r="AU33" s="86"/>
      <c r="AV33" s="86"/>
      <c r="AW33" s="86"/>
      <c r="AX33" s="86"/>
      <c r="AY33" s="86"/>
      <c r="AZ33" s="86"/>
      <c r="BA33">
        <v>1</v>
      </c>
      <c r="BB33" s="85" t="str">
        <f>REPLACE(INDEX(GroupVertices[Group],MATCH(Edges[[#This Row],[Vertex 1]],GroupVertices[Vertex],0)),1,1,"")</f>
        <v>1</v>
      </c>
      <c r="BC33" s="85" t="str">
        <f>REPLACE(INDEX(GroupVertices[Group],MATCH(Edges[[#This Row],[Vertex 2]],GroupVertices[Vertex],0)),1,1,"")</f>
        <v>1</v>
      </c>
      <c r="BD33" s="51">
        <v>0</v>
      </c>
      <c r="BE33" s="52">
        <v>0</v>
      </c>
      <c r="BF33" s="51">
        <v>0</v>
      </c>
      <c r="BG33" s="52">
        <v>0</v>
      </c>
      <c r="BH33" s="51">
        <v>0</v>
      </c>
      <c r="BI33" s="52">
        <v>0</v>
      </c>
      <c r="BJ33" s="51">
        <v>14</v>
      </c>
      <c r="BK33" s="52">
        <v>100</v>
      </c>
      <c r="BL33" s="51">
        <v>14</v>
      </c>
    </row>
    <row r="34" spans="1:64" ht="45">
      <c r="A34" s="84" t="s">
        <v>231</v>
      </c>
      <c r="B34" s="84" t="s">
        <v>231</v>
      </c>
      <c r="C34" s="53" t="s">
        <v>962</v>
      </c>
      <c r="D34" s="54">
        <v>3</v>
      </c>
      <c r="E34" s="65" t="s">
        <v>132</v>
      </c>
      <c r="F34" s="55">
        <v>35</v>
      </c>
      <c r="G34" s="53"/>
      <c r="H34" s="57"/>
      <c r="I34" s="56"/>
      <c r="J34" s="56"/>
      <c r="K34" s="36" t="s">
        <v>65</v>
      </c>
      <c r="L34" s="83">
        <v>34</v>
      </c>
      <c r="M34" s="83"/>
      <c r="N34" s="63"/>
      <c r="O34" s="86" t="s">
        <v>176</v>
      </c>
      <c r="P34" s="88">
        <v>43572.84986111111</v>
      </c>
      <c r="Q34" s="86" t="s">
        <v>259</v>
      </c>
      <c r="R34" s="89" t="s">
        <v>271</v>
      </c>
      <c r="S34" s="86" t="s">
        <v>272</v>
      </c>
      <c r="T34" s="86" t="s">
        <v>292</v>
      </c>
      <c r="U34" s="86"/>
      <c r="V34" s="89" t="s">
        <v>316</v>
      </c>
      <c r="W34" s="88">
        <v>43572.84986111111</v>
      </c>
      <c r="X34" s="89" t="s">
        <v>339</v>
      </c>
      <c r="Y34" s="86"/>
      <c r="Z34" s="86"/>
      <c r="AA34" s="92" t="s">
        <v>363</v>
      </c>
      <c r="AB34" s="86"/>
      <c r="AC34" s="86" t="b">
        <v>0</v>
      </c>
      <c r="AD34" s="86">
        <v>0</v>
      </c>
      <c r="AE34" s="92" t="s">
        <v>365</v>
      </c>
      <c r="AF34" s="86" t="b">
        <v>0</v>
      </c>
      <c r="AG34" s="86" t="s">
        <v>366</v>
      </c>
      <c r="AH34" s="86"/>
      <c r="AI34" s="92" t="s">
        <v>365</v>
      </c>
      <c r="AJ34" s="86" t="b">
        <v>0</v>
      </c>
      <c r="AK34" s="86">
        <v>0</v>
      </c>
      <c r="AL34" s="92" t="s">
        <v>365</v>
      </c>
      <c r="AM34" s="86" t="s">
        <v>371</v>
      </c>
      <c r="AN34" s="86" t="b">
        <v>0</v>
      </c>
      <c r="AO34" s="92" t="s">
        <v>363</v>
      </c>
      <c r="AP34" s="86" t="s">
        <v>176</v>
      </c>
      <c r="AQ34" s="86">
        <v>0</v>
      </c>
      <c r="AR34" s="86">
        <v>0</v>
      </c>
      <c r="AS34" s="86"/>
      <c r="AT34" s="86"/>
      <c r="AU34" s="86"/>
      <c r="AV34" s="86"/>
      <c r="AW34" s="86"/>
      <c r="AX34" s="86"/>
      <c r="AY34" s="86"/>
      <c r="AZ34" s="86"/>
      <c r="BA34">
        <v>1</v>
      </c>
      <c r="BB34" s="85" t="str">
        <f>REPLACE(INDEX(GroupVertices[Group],MATCH(Edges[[#This Row],[Vertex 1]],GroupVertices[Vertex],0)),1,1,"")</f>
        <v>1</v>
      </c>
      <c r="BC34" s="85" t="str">
        <f>REPLACE(INDEX(GroupVertices[Group],MATCH(Edges[[#This Row],[Vertex 2]],GroupVertices[Vertex],0)),1,1,"")</f>
        <v>1</v>
      </c>
      <c r="BD34" s="51">
        <v>2</v>
      </c>
      <c r="BE34" s="52">
        <v>9.523809523809524</v>
      </c>
      <c r="BF34" s="51">
        <v>0</v>
      </c>
      <c r="BG34" s="52">
        <v>0</v>
      </c>
      <c r="BH34" s="51">
        <v>0</v>
      </c>
      <c r="BI34" s="52">
        <v>0</v>
      </c>
      <c r="BJ34" s="51">
        <v>19</v>
      </c>
      <c r="BK34" s="52">
        <v>90.47619047619048</v>
      </c>
      <c r="BL34" s="51">
        <v>21</v>
      </c>
    </row>
    <row r="35" spans="1:64" ht="45">
      <c r="A35" s="84" t="s">
        <v>232</v>
      </c>
      <c r="B35" s="84" t="s">
        <v>238</v>
      </c>
      <c r="C35" s="53" t="s">
        <v>962</v>
      </c>
      <c r="D35" s="54">
        <v>3</v>
      </c>
      <c r="E35" s="65" t="s">
        <v>132</v>
      </c>
      <c r="F35" s="55">
        <v>35</v>
      </c>
      <c r="G35" s="53"/>
      <c r="H35" s="57"/>
      <c r="I35" s="56"/>
      <c r="J35" s="56"/>
      <c r="K35" s="36" t="s">
        <v>65</v>
      </c>
      <c r="L35" s="83">
        <v>35</v>
      </c>
      <c r="M35" s="83"/>
      <c r="N35" s="63"/>
      <c r="O35" s="86" t="s">
        <v>239</v>
      </c>
      <c r="P35" s="88">
        <v>43572.946875</v>
      </c>
      <c r="Q35" s="86" t="s">
        <v>260</v>
      </c>
      <c r="R35" s="86"/>
      <c r="S35" s="86"/>
      <c r="T35" s="86" t="s">
        <v>293</v>
      </c>
      <c r="U35" s="89" t="s">
        <v>300</v>
      </c>
      <c r="V35" s="89" t="s">
        <v>300</v>
      </c>
      <c r="W35" s="88">
        <v>43572.946875</v>
      </c>
      <c r="X35" s="89" t="s">
        <v>340</v>
      </c>
      <c r="Y35" s="86"/>
      <c r="Z35" s="86"/>
      <c r="AA35" s="92" t="s">
        <v>364</v>
      </c>
      <c r="AB35" s="86"/>
      <c r="AC35" s="86" t="b">
        <v>0</v>
      </c>
      <c r="AD35" s="86">
        <v>2</v>
      </c>
      <c r="AE35" s="92" t="s">
        <v>365</v>
      </c>
      <c r="AF35" s="86" t="b">
        <v>0</v>
      </c>
      <c r="AG35" s="86" t="s">
        <v>366</v>
      </c>
      <c r="AH35" s="86"/>
      <c r="AI35" s="92" t="s">
        <v>365</v>
      </c>
      <c r="AJ35" s="86" t="b">
        <v>0</v>
      </c>
      <c r="AK35" s="86">
        <v>0</v>
      </c>
      <c r="AL35" s="92" t="s">
        <v>365</v>
      </c>
      <c r="AM35" s="86" t="s">
        <v>376</v>
      </c>
      <c r="AN35" s="86" t="b">
        <v>0</v>
      </c>
      <c r="AO35" s="92" t="s">
        <v>364</v>
      </c>
      <c r="AP35" s="86" t="s">
        <v>176</v>
      </c>
      <c r="AQ35" s="86">
        <v>0</v>
      </c>
      <c r="AR35" s="86">
        <v>0</v>
      </c>
      <c r="AS35" s="86"/>
      <c r="AT35" s="86"/>
      <c r="AU35" s="86"/>
      <c r="AV35" s="86"/>
      <c r="AW35" s="86"/>
      <c r="AX35" s="86"/>
      <c r="AY35" s="86"/>
      <c r="AZ35" s="86"/>
      <c r="BA35">
        <v>1</v>
      </c>
      <c r="BB35" s="85" t="str">
        <f>REPLACE(INDEX(GroupVertices[Group],MATCH(Edges[[#This Row],[Vertex 1]],GroupVertices[Vertex],0)),1,1,"")</f>
        <v>5</v>
      </c>
      <c r="BC35" s="85" t="str">
        <f>REPLACE(INDEX(GroupVertices[Group],MATCH(Edges[[#This Row],[Vertex 2]],GroupVertices[Vertex],0)),1,1,"")</f>
        <v>5</v>
      </c>
      <c r="BD35" s="51">
        <v>1</v>
      </c>
      <c r="BE35" s="52">
        <v>10</v>
      </c>
      <c r="BF35" s="51">
        <v>0</v>
      </c>
      <c r="BG35" s="52">
        <v>0</v>
      </c>
      <c r="BH35" s="51">
        <v>0</v>
      </c>
      <c r="BI35" s="52">
        <v>0</v>
      </c>
      <c r="BJ35" s="51">
        <v>9</v>
      </c>
      <c r="BK35" s="52">
        <v>90</v>
      </c>
      <c r="BL35"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ErrorMessage="1" sqref="N2:N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Color" prompt="To select an optional edge color, right-click and select Select Color on the right-click menu." sqref="C3:C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Opacity" prompt="Enter an optional edge opacity between 0 (transparent) and 100 (opaque)." errorTitle="Invalid Edge Opacity" error="The optional edge opacity must be a whole number between 0 and 10." sqref="F3:F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showErrorMessage="1" promptTitle="Vertex 1 Name" prompt="Enter the name of the edge's first vertex." sqref="A3:A35"/>
    <dataValidation allowBlank="1" showInputMessage="1" showErrorMessage="1" promptTitle="Vertex 2 Name" prompt="Enter the name of the edge's second vertex." sqref="B3:B35"/>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
  </dataValidations>
  <hyperlinks>
    <hyperlink ref="R14" r:id="rId1" display="https://www.instagram.com/p/Bty4mADBCGq/?utm_source=ig_twitter_share&amp;igshid=1d90iehubklfx"/>
    <hyperlink ref="R15" r:id="rId2" display="https://www.socialnature.com/naturally-alkaline-water?review=294597&amp;social=twitter&amp;user_referrer=56989&amp;user_referral_channel=twitter&amp;product=141"/>
    <hyperlink ref="R16" r:id="rId3" display="https://www.socialnature.com/naturally-alkaline-water?review=294597&amp;social=twitter&amp;user_referrer=56989&amp;user_referral_channel=twitter&amp;product=141"/>
    <hyperlink ref="R17" r:id="rId4" display="https://twoavocadostalkhealth.com/food-review-flow-water/"/>
    <hyperlink ref="R18" r:id="rId5" display="https://twoavocadostalkhealth.com/food-review-flow-water/"/>
    <hyperlink ref="R19" r:id="rId6" display="https://www.instagram.com/p/BuoA4qThj72/?utm_source=ig_twitter_share&amp;igshid=10416orpwd843"/>
    <hyperlink ref="R24" r:id="rId7" display="http://www.insidemarine.com/index.php/news/equipment-and-sevices/1596-new-flowsafe-bwms-saves-costs-for-bulkers-with-gravity-discharge-pumps"/>
    <hyperlink ref="R25" r:id="rId8" display="https://www.instagram.com/p/Bu6-fOHg925/?utm_source=ig_twitter_share&amp;igshid=83t0dsuqbv83"/>
    <hyperlink ref="R27" r:id="rId9" display="https://www.socialnature.com/naturally-alkaline-water?review=306814&amp;social=twitter&amp;user_referrer=133535&amp;user_referral_channel=twitter&amp;product=141"/>
    <hyperlink ref="R28" r:id="rId10" display="https://www.socialnature.com/naturally-alkaline-water?review=306814&amp;social=twitter&amp;user_referrer=133535&amp;user_referral_channel=twitter&amp;product=141"/>
    <hyperlink ref="R31" r:id="rId11" display="https://flowentradas.com/ozuna-san-fernando/"/>
    <hyperlink ref="R33" r:id="rId12" display="https://www.facebook.com/533722293309082/posts/2596684667012824/"/>
    <hyperlink ref="R34" r:id="rId13" display="https://www.instagram.com/p/BwXq3ZzlBiB/?igshid=bxbwzldi6m2b"/>
    <hyperlink ref="U5" r:id="rId14" display="https://pbs.twimg.com/media/DzDeiExUYAA1NC4.jpg"/>
    <hyperlink ref="U8" r:id="rId15" display="https://pbs.twimg.com/media/DzDeiExUYAA1NC4.jpg"/>
    <hyperlink ref="U11" r:id="rId16" display="https://pbs.twimg.com/media/DzDeiExUYAA1NC4.jpg"/>
    <hyperlink ref="U18" r:id="rId17" display="https://pbs.twimg.com/media/D0GqUN7XcAA9cCk.jpg"/>
    <hyperlink ref="U20" r:id="rId18" display="https://pbs.twimg.com/media/CzhX5N-XEAAkhOB.jpg"/>
    <hyperlink ref="U24" r:id="rId19" display="https://pbs.twimg.com/media/D1Xz9IlWkAECRZA.jpg"/>
    <hyperlink ref="U26" r:id="rId20" display="https://pbs.twimg.com/media/D1jD7OYWkAA-MoF.jpg"/>
    <hyperlink ref="U31" r:id="rId21" display="https://pbs.twimg.com/media/D3TaiElXoAA10UV.jpg"/>
    <hyperlink ref="U35" r:id="rId22" display="https://pbs.twimg.com/media/D4Y6xQiXoAA7gMl.jpg"/>
    <hyperlink ref="V3" r:id="rId23" display="http://pbs.twimg.com/profile_images/1068724472755052544/9GZeQL-7_normal.jpg"/>
    <hyperlink ref="V4" r:id="rId24" display="http://pbs.twimg.com/profile_images/994428748652007424/rLlEECgT_normal.jpg"/>
    <hyperlink ref="V5" r:id="rId25" display="https://pbs.twimg.com/media/DzDeiExUYAA1NC4.jpg"/>
    <hyperlink ref="V6" r:id="rId26" display="http://pbs.twimg.com/profile_images/892756086620422145/SN8c_Ex6_normal.jpg"/>
    <hyperlink ref="V7" r:id="rId27" display="http://pbs.twimg.com/profile_images/994428748652007424/rLlEECgT_normal.jpg"/>
    <hyperlink ref="V8" r:id="rId28" display="https://pbs.twimg.com/media/DzDeiExUYAA1NC4.jpg"/>
    <hyperlink ref="V9" r:id="rId29" display="http://pbs.twimg.com/profile_images/892756086620422145/SN8c_Ex6_normal.jpg"/>
    <hyperlink ref="V10" r:id="rId30" display="http://pbs.twimg.com/profile_images/994428748652007424/rLlEECgT_normal.jpg"/>
    <hyperlink ref="V11" r:id="rId31" display="https://pbs.twimg.com/media/DzDeiExUYAA1NC4.jpg"/>
    <hyperlink ref="V12" r:id="rId32" display="http://pbs.twimg.com/profile_images/892756086620422145/SN8c_Ex6_normal.jpg"/>
    <hyperlink ref="V13" r:id="rId33" display="http://pbs.twimg.com/profile_images/892756086620422145/SN8c_Ex6_normal.jpg"/>
    <hyperlink ref="V14" r:id="rId34" display="http://pbs.twimg.com/profile_images/3498898401/9669e2420942d2ff5818ff8cbd157f98_normal.jpeg"/>
    <hyperlink ref="V15" r:id="rId35" display="http://pbs.twimg.com/profile_images/908821652703559680/VHKEYS-T_normal.jpg"/>
    <hyperlink ref="V16" r:id="rId36" display="http://pbs.twimg.com/profile_images/908821652703559680/VHKEYS-T_normal.jpg"/>
    <hyperlink ref="V17" r:id="rId37" display="http://pbs.twimg.com/profile_images/1072590538799542276/gE1Nd8v7_normal.jpg"/>
    <hyperlink ref="V18" r:id="rId38" display="https://pbs.twimg.com/media/D0GqUN7XcAA9cCk.jpg"/>
    <hyperlink ref="V19" r:id="rId39" display="http://pbs.twimg.com/profile_images/506782151854268416/-jpEORSj_normal.jpeg"/>
    <hyperlink ref="V20" r:id="rId40" display="https://pbs.twimg.com/media/CzhX5N-XEAAkhOB.jpg"/>
    <hyperlink ref="V21" r:id="rId41" display="http://pbs.twimg.com/profile_images/1119019770739867654/B7aIt3KY_normal.png"/>
    <hyperlink ref="V22" r:id="rId42" display="http://pbs.twimg.com/profile_images/1119019770739867654/B7aIt3KY_normal.png"/>
    <hyperlink ref="V23" r:id="rId43" display="http://pbs.twimg.com/profile_images/694573830434480128/evh5vVob_normal.jpg"/>
    <hyperlink ref="V24" r:id="rId44" display="https://pbs.twimg.com/media/D1Xz9IlWkAECRZA.jpg"/>
    <hyperlink ref="V25" r:id="rId45" display="http://pbs.twimg.com/profile_images/961949035077627904/t-6_bQog_normal.jpg"/>
    <hyperlink ref="V26" r:id="rId46" display="https://pbs.twimg.com/media/D1jD7OYWkAA-MoF.jpg"/>
    <hyperlink ref="V27" r:id="rId47" display="http://pbs.twimg.com/profile_images/784857718884409345/DXJrWhfA_normal.png"/>
    <hyperlink ref="V28" r:id="rId48" display="http://pbs.twimg.com/profile_images/784857718884409345/DXJrWhfA_normal.png"/>
    <hyperlink ref="V29" r:id="rId49" display="http://pbs.twimg.com/profile_images/1097092402152701952/JTtcc8mD_normal.jpg"/>
    <hyperlink ref="V30" r:id="rId50" display="http://pbs.twimg.com/profile_images/1113511951169130496/wq9Grkl4_normal.jpg"/>
    <hyperlink ref="V31" r:id="rId51" display="https://pbs.twimg.com/media/D3TaiElXoAA10UV.jpg"/>
    <hyperlink ref="V32" r:id="rId52" display="http://pbs.twimg.com/profile_images/559408051787431936/nHd-FPCb_normal.jpeg"/>
    <hyperlink ref="V33" r:id="rId53" display="http://pbs.twimg.com/profile_images/2768994399/1c5c5135bdb74cce1eb57d92369ffce6_normal.jpeg"/>
    <hyperlink ref="V34" r:id="rId54" display="http://pbs.twimg.com/profile_images/706994407136960512/AiIAztvR_normal.jpg"/>
    <hyperlink ref="V35" r:id="rId55" display="https://pbs.twimg.com/media/D4Y6xQiXoAA7gMl.jpg"/>
    <hyperlink ref="X3" r:id="rId56" display="https://twitter.com/#!/terianncarty/status/1093900166233448449"/>
    <hyperlink ref="X4" r:id="rId57" display="https://twitter.com/#!/charsingmin/status/1093707724527976448"/>
    <hyperlink ref="X5" r:id="rId58" display="https://twitter.com/#!/charsingmin/status/1094619395035410432"/>
    <hyperlink ref="X6" r:id="rId59" display="https://twitter.com/#!/liveorganicfood/status/1095284789547028481"/>
    <hyperlink ref="X7" r:id="rId60" display="https://twitter.com/#!/charsingmin/status/1093707724527976448"/>
    <hyperlink ref="X8" r:id="rId61" display="https://twitter.com/#!/charsingmin/status/1094619395035410432"/>
    <hyperlink ref="X9" r:id="rId62" display="https://twitter.com/#!/liveorganicfood/status/1095284789547028481"/>
    <hyperlink ref="X10" r:id="rId63" display="https://twitter.com/#!/charsingmin/status/1093707724527976448"/>
    <hyperlink ref="X11" r:id="rId64" display="https://twitter.com/#!/charsingmin/status/1094619395035410432"/>
    <hyperlink ref="X12" r:id="rId65" display="https://twitter.com/#!/liveorganicfood/status/1093982722765271040"/>
    <hyperlink ref="X13" r:id="rId66" display="https://twitter.com/#!/liveorganicfood/status/1095284789547028481"/>
    <hyperlink ref="X14" r:id="rId67" display="https://twitter.com/#!/lizarddreaming/status/1095418670212411392"/>
    <hyperlink ref="X15" r:id="rId68" display="https://twitter.com/#!/ms_k_shay/status/1095979145706827777"/>
    <hyperlink ref="X16" r:id="rId69" display="https://twitter.com/#!/ms_k_shay/status/1095979145706827777"/>
    <hyperlink ref="X17" r:id="rId70" display="https://twitter.com/#!/avocadobesties/status/1099346254562246656"/>
    <hyperlink ref="X18" r:id="rId71" display="https://twitter.com/#!/avocadobesties/status/1099347052310511617"/>
    <hyperlink ref="X19" r:id="rId72" display="https://twitter.com/#!/reikireadingsre/status/1102895981899657216"/>
    <hyperlink ref="X20" r:id="rId73" display="https://twitter.com/#!/t_jacksonmusic/status/808492775436062720"/>
    <hyperlink ref="X21" r:id="rId74" display="https://twitter.com/#!/rm_salt/status/1103235018820861953"/>
    <hyperlink ref="X22" r:id="rId75" display="https://twitter.com/#!/rm_salt/status/1103235018820861953"/>
    <hyperlink ref="X23" r:id="rId76" display="https://twitter.com/#!/keynotegroup/status/1103380278985273345"/>
    <hyperlink ref="X24" r:id="rId77" display="https://twitter.com/#!/insidemarine/status/1105075901836992512"/>
    <hyperlink ref="X25" r:id="rId78" display="https://twitter.com/#!/birdieshg/status/1105564718977159173"/>
    <hyperlink ref="X26" r:id="rId79" display="https://twitter.com/#!/safety4sea/status/1105849145921802241"/>
    <hyperlink ref="X27" r:id="rId80" display="https://twitter.com/#!/jd613a/status/1110294714161528833"/>
    <hyperlink ref="X28" r:id="rId81" display="https://twitter.com/#!/jd613a/status/1110294714161528833"/>
    <hyperlink ref="X29" r:id="rId82" display="https://twitter.com/#!/parradoftmena/status/1113783113367334912"/>
    <hyperlink ref="X30" r:id="rId83" display="https://twitter.com/#!/cfanamenacf_/status/1113877967317471234"/>
    <hyperlink ref="X31" r:id="rId84" display="https://twitter.com/#!/betheflowevents/status/1113755764416557056"/>
    <hyperlink ref="X32" r:id="rId85" display="https://twitter.com/#!/jldelapena/status/1115243412633149443"/>
    <hyperlink ref="X33" r:id="rId86" display="https://twitter.com/#!/lcddirectoron/status/1117169450246189056"/>
    <hyperlink ref="X34" r:id="rId87" display="https://twitter.com/#!/currentwoman/status/1118611037513633792"/>
    <hyperlink ref="X35" r:id="rId88" display="https://twitter.com/#!/dustin_crowder/status/1118646194631323649"/>
    <hyperlink ref="AZ31" r:id="rId89" display="https://api.twitter.com/1.1/geo/id/f68227769e30abbc.json"/>
  </hyperlinks>
  <printOptions/>
  <pageMargins left="0.7" right="0.7" top="0.75" bottom="0.75" header="0.3" footer="0.3"/>
  <pageSetup horizontalDpi="600" verticalDpi="600" orientation="portrait" r:id="rId93"/>
  <legacyDrawing r:id="rId91"/>
  <tableParts>
    <tablePart r:id="rId9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903</v>
      </c>
      <c r="B1" s="13" t="s">
        <v>931</v>
      </c>
      <c r="C1" s="13" t="s">
        <v>932</v>
      </c>
      <c r="D1" s="13" t="s">
        <v>144</v>
      </c>
      <c r="E1" s="13" t="s">
        <v>934</v>
      </c>
      <c r="F1" s="13" t="s">
        <v>935</v>
      </c>
      <c r="G1" s="13" t="s">
        <v>936</v>
      </c>
    </row>
    <row r="2" spans="1:7" ht="15">
      <c r="A2" s="85" t="s">
        <v>721</v>
      </c>
      <c r="B2" s="85">
        <v>17</v>
      </c>
      <c r="C2" s="132">
        <v>0.030411449016100177</v>
      </c>
      <c r="D2" s="85" t="s">
        <v>933</v>
      </c>
      <c r="E2" s="85"/>
      <c r="F2" s="85"/>
      <c r="G2" s="85"/>
    </row>
    <row r="3" spans="1:7" ht="15">
      <c r="A3" s="85" t="s">
        <v>722</v>
      </c>
      <c r="B3" s="85">
        <v>6</v>
      </c>
      <c r="C3" s="132">
        <v>0.01073345259391771</v>
      </c>
      <c r="D3" s="85" t="s">
        <v>933</v>
      </c>
      <c r="E3" s="85"/>
      <c r="F3" s="85"/>
      <c r="G3" s="85"/>
    </row>
    <row r="4" spans="1:7" ht="15">
      <c r="A4" s="85" t="s">
        <v>723</v>
      </c>
      <c r="B4" s="85">
        <v>0</v>
      </c>
      <c r="C4" s="132">
        <v>0</v>
      </c>
      <c r="D4" s="85" t="s">
        <v>933</v>
      </c>
      <c r="E4" s="85"/>
      <c r="F4" s="85"/>
      <c r="G4" s="85"/>
    </row>
    <row r="5" spans="1:7" ht="15">
      <c r="A5" s="85" t="s">
        <v>724</v>
      </c>
      <c r="B5" s="85">
        <v>536</v>
      </c>
      <c r="C5" s="132">
        <v>0.9588550983899822</v>
      </c>
      <c r="D5" s="85" t="s">
        <v>933</v>
      </c>
      <c r="E5" s="85"/>
      <c r="F5" s="85"/>
      <c r="G5" s="85"/>
    </row>
    <row r="6" spans="1:7" ht="15">
      <c r="A6" s="85" t="s">
        <v>725</v>
      </c>
      <c r="B6" s="85">
        <v>559</v>
      </c>
      <c r="C6" s="132">
        <v>1</v>
      </c>
      <c r="D6" s="85" t="s">
        <v>933</v>
      </c>
      <c r="E6" s="85"/>
      <c r="F6" s="85"/>
      <c r="G6" s="85"/>
    </row>
    <row r="7" spans="1:7" ht="15">
      <c r="A7" s="91" t="s">
        <v>726</v>
      </c>
      <c r="B7" s="91">
        <v>12</v>
      </c>
      <c r="C7" s="133">
        <v>0.009581856625909217</v>
      </c>
      <c r="D7" s="91" t="s">
        <v>933</v>
      </c>
      <c r="E7" s="91" t="b">
        <v>0</v>
      </c>
      <c r="F7" s="91" t="b">
        <v>0</v>
      </c>
      <c r="G7" s="91" t="b">
        <v>0</v>
      </c>
    </row>
    <row r="8" spans="1:7" ht="15">
      <c r="A8" s="91" t="s">
        <v>684</v>
      </c>
      <c r="B8" s="91">
        <v>9</v>
      </c>
      <c r="C8" s="133">
        <v>0.012774585716912845</v>
      </c>
      <c r="D8" s="91" t="s">
        <v>933</v>
      </c>
      <c r="E8" s="91" t="b">
        <v>0</v>
      </c>
      <c r="F8" s="91" t="b">
        <v>0</v>
      </c>
      <c r="G8" s="91" t="b">
        <v>0</v>
      </c>
    </row>
    <row r="9" spans="1:7" ht="15">
      <c r="A9" s="91" t="s">
        <v>687</v>
      </c>
      <c r="B9" s="91">
        <v>6</v>
      </c>
      <c r="C9" s="133">
        <v>0.009581856625909217</v>
      </c>
      <c r="D9" s="91" t="s">
        <v>933</v>
      </c>
      <c r="E9" s="91" t="b">
        <v>0</v>
      </c>
      <c r="F9" s="91" t="b">
        <v>0</v>
      </c>
      <c r="G9" s="91" t="b">
        <v>0</v>
      </c>
    </row>
    <row r="10" spans="1:7" ht="15">
      <c r="A10" s="91" t="s">
        <v>237</v>
      </c>
      <c r="B10" s="91">
        <v>6</v>
      </c>
      <c r="C10" s="133">
        <v>0.009581856625909217</v>
      </c>
      <c r="D10" s="91" t="s">
        <v>933</v>
      </c>
      <c r="E10" s="91" t="b">
        <v>0</v>
      </c>
      <c r="F10" s="91" t="b">
        <v>0</v>
      </c>
      <c r="G10" s="91" t="b">
        <v>0</v>
      </c>
    </row>
    <row r="11" spans="1:7" ht="15">
      <c r="A11" s="91" t="s">
        <v>727</v>
      </c>
      <c r="B11" s="91">
        <v>5</v>
      </c>
      <c r="C11" s="133">
        <v>0.009035029673416276</v>
      </c>
      <c r="D11" s="91" t="s">
        <v>933</v>
      </c>
      <c r="E11" s="91" t="b">
        <v>0</v>
      </c>
      <c r="F11" s="91" t="b">
        <v>1</v>
      </c>
      <c r="G11" s="91" t="b">
        <v>0</v>
      </c>
    </row>
    <row r="12" spans="1:7" ht="15">
      <c r="A12" s="91" t="s">
        <v>746</v>
      </c>
      <c r="B12" s="91">
        <v>5</v>
      </c>
      <c r="C12" s="133">
        <v>0.009035029673416276</v>
      </c>
      <c r="D12" s="91" t="s">
        <v>933</v>
      </c>
      <c r="E12" s="91" t="b">
        <v>0</v>
      </c>
      <c r="F12" s="91" t="b">
        <v>0</v>
      </c>
      <c r="G12" s="91" t="b">
        <v>0</v>
      </c>
    </row>
    <row r="13" spans="1:7" ht="15">
      <c r="A13" s="91" t="s">
        <v>753</v>
      </c>
      <c r="B13" s="91">
        <v>4</v>
      </c>
      <c r="C13" s="133">
        <v>0.008256246688420621</v>
      </c>
      <c r="D13" s="91" t="s">
        <v>933</v>
      </c>
      <c r="E13" s="91" t="b">
        <v>0</v>
      </c>
      <c r="F13" s="91" t="b">
        <v>0</v>
      </c>
      <c r="G13" s="91" t="b">
        <v>0</v>
      </c>
    </row>
    <row r="14" spans="1:7" ht="15">
      <c r="A14" s="91" t="s">
        <v>754</v>
      </c>
      <c r="B14" s="91">
        <v>4</v>
      </c>
      <c r="C14" s="133">
        <v>0.008256246688420621</v>
      </c>
      <c r="D14" s="91" t="s">
        <v>933</v>
      </c>
      <c r="E14" s="91" t="b">
        <v>0</v>
      </c>
      <c r="F14" s="91" t="b">
        <v>0</v>
      </c>
      <c r="G14" s="91" t="b">
        <v>0</v>
      </c>
    </row>
    <row r="15" spans="1:7" ht="15">
      <c r="A15" s="91" t="s">
        <v>755</v>
      </c>
      <c r="B15" s="91">
        <v>4</v>
      </c>
      <c r="C15" s="133">
        <v>0.008256246688420621</v>
      </c>
      <c r="D15" s="91" t="s">
        <v>933</v>
      </c>
      <c r="E15" s="91" t="b">
        <v>0</v>
      </c>
      <c r="F15" s="91" t="b">
        <v>0</v>
      </c>
      <c r="G15" s="91" t="b">
        <v>0</v>
      </c>
    </row>
    <row r="16" spans="1:7" ht="15">
      <c r="A16" s="91" t="s">
        <v>756</v>
      </c>
      <c r="B16" s="91">
        <v>4</v>
      </c>
      <c r="C16" s="133">
        <v>0.008256246688420621</v>
      </c>
      <c r="D16" s="91" t="s">
        <v>933</v>
      </c>
      <c r="E16" s="91" t="b">
        <v>0</v>
      </c>
      <c r="F16" s="91" t="b">
        <v>0</v>
      </c>
      <c r="G16" s="91" t="b">
        <v>0</v>
      </c>
    </row>
    <row r="17" spans="1:7" ht="15">
      <c r="A17" s="91" t="s">
        <v>757</v>
      </c>
      <c r="B17" s="91">
        <v>4</v>
      </c>
      <c r="C17" s="133">
        <v>0.008256246688420621</v>
      </c>
      <c r="D17" s="91" t="s">
        <v>933</v>
      </c>
      <c r="E17" s="91" t="b">
        <v>0</v>
      </c>
      <c r="F17" s="91" t="b">
        <v>0</v>
      </c>
      <c r="G17" s="91" t="b">
        <v>0</v>
      </c>
    </row>
    <row r="18" spans="1:7" ht="15">
      <c r="A18" s="91" t="s">
        <v>758</v>
      </c>
      <c r="B18" s="91">
        <v>4</v>
      </c>
      <c r="C18" s="133">
        <v>0.008256246688420621</v>
      </c>
      <c r="D18" s="91" t="s">
        <v>933</v>
      </c>
      <c r="E18" s="91" t="b">
        <v>0</v>
      </c>
      <c r="F18" s="91" t="b">
        <v>0</v>
      </c>
      <c r="G18" s="91" t="b">
        <v>0</v>
      </c>
    </row>
    <row r="19" spans="1:7" ht="15">
      <c r="A19" s="91" t="s">
        <v>759</v>
      </c>
      <c r="B19" s="91">
        <v>4</v>
      </c>
      <c r="C19" s="133">
        <v>0.008256246688420621</v>
      </c>
      <c r="D19" s="91" t="s">
        <v>933</v>
      </c>
      <c r="E19" s="91" t="b">
        <v>0</v>
      </c>
      <c r="F19" s="91" t="b">
        <v>0</v>
      </c>
      <c r="G19" s="91" t="b">
        <v>0</v>
      </c>
    </row>
    <row r="20" spans="1:7" ht="15">
      <c r="A20" s="91" t="s">
        <v>760</v>
      </c>
      <c r="B20" s="91">
        <v>4</v>
      </c>
      <c r="C20" s="133">
        <v>0.008256246688420621</v>
      </c>
      <c r="D20" s="91" t="s">
        <v>933</v>
      </c>
      <c r="E20" s="91" t="b">
        <v>0</v>
      </c>
      <c r="F20" s="91" t="b">
        <v>0</v>
      </c>
      <c r="G20" s="91" t="b">
        <v>0</v>
      </c>
    </row>
    <row r="21" spans="1:7" ht="15">
      <c r="A21" s="91" t="s">
        <v>761</v>
      </c>
      <c r="B21" s="91">
        <v>4</v>
      </c>
      <c r="C21" s="133">
        <v>0.008256246688420621</v>
      </c>
      <c r="D21" s="91" t="s">
        <v>933</v>
      </c>
      <c r="E21" s="91" t="b">
        <v>0</v>
      </c>
      <c r="F21" s="91" t="b">
        <v>0</v>
      </c>
      <c r="G21" s="91" t="b">
        <v>0</v>
      </c>
    </row>
    <row r="22" spans="1:7" ht="15">
      <c r="A22" s="91" t="s">
        <v>762</v>
      </c>
      <c r="B22" s="91">
        <v>4</v>
      </c>
      <c r="C22" s="133">
        <v>0.008256246688420621</v>
      </c>
      <c r="D22" s="91" t="s">
        <v>933</v>
      </c>
      <c r="E22" s="91" t="b">
        <v>0</v>
      </c>
      <c r="F22" s="91" t="b">
        <v>0</v>
      </c>
      <c r="G22" s="91" t="b">
        <v>0</v>
      </c>
    </row>
    <row r="23" spans="1:7" ht="15">
      <c r="A23" s="91" t="s">
        <v>904</v>
      </c>
      <c r="B23" s="91">
        <v>4</v>
      </c>
      <c r="C23" s="133">
        <v>0.008256246688420621</v>
      </c>
      <c r="D23" s="91" t="s">
        <v>933</v>
      </c>
      <c r="E23" s="91" t="b">
        <v>0</v>
      </c>
      <c r="F23" s="91" t="b">
        <v>0</v>
      </c>
      <c r="G23" s="91" t="b">
        <v>0</v>
      </c>
    </row>
    <row r="24" spans="1:7" ht="15">
      <c r="A24" s="91" t="s">
        <v>905</v>
      </c>
      <c r="B24" s="91">
        <v>4</v>
      </c>
      <c r="C24" s="133">
        <v>0.008256246688420621</v>
      </c>
      <c r="D24" s="91" t="s">
        <v>933</v>
      </c>
      <c r="E24" s="91" t="b">
        <v>0</v>
      </c>
      <c r="F24" s="91" t="b">
        <v>0</v>
      </c>
      <c r="G24" s="91" t="b">
        <v>0</v>
      </c>
    </row>
    <row r="25" spans="1:7" ht="15">
      <c r="A25" s="91" t="s">
        <v>906</v>
      </c>
      <c r="B25" s="91">
        <v>4</v>
      </c>
      <c r="C25" s="133">
        <v>0.008256246688420621</v>
      </c>
      <c r="D25" s="91" t="s">
        <v>933</v>
      </c>
      <c r="E25" s="91" t="b">
        <v>0</v>
      </c>
      <c r="F25" s="91" t="b">
        <v>0</v>
      </c>
      <c r="G25" s="91" t="b">
        <v>0</v>
      </c>
    </row>
    <row r="26" spans="1:7" ht="15">
      <c r="A26" s="91" t="s">
        <v>729</v>
      </c>
      <c r="B26" s="91">
        <v>4</v>
      </c>
      <c r="C26" s="133">
        <v>0.009581856625909215</v>
      </c>
      <c r="D26" s="91" t="s">
        <v>933</v>
      </c>
      <c r="E26" s="91" t="b">
        <v>0</v>
      </c>
      <c r="F26" s="91" t="b">
        <v>0</v>
      </c>
      <c r="G26" s="91" t="b">
        <v>0</v>
      </c>
    </row>
    <row r="27" spans="1:7" ht="15">
      <c r="A27" s="91" t="s">
        <v>748</v>
      </c>
      <c r="B27" s="91">
        <v>4</v>
      </c>
      <c r="C27" s="133">
        <v>0.008256246688420621</v>
      </c>
      <c r="D27" s="91" t="s">
        <v>933</v>
      </c>
      <c r="E27" s="91" t="b">
        <v>0</v>
      </c>
      <c r="F27" s="91" t="b">
        <v>0</v>
      </c>
      <c r="G27" s="91" t="b">
        <v>0</v>
      </c>
    </row>
    <row r="28" spans="1:7" ht="15">
      <c r="A28" s="91" t="s">
        <v>228</v>
      </c>
      <c r="B28" s="91">
        <v>3</v>
      </c>
      <c r="C28" s="133">
        <v>0.0071863924694319115</v>
      </c>
      <c r="D28" s="91" t="s">
        <v>933</v>
      </c>
      <c r="E28" s="91" t="b">
        <v>0</v>
      </c>
      <c r="F28" s="91" t="b">
        <v>0</v>
      </c>
      <c r="G28" s="91" t="b">
        <v>0</v>
      </c>
    </row>
    <row r="29" spans="1:7" ht="15">
      <c r="A29" s="91" t="s">
        <v>907</v>
      </c>
      <c r="B29" s="91">
        <v>3</v>
      </c>
      <c r="C29" s="133">
        <v>0.0071863924694319115</v>
      </c>
      <c r="D29" s="91" t="s">
        <v>933</v>
      </c>
      <c r="E29" s="91" t="b">
        <v>0</v>
      </c>
      <c r="F29" s="91" t="b">
        <v>0</v>
      </c>
      <c r="G29" s="91" t="b">
        <v>0</v>
      </c>
    </row>
    <row r="30" spans="1:7" ht="15">
      <c r="A30" s="91" t="s">
        <v>740</v>
      </c>
      <c r="B30" s="91">
        <v>3</v>
      </c>
      <c r="C30" s="133">
        <v>0.0071863924694319115</v>
      </c>
      <c r="D30" s="91" t="s">
        <v>933</v>
      </c>
      <c r="E30" s="91" t="b">
        <v>0</v>
      </c>
      <c r="F30" s="91" t="b">
        <v>0</v>
      </c>
      <c r="G30" s="91" t="b">
        <v>0</v>
      </c>
    </row>
    <row r="31" spans="1:7" ht="15">
      <c r="A31" s="91" t="s">
        <v>744</v>
      </c>
      <c r="B31" s="91">
        <v>3</v>
      </c>
      <c r="C31" s="133">
        <v>0.0071863924694319115</v>
      </c>
      <c r="D31" s="91" t="s">
        <v>933</v>
      </c>
      <c r="E31" s="91" t="b">
        <v>0</v>
      </c>
      <c r="F31" s="91" t="b">
        <v>0</v>
      </c>
      <c r="G31" s="91" t="b">
        <v>0</v>
      </c>
    </row>
    <row r="32" spans="1:7" ht="15">
      <c r="A32" s="91" t="s">
        <v>213</v>
      </c>
      <c r="B32" s="91">
        <v>3</v>
      </c>
      <c r="C32" s="133">
        <v>0.0071863924694319115</v>
      </c>
      <c r="D32" s="91" t="s">
        <v>933</v>
      </c>
      <c r="E32" s="91" t="b">
        <v>0</v>
      </c>
      <c r="F32" s="91" t="b">
        <v>0</v>
      </c>
      <c r="G32" s="91" t="b">
        <v>0</v>
      </c>
    </row>
    <row r="33" spans="1:7" ht="15">
      <c r="A33" s="91" t="s">
        <v>747</v>
      </c>
      <c r="B33" s="91">
        <v>3</v>
      </c>
      <c r="C33" s="133">
        <v>0.0071863924694319115</v>
      </c>
      <c r="D33" s="91" t="s">
        <v>933</v>
      </c>
      <c r="E33" s="91" t="b">
        <v>0</v>
      </c>
      <c r="F33" s="91" t="b">
        <v>0</v>
      </c>
      <c r="G33" s="91" t="b">
        <v>0</v>
      </c>
    </row>
    <row r="34" spans="1:7" ht="15">
      <c r="A34" s="91" t="s">
        <v>235</v>
      </c>
      <c r="B34" s="91">
        <v>3</v>
      </c>
      <c r="C34" s="133">
        <v>0.0071863924694319115</v>
      </c>
      <c r="D34" s="91" t="s">
        <v>933</v>
      </c>
      <c r="E34" s="91" t="b">
        <v>0</v>
      </c>
      <c r="F34" s="91" t="b">
        <v>0</v>
      </c>
      <c r="G34" s="91" t="b">
        <v>0</v>
      </c>
    </row>
    <row r="35" spans="1:7" ht="15">
      <c r="A35" s="91" t="s">
        <v>214</v>
      </c>
      <c r="B35" s="91">
        <v>3</v>
      </c>
      <c r="C35" s="133">
        <v>0.0071863924694319115</v>
      </c>
      <c r="D35" s="91" t="s">
        <v>933</v>
      </c>
      <c r="E35" s="91" t="b">
        <v>0</v>
      </c>
      <c r="F35" s="91" t="b">
        <v>0</v>
      </c>
      <c r="G35" s="91" t="b">
        <v>0</v>
      </c>
    </row>
    <row r="36" spans="1:7" ht="15">
      <c r="A36" s="91" t="s">
        <v>749</v>
      </c>
      <c r="B36" s="91">
        <v>3</v>
      </c>
      <c r="C36" s="133">
        <v>0.0071863924694319115</v>
      </c>
      <c r="D36" s="91" t="s">
        <v>933</v>
      </c>
      <c r="E36" s="91" t="b">
        <v>0</v>
      </c>
      <c r="F36" s="91" t="b">
        <v>0</v>
      </c>
      <c r="G36" s="91" t="b">
        <v>0</v>
      </c>
    </row>
    <row r="37" spans="1:7" ht="15">
      <c r="A37" s="91" t="s">
        <v>750</v>
      </c>
      <c r="B37" s="91">
        <v>3</v>
      </c>
      <c r="C37" s="133">
        <v>0.0071863924694319115</v>
      </c>
      <c r="D37" s="91" t="s">
        <v>933</v>
      </c>
      <c r="E37" s="91" t="b">
        <v>0</v>
      </c>
      <c r="F37" s="91" t="b">
        <v>0</v>
      </c>
      <c r="G37" s="91" t="b">
        <v>0</v>
      </c>
    </row>
    <row r="38" spans="1:7" ht="15">
      <c r="A38" s="91" t="s">
        <v>751</v>
      </c>
      <c r="B38" s="91">
        <v>3</v>
      </c>
      <c r="C38" s="133">
        <v>0.0071863924694319115</v>
      </c>
      <c r="D38" s="91" t="s">
        <v>933</v>
      </c>
      <c r="E38" s="91" t="b">
        <v>0</v>
      </c>
      <c r="F38" s="91" t="b">
        <v>0</v>
      </c>
      <c r="G38" s="91" t="b">
        <v>0</v>
      </c>
    </row>
    <row r="39" spans="1:7" ht="15">
      <c r="A39" s="91" t="s">
        <v>908</v>
      </c>
      <c r="B39" s="91">
        <v>3</v>
      </c>
      <c r="C39" s="133">
        <v>0.0071863924694319115</v>
      </c>
      <c r="D39" s="91" t="s">
        <v>933</v>
      </c>
      <c r="E39" s="91" t="b">
        <v>0</v>
      </c>
      <c r="F39" s="91" t="b">
        <v>0</v>
      </c>
      <c r="G39" s="91" t="b">
        <v>0</v>
      </c>
    </row>
    <row r="40" spans="1:7" ht="15">
      <c r="A40" s="91" t="s">
        <v>909</v>
      </c>
      <c r="B40" s="91">
        <v>3</v>
      </c>
      <c r="C40" s="133">
        <v>0.0071863924694319115</v>
      </c>
      <c r="D40" s="91" t="s">
        <v>933</v>
      </c>
      <c r="E40" s="91" t="b">
        <v>0</v>
      </c>
      <c r="F40" s="91" t="b">
        <v>0</v>
      </c>
      <c r="G40" s="91" t="b">
        <v>0</v>
      </c>
    </row>
    <row r="41" spans="1:7" ht="15">
      <c r="A41" s="91" t="s">
        <v>910</v>
      </c>
      <c r="B41" s="91">
        <v>3</v>
      </c>
      <c r="C41" s="133">
        <v>0.0071863924694319115</v>
      </c>
      <c r="D41" s="91" t="s">
        <v>933</v>
      </c>
      <c r="E41" s="91" t="b">
        <v>0</v>
      </c>
      <c r="F41" s="91" t="b">
        <v>0</v>
      </c>
      <c r="G41" s="91" t="b">
        <v>0</v>
      </c>
    </row>
    <row r="42" spans="1:7" ht="15">
      <c r="A42" s="91" t="s">
        <v>911</v>
      </c>
      <c r="B42" s="91">
        <v>3</v>
      </c>
      <c r="C42" s="133">
        <v>0.0071863924694319115</v>
      </c>
      <c r="D42" s="91" t="s">
        <v>933</v>
      </c>
      <c r="E42" s="91" t="b">
        <v>0</v>
      </c>
      <c r="F42" s="91" t="b">
        <v>0</v>
      </c>
      <c r="G42" s="91" t="b">
        <v>0</v>
      </c>
    </row>
    <row r="43" spans="1:7" ht="15">
      <c r="A43" s="91" t="s">
        <v>912</v>
      </c>
      <c r="B43" s="91">
        <v>3</v>
      </c>
      <c r="C43" s="133">
        <v>0.0071863924694319115</v>
      </c>
      <c r="D43" s="91" t="s">
        <v>933</v>
      </c>
      <c r="E43" s="91" t="b">
        <v>0</v>
      </c>
      <c r="F43" s="91" t="b">
        <v>0</v>
      </c>
      <c r="G43" s="91" t="b">
        <v>0</v>
      </c>
    </row>
    <row r="44" spans="1:7" ht="15">
      <c r="A44" s="91" t="s">
        <v>913</v>
      </c>
      <c r="B44" s="91">
        <v>3</v>
      </c>
      <c r="C44" s="133">
        <v>0.0071863924694319115</v>
      </c>
      <c r="D44" s="91" t="s">
        <v>933</v>
      </c>
      <c r="E44" s="91" t="b">
        <v>0</v>
      </c>
      <c r="F44" s="91" t="b">
        <v>0</v>
      </c>
      <c r="G44" s="91" t="b">
        <v>0</v>
      </c>
    </row>
    <row r="45" spans="1:7" ht="15">
      <c r="A45" s="91" t="s">
        <v>914</v>
      </c>
      <c r="B45" s="91">
        <v>2</v>
      </c>
      <c r="C45" s="133">
        <v>0.005725099448528514</v>
      </c>
      <c r="D45" s="91" t="s">
        <v>933</v>
      </c>
      <c r="E45" s="91" t="b">
        <v>0</v>
      </c>
      <c r="F45" s="91" t="b">
        <v>0</v>
      </c>
      <c r="G45" s="91" t="b">
        <v>0</v>
      </c>
    </row>
    <row r="46" spans="1:7" ht="15">
      <c r="A46" s="91" t="s">
        <v>764</v>
      </c>
      <c r="B46" s="91">
        <v>2</v>
      </c>
      <c r="C46" s="133">
        <v>0.005725099448528514</v>
      </c>
      <c r="D46" s="91" t="s">
        <v>933</v>
      </c>
      <c r="E46" s="91" t="b">
        <v>0</v>
      </c>
      <c r="F46" s="91" t="b">
        <v>0</v>
      </c>
      <c r="G46" s="91" t="b">
        <v>0</v>
      </c>
    </row>
    <row r="47" spans="1:7" ht="15">
      <c r="A47" s="91" t="s">
        <v>238</v>
      </c>
      <c r="B47" s="91">
        <v>2</v>
      </c>
      <c r="C47" s="133">
        <v>0.005725099448528514</v>
      </c>
      <c r="D47" s="91" t="s">
        <v>933</v>
      </c>
      <c r="E47" s="91" t="b">
        <v>0</v>
      </c>
      <c r="F47" s="91" t="b">
        <v>0</v>
      </c>
      <c r="G47" s="91" t="b">
        <v>0</v>
      </c>
    </row>
    <row r="48" spans="1:7" ht="15">
      <c r="A48" s="91" t="s">
        <v>915</v>
      </c>
      <c r="B48" s="91">
        <v>2</v>
      </c>
      <c r="C48" s="133">
        <v>0.005725099448528514</v>
      </c>
      <c r="D48" s="91" t="s">
        <v>933</v>
      </c>
      <c r="E48" s="91" t="b">
        <v>0</v>
      </c>
      <c r="F48" s="91" t="b">
        <v>0</v>
      </c>
      <c r="G48" s="91" t="b">
        <v>0</v>
      </c>
    </row>
    <row r="49" spans="1:7" ht="15">
      <c r="A49" s="91" t="s">
        <v>737</v>
      </c>
      <c r="B49" s="91">
        <v>2</v>
      </c>
      <c r="C49" s="133">
        <v>0.005725099448528514</v>
      </c>
      <c r="D49" s="91" t="s">
        <v>933</v>
      </c>
      <c r="E49" s="91" t="b">
        <v>1</v>
      </c>
      <c r="F49" s="91" t="b">
        <v>0</v>
      </c>
      <c r="G49" s="91" t="b">
        <v>0</v>
      </c>
    </row>
    <row r="50" spans="1:7" ht="15">
      <c r="A50" s="91" t="s">
        <v>738</v>
      </c>
      <c r="B50" s="91">
        <v>2</v>
      </c>
      <c r="C50" s="133">
        <v>0.005725099448528514</v>
      </c>
      <c r="D50" s="91" t="s">
        <v>933</v>
      </c>
      <c r="E50" s="91" t="b">
        <v>0</v>
      </c>
      <c r="F50" s="91" t="b">
        <v>0</v>
      </c>
      <c r="G50" s="91" t="b">
        <v>0</v>
      </c>
    </row>
    <row r="51" spans="1:7" ht="15">
      <c r="A51" s="91" t="s">
        <v>739</v>
      </c>
      <c r="B51" s="91">
        <v>2</v>
      </c>
      <c r="C51" s="133">
        <v>0.005725099448528514</v>
      </c>
      <c r="D51" s="91" t="s">
        <v>933</v>
      </c>
      <c r="E51" s="91" t="b">
        <v>0</v>
      </c>
      <c r="F51" s="91" t="b">
        <v>0</v>
      </c>
      <c r="G51" s="91" t="b">
        <v>0</v>
      </c>
    </row>
    <row r="52" spans="1:7" ht="15">
      <c r="A52" s="91" t="s">
        <v>236</v>
      </c>
      <c r="B52" s="91">
        <v>2</v>
      </c>
      <c r="C52" s="133">
        <v>0.005725099448528514</v>
      </c>
      <c r="D52" s="91" t="s">
        <v>933</v>
      </c>
      <c r="E52" s="91" t="b">
        <v>0</v>
      </c>
      <c r="F52" s="91" t="b">
        <v>0</v>
      </c>
      <c r="G52" s="91" t="b">
        <v>0</v>
      </c>
    </row>
    <row r="53" spans="1:7" ht="15">
      <c r="A53" s="91" t="s">
        <v>741</v>
      </c>
      <c r="B53" s="91">
        <v>2</v>
      </c>
      <c r="C53" s="133">
        <v>0.005725099448528514</v>
      </c>
      <c r="D53" s="91" t="s">
        <v>933</v>
      </c>
      <c r="E53" s="91" t="b">
        <v>0</v>
      </c>
      <c r="F53" s="91" t="b">
        <v>0</v>
      </c>
      <c r="G53" s="91" t="b">
        <v>0</v>
      </c>
    </row>
    <row r="54" spans="1:7" ht="15">
      <c r="A54" s="91" t="s">
        <v>916</v>
      </c>
      <c r="B54" s="91">
        <v>2</v>
      </c>
      <c r="C54" s="133">
        <v>0.005725099448528514</v>
      </c>
      <c r="D54" s="91" t="s">
        <v>933</v>
      </c>
      <c r="E54" s="91" t="b">
        <v>0</v>
      </c>
      <c r="F54" s="91" t="b">
        <v>0</v>
      </c>
      <c r="G54" s="91" t="b">
        <v>0</v>
      </c>
    </row>
    <row r="55" spans="1:7" ht="15">
      <c r="A55" s="91" t="s">
        <v>917</v>
      </c>
      <c r="B55" s="91">
        <v>2</v>
      </c>
      <c r="C55" s="133">
        <v>0.005725099448528514</v>
      </c>
      <c r="D55" s="91" t="s">
        <v>933</v>
      </c>
      <c r="E55" s="91" t="b">
        <v>0</v>
      </c>
      <c r="F55" s="91" t="b">
        <v>0</v>
      </c>
      <c r="G55" s="91" t="b">
        <v>0</v>
      </c>
    </row>
    <row r="56" spans="1:7" ht="15">
      <c r="A56" s="91" t="s">
        <v>735</v>
      </c>
      <c r="B56" s="91">
        <v>2</v>
      </c>
      <c r="C56" s="133">
        <v>0.005725099448528514</v>
      </c>
      <c r="D56" s="91" t="s">
        <v>933</v>
      </c>
      <c r="E56" s="91" t="b">
        <v>0</v>
      </c>
      <c r="F56" s="91" t="b">
        <v>0</v>
      </c>
      <c r="G56" s="91" t="b">
        <v>0</v>
      </c>
    </row>
    <row r="57" spans="1:7" ht="15">
      <c r="A57" s="91" t="s">
        <v>918</v>
      </c>
      <c r="B57" s="91">
        <v>2</v>
      </c>
      <c r="C57" s="133">
        <v>0.005725099448528514</v>
      </c>
      <c r="D57" s="91" t="s">
        <v>933</v>
      </c>
      <c r="E57" s="91" t="b">
        <v>0</v>
      </c>
      <c r="F57" s="91" t="b">
        <v>0</v>
      </c>
      <c r="G57" s="91" t="b">
        <v>0</v>
      </c>
    </row>
    <row r="58" spans="1:7" ht="15">
      <c r="A58" s="91" t="s">
        <v>734</v>
      </c>
      <c r="B58" s="91">
        <v>2</v>
      </c>
      <c r="C58" s="133">
        <v>0.005725099448528514</v>
      </c>
      <c r="D58" s="91" t="s">
        <v>933</v>
      </c>
      <c r="E58" s="91" t="b">
        <v>0</v>
      </c>
      <c r="F58" s="91" t="b">
        <v>0</v>
      </c>
      <c r="G58" s="91" t="b">
        <v>0</v>
      </c>
    </row>
    <row r="59" spans="1:7" ht="15">
      <c r="A59" s="91" t="s">
        <v>742</v>
      </c>
      <c r="B59" s="91">
        <v>2</v>
      </c>
      <c r="C59" s="133">
        <v>0.005725099448528514</v>
      </c>
      <c r="D59" s="91" t="s">
        <v>933</v>
      </c>
      <c r="E59" s="91" t="b">
        <v>0</v>
      </c>
      <c r="F59" s="91" t="b">
        <v>0</v>
      </c>
      <c r="G59" s="91" t="b">
        <v>0</v>
      </c>
    </row>
    <row r="60" spans="1:7" ht="15">
      <c r="A60" s="91" t="s">
        <v>743</v>
      </c>
      <c r="B60" s="91">
        <v>2</v>
      </c>
      <c r="C60" s="133">
        <v>0.005725099448528514</v>
      </c>
      <c r="D60" s="91" t="s">
        <v>933</v>
      </c>
      <c r="E60" s="91" t="b">
        <v>0</v>
      </c>
      <c r="F60" s="91" t="b">
        <v>0</v>
      </c>
      <c r="G60" s="91" t="b">
        <v>0</v>
      </c>
    </row>
    <row r="61" spans="1:7" ht="15">
      <c r="A61" s="91" t="s">
        <v>919</v>
      </c>
      <c r="B61" s="91">
        <v>2</v>
      </c>
      <c r="C61" s="133">
        <v>0.005725099448528514</v>
      </c>
      <c r="D61" s="91" t="s">
        <v>933</v>
      </c>
      <c r="E61" s="91" t="b">
        <v>1</v>
      </c>
      <c r="F61" s="91" t="b">
        <v>0</v>
      </c>
      <c r="G61" s="91" t="b">
        <v>0</v>
      </c>
    </row>
    <row r="62" spans="1:7" ht="15">
      <c r="A62" s="91" t="s">
        <v>920</v>
      </c>
      <c r="B62" s="91">
        <v>2</v>
      </c>
      <c r="C62" s="133">
        <v>0.005725099448528514</v>
      </c>
      <c r="D62" s="91" t="s">
        <v>933</v>
      </c>
      <c r="E62" s="91" t="b">
        <v>0</v>
      </c>
      <c r="F62" s="91" t="b">
        <v>0</v>
      </c>
      <c r="G62" s="91" t="b">
        <v>0</v>
      </c>
    </row>
    <row r="63" spans="1:7" ht="15">
      <c r="A63" s="91" t="s">
        <v>921</v>
      </c>
      <c r="B63" s="91">
        <v>2</v>
      </c>
      <c r="C63" s="133">
        <v>0.005725099448528514</v>
      </c>
      <c r="D63" s="91" t="s">
        <v>933</v>
      </c>
      <c r="E63" s="91" t="b">
        <v>0</v>
      </c>
      <c r="F63" s="91" t="b">
        <v>0</v>
      </c>
      <c r="G63" s="91" t="b">
        <v>0</v>
      </c>
    </row>
    <row r="64" spans="1:7" ht="15">
      <c r="A64" s="91" t="s">
        <v>922</v>
      </c>
      <c r="B64" s="91">
        <v>2</v>
      </c>
      <c r="C64" s="133">
        <v>0.005725099448528514</v>
      </c>
      <c r="D64" s="91" t="s">
        <v>933</v>
      </c>
      <c r="E64" s="91" t="b">
        <v>0</v>
      </c>
      <c r="F64" s="91" t="b">
        <v>0</v>
      </c>
      <c r="G64" s="91" t="b">
        <v>0</v>
      </c>
    </row>
    <row r="65" spans="1:7" ht="15">
      <c r="A65" s="91" t="s">
        <v>923</v>
      </c>
      <c r="B65" s="91">
        <v>2</v>
      </c>
      <c r="C65" s="133">
        <v>0.005725099448528514</v>
      </c>
      <c r="D65" s="91" t="s">
        <v>933</v>
      </c>
      <c r="E65" s="91" t="b">
        <v>0</v>
      </c>
      <c r="F65" s="91" t="b">
        <v>0</v>
      </c>
      <c r="G65" s="91" t="b">
        <v>0</v>
      </c>
    </row>
    <row r="66" spans="1:7" ht="15">
      <c r="A66" s="91" t="s">
        <v>924</v>
      </c>
      <c r="B66" s="91">
        <v>2</v>
      </c>
      <c r="C66" s="133">
        <v>0.005725099448528514</v>
      </c>
      <c r="D66" s="91" t="s">
        <v>933</v>
      </c>
      <c r="E66" s="91" t="b">
        <v>0</v>
      </c>
      <c r="F66" s="91" t="b">
        <v>0</v>
      </c>
      <c r="G66" s="91" t="b">
        <v>0</v>
      </c>
    </row>
    <row r="67" spans="1:7" ht="15">
      <c r="A67" s="91" t="s">
        <v>925</v>
      </c>
      <c r="B67" s="91">
        <v>2</v>
      </c>
      <c r="C67" s="133">
        <v>0.005725099448528514</v>
      </c>
      <c r="D67" s="91" t="s">
        <v>933</v>
      </c>
      <c r="E67" s="91" t="b">
        <v>0</v>
      </c>
      <c r="F67" s="91" t="b">
        <v>0</v>
      </c>
      <c r="G67" s="91" t="b">
        <v>0</v>
      </c>
    </row>
    <row r="68" spans="1:7" ht="15">
      <c r="A68" s="91" t="s">
        <v>732</v>
      </c>
      <c r="B68" s="91">
        <v>2</v>
      </c>
      <c r="C68" s="133">
        <v>0.005725099448528514</v>
      </c>
      <c r="D68" s="91" t="s">
        <v>933</v>
      </c>
      <c r="E68" s="91" t="b">
        <v>0</v>
      </c>
      <c r="F68" s="91" t="b">
        <v>0</v>
      </c>
      <c r="G68" s="91" t="b">
        <v>0</v>
      </c>
    </row>
    <row r="69" spans="1:7" ht="15">
      <c r="A69" s="91" t="s">
        <v>733</v>
      </c>
      <c r="B69" s="91">
        <v>2</v>
      </c>
      <c r="C69" s="133">
        <v>0.005725099448528514</v>
      </c>
      <c r="D69" s="91" t="s">
        <v>933</v>
      </c>
      <c r="E69" s="91" t="b">
        <v>0</v>
      </c>
      <c r="F69" s="91" t="b">
        <v>0</v>
      </c>
      <c r="G69" s="91" t="b">
        <v>0</v>
      </c>
    </row>
    <row r="70" spans="1:7" ht="15">
      <c r="A70" s="91" t="s">
        <v>730</v>
      </c>
      <c r="B70" s="91">
        <v>2</v>
      </c>
      <c r="C70" s="133">
        <v>0.007322075552846715</v>
      </c>
      <c r="D70" s="91" t="s">
        <v>933</v>
      </c>
      <c r="E70" s="91" t="b">
        <v>0</v>
      </c>
      <c r="F70" s="91" t="b">
        <v>0</v>
      </c>
      <c r="G70" s="91" t="b">
        <v>0</v>
      </c>
    </row>
    <row r="71" spans="1:7" ht="15">
      <c r="A71" s="91" t="s">
        <v>731</v>
      </c>
      <c r="B71" s="91">
        <v>2</v>
      </c>
      <c r="C71" s="133">
        <v>0.007322075552846715</v>
      </c>
      <c r="D71" s="91" t="s">
        <v>933</v>
      </c>
      <c r="E71" s="91" t="b">
        <v>0</v>
      </c>
      <c r="F71" s="91" t="b">
        <v>0</v>
      </c>
      <c r="G71" s="91" t="b">
        <v>0</v>
      </c>
    </row>
    <row r="72" spans="1:7" ht="15">
      <c r="A72" s="91" t="s">
        <v>926</v>
      </c>
      <c r="B72" s="91">
        <v>2</v>
      </c>
      <c r="C72" s="133">
        <v>0.005725099448528514</v>
      </c>
      <c r="D72" s="91" t="s">
        <v>933</v>
      </c>
      <c r="E72" s="91" t="b">
        <v>0</v>
      </c>
      <c r="F72" s="91" t="b">
        <v>0</v>
      </c>
      <c r="G72" s="91" t="b">
        <v>0</v>
      </c>
    </row>
    <row r="73" spans="1:7" ht="15">
      <c r="A73" s="91" t="s">
        <v>927</v>
      </c>
      <c r="B73" s="91">
        <v>2</v>
      </c>
      <c r="C73" s="133">
        <v>0.005725099448528514</v>
      </c>
      <c r="D73" s="91" t="s">
        <v>933</v>
      </c>
      <c r="E73" s="91" t="b">
        <v>0</v>
      </c>
      <c r="F73" s="91" t="b">
        <v>0</v>
      </c>
      <c r="G73" s="91" t="b">
        <v>0</v>
      </c>
    </row>
    <row r="74" spans="1:7" ht="15">
      <c r="A74" s="91" t="s">
        <v>928</v>
      </c>
      <c r="B74" s="91">
        <v>2</v>
      </c>
      <c r="C74" s="133">
        <v>0.005725099448528514</v>
      </c>
      <c r="D74" s="91" t="s">
        <v>933</v>
      </c>
      <c r="E74" s="91" t="b">
        <v>0</v>
      </c>
      <c r="F74" s="91" t="b">
        <v>0</v>
      </c>
      <c r="G74" s="91" t="b">
        <v>0</v>
      </c>
    </row>
    <row r="75" spans="1:7" ht="15">
      <c r="A75" s="91" t="s">
        <v>929</v>
      </c>
      <c r="B75" s="91">
        <v>2</v>
      </c>
      <c r="C75" s="133">
        <v>0.005725099448528514</v>
      </c>
      <c r="D75" s="91" t="s">
        <v>933</v>
      </c>
      <c r="E75" s="91" t="b">
        <v>0</v>
      </c>
      <c r="F75" s="91" t="b">
        <v>0</v>
      </c>
      <c r="G75" s="91" t="b">
        <v>0</v>
      </c>
    </row>
    <row r="76" spans="1:7" ht="15">
      <c r="A76" s="91" t="s">
        <v>233</v>
      </c>
      <c r="B76" s="91">
        <v>2</v>
      </c>
      <c r="C76" s="133">
        <v>0.005725099448528514</v>
      </c>
      <c r="D76" s="91" t="s">
        <v>933</v>
      </c>
      <c r="E76" s="91" t="b">
        <v>0</v>
      </c>
      <c r="F76" s="91" t="b">
        <v>0</v>
      </c>
      <c r="G76" s="91" t="b">
        <v>0</v>
      </c>
    </row>
    <row r="77" spans="1:7" ht="15">
      <c r="A77" s="91" t="s">
        <v>930</v>
      </c>
      <c r="B77" s="91">
        <v>2</v>
      </c>
      <c r="C77" s="133">
        <v>0.005725099448528514</v>
      </c>
      <c r="D77" s="91" t="s">
        <v>933</v>
      </c>
      <c r="E77" s="91" t="b">
        <v>0</v>
      </c>
      <c r="F77" s="91" t="b">
        <v>0</v>
      </c>
      <c r="G77" s="91" t="b">
        <v>0</v>
      </c>
    </row>
    <row r="78" spans="1:7" ht="15">
      <c r="A78" s="91" t="s">
        <v>684</v>
      </c>
      <c r="B78" s="91">
        <v>8</v>
      </c>
      <c r="C78" s="133">
        <v>0.008642515781873927</v>
      </c>
      <c r="D78" s="91" t="s">
        <v>635</v>
      </c>
      <c r="E78" s="91" t="b">
        <v>0</v>
      </c>
      <c r="F78" s="91" t="b">
        <v>0</v>
      </c>
      <c r="G78" s="91" t="b">
        <v>0</v>
      </c>
    </row>
    <row r="79" spans="1:7" ht="15">
      <c r="A79" s="91" t="s">
        <v>726</v>
      </c>
      <c r="B79" s="91">
        <v>8</v>
      </c>
      <c r="C79" s="133">
        <v>0.002510553248951229</v>
      </c>
      <c r="D79" s="91" t="s">
        <v>635</v>
      </c>
      <c r="E79" s="91" t="b">
        <v>0</v>
      </c>
      <c r="F79" s="91" t="b">
        <v>0</v>
      </c>
      <c r="G79" s="91" t="b">
        <v>0</v>
      </c>
    </row>
    <row r="80" spans="1:7" ht="15">
      <c r="A80" s="91" t="s">
        <v>687</v>
      </c>
      <c r="B80" s="91">
        <v>4</v>
      </c>
      <c r="C80" s="133">
        <v>0.008642515781873927</v>
      </c>
      <c r="D80" s="91" t="s">
        <v>635</v>
      </c>
      <c r="E80" s="91" t="b">
        <v>0</v>
      </c>
      <c r="F80" s="91" t="b">
        <v>0</v>
      </c>
      <c r="G80" s="91" t="b">
        <v>0</v>
      </c>
    </row>
    <row r="81" spans="1:7" ht="15">
      <c r="A81" s="91" t="s">
        <v>729</v>
      </c>
      <c r="B81" s="91">
        <v>4</v>
      </c>
      <c r="C81" s="133">
        <v>0.011708497048335275</v>
      </c>
      <c r="D81" s="91" t="s">
        <v>635</v>
      </c>
      <c r="E81" s="91" t="b">
        <v>0</v>
      </c>
      <c r="F81" s="91" t="b">
        <v>0</v>
      </c>
      <c r="G81" s="91" t="b">
        <v>0</v>
      </c>
    </row>
    <row r="82" spans="1:7" ht="15">
      <c r="A82" s="91" t="s">
        <v>730</v>
      </c>
      <c r="B82" s="91">
        <v>2</v>
      </c>
      <c r="C82" s="133">
        <v>0.011708497048335275</v>
      </c>
      <c r="D82" s="91" t="s">
        <v>635</v>
      </c>
      <c r="E82" s="91" t="b">
        <v>0</v>
      </c>
      <c r="F82" s="91" t="b">
        <v>0</v>
      </c>
      <c r="G82" s="91" t="b">
        <v>0</v>
      </c>
    </row>
    <row r="83" spans="1:7" ht="15">
      <c r="A83" s="91" t="s">
        <v>731</v>
      </c>
      <c r="B83" s="91">
        <v>2</v>
      </c>
      <c r="C83" s="133">
        <v>0.011708497048335275</v>
      </c>
      <c r="D83" s="91" t="s">
        <v>635</v>
      </c>
      <c r="E83" s="91" t="b">
        <v>0</v>
      </c>
      <c r="F83" s="91" t="b">
        <v>0</v>
      </c>
      <c r="G83" s="91" t="b">
        <v>0</v>
      </c>
    </row>
    <row r="84" spans="1:7" ht="15">
      <c r="A84" s="91" t="s">
        <v>732</v>
      </c>
      <c r="B84" s="91">
        <v>2</v>
      </c>
      <c r="C84" s="133">
        <v>0.00801487746963612</v>
      </c>
      <c r="D84" s="91" t="s">
        <v>635</v>
      </c>
      <c r="E84" s="91" t="b">
        <v>0</v>
      </c>
      <c r="F84" s="91" t="b">
        <v>0</v>
      </c>
      <c r="G84" s="91" t="b">
        <v>0</v>
      </c>
    </row>
    <row r="85" spans="1:7" ht="15">
      <c r="A85" s="91" t="s">
        <v>733</v>
      </c>
      <c r="B85" s="91">
        <v>2</v>
      </c>
      <c r="C85" s="133">
        <v>0.00801487746963612</v>
      </c>
      <c r="D85" s="91" t="s">
        <v>635</v>
      </c>
      <c r="E85" s="91" t="b">
        <v>0</v>
      </c>
      <c r="F85" s="91" t="b">
        <v>0</v>
      </c>
      <c r="G85" s="91" t="b">
        <v>0</v>
      </c>
    </row>
    <row r="86" spans="1:7" ht="15">
      <c r="A86" s="91" t="s">
        <v>734</v>
      </c>
      <c r="B86" s="91">
        <v>2</v>
      </c>
      <c r="C86" s="133">
        <v>0.00801487746963612</v>
      </c>
      <c r="D86" s="91" t="s">
        <v>635</v>
      </c>
      <c r="E86" s="91" t="b">
        <v>0</v>
      </c>
      <c r="F86" s="91" t="b">
        <v>0</v>
      </c>
      <c r="G86" s="91" t="b">
        <v>0</v>
      </c>
    </row>
    <row r="87" spans="1:7" ht="15">
      <c r="A87" s="91" t="s">
        <v>735</v>
      </c>
      <c r="B87" s="91">
        <v>2</v>
      </c>
      <c r="C87" s="133">
        <v>0.00801487746963612</v>
      </c>
      <c r="D87" s="91" t="s">
        <v>635</v>
      </c>
      <c r="E87" s="91" t="b">
        <v>0</v>
      </c>
      <c r="F87" s="91" t="b">
        <v>0</v>
      </c>
      <c r="G87" s="91" t="b">
        <v>0</v>
      </c>
    </row>
    <row r="88" spans="1:7" ht="15">
      <c r="A88" s="91" t="s">
        <v>918</v>
      </c>
      <c r="B88" s="91">
        <v>2</v>
      </c>
      <c r="C88" s="133">
        <v>0.00801487746963612</v>
      </c>
      <c r="D88" s="91" t="s">
        <v>635</v>
      </c>
      <c r="E88" s="91" t="b">
        <v>0</v>
      </c>
      <c r="F88" s="91" t="b">
        <v>0</v>
      </c>
      <c r="G88" s="91" t="b">
        <v>0</v>
      </c>
    </row>
    <row r="89" spans="1:7" ht="15">
      <c r="A89" s="91" t="s">
        <v>917</v>
      </c>
      <c r="B89" s="91">
        <v>2</v>
      </c>
      <c r="C89" s="133">
        <v>0.00801487746963612</v>
      </c>
      <c r="D89" s="91" t="s">
        <v>635</v>
      </c>
      <c r="E89" s="91" t="b">
        <v>0</v>
      </c>
      <c r="F89" s="91" t="b">
        <v>0</v>
      </c>
      <c r="G89" s="91" t="b">
        <v>0</v>
      </c>
    </row>
    <row r="90" spans="1:7" ht="15">
      <c r="A90" s="91" t="s">
        <v>916</v>
      </c>
      <c r="B90" s="91">
        <v>2</v>
      </c>
      <c r="C90" s="133">
        <v>0.00801487746963612</v>
      </c>
      <c r="D90" s="91" t="s">
        <v>635</v>
      </c>
      <c r="E90" s="91" t="b">
        <v>0</v>
      </c>
      <c r="F90" s="91" t="b">
        <v>0</v>
      </c>
      <c r="G90" s="91" t="b">
        <v>0</v>
      </c>
    </row>
    <row r="91" spans="1:7" ht="15">
      <c r="A91" s="91" t="s">
        <v>237</v>
      </c>
      <c r="B91" s="91">
        <v>4</v>
      </c>
      <c r="C91" s="133">
        <v>0</v>
      </c>
      <c r="D91" s="91" t="s">
        <v>636</v>
      </c>
      <c r="E91" s="91" t="b">
        <v>0</v>
      </c>
      <c r="F91" s="91" t="b">
        <v>0</v>
      </c>
      <c r="G91" s="91" t="b">
        <v>0</v>
      </c>
    </row>
    <row r="92" spans="1:7" ht="15">
      <c r="A92" s="91" t="s">
        <v>737</v>
      </c>
      <c r="B92" s="91">
        <v>2</v>
      </c>
      <c r="C92" s="133">
        <v>0.0158436839823148</v>
      </c>
      <c r="D92" s="91" t="s">
        <v>636</v>
      </c>
      <c r="E92" s="91" t="b">
        <v>1</v>
      </c>
      <c r="F92" s="91" t="b">
        <v>0</v>
      </c>
      <c r="G92" s="91" t="b">
        <v>0</v>
      </c>
    </row>
    <row r="93" spans="1:7" ht="15">
      <c r="A93" s="91" t="s">
        <v>738</v>
      </c>
      <c r="B93" s="91">
        <v>2</v>
      </c>
      <c r="C93" s="133">
        <v>0.0158436839823148</v>
      </c>
      <c r="D93" s="91" t="s">
        <v>636</v>
      </c>
      <c r="E93" s="91" t="b">
        <v>0</v>
      </c>
      <c r="F93" s="91" t="b">
        <v>0</v>
      </c>
      <c r="G93" s="91" t="b">
        <v>0</v>
      </c>
    </row>
    <row r="94" spans="1:7" ht="15">
      <c r="A94" s="91" t="s">
        <v>739</v>
      </c>
      <c r="B94" s="91">
        <v>2</v>
      </c>
      <c r="C94" s="133">
        <v>0.0158436839823148</v>
      </c>
      <c r="D94" s="91" t="s">
        <v>636</v>
      </c>
      <c r="E94" s="91" t="b">
        <v>0</v>
      </c>
      <c r="F94" s="91" t="b">
        <v>0</v>
      </c>
      <c r="G94" s="91" t="b">
        <v>0</v>
      </c>
    </row>
    <row r="95" spans="1:7" ht="15">
      <c r="A95" s="91" t="s">
        <v>236</v>
      </c>
      <c r="B95" s="91">
        <v>2</v>
      </c>
      <c r="C95" s="133">
        <v>0.0158436839823148</v>
      </c>
      <c r="D95" s="91" t="s">
        <v>636</v>
      </c>
      <c r="E95" s="91" t="b">
        <v>0</v>
      </c>
      <c r="F95" s="91" t="b">
        <v>0</v>
      </c>
      <c r="G95" s="91" t="b">
        <v>0</v>
      </c>
    </row>
    <row r="96" spans="1:7" ht="15">
      <c r="A96" s="91" t="s">
        <v>740</v>
      </c>
      <c r="B96" s="91">
        <v>2</v>
      </c>
      <c r="C96" s="133">
        <v>0.0158436839823148</v>
      </c>
      <c r="D96" s="91" t="s">
        <v>636</v>
      </c>
      <c r="E96" s="91" t="b">
        <v>0</v>
      </c>
      <c r="F96" s="91" t="b">
        <v>0</v>
      </c>
      <c r="G96" s="91" t="b">
        <v>0</v>
      </c>
    </row>
    <row r="97" spans="1:7" ht="15">
      <c r="A97" s="91" t="s">
        <v>741</v>
      </c>
      <c r="B97" s="91">
        <v>2</v>
      </c>
      <c r="C97" s="133">
        <v>0.0158436839823148</v>
      </c>
      <c r="D97" s="91" t="s">
        <v>636</v>
      </c>
      <c r="E97" s="91" t="b">
        <v>0</v>
      </c>
      <c r="F97" s="91" t="b">
        <v>0</v>
      </c>
      <c r="G97" s="91" t="b">
        <v>0</v>
      </c>
    </row>
    <row r="98" spans="1:7" ht="15">
      <c r="A98" s="91" t="s">
        <v>742</v>
      </c>
      <c r="B98" s="91">
        <v>2</v>
      </c>
      <c r="C98" s="133">
        <v>0.0158436839823148</v>
      </c>
      <c r="D98" s="91" t="s">
        <v>636</v>
      </c>
      <c r="E98" s="91" t="b">
        <v>0</v>
      </c>
      <c r="F98" s="91" t="b">
        <v>0</v>
      </c>
      <c r="G98" s="91" t="b">
        <v>0</v>
      </c>
    </row>
    <row r="99" spans="1:7" ht="15">
      <c r="A99" s="91" t="s">
        <v>743</v>
      </c>
      <c r="B99" s="91">
        <v>2</v>
      </c>
      <c r="C99" s="133">
        <v>0.0158436839823148</v>
      </c>
      <c r="D99" s="91" t="s">
        <v>636</v>
      </c>
      <c r="E99" s="91" t="b">
        <v>0</v>
      </c>
      <c r="F99" s="91" t="b">
        <v>0</v>
      </c>
      <c r="G99" s="91" t="b">
        <v>0</v>
      </c>
    </row>
    <row r="100" spans="1:7" ht="15">
      <c r="A100" s="91" t="s">
        <v>744</v>
      </c>
      <c r="B100" s="91">
        <v>2</v>
      </c>
      <c r="C100" s="133">
        <v>0.0158436839823148</v>
      </c>
      <c r="D100" s="91" t="s">
        <v>636</v>
      </c>
      <c r="E100" s="91" t="b">
        <v>0</v>
      </c>
      <c r="F100" s="91" t="b">
        <v>0</v>
      </c>
      <c r="G100" s="91" t="b">
        <v>0</v>
      </c>
    </row>
    <row r="101" spans="1:7" ht="15">
      <c r="A101" s="91" t="s">
        <v>919</v>
      </c>
      <c r="B101" s="91">
        <v>2</v>
      </c>
      <c r="C101" s="133">
        <v>0.0158436839823148</v>
      </c>
      <c r="D101" s="91" t="s">
        <v>636</v>
      </c>
      <c r="E101" s="91" t="b">
        <v>1</v>
      </c>
      <c r="F101" s="91" t="b">
        <v>0</v>
      </c>
      <c r="G101" s="91" t="b">
        <v>0</v>
      </c>
    </row>
    <row r="102" spans="1:7" ht="15">
      <c r="A102" s="91" t="s">
        <v>920</v>
      </c>
      <c r="B102" s="91">
        <v>2</v>
      </c>
      <c r="C102" s="133">
        <v>0.0158436839823148</v>
      </c>
      <c r="D102" s="91" t="s">
        <v>636</v>
      </c>
      <c r="E102" s="91" t="b">
        <v>0</v>
      </c>
      <c r="F102" s="91" t="b">
        <v>0</v>
      </c>
      <c r="G102" s="91" t="b">
        <v>0</v>
      </c>
    </row>
    <row r="103" spans="1:7" ht="15">
      <c r="A103" s="91" t="s">
        <v>921</v>
      </c>
      <c r="B103" s="91">
        <v>2</v>
      </c>
      <c r="C103" s="133">
        <v>0.0158436839823148</v>
      </c>
      <c r="D103" s="91" t="s">
        <v>636</v>
      </c>
      <c r="E103" s="91" t="b">
        <v>0</v>
      </c>
      <c r="F103" s="91" t="b">
        <v>0</v>
      </c>
      <c r="G103" s="91" t="b">
        <v>0</v>
      </c>
    </row>
    <row r="104" spans="1:7" ht="15">
      <c r="A104" s="91" t="s">
        <v>922</v>
      </c>
      <c r="B104" s="91">
        <v>2</v>
      </c>
      <c r="C104" s="133">
        <v>0.0158436839823148</v>
      </c>
      <c r="D104" s="91" t="s">
        <v>636</v>
      </c>
      <c r="E104" s="91" t="b">
        <v>0</v>
      </c>
      <c r="F104" s="91" t="b">
        <v>0</v>
      </c>
      <c r="G104" s="91" t="b">
        <v>0</v>
      </c>
    </row>
    <row r="105" spans="1:7" ht="15">
      <c r="A105" s="91" t="s">
        <v>923</v>
      </c>
      <c r="B105" s="91">
        <v>2</v>
      </c>
      <c r="C105" s="133">
        <v>0.0158436839823148</v>
      </c>
      <c r="D105" s="91" t="s">
        <v>636</v>
      </c>
      <c r="E105" s="91" t="b">
        <v>0</v>
      </c>
      <c r="F105" s="91" t="b">
        <v>0</v>
      </c>
      <c r="G105" s="91" t="b">
        <v>0</v>
      </c>
    </row>
    <row r="106" spans="1:7" ht="15">
      <c r="A106" s="91" t="s">
        <v>924</v>
      </c>
      <c r="B106" s="91">
        <v>2</v>
      </c>
      <c r="C106" s="133">
        <v>0.0158436839823148</v>
      </c>
      <c r="D106" s="91" t="s">
        <v>636</v>
      </c>
      <c r="E106" s="91" t="b">
        <v>0</v>
      </c>
      <c r="F106" s="91" t="b">
        <v>0</v>
      </c>
      <c r="G106" s="91" t="b">
        <v>0</v>
      </c>
    </row>
    <row r="107" spans="1:7" ht="15">
      <c r="A107" s="91" t="s">
        <v>925</v>
      </c>
      <c r="B107" s="91">
        <v>2</v>
      </c>
      <c r="C107" s="133">
        <v>0.0158436839823148</v>
      </c>
      <c r="D107" s="91" t="s">
        <v>636</v>
      </c>
      <c r="E107" s="91" t="b">
        <v>0</v>
      </c>
      <c r="F107" s="91" t="b">
        <v>0</v>
      </c>
      <c r="G107" s="91" t="b">
        <v>0</v>
      </c>
    </row>
    <row r="108" spans="1:7" ht="15">
      <c r="A108" s="91" t="s">
        <v>727</v>
      </c>
      <c r="B108" s="91">
        <v>5</v>
      </c>
      <c r="C108" s="133">
        <v>0</v>
      </c>
      <c r="D108" s="91" t="s">
        <v>637</v>
      </c>
      <c r="E108" s="91" t="b">
        <v>0</v>
      </c>
      <c r="F108" s="91" t="b">
        <v>1</v>
      </c>
      <c r="G108" s="91" t="b">
        <v>0</v>
      </c>
    </row>
    <row r="109" spans="1:7" ht="15">
      <c r="A109" s="91" t="s">
        <v>746</v>
      </c>
      <c r="B109" s="91">
        <v>5</v>
      </c>
      <c r="C109" s="133">
        <v>0</v>
      </c>
      <c r="D109" s="91" t="s">
        <v>637</v>
      </c>
      <c r="E109" s="91" t="b">
        <v>0</v>
      </c>
      <c r="F109" s="91" t="b">
        <v>0</v>
      </c>
      <c r="G109" s="91" t="b">
        <v>0</v>
      </c>
    </row>
    <row r="110" spans="1:7" ht="15">
      <c r="A110" s="91" t="s">
        <v>213</v>
      </c>
      <c r="B110" s="91">
        <v>3</v>
      </c>
      <c r="C110" s="133">
        <v>0.008532644216013708</v>
      </c>
      <c r="D110" s="91" t="s">
        <v>637</v>
      </c>
      <c r="E110" s="91" t="b">
        <v>0</v>
      </c>
      <c r="F110" s="91" t="b">
        <v>0</v>
      </c>
      <c r="G110" s="91" t="b">
        <v>0</v>
      </c>
    </row>
    <row r="111" spans="1:7" ht="15">
      <c r="A111" s="91" t="s">
        <v>747</v>
      </c>
      <c r="B111" s="91">
        <v>3</v>
      </c>
      <c r="C111" s="133">
        <v>0.008532644216013708</v>
      </c>
      <c r="D111" s="91" t="s">
        <v>637</v>
      </c>
      <c r="E111" s="91" t="b">
        <v>0</v>
      </c>
      <c r="F111" s="91" t="b">
        <v>0</v>
      </c>
      <c r="G111" s="91" t="b">
        <v>0</v>
      </c>
    </row>
    <row r="112" spans="1:7" ht="15">
      <c r="A112" s="91" t="s">
        <v>235</v>
      </c>
      <c r="B112" s="91">
        <v>3</v>
      </c>
      <c r="C112" s="133">
        <v>0.008532644216013708</v>
      </c>
      <c r="D112" s="91" t="s">
        <v>637</v>
      </c>
      <c r="E112" s="91" t="b">
        <v>0</v>
      </c>
      <c r="F112" s="91" t="b">
        <v>0</v>
      </c>
      <c r="G112" s="91" t="b">
        <v>0</v>
      </c>
    </row>
    <row r="113" spans="1:7" ht="15">
      <c r="A113" s="91" t="s">
        <v>214</v>
      </c>
      <c r="B113" s="91">
        <v>3</v>
      </c>
      <c r="C113" s="133">
        <v>0.008532644216013708</v>
      </c>
      <c r="D113" s="91" t="s">
        <v>637</v>
      </c>
      <c r="E113" s="91" t="b">
        <v>0</v>
      </c>
      <c r="F113" s="91" t="b">
        <v>0</v>
      </c>
      <c r="G113" s="91" t="b">
        <v>0</v>
      </c>
    </row>
    <row r="114" spans="1:7" ht="15">
      <c r="A114" s="91" t="s">
        <v>748</v>
      </c>
      <c r="B114" s="91">
        <v>3</v>
      </c>
      <c r="C114" s="133">
        <v>0.008532644216013708</v>
      </c>
      <c r="D114" s="91" t="s">
        <v>637</v>
      </c>
      <c r="E114" s="91" t="b">
        <v>0</v>
      </c>
      <c r="F114" s="91" t="b">
        <v>0</v>
      </c>
      <c r="G114" s="91" t="b">
        <v>0</v>
      </c>
    </row>
    <row r="115" spans="1:7" ht="15">
      <c r="A115" s="91" t="s">
        <v>749</v>
      </c>
      <c r="B115" s="91">
        <v>3</v>
      </c>
      <c r="C115" s="133">
        <v>0.008532644216013708</v>
      </c>
      <c r="D115" s="91" t="s">
        <v>637</v>
      </c>
      <c r="E115" s="91" t="b">
        <v>0</v>
      </c>
      <c r="F115" s="91" t="b">
        <v>0</v>
      </c>
      <c r="G115" s="91" t="b">
        <v>0</v>
      </c>
    </row>
    <row r="116" spans="1:7" ht="15">
      <c r="A116" s="91" t="s">
        <v>750</v>
      </c>
      <c r="B116" s="91">
        <v>3</v>
      </c>
      <c r="C116" s="133">
        <v>0.008532644216013708</v>
      </c>
      <c r="D116" s="91" t="s">
        <v>637</v>
      </c>
      <c r="E116" s="91" t="b">
        <v>0</v>
      </c>
      <c r="F116" s="91" t="b">
        <v>0</v>
      </c>
      <c r="G116" s="91" t="b">
        <v>0</v>
      </c>
    </row>
    <row r="117" spans="1:7" ht="15">
      <c r="A117" s="91" t="s">
        <v>751</v>
      </c>
      <c r="B117" s="91">
        <v>3</v>
      </c>
      <c r="C117" s="133">
        <v>0.008532644216013708</v>
      </c>
      <c r="D117" s="91" t="s">
        <v>637</v>
      </c>
      <c r="E117" s="91" t="b">
        <v>0</v>
      </c>
      <c r="F117" s="91" t="b">
        <v>0</v>
      </c>
      <c r="G117" s="91" t="b">
        <v>0</v>
      </c>
    </row>
    <row r="118" spans="1:7" ht="15">
      <c r="A118" s="91" t="s">
        <v>908</v>
      </c>
      <c r="B118" s="91">
        <v>3</v>
      </c>
      <c r="C118" s="133">
        <v>0.008532644216013708</v>
      </c>
      <c r="D118" s="91" t="s">
        <v>637</v>
      </c>
      <c r="E118" s="91" t="b">
        <v>0</v>
      </c>
      <c r="F118" s="91" t="b">
        <v>0</v>
      </c>
      <c r="G118" s="91" t="b">
        <v>0</v>
      </c>
    </row>
    <row r="119" spans="1:7" ht="15">
      <c r="A119" s="91" t="s">
        <v>909</v>
      </c>
      <c r="B119" s="91">
        <v>3</v>
      </c>
      <c r="C119" s="133">
        <v>0.008532644216013708</v>
      </c>
      <c r="D119" s="91" t="s">
        <v>637</v>
      </c>
      <c r="E119" s="91" t="b">
        <v>0</v>
      </c>
      <c r="F119" s="91" t="b">
        <v>0</v>
      </c>
      <c r="G119" s="91" t="b">
        <v>0</v>
      </c>
    </row>
    <row r="120" spans="1:7" ht="15">
      <c r="A120" s="91" t="s">
        <v>910</v>
      </c>
      <c r="B120" s="91">
        <v>3</v>
      </c>
      <c r="C120" s="133">
        <v>0.008532644216013708</v>
      </c>
      <c r="D120" s="91" t="s">
        <v>637</v>
      </c>
      <c r="E120" s="91" t="b">
        <v>0</v>
      </c>
      <c r="F120" s="91" t="b">
        <v>0</v>
      </c>
      <c r="G120" s="91" t="b">
        <v>0</v>
      </c>
    </row>
    <row r="121" spans="1:7" ht="15">
      <c r="A121" s="91" t="s">
        <v>911</v>
      </c>
      <c r="B121" s="91">
        <v>3</v>
      </c>
      <c r="C121" s="133">
        <v>0.008532644216013708</v>
      </c>
      <c r="D121" s="91" t="s">
        <v>637</v>
      </c>
      <c r="E121" s="91" t="b">
        <v>0</v>
      </c>
      <c r="F121" s="91" t="b">
        <v>0</v>
      </c>
      <c r="G121" s="91" t="b">
        <v>0</v>
      </c>
    </row>
    <row r="122" spans="1:7" ht="15">
      <c r="A122" s="91" t="s">
        <v>912</v>
      </c>
      <c r="B122" s="91">
        <v>3</v>
      </c>
      <c r="C122" s="133">
        <v>0.008532644216013708</v>
      </c>
      <c r="D122" s="91" t="s">
        <v>637</v>
      </c>
      <c r="E122" s="91" t="b">
        <v>0</v>
      </c>
      <c r="F122" s="91" t="b">
        <v>0</v>
      </c>
      <c r="G122" s="91" t="b">
        <v>0</v>
      </c>
    </row>
    <row r="123" spans="1:7" ht="15">
      <c r="A123" s="91" t="s">
        <v>913</v>
      </c>
      <c r="B123" s="91">
        <v>3</v>
      </c>
      <c r="C123" s="133">
        <v>0.008532644216013708</v>
      </c>
      <c r="D123" s="91" t="s">
        <v>637</v>
      </c>
      <c r="E123" s="91" t="b">
        <v>0</v>
      </c>
      <c r="F123" s="91" t="b">
        <v>0</v>
      </c>
      <c r="G123" s="91" t="b">
        <v>0</v>
      </c>
    </row>
    <row r="124" spans="1:7" ht="15">
      <c r="A124" s="91" t="s">
        <v>926</v>
      </c>
      <c r="B124" s="91">
        <v>2</v>
      </c>
      <c r="C124" s="133">
        <v>0.010203589965949682</v>
      </c>
      <c r="D124" s="91" t="s">
        <v>637</v>
      </c>
      <c r="E124" s="91" t="b">
        <v>0</v>
      </c>
      <c r="F124" s="91" t="b">
        <v>0</v>
      </c>
      <c r="G124" s="91" t="b">
        <v>0</v>
      </c>
    </row>
    <row r="125" spans="1:7" ht="15">
      <c r="A125" s="91" t="s">
        <v>927</v>
      </c>
      <c r="B125" s="91">
        <v>2</v>
      </c>
      <c r="C125" s="133">
        <v>0.010203589965949682</v>
      </c>
      <c r="D125" s="91" t="s">
        <v>637</v>
      </c>
      <c r="E125" s="91" t="b">
        <v>0</v>
      </c>
      <c r="F125" s="91" t="b">
        <v>0</v>
      </c>
      <c r="G125" s="91" t="b">
        <v>0</v>
      </c>
    </row>
    <row r="126" spans="1:7" ht="15">
      <c r="A126" s="91" t="s">
        <v>928</v>
      </c>
      <c r="B126" s="91">
        <v>2</v>
      </c>
      <c r="C126" s="133">
        <v>0.010203589965949682</v>
      </c>
      <c r="D126" s="91" t="s">
        <v>637</v>
      </c>
      <c r="E126" s="91" t="b">
        <v>0</v>
      </c>
      <c r="F126" s="91" t="b">
        <v>0</v>
      </c>
      <c r="G126" s="91" t="b">
        <v>0</v>
      </c>
    </row>
    <row r="127" spans="1:7" ht="15">
      <c r="A127" s="91" t="s">
        <v>929</v>
      </c>
      <c r="B127" s="91">
        <v>2</v>
      </c>
      <c r="C127" s="133">
        <v>0.010203589965949682</v>
      </c>
      <c r="D127" s="91" t="s">
        <v>637</v>
      </c>
      <c r="E127" s="91" t="b">
        <v>0</v>
      </c>
      <c r="F127" s="91" t="b">
        <v>0</v>
      </c>
      <c r="G127" s="91" t="b">
        <v>0</v>
      </c>
    </row>
    <row r="128" spans="1:7" ht="15">
      <c r="A128" s="91" t="s">
        <v>930</v>
      </c>
      <c r="B128" s="91">
        <v>2</v>
      </c>
      <c r="C128" s="133">
        <v>0.010203589965949682</v>
      </c>
      <c r="D128" s="91" t="s">
        <v>637</v>
      </c>
      <c r="E128" s="91" t="b">
        <v>0</v>
      </c>
      <c r="F128" s="91" t="b">
        <v>0</v>
      </c>
      <c r="G128" s="91" t="b">
        <v>0</v>
      </c>
    </row>
    <row r="129" spans="1:7" ht="15">
      <c r="A129" s="91" t="s">
        <v>233</v>
      </c>
      <c r="B129" s="91">
        <v>2</v>
      </c>
      <c r="C129" s="133">
        <v>0.010203589965949682</v>
      </c>
      <c r="D129" s="91" t="s">
        <v>637</v>
      </c>
      <c r="E129" s="91" t="b">
        <v>0</v>
      </c>
      <c r="F129" s="91" t="b">
        <v>0</v>
      </c>
      <c r="G129" s="91" t="b">
        <v>0</v>
      </c>
    </row>
    <row r="130" spans="1:7" ht="15">
      <c r="A130" s="91" t="s">
        <v>726</v>
      </c>
      <c r="B130" s="91">
        <v>2</v>
      </c>
      <c r="C130" s="133">
        <v>0.010203589965949682</v>
      </c>
      <c r="D130" s="91" t="s">
        <v>637</v>
      </c>
      <c r="E130" s="91" t="b">
        <v>0</v>
      </c>
      <c r="F130" s="91" t="b">
        <v>0</v>
      </c>
      <c r="G130" s="91" t="b">
        <v>0</v>
      </c>
    </row>
    <row r="131" spans="1:7" ht="15">
      <c r="A131" s="91" t="s">
        <v>753</v>
      </c>
      <c r="B131" s="91">
        <v>4</v>
      </c>
      <c r="C131" s="133">
        <v>0</v>
      </c>
      <c r="D131" s="91" t="s">
        <v>638</v>
      </c>
      <c r="E131" s="91" t="b">
        <v>0</v>
      </c>
      <c r="F131" s="91" t="b">
        <v>0</v>
      </c>
      <c r="G131" s="91" t="b">
        <v>0</v>
      </c>
    </row>
    <row r="132" spans="1:7" ht="15">
      <c r="A132" s="91" t="s">
        <v>754</v>
      </c>
      <c r="B132" s="91">
        <v>4</v>
      </c>
      <c r="C132" s="133">
        <v>0</v>
      </c>
      <c r="D132" s="91" t="s">
        <v>638</v>
      </c>
      <c r="E132" s="91" t="b">
        <v>0</v>
      </c>
      <c r="F132" s="91" t="b">
        <v>0</v>
      </c>
      <c r="G132" s="91" t="b">
        <v>0</v>
      </c>
    </row>
    <row r="133" spans="1:7" ht="15">
      <c r="A133" s="91" t="s">
        <v>755</v>
      </c>
      <c r="B133" s="91">
        <v>4</v>
      </c>
      <c r="C133" s="133">
        <v>0</v>
      </c>
      <c r="D133" s="91" t="s">
        <v>638</v>
      </c>
      <c r="E133" s="91" t="b">
        <v>0</v>
      </c>
      <c r="F133" s="91" t="b">
        <v>0</v>
      </c>
      <c r="G133" s="91" t="b">
        <v>0</v>
      </c>
    </row>
    <row r="134" spans="1:7" ht="15">
      <c r="A134" s="91" t="s">
        <v>756</v>
      </c>
      <c r="B134" s="91">
        <v>4</v>
      </c>
      <c r="C134" s="133">
        <v>0</v>
      </c>
      <c r="D134" s="91" t="s">
        <v>638</v>
      </c>
      <c r="E134" s="91" t="b">
        <v>0</v>
      </c>
      <c r="F134" s="91" t="b">
        <v>0</v>
      </c>
      <c r="G134" s="91" t="b">
        <v>0</v>
      </c>
    </row>
    <row r="135" spans="1:7" ht="15">
      <c r="A135" s="91" t="s">
        <v>757</v>
      </c>
      <c r="B135" s="91">
        <v>4</v>
      </c>
      <c r="C135" s="133">
        <v>0</v>
      </c>
      <c r="D135" s="91" t="s">
        <v>638</v>
      </c>
      <c r="E135" s="91" t="b">
        <v>0</v>
      </c>
      <c r="F135" s="91" t="b">
        <v>0</v>
      </c>
      <c r="G135" s="91" t="b">
        <v>0</v>
      </c>
    </row>
    <row r="136" spans="1:7" ht="15">
      <c r="A136" s="91" t="s">
        <v>758</v>
      </c>
      <c r="B136" s="91">
        <v>4</v>
      </c>
      <c r="C136" s="133">
        <v>0</v>
      </c>
      <c r="D136" s="91" t="s">
        <v>638</v>
      </c>
      <c r="E136" s="91" t="b">
        <v>0</v>
      </c>
      <c r="F136" s="91" t="b">
        <v>0</v>
      </c>
      <c r="G136" s="91" t="b">
        <v>0</v>
      </c>
    </row>
    <row r="137" spans="1:7" ht="15">
      <c r="A137" s="91" t="s">
        <v>759</v>
      </c>
      <c r="B137" s="91">
        <v>4</v>
      </c>
      <c r="C137" s="133">
        <v>0</v>
      </c>
      <c r="D137" s="91" t="s">
        <v>638</v>
      </c>
      <c r="E137" s="91" t="b">
        <v>0</v>
      </c>
      <c r="F137" s="91" t="b">
        <v>0</v>
      </c>
      <c r="G137" s="91" t="b">
        <v>0</v>
      </c>
    </row>
    <row r="138" spans="1:7" ht="15">
      <c r="A138" s="91" t="s">
        <v>760</v>
      </c>
      <c r="B138" s="91">
        <v>4</v>
      </c>
      <c r="C138" s="133">
        <v>0</v>
      </c>
      <c r="D138" s="91" t="s">
        <v>638</v>
      </c>
      <c r="E138" s="91" t="b">
        <v>0</v>
      </c>
      <c r="F138" s="91" t="b">
        <v>0</v>
      </c>
      <c r="G138" s="91" t="b">
        <v>0</v>
      </c>
    </row>
    <row r="139" spans="1:7" ht="15">
      <c r="A139" s="91" t="s">
        <v>761</v>
      </c>
      <c r="B139" s="91">
        <v>4</v>
      </c>
      <c r="C139" s="133">
        <v>0</v>
      </c>
      <c r="D139" s="91" t="s">
        <v>638</v>
      </c>
      <c r="E139" s="91" t="b">
        <v>0</v>
      </c>
      <c r="F139" s="91" t="b">
        <v>0</v>
      </c>
      <c r="G139" s="91" t="b">
        <v>0</v>
      </c>
    </row>
    <row r="140" spans="1:7" ht="15">
      <c r="A140" s="91" t="s">
        <v>762</v>
      </c>
      <c r="B140" s="91">
        <v>4</v>
      </c>
      <c r="C140" s="133">
        <v>0</v>
      </c>
      <c r="D140" s="91" t="s">
        <v>638</v>
      </c>
      <c r="E140" s="91" t="b">
        <v>0</v>
      </c>
      <c r="F140" s="91" t="b">
        <v>0</v>
      </c>
      <c r="G140" s="91" t="b">
        <v>0</v>
      </c>
    </row>
    <row r="141" spans="1:7" ht="15">
      <c r="A141" s="91" t="s">
        <v>904</v>
      </c>
      <c r="B141" s="91">
        <v>4</v>
      </c>
      <c r="C141" s="133">
        <v>0</v>
      </c>
      <c r="D141" s="91" t="s">
        <v>638</v>
      </c>
      <c r="E141" s="91" t="b">
        <v>0</v>
      </c>
      <c r="F141" s="91" t="b">
        <v>0</v>
      </c>
      <c r="G141" s="91" t="b">
        <v>0</v>
      </c>
    </row>
    <row r="142" spans="1:7" ht="15">
      <c r="A142" s="91" t="s">
        <v>905</v>
      </c>
      <c r="B142" s="91">
        <v>4</v>
      </c>
      <c r="C142" s="133">
        <v>0</v>
      </c>
      <c r="D142" s="91" t="s">
        <v>638</v>
      </c>
      <c r="E142" s="91" t="b">
        <v>0</v>
      </c>
      <c r="F142" s="91" t="b">
        <v>0</v>
      </c>
      <c r="G142" s="91" t="b">
        <v>0</v>
      </c>
    </row>
    <row r="143" spans="1:7" ht="15">
      <c r="A143" s="91" t="s">
        <v>906</v>
      </c>
      <c r="B143" s="91">
        <v>4</v>
      </c>
      <c r="C143" s="133">
        <v>0</v>
      </c>
      <c r="D143" s="91" t="s">
        <v>638</v>
      </c>
      <c r="E143" s="91" t="b">
        <v>0</v>
      </c>
      <c r="F143" s="91" t="b">
        <v>0</v>
      </c>
      <c r="G143" s="91" t="b">
        <v>0</v>
      </c>
    </row>
    <row r="144" spans="1:7" ht="15">
      <c r="A144" s="91" t="s">
        <v>228</v>
      </c>
      <c r="B144" s="91">
        <v>3</v>
      </c>
      <c r="C144" s="133">
        <v>0.005205780692012497</v>
      </c>
      <c r="D144" s="91" t="s">
        <v>638</v>
      </c>
      <c r="E144" s="91" t="b">
        <v>0</v>
      </c>
      <c r="F144" s="91" t="b">
        <v>0</v>
      </c>
      <c r="G144" s="91" t="b">
        <v>0</v>
      </c>
    </row>
    <row r="145" spans="1:7" ht="15">
      <c r="A145" s="91" t="s">
        <v>907</v>
      </c>
      <c r="B145" s="91">
        <v>3</v>
      </c>
      <c r="C145" s="133">
        <v>0.005205780692012497</v>
      </c>
      <c r="D145" s="91" t="s">
        <v>638</v>
      </c>
      <c r="E145" s="91" t="b">
        <v>0</v>
      </c>
      <c r="F145" s="91" t="b">
        <v>0</v>
      </c>
      <c r="G145" s="91" t="b">
        <v>0</v>
      </c>
    </row>
    <row r="146" spans="1:7" ht="15">
      <c r="A146" s="91" t="s">
        <v>764</v>
      </c>
      <c r="B146" s="91">
        <v>2</v>
      </c>
      <c r="C146" s="133">
        <v>0</v>
      </c>
      <c r="D146" s="91" t="s">
        <v>639</v>
      </c>
      <c r="E146" s="91" t="b">
        <v>0</v>
      </c>
      <c r="F146" s="91" t="b">
        <v>0</v>
      </c>
      <c r="G146" s="91" t="b">
        <v>0</v>
      </c>
    </row>
    <row r="147" spans="1:7" ht="15">
      <c r="A147" s="91" t="s">
        <v>238</v>
      </c>
      <c r="B147" s="91">
        <v>2</v>
      </c>
      <c r="C147" s="133">
        <v>0</v>
      </c>
      <c r="D147" s="91" t="s">
        <v>639</v>
      </c>
      <c r="E147" s="91" t="b">
        <v>0</v>
      </c>
      <c r="F147" s="91" t="b">
        <v>0</v>
      </c>
      <c r="G147" s="91" t="b">
        <v>0</v>
      </c>
    </row>
    <row r="148" spans="1:7" ht="15">
      <c r="A148" s="91" t="s">
        <v>726</v>
      </c>
      <c r="B148" s="91">
        <v>2</v>
      </c>
      <c r="C148" s="133">
        <v>0</v>
      </c>
      <c r="D148" s="91" t="s">
        <v>639</v>
      </c>
      <c r="E148" s="91" t="b">
        <v>0</v>
      </c>
      <c r="F148" s="91" t="b">
        <v>0</v>
      </c>
      <c r="G148"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937</v>
      </c>
      <c r="B1" s="13" t="s">
        <v>938</v>
      </c>
      <c r="C1" s="13" t="s">
        <v>931</v>
      </c>
      <c r="D1" s="13" t="s">
        <v>932</v>
      </c>
      <c r="E1" s="13" t="s">
        <v>939</v>
      </c>
      <c r="F1" s="13" t="s">
        <v>144</v>
      </c>
      <c r="G1" s="13" t="s">
        <v>940</v>
      </c>
      <c r="H1" s="13" t="s">
        <v>941</v>
      </c>
      <c r="I1" s="13" t="s">
        <v>942</v>
      </c>
      <c r="J1" s="13" t="s">
        <v>943</v>
      </c>
      <c r="K1" s="13" t="s">
        <v>944</v>
      </c>
      <c r="L1" s="13" t="s">
        <v>945</v>
      </c>
    </row>
    <row r="2" spans="1:12" ht="15">
      <c r="A2" s="91" t="s">
        <v>753</v>
      </c>
      <c r="B2" s="91" t="s">
        <v>754</v>
      </c>
      <c r="C2" s="91">
        <v>4</v>
      </c>
      <c r="D2" s="133">
        <v>0.008256246688420621</v>
      </c>
      <c r="E2" s="133">
        <v>1.94571471405986</v>
      </c>
      <c r="F2" s="91" t="s">
        <v>933</v>
      </c>
      <c r="G2" s="91" t="b">
        <v>0</v>
      </c>
      <c r="H2" s="91" t="b">
        <v>0</v>
      </c>
      <c r="I2" s="91" t="b">
        <v>0</v>
      </c>
      <c r="J2" s="91" t="b">
        <v>0</v>
      </c>
      <c r="K2" s="91" t="b">
        <v>0</v>
      </c>
      <c r="L2" s="91" t="b">
        <v>0</v>
      </c>
    </row>
    <row r="3" spans="1:12" ht="15">
      <c r="A3" s="91" t="s">
        <v>754</v>
      </c>
      <c r="B3" s="91" t="s">
        <v>755</v>
      </c>
      <c r="C3" s="91">
        <v>4</v>
      </c>
      <c r="D3" s="133">
        <v>0.008256246688420621</v>
      </c>
      <c r="E3" s="133">
        <v>1.94571471405986</v>
      </c>
      <c r="F3" s="91" t="s">
        <v>933</v>
      </c>
      <c r="G3" s="91" t="b">
        <v>0</v>
      </c>
      <c r="H3" s="91" t="b">
        <v>0</v>
      </c>
      <c r="I3" s="91" t="b">
        <v>0</v>
      </c>
      <c r="J3" s="91" t="b">
        <v>0</v>
      </c>
      <c r="K3" s="91" t="b">
        <v>0</v>
      </c>
      <c r="L3" s="91" t="b">
        <v>0</v>
      </c>
    </row>
    <row r="4" spans="1:12" ht="15">
      <c r="A4" s="91" t="s">
        <v>755</v>
      </c>
      <c r="B4" s="91" t="s">
        <v>756</v>
      </c>
      <c r="C4" s="91">
        <v>4</v>
      </c>
      <c r="D4" s="133">
        <v>0.008256246688420621</v>
      </c>
      <c r="E4" s="133">
        <v>1.94571471405986</v>
      </c>
      <c r="F4" s="91" t="s">
        <v>933</v>
      </c>
      <c r="G4" s="91" t="b">
        <v>0</v>
      </c>
      <c r="H4" s="91" t="b">
        <v>0</v>
      </c>
      <c r="I4" s="91" t="b">
        <v>0</v>
      </c>
      <c r="J4" s="91" t="b">
        <v>0</v>
      </c>
      <c r="K4" s="91" t="b">
        <v>0</v>
      </c>
      <c r="L4" s="91" t="b">
        <v>0</v>
      </c>
    </row>
    <row r="5" spans="1:12" ht="15">
      <c r="A5" s="91" t="s">
        <v>756</v>
      </c>
      <c r="B5" s="91" t="s">
        <v>757</v>
      </c>
      <c r="C5" s="91">
        <v>4</v>
      </c>
      <c r="D5" s="133">
        <v>0.008256246688420621</v>
      </c>
      <c r="E5" s="133">
        <v>1.94571471405986</v>
      </c>
      <c r="F5" s="91" t="s">
        <v>933</v>
      </c>
      <c r="G5" s="91" t="b">
        <v>0</v>
      </c>
      <c r="H5" s="91" t="b">
        <v>0</v>
      </c>
      <c r="I5" s="91" t="b">
        <v>0</v>
      </c>
      <c r="J5" s="91" t="b">
        <v>0</v>
      </c>
      <c r="K5" s="91" t="b">
        <v>0</v>
      </c>
      <c r="L5" s="91" t="b">
        <v>0</v>
      </c>
    </row>
    <row r="6" spans="1:12" ht="15">
      <c r="A6" s="91" t="s">
        <v>757</v>
      </c>
      <c r="B6" s="91" t="s">
        <v>758</v>
      </c>
      <c r="C6" s="91">
        <v>4</v>
      </c>
      <c r="D6" s="133">
        <v>0.008256246688420621</v>
      </c>
      <c r="E6" s="133">
        <v>1.94571471405986</v>
      </c>
      <c r="F6" s="91" t="s">
        <v>933</v>
      </c>
      <c r="G6" s="91" t="b">
        <v>0</v>
      </c>
      <c r="H6" s="91" t="b">
        <v>0</v>
      </c>
      <c r="I6" s="91" t="b">
        <v>0</v>
      </c>
      <c r="J6" s="91" t="b">
        <v>0</v>
      </c>
      <c r="K6" s="91" t="b">
        <v>0</v>
      </c>
      <c r="L6" s="91" t="b">
        <v>0</v>
      </c>
    </row>
    <row r="7" spans="1:12" ht="15">
      <c r="A7" s="91" t="s">
        <v>758</v>
      </c>
      <c r="B7" s="91" t="s">
        <v>759</v>
      </c>
      <c r="C7" s="91">
        <v>4</v>
      </c>
      <c r="D7" s="133">
        <v>0.008256246688420621</v>
      </c>
      <c r="E7" s="133">
        <v>1.94571471405986</v>
      </c>
      <c r="F7" s="91" t="s">
        <v>933</v>
      </c>
      <c r="G7" s="91" t="b">
        <v>0</v>
      </c>
      <c r="H7" s="91" t="b">
        <v>0</v>
      </c>
      <c r="I7" s="91" t="b">
        <v>0</v>
      </c>
      <c r="J7" s="91" t="b">
        <v>0</v>
      </c>
      <c r="K7" s="91" t="b">
        <v>0</v>
      </c>
      <c r="L7" s="91" t="b">
        <v>0</v>
      </c>
    </row>
    <row r="8" spans="1:12" ht="15">
      <c r="A8" s="91" t="s">
        <v>759</v>
      </c>
      <c r="B8" s="91" t="s">
        <v>760</v>
      </c>
      <c r="C8" s="91">
        <v>4</v>
      </c>
      <c r="D8" s="133">
        <v>0.008256246688420621</v>
      </c>
      <c r="E8" s="133">
        <v>1.94571471405986</v>
      </c>
      <c r="F8" s="91" t="s">
        <v>933</v>
      </c>
      <c r="G8" s="91" t="b">
        <v>0</v>
      </c>
      <c r="H8" s="91" t="b">
        <v>0</v>
      </c>
      <c r="I8" s="91" t="b">
        <v>0</v>
      </c>
      <c r="J8" s="91" t="b">
        <v>0</v>
      </c>
      <c r="K8" s="91" t="b">
        <v>0</v>
      </c>
      <c r="L8" s="91" t="b">
        <v>0</v>
      </c>
    </row>
    <row r="9" spans="1:12" ht="15">
      <c r="A9" s="91" t="s">
        <v>760</v>
      </c>
      <c r="B9" s="91" t="s">
        <v>761</v>
      </c>
      <c r="C9" s="91">
        <v>4</v>
      </c>
      <c r="D9" s="133">
        <v>0.008256246688420621</v>
      </c>
      <c r="E9" s="133">
        <v>1.94571471405986</v>
      </c>
      <c r="F9" s="91" t="s">
        <v>933</v>
      </c>
      <c r="G9" s="91" t="b">
        <v>0</v>
      </c>
      <c r="H9" s="91" t="b">
        <v>0</v>
      </c>
      <c r="I9" s="91" t="b">
        <v>0</v>
      </c>
      <c r="J9" s="91" t="b">
        <v>0</v>
      </c>
      <c r="K9" s="91" t="b">
        <v>0</v>
      </c>
      <c r="L9" s="91" t="b">
        <v>0</v>
      </c>
    </row>
    <row r="10" spans="1:12" ht="15">
      <c r="A10" s="91" t="s">
        <v>761</v>
      </c>
      <c r="B10" s="91" t="s">
        <v>762</v>
      </c>
      <c r="C10" s="91">
        <v>4</v>
      </c>
      <c r="D10" s="133">
        <v>0.008256246688420621</v>
      </c>
      <c r="E10" s="133">
        <v>1.94571471405986</v>
      </c>
      <c r="F10" s="91" t="s">
        <v>933</v>
      </c>
      <c r="G10" s="91" t="b">
        <v>0</v>
      </c>
      <c r="H10" s="91" t="b">
        <v>0</v>
      </c>
      <c r="I10" s="91" t="b">
        <v>0</v>
      </c>
      <c r="J10" s="91" t="b">
        <v>0</v>
      </c>
      <c r="K10" s="91" t="b">
        <v>0</v>
      </c>
      <c r="L10" s="91" t="b">
        <v>0</v>
      </c>
    </row>
    <row r="11" spans="1:12" ht="15">
      <c r="A11" s="91" t="s">
        <v>762</v>
      </c>
      <c r="B11" s="91" t="s">
        <v>904</v>
      </c>
      <c r="C11" s="91">
        <v>4</v>
      </c>
      <c r="D11" s="133">
        <v>0.008256246688420621</v>
      </c>
      <c r="E11" s="133">
        <v>1.94571471405986</v>
      </c>
      <c r="F11" s="91" t="s">
        <v>933</v>
      </c>
      <c r="G11" s="91" t="b">
        <v>0</v>
      </c>
      <c r="H11" s="91" t="b">
        <v>0</v>
      </c>
      <c r="I11" s="91" t="b">
        <v>0</v>
      </c>
      <c r="J11" s="91" t="b">
        <v>0</v>
      </c>
      <c r="K11" s="91" t="b">
        <v>0</v>
      </c>
      <c r="L11" s="91" t="b">
        <v>0</v>
      </c>
    </row>
    <row r="12" spans="1:12" ht="15">
      <c r="A12" s="91" t="s">
        <v>904</v>
      </c>
      <c r="B12" s="91" t="s">
        <v>905</v>
      </c>
      <c r="C12" s="91">
        <v>4</v>
      </c>
      <c r="D12" s="133">
        <v>0.008256246688420621</v>
      </c>
      <c r="E12" s="133">
        <v>1.94571471405986</v>
      </c>
      <c r="F12" s="91" t="s">
        <v>933</v>
      </c>
      <c r="G12" s="91" t="b">
        <v>0</v>
      </c>
      <c r="H12" s="91" t="b">
        <v>0</v>
      </c>
      <c r="I12" s="91" t="b">
        <v>0</v>
      </c>
      <c r="J12" s="91" t="b">
        <v>0</v>
      </c>
      <c r="K12" s="91" t="b">
        <v>0</v>
      </c>
      <c r="L12" s="91" t="b">
        <v>0</v>
      </c>
    </row>
    <row r="13" spans="1:12" ht="15">
      <c r="A13" s="91" t="s">
        <v>905</v>
      </c>
      <c r="B13" s="91" t="s">
        <v>906</v>
      </c>
      <c r="C13" s="91">
        <v>4</v>
      </c>
      <c r="D13" s="133">
        <v>0.008256246688420621</v>
      </c>
      <c r="E13" s="133">
        <v>1.94571471405986</v>
      </c>
      <c r="F13" s="91" t="s">
        <v>933</v>
      </c>
      <c r="G13" s="91" t="b">
        <v>0</v>
      </c>
      <c r="H13" s="91" t="b">
        <v>0</v>
      </c>
      <c r="I13" s="91" t="b">
        <v>0</v>
      </c>
      <c r="J13" s="91" t="b">
        <v>0</v>
      </c>
      <c r="K13" s="91" t="b">
        <v>0</v>
      </c>
      <c r="L13" s="91" t="b">
        <v>0</v>
      </c>
    </row>
    <row r="14" spans="1:12" ht="15">
      <c r="A14" s="91" t="s">
        <v>228</v>
      </c>
      <c r="B14" s="91" t="s">
        <v>753</v>
      </c>
      <c r="C14" s="91">
        <v>3</v>
      </c>
      <c r="D14" s="133">
        <v>0.0071863924694319115</v>
      </c>
      <c r="E14" s="133">
        <v>2.07065345066816</v>
      </c>
      <c r="F14" s="91" t="s">
        <v>933</v>
      </c>
      <c r="G14" s="91" t="b">
        <v>0</v>
      </c>
      <c r="H14" s="91" t="b">
        <v>0</v>
      </c>
      <c r="I14" s="91" t="b">
        <v>0</v>
      </c>
      <c r="J14" s="91" t="b">
        <v>0</v>
      </c>
      <c r="K14" s="91" t="b">
        <v>0</v>
      </c>
      <c r="L14" s="91" t="b">
        <v>0</v>
      </c>
    </row>
    <row r="15" spans="1:12" ht="15">
      <c r="A15" s="91" t="s">
        <v>906</v>
      </c>
      <c r="B15" s="91" t="s">
        <v>907</v>
      </c>
      <c r="C15" s="91">
        <v>3</v>
      </c>
      <c r="D15" s="133">
        <v>0.0071863924694319115</v>
      </c>
      <c r="E15" s="133">
        <v>1.94571471405986</v>
      </c>
      <c r="F15" s="91" t="s">
        <v>933</v>
      </c>
      <c r="G15" s="91" t="b">
        <v>0</v>
      </c>
      <c r="H15" s="91" t="b">
        <v>0</v>
      </c>
      <c r="I15" s="91" t="b">
        <v>0</v>
      </c>
      <c r="J15" s="91" t="b">
        <v>0</v>
      </c>
      <c r="K15" s="91" t="b">
        <v>0</v>
      </c>
      <c r="L15" s="91" t="b">
        <v>0</v>
      </c>
    </row>
    <row r="16" spans="1:12" ht="15">
      <c r="A16" s="91" t="s">
        <v>748</v>
      </c>
      <c r="B16" s="91" t="s">
        <v>749</v>
      </c>
      <c r="C16" s="91">
        <v>3</v>
      </c>
      <c r="D16" s="133">
        <v>0.0071863924694319115</v>
      </c>
      <c r="E16" s="133">
        <v>1.94571471405986</v>
      </c>
      <c r="F16" s="91" t="s">
        <v>933</v>
      </c>
      <c r="G16" s="91" t="b">
        <v>0</v>
      </c>
      <c r="H16" s="91" t="b">
        <v>0</v>
      </c>
      <c r="I16" s="91" t="b">
        <v>0</v>
      </c>
      <c r="J16" s="91" t="b">
        <v>0</v>
      </c>
      <c r="K16" s="91" t="b">
        <v>0</v>
      </c>
      <c r="L16" s="91" t="b">
        <v>0</v>
      </c>
    </row>
    <row r="17" spans="1:12" ht="15">
      <c r="A17" s="91" t="s">
        <v>749</v>
      </c>
      <c r="B17" s="91" t="s">
        <v>750</v>
      </c>
      <c r="C17" s="91">
        <v>3</v>
      </c>
      <c r="D17" s="133">
        <v>0.0071863924694319115</v>
      </c>
      <c r="E17" s="133">
        <v>2.07065345066816</v>
      </c>
      <c r="F17" s="91" t="s">
        <v>933</v>
      </c>
      <c r="G17" s="91" t="b">
        <v>0</v>
      </c>
      <c r="H17" s="91" t="b">
        <v>0</v>
      </c>
      <c r="I17" s="91" t="b">
        <v>0</v>
      </c>
      <c r="J17" s="91" t="b">
        <v>0</v>
      </c>
      <c r="K17" s="91" t="b">
        <v>0</v>
      </c>
      <c r="L17" s="91" t="b">
        <v>0</v>
      </c>
    </row>
    <row r="18" spans="1:12" ht="15">
      <c r="A18" s="91" t="s">
        <v>750</v>
      </c>
      <c r="B18" s="91" t="s">
        <v>751</v>
      </c>
      <c r="C18" s="91">
        <v>3</v>
      </c>
      <c r="D18" s="133">
        <v>0.0071863924694319115</v>
      </c>
      <c r="E18" s="133">
        <v>2.07065345066816</v>
      </c>
      <c r="F18" s="91" t="s">
        <v>933</v>
      </c>
      <c r="G18" s="91" t="b">
        <v>0</v>
      </c>
      <c r="H18" s="91" t="b">
        <v>0</v>
      </c>
      <c r="I18" s="91" t="b">
        <v>0</v>
      </c>
      <c r="J18" s="91" t="b">
        <v>0</v>
      </c>
      <c r="K18" s="91" t="b">
        <v>0</v>
      </c>
      <c r="L18" s="91" t="b">
        <v>0</v>
      </c>
    </row>
    <row r="19" spans="1:12" ht="15">
      <c r="A19" s="91" t="s">
        <v>751</v>
      </c>
      <c r="B19" s="91" t="s">
        <v>746</v>
      </c>
      <c r="C19" s="91">
        <v>3</v>
      </c>
      <c r="D19" s="133">
        <v>0.0071863924694319115</v>
      </c>
      <c r="E19" s="133">
        <v>1.8488047010518038</v>
      </c>
      <c r="F19" s="91" t="s">
        <v>933</v>
      </c>
      <c r="G19" s="91" t="b">
        <v>0</v>
      </c>
      <c r="H19" s="91" t="b">
        <v>0</v>
      </c>
      <c r="I19" s="91" t="b">
        <v>0</v>
      </c>
      <c r="J19" s="91" t="b">
        <v>0</v>
      </c>
      <c r="K19" s="91" t="b">
        <v>0</v>
      </c>
      <c r="L19" s="91" t="b">
        <v>0</v>
      </c>
    </row>
    <row r="20" spans="1:12" ht="15">
      <c r="A20" s="91" t="s">
        <v>746</v>
      </c>
      <c r="B20" s="91" t="s">
        <v>908</v>
      </c>
      <c r="C20" s="91">
        <v>3</v>
      </c>
      <c r="D20" s="133">
        <v>0.0071863924694319115</v>
      </c>
      <c r="E20" s="133">
        <v>1.8488047010518038</v>
      </c>
      <c r="F20" s="91" t="s">
        <v>933</v>
      </c>
      <c r="G20" s="91" t="b">
        <v>0</v>
      </c>
      <c r="H20" s="91" t="b">
        <v>0</v>
      </c>
      <c r="I20" s="91" t="b">
        <v>0</v>
      </c>
      <c r="J20" s="91" t="b">
        <v>0</v>
      </c>
      <c r="K20" s="91" t="b">
        <v>0</v>
      </c>
      <c r="L20" s="91" t="b">
        <v>0</v>
      </c>
    </row>
    <row r="21" spans="1:12" ht="15">
      <c r="A21" s="91" t="s">
        <v>908</v>
      </c>
      <c r="B21" s="91" t="s">
        <v>909</v>
      </c>
      <c r="C21" s="91">
        <v>3</v>
      </c>
      <c r="D21" s="133">
        <v>0.0071863924694319115</v>
      </c>
      <c r="E21" s="133">
        <v>2.07065345066816</v>
      </c>
      <c r="F21" s="91" t="s">
        <v>933</v>
      </c>
      <c r="G21" s="91" t="b">
        <v>0</v>
      </c>
      <c r="H21" s="91" t="b">
        <v>0</v>
      </c>
      <c r="I21" s="91" t="b">
        <v>0</v>
      </c>
      <c r="J21" s="91" t="b">
        <v>0</v>
      </c>
      <c r="K21" s="91" t="b">
        <v>0</v>
      </c>
      <c r="L21" s="91" t="b">
        <v>0</v>
      </c>
    </row>
    <row r="22" spans="1:12" ht="15">
      <c r="A22" s="91" t="s">
        <v>909</v>
      </c>
      <c r="B22" s="91" t="s">
        <v>910</v>
      </c>
      <c r="C22" s="91">
        <v>3</v>
      </c>
      <c r="D22" s="133">
        <v>0.0071863924694319115</v>
      </c>
      <c r="E22" s="133">
        <v>2.07065345066816</v>
      </c>
      <c r="F22" s="91" t="s">
        <v>933</v>
      </c>
      <c r="G22" s="91" t="b">
        <v>0</v>
      </c>
      <c r="H22" s="91" t="b">
        <v>0</v>
      </c>
      <c r="I22" s="91" t="b">
        <v>0</v>
      </c>
      <c r="J22" s="91" t="b">
        <v>0</v>
      </c>
      <c r="K22" s="91" t="b">
        <v>0</v>
      </c>
      <c r="L22" s="91" t="b">
        <v>0</v>
      </c>
    </row>
    <row r="23" spans="1:12" ht="15">
      <c r="A23" s="91" t="s">
        <v>910</v>
      </c>
      <c r="B23" s="91" t="s">
        <v>911</v>
      </c>
      <c r="C23" s="91">
        <v>3</v>
      </c>
      <c r="D23" s="133">
        <v>0.0071863924694319115</v>
      </c>
      <c r="E23" s="133">
        <v>2.07065345066816</v>
      </c>
      <c r="F23" s="91" t="s">
        <v>933</v>
      </c>
      <c r="G23" s="91" t="b">
        <v>0</v>
      </c>
      <c r="H23" s="91" t="b">
        <v>0</v>
      </c>
      <c r="I23" s="91" t="b">
        <v>0</v>
      </c>
      <c r="J23" s="91" t="b">
        <v>0</v>
      </c>
      <c r="K23" s="91" t="b">
        <v>0</v>
      </c>
      <c r="L23" s="91" t="b">
        <v>0</v>
      </c>
    </row>
    <row r="24" spans="1:12" ht="15">
      <c r="A24" s="91" t="s">
        <v>911</v>
      </c>
      <c r="B24" s="91" t="s">
        <v>727</v>
      </c>
      <c r="C24" s="91">
        <v>3</v>
      </c>
      <c r="D24" s="133">
        <v>0.0071863924694319115</v>
      </c>
      <c r="E24" s="133">
        <v>1.8488047010518038</v>
      </c>
      <c r="F24" s="91" t="s">
        <v>933</v>
      </c>
      <c r="G24" s="91" t="b">
        <v>0</v>
      </c>
      <c r="H24" s="91" t="b">
        <v>0</v>
      </c>
      <c r="I24" s="91" t="b">
        <v>0</v>
      </c>
      <c r="J24" s="91" t="b">
        <v>0</v>
      </c>
      <c r="K24" s="91" t="b">
        <v>1</v>
      </c>
      <c r="L24" s="91" t="b">
        <v>0</v>
      </c>
    </row>
    <row r="25" spans="1:12" ht="15">
      <c r="A25" s="91" t="s">
        <v>727</v>
      </c>
      <c r="B25" s="91" t="s">
        <v>912</v>
      </c>
      <c r="C25" s="91">
        <v>3</v>
      </c>
      <c r="D25" s="133">
        <v>0.0071863924694319115</v>
      </c>
      <c r="E25" s="133">
        <v>1.8488047010518038</v>
      </c>
      <c r="F25" s="91" t="s">
        <v>933</v>
      </c>
      <c r="G25" s="91" t="b">
        <v>0</v>
      </c>
      <c r="H25" s="91" t="b">
        <v>1</v>
      </c>
      <c r="I25" s="91" t="b">
        <v>0</v>
      </c>
      <c r="J25" s="91" t="b">
        <v>0</v>
      </c>
      <c r="K25" s="91" t="b">
        <v>0</v>
      </c>
      <c r="L25" s="91" t="b">
        <v>0</v>
      </c>
    </row>
    <row r="26" spans="1:12" ht="15">
      <c r="A26" s="91" t="s">
        <v>912</v>
      </c>
      <c r="B26" s="91" t="s">
        <v>913</v>
      </c>
      <c r="C26" s="91">
        <v>3</v>
      </c>
      <c r="D26" s="133">
        <v>0.0071863924694319115</v>
      </c>
      <c r="E26" s="133">
        <v>2.07065345066816</v>
      </c>
      <c r="F26" s="91" t="s">
        <v>933</v>
      </c>
      <c r="G26" s="91" t="b">
        <v>0</v>
      </c>
      <c r="H26" s="91" t="b">
        <v>0</v>
      </c>
      <c r="I26" s="91" t="b">
        <v>0</v>
      </c>
      <c r="J26" s="91" t="b">
        <v>0</v>
      </c>
      <c r="K26" s="91" t="b">
        <v>0</v>
      </c>
      <c r="L26" s="91" t="b">
        <v>0</v>
      </c>
    </row>
    <row r="27" spans="1:12" ht="15">
      <c r="A27" s="91" t="s">
        <v>737</v>
      </c>
      <c r="B27" s="91" t="s">
        <v>738</v>
      </c>
      <c r="C27" s="91">
        <v>2</v>
      </c>
      <c r="D27" s="133">
        <v>0.005725099448528514</v>
      </c>
      <c r="E27" s="133">
        <v>2.2467447097238415</v>
      </c>
      <c r="F27" s="91" t="s">
        <v>933</v>
      </c>
      <c r="G27" s="91" t="b">
        <v>1</v>
      </c>
      <c r="H27" s="91" t="b">
        <v>0</v>
      </c>
      <c r="I27" s="91" t="b">
        <v>0</v>
      </c>
      <c r="J27" s="91" t="b">
        <v>0</v>
      </c>
      <c r="K27" s="91" t="b">
        <v>0</v>
      </c>
      <c r="L27" s="91" t="b">
        <v>0</v>
      </c>
    </row>
    <row r="28" spans="1:12" ht="15">
      <c r="A28" s="91" t="s">
        <v>738</v>
      </c>
      <c r="B28" s="91" t="s">
        <v>237</v>
      </c>
      <c r="C28" s="91">
        <v>2</v>
      </c>
      <c r="D28" s="133">
        <v>0.005725099448528514</v>
      </c>
      <c r="E28" s="133">
        <v>1.769623455004179</v>
      </c>
      <c r="F28" s="91" t="s">
        <v>933</v>
      </c>
      <c r="G28" s="91" t="b">
        <v>0</v>
      </c>
      <c r="H28" s="91" t="b">
        <v>0</v>
      </c>
      <c r="I28" s="91" t="b">
        <v>0</v>
      </c>
      <c r="J28" s="91" t="b">
        <v>0</v>
      </c>
      <c r="K28" s="91" t="b">
        <v>0</v>
      </c>
      <c r="L28" s="91" t="b">
        <v>0</v>
      </c>
    </row>
    <row r="29" spans="1:12" ht="15">
      <c r="A29" s="91" t="s">
        <v>237</v>
      </c>
      <c r="B29" s="91" t="s">
        <v>739</v>
      </c>
      <c r="C29" s="91">
        <v>2</v>
      </c>
      <c r="D29" s="133">
        <v>0.005725099448528514</v>
      </c>
      <c r="E29" s="133">
        <v>1.769623455004179</v>
      </c>
      <c r="F29" s="91" t="s">
        <v>933</v>
      </c>
      <c r="G29" s="91" t="b">
        <v>0</v>
      </c>
      <c r="H29" s="91" t="b">
        <v>0</v>
      </c>
      <c r="I29" s="91" t="b">
        <v>0</v>
      </c>
      <c r="J29" s="91" t="b">
        <v>0</v>
      </c>
      <c r="K29" s="91" t="b">
        <v>0</v>
      </c>
      <c r="L29" s="91" t="b">
        <v>0</v>
      </c>
    </row>
    <row r="30" spans="1:12" ht="15">
      <c r="A30" s="91" t="s">
        <v>739</v>
      </c>
      <c r="B30" s="91" t="s">
        <v>236</v>
      </c>
      <c r="C30" s="91">
        <v>2</v>
      </c>
      <c r="D30" s="133">
        <v>0.005725099448528514</v>
      </c>
      <c r="E30" s="133">
        <v>2.2467447097238415</v>
      </c>
      <c r="F30" s="91" t="s">
        <v>933</v>
      </c>
      <c r="G30" s="91" t="b">
        <v>0</v>
      </c>
      <c r="H30" s="91" t="b">
        <v>0</v>
      </c>
      <c r="I30" s="91" t="b">
        <v>0</v>
      </c>
      <c r="J30" s="91" t="b">
        <v>0</v>
      </c>
      <c r="K30" s="91" t="b">
        <v>0</v>
      </c>
      <c r="L30" s="91" t="b">
        <v>0</v>
      </c>
    </row>
    <row r="31" spans="1:12" ht="15">
      <c r="A31" s="91" t="s">
        <v>236</v>
      </c>
      <c r="B31" s="91" t="s">
        <v>740</v>
      </c>
      <c r="C31" s="91">
        <v>2</v>
      </c>
      <c r="D31" s="133">
        <v>0.005725099448528514</v>
      </c>
      <c r="E31" s="133">
        <v>2.07065345066816</v>
      </c>
      <c r="F31" s="91" t="s">
        <v>933</v>
      </c>
      <c r="G31" s="91" t="b">
        <v>0</v>
      </c>
      <c r="H31" s="91" t="b">
        <v>0</v>
      </c>
      <c r="I31" s="91" t="b">
        <v>0</v>
      </c>
      <c r="J31" s="91" t="b">
        <v>0</v>
      </c>
      <c r="K31" s="91" t="b">
        <v>0</v>
      </c>
      <c r="L31" s="91" t="b">
        <v>0</v>
      </c>
    </row>
    <row r="32" spans="1:12" ht="15">
      <c r="A32" s="91" t="s">
        <v>740</v>
      </c>
      <c r="B32" s="91" t="s">
        <v>741</v>
      </c>
      <c r="C32" s="91">
        <v>2</v>
      </c>
      <c r="D32" s="133">
        <v>0.005725099448528514</v>
      </c>
      <c r="E32" s="133">
        <v>2.07065345066816</v>
      </c>
      <c r="F32" s="91" t="s">
        <v>933</v>
      </c>
      <c r="G32" s="91" t="b">
        <v>0</v>
      </c>
      <c r="H32" s="91" t="b">
        <v>0</v>
      </c>
      <c r="I32" s="91" t="b">
        <v>0</v>
      </c>
      <c r="J32" s="91" t="b">
        <v>0</v>
      </c>
      <c r="K32" s="91" t="b">
        <v>0</v>
      </c>
      <c r="L32" s="91" t="b">
        <v>0</v>
      </c>
    </row>
    <row r="33" spans="1:12" ht="15">
      <c r="A33" s="91" t="s">
        <v>917</v>
      </c>
      <c r="B33" s="91" t="s">
        <v>684</v>
      </c>
      <c r="C33" s="91">
        <v>2</v>
      </c>
      <c r="D33" s="133">
        <v>0.005725099448528514</v>
      </c>
      <c r="E33" s="133">
        <v>1.5935321959484976</v>
      </c>
      <c r="F33" s="91" t="s">
        <v>933</v>
      </c>
      <c r="G33" s="91" t="b">
        <v>0</v>
      </c>
      <c r="H33" s="91" t="b">
        <v>0</v>
      </c>
      <c r="I33" s="91" t="b">
        <v>0</v>
      </c>
      <c r="J33" s="91" t="b">
        <v>0</v>
      </c>
      <c r="K33" s="91" t="b">
        <v>0</v>
      </c>
      <c r="L33" s="91" t="b">
        <v>0</v>
      </c>
    </row>
    <row r="34" spans="1:12" ht="15">
      <c r="A34" s="91" t="s">
        <v>735</v>
      </c>
      <c r="B34" s="91" t="s">
        <v>918</v>
      </c>
      <c r="C34" s="91">
        <v>2</v>
      </c>
      <c r="D34" s="133">
        <v>0.005725099448528514</v>
      </c>
      <c r="E34" s="133">
        <v>2.2467447097238415</v>
      </c>
      <c r="F34" s="91" t="s">
        <v>933</v>
      </c>
      <c r="G34" s="91" t="b">
        <v>0</v>
      </c>
      <c r="H34" s="91" t="b">
        <v>0</v>
      </c>
      <c r="I34" s="91" t="b">
        <v>0</v>
      </c>
      <c r="J34" s="91" t="b">
        <v>0</v>
      </c>
      <c r="K34" s="91" t="b">
        <v>0</v>
      </c>
      <c r="L34" s="91" t="b">
        <v>0</v>
      </c>
    </row>
    <row r="35" spans="1:12" ht="15">
      <c r="A35" s="91" t="s">
        <v>742</v>
      </c>
      <c r="B35" s="91" t="s">
        <v>743</v>
      </c>
      <c r="C35" s="91">
        <v>2</v>
      </c>
      <c r="D35" s="133">
        <v>0.005725099448528514</v>
      </c>
      <c r="E35" s="133">
        <v>2.2467447097238415</v>
      </c>
      <c r="F35" s="91" t="s">
        <v>933</v>
      </c>
      <c r="G35" s="91" t="b">
        <v>0</v>
      </c>
      <c r="H35" s="91" t="b">
        <v>0</v>
      </c>
      <c r="I35" s="91" t="b">
        <v>0</v>
      </c>
      <c r="J35" s="91" t="b">
        <v>0</v>
      </c>
      <c r="K35" s="91" t="b">
        <v>0</v>
      </c>
      <c r="L35" s="91" t="b">
        <v>0</v>
      </c>
    </row>
    <row r="36" spans="1:12" ht="15">
      <c r="A36" s="91" t="s">
        <v>743</v>
      </c>
      <c r="B36" s="91" t="s">
        <v>744</v>
      </c>
      <c r="C36" s="91">
        <v>2</v>
      </c>
      <c r="D36" s="133">
        <v>0.005725099448528514</v>
      </c>
      <c r="E36" s="133">
        <v>2.07065345066816</v>
      </c>
      <c r="F36" s="91" t="s">
        <v>933</v>
      </c>
      <c r="G36" s="91" t="b">
        <v>0</v>
      </c>
      <c r="H36" s="91" t="b">
        <v>0</v>
      </c>
      <c r="I36" s="91" t="b">
        <v>0</v>
      </c>
      <c r="J36" s="91" t="b">
        <v>0</v>
      </c>
      <c r="K36" s="91" t="b">
        <v>0</v>
      </c>
      <c r="L36" s="91" t="b">
        <v>0</v>
      </c>
    </row>
    <row r="37" spans="1:12" ht="15">
      <c r="A37" s="91" t="s">
        <v>744</v>
      </c>
      <c r="B37" s="91" t="s">
        <v>919</v>
      </c>
      <c r="C37" s="91">
        <v>2</v>
      </c>
      <c r="D37" s="133">
        <v>0.005725099448528514</v>
      </c>
      <c r="E37" s="133">
        <v>2.07065345066816</v>
      </c>
      <c r="F37" s="91" t="s">
        <v>933</v>
      </c>
      <c r="G37" s="91" t="b">
        <v>0</v>
      </c>
      <c r="H37" s="91" t="b">
        <v>0</v>
      </c>
      <c r="I37" s="91" t="b">
        <v>0</v>
      </c>
      <c r="J37" s="91" t="b">
        <v>1</v>
      </c>
      <c r="K37" s="91" t="b">
        <v>0</v>
      </c>
      <c r="L37" s="91" t="b">
        <v>0</v>
      </c>
    </row>
    <row r="38" spans="1:12" ht="15">
      <c r="A38" s="91" t="s">
        <v>919</v>
      </c>
      <c r="B38" s="91" t="s">
        <v>920</v>
      </c>
      <c r="C38" s="91">
        <v>2</v>
      </c>
      <c r="D38" s="133">
        <v>0.005725099448528514</v>
      </c>
      <c r="E38" s="133">
        <v>2.2467447097238415</v>
      </c>
      <c r="F38" s="91" t="s">
        <v>933</v>
      </c>
      <c r="G38" s="91" t="b">
        <v>1</v>
      </c>
      <c r="H38" s="91" t="b">
        <v>0</v>
      </c>
      <c r="I38" s="91" t="b">
        <v>0</v>
      </c>
      <c r="J38" s="91" t="b">
        <v>0</v>
      </c>
      <c r="K38" s="91" t="b">
        <v>0</v>
      </c>
      <c r="L38" s="91" t="b">
        <v>0</v>
      </c>
    </row>
    <row r="39" spans="1:12" ht="15">
      <c r="A39" s="91" t="s">
        <v>920</v>
      </c>
      <c r="B39" s="91" t="s">
        <v>921</v>
      </c>
      <c r="C39" s="91">
        <v>2</v>
      </c>
      <c r="D39" s="133">
        <v>0.005725099448528514</v>
      </c>
      <c r="E39" s="133">
        <v>2.2467447097238415</v>
      </c>
      <c r="F39" s="91" t="s">
        <v>933</v>
      </c>
      <c r="G39" s="91" t="b">
        <v>0</v>
      </c>
      <c r="H39" s="91" t="b">
        <v>0</v>
      </c>
      <c r="I39" s="91" t="b">
        <v>0</v>
      </c>
      <c r="J39" s="91" t="b">
        <v>0</v>
      </c>
      <c r="K39" s="91" t="b">
        <v>0</v>
      </c>
      <c r="L39" s="91" t="b">
        <v>0</v>
      </c>
    </row>
    <row r="40" spans="1:12" ht="15">
      <c r="A40" s="91" t="s">
        <v>921</v>
      </c>
      <c r="B40" s="91" t="s">
        <v>922</v>
      </c>
      <c r="C40" s="91">
        <v>2</v>
      </c>
      <c r="D40" s="133">
        <v>0.005725099448528514</v>
      </c>
      <c r="E40" s="133">
        <v>2.2467447097238415</v>
      </c>
      <c r="F40" s="91" t="s">
        <v>933</v>
      </c>
      <c r="G40" s="91" t="b">
        <v>0</v>
      </c>
      <c r="H40" s="91" t="b">
        <v>0</v>
      </c>
      <c r="I40" s="91" t="b">
        <v>0</v>
      </c>
      <c r="J40" s="91" t="b">
        <v>0</v>
      </c>
      <c r="K40" s="91" t="b">
        <v>0</v>
      </c>
      <c r="L40" s="91" t="b">
        <v>0</v>
      </c>
    </row>
    <row r="41" spans="1:12" ht="15">
      <c r="A41" s="91" t="s">
        <v>922</v>
      </c>
      <c r="B41" s="91" t="s">
        <v>237</v>
      </c>
      <c r="C41" s="91">
        <v>2</v>
      </c>
      <c r="D41" s="133">
        <v>0.005725099448528514</v>
      </c>
      <c r="E41" s="133">
        <v>1.769623455004179</v>
      </c>
      <c r="F41" s="91" t="s">
        <v>933</v>
      </c>
      <c r="G41" s="91" t="b">
        <v>0</v>
      </c>
      <c r="H41" s="91" t="b">
        <v>0</v>
      </c>
      <c r="I41" s="91" t="b">
        <v>0</v>
      </c>
      <c r="J41" s="91" t="b">
        <v>0</v>
      </c>
      <c r="K41" s="91" t="b">
        <v>0</v>
      </c>
      <c r="L41" s="91" t="b">
        <v>0</v>
      </c>
    </row>
    <row r="42" spans="1:12" ht="15">
      <c r="A42" s="91" t="s">
        <v>237</v>
      </c>
      <c r="B42" s="91" t="s">
        <v>923</v>
      </c>
      <c r="C42" s="91">
        <v>2</v>
      </c>
      <c r="D42" s="133">
        <v>0.005725099448528514</v>
      </c>
      <c r="E42" s="133">
        <v>1.769623455004179</v>
      </c>
      <c r="F42" s="91" t="s">
        <v>933</v>
      </c>
      <c r="G42" s="91" t="b">
        <v>0</v>
      </c>
      <c r="H42" s="91" t="b">
        <v>0</v>
      </c>
      <c r="I42" s="91" t="b">
        <v>0</v>
      </c>
      <c r="J42" s="91" t="b">
        <v>0</v>
      </c>
      <c r="K42" s="91" t="b">
        <v>0</v>
      </c>
      <c r="L42" s="91" t="b">
        <v>0</v>
      </c>
    </row>
    <row r="43" spans="1:12" ht="15">
      <c r="A43" s="91" t="s">
        <v>923</v>
      </c>
      <c r="B43" s="91" t="s">
        <v>924</v>
      </c>
      <c r="C43" s="91">
        <v>2</v>
      </c>
      <c r="D43" s="133">
        <v>0.005725099448528514</v>
      </c>
      <c r="E43" s="133">
        <v>2.2467447097238415</v>
      </c>
      <c r="F43" s="91" t="s">
        <v>933</v>
      </c>
      <c r="G43" s="91" t="b">
        <v>0</v>
      </c>
      <c r="H43" s="91" t="b">
        <v>0</v>
      </c>
      <c r="I43" s="91" t="b">
        <v>0</v>
      </c>
      <c r="J43" s="91" t="b">
        <v>0</v>
      </c>
      <c r="K43" s="91" t="b">
        <v>0</v>
      </c>
      <c r="L43" s="91" t="b">
        <v>0</v>
      </c>
    </row>
    <row r="44" spans="1:12" ht="15">
      <c r="A44" s="91" t="s">
        <v>924</v>
      </c>
      <c r="B44" s="91" t="s">
        <v>925</v>
      </c>
      <c r="C44" s="91">
        <v>2</v>
      </c>
      <c r="D44" s="133">
        <v>0.005725099448528514</v>
      </c>
      <c r="E44" s="133">
        <v>2.2467447097238415</v>
      </c>
      <c r="F44" s="91" t="s">
        <v>933</v>
      </c>
      <c r="G44" s="91" t="b">
        <v>0</v>
      </c>
      <c r="H44" s="91" t="b">
        <v>0</v>
      </c>
      <c r="I44" s="91" t="b">
        <v>0</v>
      </c>
      <c r="J44" s="91" t="b">
        <v>0</v>
      </c>
      <c r="K44" s="91" t="b">
        <v>0</v>
      </c>
      <c r="L44" s="91" t="b">
        <v>0</v>
      </c>
    </row>
    <row r="45" spans="1:12" ht="15">
      <c r="A45" s="91" t="s">
        <v>687</v>
      </c>
      <c r="B45" s="91" t="s">
        <v>684</v>
      </c>
      <c r="C45" s="91">
        <v>2</v>
      </c>
      <c r="D45" s="133">
        <v>0.005725099448528514</v>
      </c>
      <c r="E45" s="133">
        <v>1.1164109412288352</v>
      </c>
      <c r="F45" s="91" t="s">
        <v>933</v>
      </c>
      <c r="G45" s="91" t="b">
        <v>0</v>
      </c>
      <c r="H45" s="91" t="b">
        <v>0</v>
      </c>
      <c r="I45" s="91" t="b">
        <v>0</v>
      </c>
      <c r="J45" s="91" t="b">
        <v>0</v>
      </c>
      <c r="K45" s="91" t="b">
        <v>0</v>
      </c>
      <c r="L45" s="91" t="b">
        <v>0</v>
      </c>
    </row>
    <row r="46" spans="1:12" ht="15">
      <c r="A46" s="91" t="s">
        <v>733</v>
      </c>
      <c r="B46" s="91" t="s">
        <v>729</v>
      </c>
      <c r="C46" s="91">
        <v>2</v>
      </c>
      <c r="D46" s="133">
        <v>0.005725099448528514</v>
      </c>
      <c r="E46" s="133">
        <v>1.94571471405986</v>
      </c>
      <c r="F46" s="91" t="s">
        <v>933</v>
      </c>
      <c r="G46" s="91" t="b">
        <v>0</v>
      </c>
      <c r="H46" s="91" t="b">
        <v>0</v>
      </c>
      <c r="I46" s="91" t="b">
        <v>0</v>
      </c>
      <c r="J46" s="91" t="b">
        <v>0</v>
      </c>
      <c r="K46" s="91" t="b">
        <v>0</v>
      </c>
      <c r="L46" s="91" t="b">
        <v>0</v>
      </c>
    </row>
    <row r="47" spans="1:12" ht="15">
      <c r="A47" s="91" t="s">
        <v>730</v>
      </c>
      <c r="B47" s="91" t="s">
        <v>731</v>
      </c>
      <c r="C47" s="91">
        <v>2</v>
      </c>
      <c r="D47" s="133">
        <v>0.007322075552846715</v>
      </c>
      <c r="E47" s="133">
        <v>2.2467447097238415</v>
      </c>
      <c r="F47" s="91" t="s">
        <v>933</v>
      </c>
      <c r="G47" s="91" t="b">
        <v>0</v>
      </c>
      <c r="H47" s="91" t="b">
        <v>0</v>
      </c>
      <c r="I47" s="91" t="b">
        <v>0</v>
      </c>
      <c r="J47" s="91" t="b">
        <v>0</v>
      </c>
      <c r="K47" s="91" t="b">
        <v>0</v>
      </c>
      <c r="L47" s="91" t="b">
        <v>0</v>
      </c>
    </row>
    <row r="48" spans="1:12" ht="15">
      <c r="A48" s="91" t="s">
        <v>926</v>
      </c>
      <c r="B48" s="91" t="s">
        <v>727</v>
      </c>
      <c r="C48" s="91">
        <v>2</v>
      </c>
      <c r="D48" s="133">
        <v>0.005725099448528514</v>
      </c>
      <c r="E48" s="133">
        <v>1.8488047010518038</v>
      </c>
      <c r="F48" s="91" t="s">
        <v>933</v>
      </c>
      <c r="G48" s="91" t="b">
        <v>0</v>
      </c>
      <c r="H48" s="91" t="b">
        <v>0</v>
      </c>
      <c r="I48" s="91" t="b">
        <v>0</v>
      </c>
      <c r="J48" s="91" t="b">
        <v>0</v>
      </c>
      <c r="K48" s="91" t="b">
        <v>1</v>
      </c>
      <c r="L48" s="91" t="b">
        <v>0</v>
      </c>
    </row>
    <row r="49" spans="1:12" ht="15">
      <c r="A49" s="91" t="s">
        <v>727</v>
      </c>
      <c r="B49" s="91" t="s">
        <v>927</v>
      </c>
      <c r="C49" s="91">
        <v>2</v>
      </c>
      <c r="D49" s="133">
        <v>0.005725099448528514</v>
      </c>
      <c r="E49" s="133">
        <v>1.8488047010518038</v>
      </c>
      <c r="F49" s="91" t="s">
        <v>933</v>
      </c>
      <c r="G49" s="91" t="b">
        <v>0</v>
      </c>
      <c r="H49" s="91" t="b">
        <v>1</v>
      </c>
      <c r="I49" s="91" t="b">
        <v>0</v>
      </c>
      <c r="J49" s="91" t="b">
        <v>0</v>
      </c>
      <c r="K49" s="91" t="b">
        <v>0</v>
      </c>
      <c r="L49" s="91" t="b">
        <v>0</v>
      </c>
    </row>
    <row r="50" spans="1:12" ht="15">
      <c r="A50" s="91" t="s">
        <v>927</v>
      </c>
      <c r="B50" s="91" t="s">
        <v>746</v>
      </c>
      <c r="C50" s="91">
        <v>2</v>
      </c>
      <c r="D50" s="133">
        <v>0.005725099448528514</v>
      </c>
      <c r="E50" s="133">
        <v>1.8488047010518038</v>
      </c>
      <c r="F50" s="91" t="s">
        <v>933</v>
      </c>
      <c r="G50" s="91" t="b">
        <v>0</v>
      </c>
      <c r="H50" s="91" t="b">
        <v>0</v>
      </c>
      <c r="I50" s="91" t="b">
        <v>0</v>
      </c>
      <c r="J50" s="91" t="b">
        <v>0</v>
      </c>
      <c r="K50" s="91" t="b">
        <v>0</v>
      </c>
      <c r="L50" s="91" t="b">
        <v>0</v>
      </c>
    </row>
    <row r="51" spans="1:12" ht="15">
      <c r="A51" s="91" t="s">
        <v>746</v>
      </c>
      <c r="B51" s="91" t="s">
        <v>928</v>
      </c>
      <c r="C51" s="91">
        <v>2</v>
      </c>
      <c r="D51" s="133">
        <v>0.005725099448528514</v>
      </c>
      <c r="E51" s="133">
        <v>1.8488047010518038</v>
      </c>
      <c r="F51" s="91" t="s">
        <v>933</v>
      </c>
      <c r="G51" s="91" t="b">
        <v>0</v>
      </c>
      <c r="H51" s="91" t="b">
        <v>0</v>
      </c>
      <c r="I51" s="91" t="b">
        <v>0</v>
      </c>
      <c r="J51" s="91" t="b">
        <v>0</v>
      </c>
      <c r="K51" s="91" t="b">
        <v>0</v>
      </c>
      <c r="L51" s="91" t="b">
        <v>0</v>
      </c>
    </row>
    <row r="52" spans="1:12" ht="15">
      <c r="A52" s="91" t="s">
        <v>928</v>
      </c>
      <c r="B52" s="91" t="s">
        <v>747</v>
      </c>
      <c r="C52" s="91">
        <v>2</v>
      </c>
      <c r="D52" s="133">
        <v>0.005725099448528514</v>
      </c>
      <c r="E52" s="133">
        <v>2.07065345066816</v>
      </c>
      <c r="F52" s="91" t="s">
        <v>933</v>
      </c>
      <c r="G52" s="91" t="b">
        <v>0</v>
      </c>
      <c r="H52" s="91" t="b">
        <v>0</v>
      </c>
      <c r="I52" s="91" t="b">
        <v>0</v>
      </c>
      <c r="J52" s="91" t="b">
        <v>0</v>
      </c>
      <c r="K52" s="91" t="b">
        <v>0</v>
      </c>
      <c r="L52" s="91" t="b">
        <v>0</v>
      </c>
    </row>
    <row r="53" spans="1:12" ht="15">
      <c r="A53" s="91" t="s">
        <v>747</v>
      </c>
      <c r="B53" s="91" t="s">
        <v>929</v>
      </c>
      <c r="C53" s="91">
        <v>2</v>
      </c>
      <c r="D53" s="133">
        <v>0.005725099448528514</v>
      </c>
      <c r="E53" s="133">
        <v>2.07065345066816</v>
      </c>
      <c r="F53" s="91" t="s">
        <v>933</v>
      </c>
      <c r="G53" s="91" t="b">
        <v>0</v>
      </c>
      <c r="H53" s="91" t="b">
        <v>0</v>
      </c>
      <c r="I53" s="91" t="b">
        <v>0</v>
      </c>
      <c r="J53" s="91" t="b">
        <v>0</v>
      </c>
      <c r="K53" s="91" t="b">
        <v>0</v>
      </c>
      <c r="L53" s="91" t="b">
        <v>0</v>
      </c>
    </row>
    <row r="54" spans="1:12" ht="15">
      <c r="A54" s="91" t="s">
        <v>929</v>
      </c>
      <c r="B54" s="91" t="s">
        <v>235</v>
      </c>
      <c r="C54" s="91">
        <v>2</v>
      </c>
      <c r="D54" s="133">
        <v>0.005725099448528514</v>
      </c>
      <c r="E54" s="133">
        <v>2.07065345066816</v>
      </c>
      <c r="F54" s="91" t="s">
        <v>933</v>
      </c>
      <c r="G54" s="91" t="b">
        <v>0</v>
      </c>
      <c r="H54" s="91" t="b">
        <v>0</v>
      </c>
      <c r="I54" s="91" t="b">
        <v>0</v>
      </c>
      <c r="J54" s="91" t="b">
        <v>0</v>
      </c>
      <c r="K54" s="91" t="b">
        <v>0</v>
      </c>
      <c r="L54" s="91" t="b">
        <v>0</v>
      </c>
    </row>
    <row r="55" spans="1:12" ht="15">
      <c r="A55" s="91" t="s">
        <v>235</v>
      </c>
      <c r="B55" s="91" t="s">
        <v>214</v>
      </c>
      <c r="C55" s="91">
        <v>2</v>
      </c>
      <c r="D55" s="133">
        <v>0.005725099448528514</v>
      </c>
      <c r="E55" s="133">
        <v>1.8945621916124789</v>
      </c>
      <c r="F55" s="91" t="s">
        <v>933</v>
      </c>
      <c r="G55" s="91" t="b">
        <v>0</v>
      </c>
      <c r="H55" s="91" t="b">
        <v>0</v>
      </c>
      <c r="I55" s="91" t="b">
        <v>0</v>
      </c>
      <c r="J55" s="91" t="b">
        <v>0</v>
      </c>
      <c r="K55" s="91" t="b">
        <v>0</v>
      </c>
      <c r="L55" s="91" t="b">
        <v>0</v>
      </c>
    </row>
    <row r="56" spans="1:12" ht="15">
      <c r="A56" s="91" t="s">
        <v>233</v>
      </c>
      <c r="B56" s="91" t="s">
        <v>726</v>
      </c>
      <c r="C56" s="91">
        <v>2</v>
      </c>
      <c r="D56" s="133">
        <v>0.005725099448528514</v>
      </c>
      <c r="E56" s="133">
        <v>1.4685934593401977</v>
      </c>
      <c r="F56" s="91" t="s">
        <v>933</v>
      </c>
      <c r="G56" s="91" t="b">
        <v>0</v>
      </c>
      <c r="H56" s="91" t="b">
        <v>0</v>
      </c>
      <c r="I56" s="91" t="b">
        <v>0</v>
      </c>
      <c r="J56" s="91" t="b">
        <v>0</v>
      </c>
      <c r="K56" s="91" t="b">
        <v>0</v>
      </c>
      <c r="L56" s="91" t="b">
        <v>0</v>
      </c>
    </row>
    <row r="57" spans="1:12" ht="15">
      <c r="A57" s="91" t="s">
        <v>213</v>
      </c>
      <c r="B57" s="91" t="s">
        <v>748</v>
      </c>
      <c r="C57" s="91">
        <v>2</v>
      </c>
      <c r="D57" s="133">
        <v>0.005725099448528514</v>
      </c>
      <c r="E57" s="133">
        <v>1.8945621916124789</v>
      </c>
      <c r="F57" s="91" t="s">
        <v>933</v>
      </c>
      <c r="G57" s="91" t="b">
        <v>0</v>
      </c>
      <c r="H57" s="91" t="b">
        <v>0</v>
      </c>
      <c r="I57" s="91" t="b">
        <v>0</v>
      </c>
      <c r="J57" s="91" t="b">
        <v>0</v>
      </c>
      <c r="K57" s="91" t="b">
        <v>0</v>
      </c>
      <c r="L57" s="91" t="b">
        <v>0</v>
      </c>
    </row>
    <row r="58" spans="1:12" ht="15">
      <c r="A58" s="91" t="s">
        <v>913</v>
      </c>
      <c r="B58" s="91" t="s">
        <v>930</v>
      </c>
      <c r="C58" s="91">
        <v>2</v>
      </c>
      <c r="D58" s="133">
        <v>0.005725099448528514</v>
      </c>
      <c r="E58" s="133">
        <v>2.07065345066816</v>
      </c>
      <c r="F58" s="91" t="s">
        <v>933</v>
      </c>
      <c r="G58" s="91" t="b">
        <v>0</v>
      </c>
      <c r="H58" s="91" t="b">
        <v>0</v>
      </c>
      <c r="I58" s="91" t="b">
        <v>0</v>
      </c>
      <c r="J58" s="91" t="b">
        <v>0</v>
      </c>
      <c r="K58" s="91" t="b">
        <v>0</v>
      </c>
      <c r="L58" s="91" t="b">
        <v>0</v>
      </c>
    </row>
    <row r="59" spans="1:12" ht="15">
      <c r="A59" s="91" t="s">
        <v>730</v>
      </c>
      <c r="B59" s="91" t="s">
        <v>731</v>
      </c>
      <c r="C59" s="91">
        <v>2</v>
      </c>
      <c r="D59" s="133">
        <v>0.011708497048335275</v>
      </c>
      <c r="E59" s="133">
        <v>1.8864907251724818</v>
      </c>
      <c r="F59" s="91" t="s">
        <v>635</v>
      </c>
      <c r="G59" s="91" t="b">
        <v>0</v>
      </c>
      <c r="H59" s="91" t="b">
        <v>0</v>
      </c>
      <c r="I59" s="91" t="b">
        <v>0</v>
      </c>
      <c r="J59" s="91" t="b">
        <v>0</v>
      </c>
      <c r="K59" s="91" t="b">
        <v>0</v>
      </c>
      <c r="L59" s="91" t="b">
        <v>0</v>
      </c>
    </row>
    <row r="60" spans="1:12" ht="15">
      <c r="A60" s="91" t="s">
        <v>687</v>
      </c>
      <c r="B60" s="91" t="s">
        <v>684</v>
      </c>
      <c r="C60" s="91">
        <v>2</v>
      </c>
      <c r="D60" s="133">
        <v>0.00801487746963612</v>
      </c>
      <c r="E60" s="133">
        <v>0.9834007381805383</v>
      </c>
      <c r="F60" s="91" t="s">
        <v>635</v>
      </c>
      <c r="G60" s="91" t="b">
        <v>0</v>
      </c>
      <c r="H60" s="91" t="b">
        <v>0</v>
      </c>
      <c r="I60" s="91" t="b">
        <v>0</v>
      </c>
      <c r="J60" s="91" t="b">
        <v>0</v>
      </c>
      <c r="K60" s="91" t="b">
        <v>0</v>
      </c>
      <c r="L60" s="91" t="b">
        <v>0</v>
      </c>
    </row>
    <row r="61" spans="1:12" ht="15">
      <c r="A61" s="91" t="s">
        <v>733</v>
      </c>
      <c r="B61" s="91" t="s">
        <v>729</v>
      </c>
      <c r="C61" s="91">
        <v>2</v>
      </c>
      <c r="D61" s="133">
        <v>0.00801487746963612</v>
      </c>
      <c r="E61" s="133">
        <v>1.5854607295085006</v>
      </c>
      <c r="F61" s="91" t="s">
        <v>635</v>
      </c>
      <c r="G61" s="91" t="b">
        <v>0</v>
      </c>
      <c r="H61" s="91" t="b">
        <v>0</v>
      </c>
      <c r="I61" s="91" t="b">
        <v>0</v>
      </c>
      <c r="J61" s="91" t="b">
        <v>0</v>
      </c>
      <c r="K61" s="91" t="b">
        <v>0</v>
      </c>
      <c r="L61" s="91" t="b">
        <v>0</v>
      </c>
    </row>
    <row r="62" spans="1:12" ht="15">
      <c r="A62" s="91" t="s">
        <v>735</v>
      </c>
      <c r="B62" s="91" t="s">
        <v>918</v>
      </c>
      <c r="C62" s="91">
        <v>2</v>
      </c>
      <c r="D62" s="133">
        <v>0.00801487746963612</v>
      </c>
      <c r="E62" s="133">
        <v>1.8864907251724818</v>
      </c>
      <c r="F62" s="91" t="s">
        <v>635</v>
      </c>
      <c r="G62" s="91" t="b">
        <v>0</v>
      </c>
      <c r="H62" s="91" t="b">
        <v>0</v>
      </c>
      <c r="I62" s="91" t="b">
        <v>0</v>
      </c>
      <c r="J62" s="91" t="b">
        <v>0</v>
      </c>
      <c r="K62" s="91" t="b">
        <v>0</v>
      </c>
      <c r="L62" s="91" t="b">
        <v>0</v>
      </c>
    </row>
    <row r="63" spans="1:12" ht="15">
      <c r="A63" s="91" t="s">
        <v>917</v>
      </c>
      <c r="B63" s="91" t="s">
        <v>684</v>
      </c>
      <c r="C63" s="91">
        <v>2</v>
      </c>
      <c r="D63" s="133">
        <v>0.00801487746963612</v>
      </c>
      <c r="E63" s="133">
        <v>1.2844307338445196</v>
      </c>
      <c r="F63" s="91" t="s">
        <v>635</v>
      </c>
      <c r="G63" s="91" t="b">
        <v>0</v>
      </c>
      <c r="H63" s="91" t="b">
        <v>0</v>
      </c>
      <c r="I63" s="91" t="b">
        <v>0</v>
      </c>
      <c r="J63" s="91" t="b">
        <v>0</v>
      </c>
      <c r="K63" s="91" t="b">
        <v>0</v>
      </c>
      <c r="L63" s="91" t="b">
        <v>0</v>
      </c>
    </row>
    <row r="64" spans="1:12" ht="15">
      <c r="A64" s="91" t="s">
        <v>737</v>
      </c>
      <c r="B64" s="91" t="s">
        <v>738</v>
      </c>
      <c r="C64" s="91">
        <v>2</v>
      </c>
      <c r="D64" s="133">
        <v>0.0158436839823148</v>
      </c>
      <c r="E64" s="133">
        <v>1.2304489213782739</v>
      </c>
      <c r="F64" s="91" t="s">
        <v>636</v>
      </c>
      <c r="G64" s="91" t="b">
        <v>1</v>
      </c>
      <c r="H64" s="91" t="b">
        <v>0</v>
      </c>
      <c r="I64" s="91" t="b">
        <v>0</v>
      </c>
      <c r="J64" s="91" t="b">
        <v>0</v>
      </c>
      <c r="K64" s="91" t="b">
        <v>0</v>
      </c>
      <c r="L64" s="91" t="b">
        <v>0</v>
      </c>
    </row>
    <row r="65" spans="1:12" ht="15">
      <c r="A65" s="91" t="s">
        <v>738</v>
      </c>
      <c r="B65" s="91" t="s">
        <v>237</v>
      </c>
      <c r="C65" s="91">
        <v>2</v>
      </c>
      <c r="D65" s="133">
        <v>0.0158436839823148</v>
      </c>
      <c r="E65" s="133">
        <v>0.9294189257142927</v>
      </c>
      <c r="F65" s="91" t="s">
        <v>636</v>
      </c>
      <c r="G65" s="91" t="b">
        <v>0</v>
      </c>
      <c r="H65" s="91" t="b">
        <v>0</v>
      </c>
      <c r="I65" s="91" t="b">
        <v>0</v>
      </c>
      <c r="J65" s="91" t="b">
        <v>0</v>
      </c>
      <c r="K65" s="91" t="b">
        <v>0</v>
      </c>
      <c r="L65" s="91" t="b">
        <v>0</v>
      </c>
    </row>
    <row r="66" spans="1:12" ht="15">
      <c r="A66" s="91" t="s">
        <v>237</v>
      </c>
      <c r="B66" s="91" t="s">
        <v>739</v>
      </c>
      <c r="C66" s="91">
        <v>2</v>
      </c>
      <c r="D66" s="133">
        <v>0.0158436839823148</v>
      </c>
      <c r="E66" s="133">
        <v>0.9294189257142927</v>
      </c>
      <c r="F66" s="91" t="s">
        <v>636</v>
      </c>
      <c r="G66" s="91" t="b">
        <v>0</v>
      </c>
      <c r="H66" s="91" t="b">
        <v>0</v>
      </c>
      <c r="I66" s="91" t="b">
        <v>0</v>
      </c>
      <c r="J66" s="91" t="b">
        <v>0</v>
      </c>
      <c r="K66" s="91" t="b">
        <v>0</v>
      </c>
      <c r="L66" s="91" t="b">
        <v>0</v>
      </c>
    </row>
    <row r="67" spans="1:12" ht="15">
      <c r="A67" s="91" t="s">
        <v>739</v>
      </c>
      <c r="B67" s="91" t="s">
        <v>236</v>
      </c>
      <c r="C67" s="91">
        <v>2</v>
      </c>
      <c r="D67" s="133">
        <v>0.0158436839823148</v>
      </c>
      <c r="E67" s="133">
        <v>1.2304489213782739</v>
      </c>
      <c r="F67" s="91" t="s">
        <v>636</v>
      </c>
      <c r="G67" s="91" t="b">
        <v>0</v>
      </c>
      <c r="H67" s="91" t="b">
        <v>0</v>
      </c>
      <c r="I67" s="91" t="b">
        <v>0</v>
      </c>
      <c r="J67" s="91" t="b">
        <v>0</v>
      </c>
      <c r="K67" s="91" t="b">
        <v>0</v>
      </c>
      <c r="L67" s="91" t="b">
        <v>0</v>
      </c>
    </row>
    <row r="68" spans="1:12" ht="15">
      <c r="A68" s="91" t="s">
        <v>236</v>
      </c>
      <c r="B68" s="91" t="s">
        <v>740</v>
      </c>
      <c r="C68" s="91">
        <v>2</v>
      </c>
      <c r="D68" s="133">
        <v>0.0158436839823148</v>
      </c>
      <c r="E68" s="133">
        <v>1.2304489213782739</v>
      </c>
      <c r="F68" s="91" t="s">
        <v>636</v>
      </c>
      <c r="G68" s="91" t="b">
        <v>0</v>
      </c>
      <c r="H68" s="91" t="b">
        <v>0</v>
      </c>
      <c r="I68" s="91" t="b">
        <v>0</v>
      </c>
      <c r="J68" s="91" t="b">
        <v>0</v>
      </c>
      <c r="K68" s="91" t="b">
        <v>0</v>
      </c>
      <c r="L68" s="91" t="b">
        <v>0</v>
      </c>
    </row>
    <row r="69" spans="1:12" ht="15">
      <c r="A69" s="91" t="s">
        <v>740</v>
      </c>
      <c r="B69" s="91" t="s">
        <v>741</v>
      </c>
      <c r="C69" s="91">
        <v>2</v>
      </c>
      <c r="D69" s="133">
        <v>0.0158436839823148</v>
      </c>
      <c r="E69" s="133">
        <v>1.2304489213782739</v>
      </c>
      <c r="F69" s="91" t="s">
        <v>636</v>
      </c>
      <c r="G69" s="91" t="b">
        <v>0</v>
      </c>
      <c r="H69" s="91" t="b">
        <v>0</v>
      </c>
      <c r="I69" s="91" t="b">
        <v>0</v>
      </c>
      <c r="J69" s="91" t="b">
        <v>0</v>
      </c>
      <c r="K69" s="91" t="b">
        <v>0</v>
      </c>
      <c r="L69" s="91" t="b">
        <v>0</v>
      </c>
    </row>
    <row r="70" spans="1:12" ht="15">
      <c r="A70" s="91" t="s">
        <v>742</v>
      </c>
      <c r="B70" s="91" t="s">
        <v>743</v>
      </c>
      <c r="C70" s="91">
        <v>2</v>
      </c>
      <c r="D70" s="133">
        <v>0.0158436839823148</v>
      </c>
      <c r="E70" s="133">
        <v>1.2304489213782739</v>
      </c>
      <c r="F70" s="91" t="s">
        <v>636</v>
      </c>
      <c r="G70" s="91" t="b">
        <v>0</v>
      </c>
      <c r="H70" s="91" t="b">
        <v>0</v>
      </c>
      <c r="I70" s="91" t="b">
        <v>0</v>
      </c>
      <c r="J70" s="91" t="b">
        <v>0</v>
      </c>
      <c r="K70" s="91" t="b">
        <v>0</v>
      </c>
      <c r="L70" s="91" t="b">
        <v>0</v>
      </c>
    </row>
    <row r="71" spans="1:12" ht="15">
      <c r="A71" s="91" t="s">
        <v>743</v>
      </c>
      <c r="B71" s="91" t="s">
        <v>744</v>
      </c>
      <c r="C71" s="91">
        <v>2</v>
      </c>
      <c r="D71" s="133">
        <v>0.0158436839823148</v>
      </c>
      <c r="E71" s="133">
        <v>1.2304489213782739</v>
      </c>
      <c r="F71" s="91" t="s">
        <v>636</v>
      </c>
      <c r="G71" s="91" t="b">
        <v>0</v>
      </c>
      <c r="H71" s="91" t="b">
        <v>0</v>
      </c>
      <c r="I71" s="91" t="b">
        <v>0</v>
      </c>
      <c r="J71" s="91" t="b">
        <v>0</v>
      </c>
      <c r="K71" s="91" t="b">
        <v>0</v>
      </c>
      <c r="L71" s="91" t="b">
        <v>0</v>
      </c>
    </row>
    <row r="72" spans="1:12" ht="15">
      <c r="A72" s="91" t="s">
        <v>744</v>
      </c>
      <c r="B72" s="91" t="s">
        <v>919</v>
      </c>
      <c r="C72" s="91">
        <v>2</v>
      </c>
      <c r="D72" s="133">
        <v>0.0158436839823148</v>
      </c>
      <c r="E72" s="133">
        <v>1.2304489213782739</v>
      </c>
      <c r="F72" s="91" t="s">
        <v>636</v>
      </c>
      <c r="G72" s="91" t="b">
        <v>0</v>
      </c>
      <c r="H72" s="91" t="b">
        <v>0</v>
      </c>
      <c r="I72" s="91" t="b">
        <v>0</v>
      </c>
      <c r="J72" s="91" t="b">
        <v>1</v>
      </c>
      <c r="K72" s="91" t="b">
        <v>0</v>
      </c>
      <c r="L72" s="91" t="b">
        <v>0</v>
      </c>
    </row>
    <row r="73" spans="1:12" ht="15">
      <c r="A73" s="91" t="s">
        <v>919</v>
      </c>
      <c r="B73" s="91" t="s">
        <v>920</v>
      </c>
      <c r="C73" s="91">
        <v>2</v>
      </c>
      <c r="D73" s="133">
        <v>0.0158436839823148</v>
      </c>
      <c r="E73" s="133">
        <v>1.2304489213782739</v>
      </c>
      <c r="F73" s="91" t="s">
        <v>636</v>
      </c>
      <c r="G73" s="91" t="b">
        <v>1</v>
      </c>
      <c r="H73" s="91" t="b">
        <v>0</v>
      </c>
      <c r="I73" s="91" t="b">
        <v>0</v>
      </c>
      <c r="J73" s="91" t="b">
        <v>0</v>
      </c>
      <c r="K73" s="91" t="b">
        <v>0</v>
      </c>
      <c r="L73" s="91" t="b">
        <v>0</v>
      </c>
    </row>
    <row r="74" spans="1:12" ht="15">
      <c r="A74" s="91" t="s">
        <v>920</v>
      </c>
      <c r="B74" s="91" t="s">
        <v>921</v>
      </c>
      <c r="C74" s="91">
        <v>2</v>
      </c>
      <c r="D74" s="133">
        <v>0.0158436839823148</v>
      </c>
      <c r="E74" s="133">
        <v>1.2304489213782739</v>
      </c>
      <c r="F74" s="91" t="s">
        <v>636</v>
      </c>
      <c r="G74" s="91" t="b">
        <v>0</v>
      </c>
      <c r="H74" s="91" t="b">
        <v>0</v>
      </c>
      <c r="I74" s="91" t="b">
        <v>0</v>
      </c>
      <c r="J74" s="91" t="b">
        <v>0</v>
      </c>
      <c r="K74" s="91" t="b">
        <v>0</v>
      </c>
      <c r="L74" s="91" t="b">
        <v>0</v>
      </c>
    </row>
    <row r="75" spans="1:12" ht="15">
      <c r="A75" s="91" t="s">
        <v>921</v>
      </c>
      <c r="B75" s="91" t="s">
        <v>922</v>
      </c>
      <c r="C75" s="91">
        <v>2</v>
      </c>
      <c r="D75" s="133">
        <v>0.0158436839823148</v>
      </c>
      <c r="E75" s="133">
        <v>1.2304489213782739</v>
      </c>
      <c r="F75" s="91" t="s">
        <v>636</v>
      </c>
      <c r="G75" s="91" t="b">
        <v>0</v>
      </c>
      <c r="H75" s="91" t="b">
        <v>0</v>
      </c>
      <c r="I75" s="91" t="b">
        <v>0</v>
      </c>
      <c r="J75" s="91" t="b">
        <v>0</v>
      </c>
      <c r="K75" s="91" t="b">
        <v>0</v>
      </c>
      <c r="L75" s="91" t="b">
        <v>0</v>
      </c>
    </row>
    <row r="76" spans="1:12" ht="15">
      <c r="A76" s="91" t="s">
        <v>922</v>
      </c>
      <c r="B76" s="91" t="s">
        <v>237</v>
      </c>
      <c r="C76" s="91">
        <v>2</v>
      </c>
      <c r="D76" s="133">
        <v>0.0158436839823148</v>
      </c>
      <c r="E76" s="133">
        <v>0.9294189257142927</v>
      </c>
      <c r="F76" s="91" t="s">
        <v>636</v>
      </c>
      <c r="G76" s="91" t="b">
        <v>0</v>
      </c>
      <c r="H76" s="91" t="b">
        <v>0</v>
      </c>
      <c r="I76" s="91" t="b">
        <v>0</v>
      </c>
      <c r="J76" s="91" t="b">
        <v>0</v>
      </c>
      <c r="K76" s="91" t="b">
        <v>0</v>
      </c>
      <c r="L76" s="91" t="b">
        <v>0</v>
      </c>
    </row>
    <row r="77" spans="1:12" ht="15">
      <c r="A77" s="91" t="s">
        <v>237</v>
      </c>
      <c r="B77" s="91" t="s">
        <v>923</v>
      </c>
      <c r="C77" s="91">
        <v>2</v>
      </c>
      <c r="D77" s="133">
        <v>0.0158436839823148</v>
      </c>
      <c r="E77" s="133">
        <v>0.9294189257142927</v>
      </c>
      <c r="F77" s="91" t="s">
        <v>636</v>
      </c>
      <c r="G77" s="91" t="b">
        <v>0</v>
      </c>
      <c r="H77" s="91" t="b">
        <v>0</v>
      </c>
      <c r="I77" s="91" t="b">
        <v>0</v>
      </c>
      <c r="J77" s="91" t="b">
        <v>0</v>
      </c>
      <c r="K77" s="91" t="b">
        <v>0</v>
      </c>
      <c r="L77" s="91" t="b">
        <v>0</v>
      </c>
    </row>
    <row r="78" spans="1:12" ht="15">
      <c r="A78" s="91" t="s">
        <v>923</v>
      </c>
      <c r="B78" s="91" t="s">
        <v>924</v>
      </c>
      <c r="C78" s="91">
        <v>2</v>
      </c>
      <c r="D78" s="133">
        <v>0.0158436839823148</v>
      </c>
      <c r="E78" s="133">
        <v>1.2304489213782739</v>
      </c>
      <c r="F78" s="91" t="s">
        <v>636</v>
      </c>
      <c r="G78" s="91" t="b">
        <v>0</v>
      </c>
      <c r="H78" s="91" t="b">
        <v>0</v>
      </c>
      <c r="I78" s="91" t="b">
        <v>0</v>
      </c>
      <c r="J78" s="91" t="b">
        <v>0</v>
      </c>
      <c r="K78" s="91" t="b">
        <v>0</v>
      </c>
      <c r="L78" s="91" t="b">
        <v>0</v>
      </c>
    </row>
    <row r="79" spans="1:12" ht="15">
      <c r="A79" s="91" t="s">
        <v>924</v>
      </c>
      <c r="B79" s="91" t="s">
        <v>925</v>
      </c>
      <c r="C79" s="91">
        <v>2</v>
      </c>
      <c r="D79" s="133">
        <v>0.0158436839823148</v>
      </c>
      <c r="E79" s="133">
        <v>1.2304489213782739</v>
      </c>
      <c r="F79" s="91" t="s">
        <v>636</v>
      </c>
      <c r="G79" s="91" t="b">
        <v>0</v>
      </c>
      <c r="H79" s="91" t="b">
        <v>0</v>
      </c>
      <c r="I79" s="91" t="b">
        <v>0</v>
      </c>
      <c r="J79" s="91" t="b">
        <v>0</v>
      </c>
      <c r="K79" s="91" t="b">
        <v>0</v>
      </c>
      <c r="L79" s="91" t="b">
        <v>0</v>
      </c>
    </row>
    <row r="80" spans="1:12" ht="15">
      <c r="A80" s="91" t="s">
        <v>748</v>
      </c>
      <c r="B80" s="91" t="s">
        <v>749</v>
      </c>
      <c r="C80" s="91">
        <v>3</v>
      </c>
      <c r="D80" s="133">
        <v>0.008532644216013708</v>
      </c>
      <c r="E80" s="133">
        <v>1.3862016054007935</v>
      </c>
      <c r="F80" s="91" t="s">
        <v>637</v>
      </c>
      <c r="G80" s="91" t="b">
        <v>0</v>
      </c>
      <c r="H80" s="91" t="b">
        <v>0</v>
      </c>
      <c r="I80" s="91" t="b">
        <v>0</v>
      </c>
      <c r="J80" s="91" t="b">
        <v>0</v>
      </c>
      <c r="K80" s="91" t="b">
        <v>0</v>
      </c>
      <c r="L80" s="91" t="b">
        <v>0</v>
      </c>
    </row>
    <row r="81" spans="1:12" ht="15">
      <c r="A81" s="91" t="s">
        <v>749</v>
      </c>
      <c r="B81" s="91" t="s">
        <v>750</v>
      </c>
      <c r="C81" s="91">
        <v>3</v>
      </c>
      <c r="D81" s="133">
        <v>0.008532644216013708</v>
      </c>
      <c r="E81" s="133">
        <v>1.3862016054007935</v>
      </c>
      <c r="F81" s="91" t="s">
        <v>637</v>
      </c>
      <c r="G81" s="91" t="b">
        <v>0</v>
      </c>
      <c r="H81" s="91" t="b">
        <v>0</v>
      </c>
      <c r="I81" s="91" t="b">
        <v>0</v>
      </c>
      <c r="J81" s="91" t="b">
        <v>0</v>
      </c>
      <c r="K81" s="91" t="b">
        <v>0</v>
      </c>
      <c r="L81" s="91" t="b">
        <v>0</v>
      </c>
    </row>
    <row r="82" spans="1:12" ht="15">
      <c r="A82" s="91" t="s">
        <v>750</v>
      </c>
      <c r="B82" s="91" t="s">
        <v>751</v>
      </c>
      <c r="C82" s="91">
        <v>3</v>
      </c>
      <c r="D82" s="133">
        <v>0.008532644216013708</v>
      </c>
      <c r="E82" s="133">
        <v>1.3862016054007935</v>
      </c>
      <c r="F82" s="91" t="s">
        <v>637</v>
      </c>
      <c r="G82" s="91" t="b">
        <v>0</v>
      </c>
      <c r="H82" s="91" t="b">
        <v>0</v>
      </c>
      <c r="I82" s="91" t="b">
        <v>0</v>
      </c>
      <c r="J82" s="91" t="b">
        <v>0</v>
      </c>
      <c r="K82" s="91" t="b">
        <v>0</v>
      </c>
      <c r="L82" s="91" t="b">
        <v>0</v>
      </c>
    </row>
    <row r="83" spans="1:12" ht="15">
      <c r="A83" s="91" t="s">
        <v>751</v>
      </c>
      <c r="B83" s="91" t="s">
        <v>746</v>
      </c>
      <c r="C83" s="91">
        <v>3</v>
      </c>
      <c r="D83" s="133">
        <v>0.008532644216013708</v>
      </c>
      <c r="E83" s="133">
        <v>1.1643528557844371</v>
      </c>
      <c r="F83" s="91" t="s">
        <v>637</v>
      </c>
      <c r="G83" s="91" t="b">
        <v>0</v>
      </c>
      <c r="H83" s="91" t="b">
        <v>0</v>
      </c>
      <c r="I83" s="91" t="b">
        <v>0</v>
      </c>
      <c r="J83" s="91" t="b">
        <v>0</v>
      </c>
      <c r="K83" s="91" t="b">
        <v>0</v>
      </c>
      <c r="L83" s="91" t="b">
        <v>0</v>
      </c>
    </row>
    <row r="84" spans="1:12" ht="15">
      <c r="A84" s="91" t="s">
        <v>746</v>
      </c>
      <c r="B84" s="91" t="s">
        <v>908</v>
      </c>
      <c r="C84" s="91">
        <v>3</v>
      </c>
      <c r="D84" s="133">
        <v>0.008532644216013708</v>
      </c>
      <c r="E84" s="133">
        <v>1.1643528557844371</v>
      </c>
      <c r="F84" s="91" t="s">
        <v>637</v>
      </c>
      <c r="G84" s="91" t="b">
        <v>0</v>
      </c>
      <c r="H84" s="91" t="b">
        <v>0</v>
      </c>
      <c r="I84" s="91" t="b">
        <v>0</v>
      </c>
      <c r="J84" s="91" t="b">
        <v>0</v>
      </c>
      <c r="K84" s="91" t="b">
        <v>0</v>
      </c>
      <c r="L84" s="91" t="b">
        <v>0</v>
      </c>
    </row>
    <row r="85" spans="1:12" ht="15">
      <c r="A85" s="91" t="s">
        <v>908</v>
      </c>
      <c r="B85" s="91" t="s">
        <v>909</v>
      </c>
      <c r="C85" s="91">
        <v>3</v>
      </c>
      <c r="D85" s="133">
        <v>0.008532644216013708</v>
      </c>
      <c r="E85" s="133">
        <v>1.3862016054007935</v>
      </c>
      <c r="F85" s="91" t="s">
        <v>637</v>
      </c>
      <c r="G85" s="91" t="b">
        <v>0</v>
      </c>
      <c r="H85" s="91" t="b">
        <v>0</v>
      </c>
      <c r="I85" s="91" t="b">
        <v>0</v>
      </c>
      <c r="J85" s="91" t="b">
        <v>0</v>
      </c>
      <c r="K85" s="91" t="b">
        <v>0</v>
      </c>
      <c r="L85" s="91" t="b">
        <v>0</v>
      </c>
    </row>
    <row r="86" spans="1:12" ht="15">
      <c r="A86" s="91" t="s">
        <v>909</v>
      </c>
      <c r="B86" s="91" t="s">
        <v>910</v>
      </c>
      <c r="C86" s="91">
        <v>3</v>
      </c>
      <c r="D86" s="133">
        <v>0.008532644216013708</v>
      </c>
      <c r="E86" s="133">
        <v>1.3862016054007935</v>
      </c>
      <c r="F86" s="91" t="s">
        <v>637</v>
      </c>
      <c r="G86" s="91" t="b">
        <v>0</v>
      </c>
      <c r="H86" s="91" t="b">
        <v>0</v>
      </c>
      <c r="I86" s="91" t="b">
        <v>0</v>
      </c>
      <c r="J86" s="91" t="b">
        <v>0</v>
      </c>
      <c r="K86" s="91" t="b">
        <v>0</v>
      </c>
      <c r="L86" s="91" t="b">
        <v>0</v>
      </c>
    </row>
    <row r="87" spans="1:12" ht="15">
      <c r="A87" s="91" t="s">
        <v>910</v>
      </c>
      <c r="B87" s="91" t="s">
        <v>911</v>
      </c>
      <c r="C87" s="91">
        <v>3</v>
      </c>
      <c r="D87" s="133">
        <v>0.008532644216013708</v>
      </c>
      <c r="E87" s="133">
        <v>1.3862016054007935</v>
      </c>
      <c r="F87" s="91" t="s">
        <v>637</v>
      </c>
      <c r="G87" s="91" t="b">
        <v>0</v>
      </c>
      <c r="H87" s="91" t="b">
        <v>0</v>
      </c>
      <c r="I87" s="91" t="b">
        <v>0</v>
      </c>
      <c r="J87" s="91" t="b">
        <v>0</v>
      </c>
      <c r="K87" s="91" t="b">
        <v>0</v>
      </c>
      <c r="L87" s="91" t="b">
        <v>0</v>
      </c>
    </row>
    <row r="88" spans="1:12" ht="15">
      <c r="A88" s="91" t="s">
        <v>911</v>
      </c>
      <c r="B88" s="91" t="s">
        <v>727</v>
      </c>
      <c r="C88" s="91">
        <v>3</v>
      </c>
      <c r="D88" s="133">
        <v>0.008532644216013708</v>
      </c>
      <c r="E88" s="133">
        <v>1.1643528557844371</v>
      </c>
      <c r="F88" s="91" t="s">
        <v>637</v>
      </c>
      <c r="G88" s="91" t="b">
        <v>0</v>
      </c>
      <c r="H88" s="91" t="b">
        <v>0</v>
      </c>
      <c r="I88" s="91" t="b">
        <v>0</v>
      </c>
      <c r="J88" s="91" t="b">
        <v>0</v>
      </c>
      <c r="K88" s="91" t="b">
        <v>1</v>
      </c>
      <c r="L88" s="91" t="b">
        <v>0</v>
      </c>
    </row>
    <row r="89" spans="1:12" ht="15">
      <c r="A89" s="91" t="s">
        <v>727</v>
      </c>
      <c r="B89" s="91" t="s">
        <v>912</v>
      </c>
      <c r="C89" s="91">
        <v>3</v>
      </c>
      <c r="D89" s="133">
        <v>0.008532644216013708</v>
      </c>
      <c r="E89" s="133">
        <v>1.1643528557844371</v>
      </c>
      <c r="F89" s="91" t="s">
        <v>637</v>
      </c>
      <c r="G89" s="91" t="b">
        <v>0</v>
      </c>
      <c r="H89" s="91" t="b">
        <v>1</v>
      </c>
      <c r="I89" s="91" t="b">
        <v>0</v>
      </c>
      <c r="J89" s="91" t="b">
        <v>0</v>
      </c>
      <c r="K89" s="91" t="b">
        <v>0</v>
      </c>
      <c r="L89" s="91" t="b">
        <v>0</v>
      </c>
    </row>
    <row r="90" spans="1:12" ht="15">
      <c r="A90" s="91" t="s">
        <v>912</v>
      </c>
      <c r="B90" s="91" t="s">
        <v>913</v>
      </c>
      <c r="C90" s="91">
        <v>3</v>
      </c>
      <c r="D90" s="133">
        <v>0.008532644216013708</v>
      </c>
      <c r="E90" s="133">
        <v>1.3862016054007935</v>
      </c>
      <c r="F90" s="91" t="s">
        <v>637</v>
      </c>
      <c r="G90" s="91" t="b">
        <v>0</v>
      </c>
      <c r="H90" s="91" t="b">
        <v>0</v>
      </c>
      <c r="I90" s="91" t="b">
        <v>0</v>
      </c>
      <c r="J90" s="91" t="b">
        <v>0</v>
      </c>
      <c r="K90" s="91" t="b">
        <v>0</v>
      </c>
      <c r="L90" s="91" t="b">
        <v>0</v>
      </c>
    </row>
    <row r="91" spans="1:12" ht="15">
      <c r="A91" s="91" t="s">
        <v>926</v>
      </c>
      <c r="B91" s="91" t="s">
        <v>727</v>
      </c>
      <c r="C91" s="91">
        <v>2</v>
      </c>
      <c r="D91" s="133">
        <v>0.010203589965949682</v>
      </c>
      <c r="E91" s="133">
        <v>1.1643528557844371</v>
      </c>
      <c r="F91" s="91" t="s">
        <v>637</v>
      </c>
      <c r="G91" s="91" t="b">
        <v>0</v>
      </c>
      <c r="H91" s="91" t="b">
        <v>0</v>
      </c>
      <c r="I91" s="91" t="b">
        <v>0</v>
      </c>
      <c r="J91" s="91" t="b">
        <v>0</v>
      </c>
      <c r="K91" s="91" t="b">
        <v>1</v>
      </c>
      <c r="L91" s="91" t="b">
        <v>0</v>
      </c>
    </row>
    <row r="92" spans="1:12" ht="15">
      <c r="A92" s="91" t="s">
        <v>727</v>
      </c>
      <c r="B92" s="91" t="s">
        <v>927</v>
      </c>
      <c r="C92" s="91">
        <v>2</v>
      </c>
      <c r="D92" s="133">
        <v>0.010203589965949682</v>
      </c>
      <c r="E92" s="133">
        <v>1.1643528557844371</v>
      </c>
      <c r="F92" s="91" t="s">
        <v>637</v>
      </c>
      <c r="G92" s="91" t="b">
        <v>0</v>
      </c>
      <c r="H92" s="91" t="b">
        <v>1</v>
      </c>
      <c r="I92" s="91" t="b">
        <v>0</v>
      </c>
      <c r="J92" s="91" t="b">
        <v>0</v>
      </c>
      <c r="K92" s="91" t="b">
        <v>0</v>
      </c>
      <c r="L92" s="91" t="b">
        <v>0</v>
      </c>
    </row>
    <row r="93" spans="1:12" ht="15">
      <c r="A93" s="91" t="s">
        <v>927</v>
      </c>
      <c r="B93" s="91" t="s">
        <v>746</v>
      </c>
      <c r="C93" s="91">
        <v>2</v>
      </c>
      <c r="D93" s="133">
        <v>0.010203589965949682</v>
      </c>
      <c r="E93" s="133">
        <v>1.1643528557844371</v>
      </c>
      <c r="F93" s="91" t="s">
        <v>637</v>
      </c>
      <c r="G93" s="91" t="b">
        <v>0</v>
      </c>
      <c r="H93" s="91" t="b">
        <v>0</v>
      </c>
      <c r="I93" s="91" t="b">
        <v>0</v>
      </c>
      <c r="J93" s="91" t="b">
        <v>0</v>
      </c>
      <c r="K93" s="91" t="b">
        <v>0</v>
      </c>
      <c r="L93" s="91" t="b">
        <v>0</v>
      </c>
    </row>
    <row r="94" spans="1:12" ht="15">
      <c r="A94" s="91" t="s">
        <v>746</v>
      </c>
      <c r="B94" s="91" t="s">
        <v>928</v>
      </c>
      <c r="C94" s="91">
        <v>2</v>
      </c>
      <c r="D94" s="133">
        <v>0.010203589965949682</v>
      </c>
      <c r="E94" s="133">
        <v>1.1643528557844371</v>
      </c>
      <c r="F94" s="91" t="s">
        <v>637</v>
      </c>
      <c r="G94" s="91" t="b">
        <v>0</v>
      </c>
      <c r="H94" s="91" t="b">
        <v>0</v>
      </c>
      <c r="I94" s="91" t="b">
        <v>0</v>
      </c>
      <c r="J94" s="91" t="b">
        <v>0</v>
      </c>
      <c r="K94" s="91" t="b">
        <v>0</v>
      </c>
      <c r="L94" s="91" t="b">
        <v>0</v>
      </c>
    </row>
    <row r="95" spans="1:12" ht="15">
      <c r="A95" s="91" t="s">
        <v>928</v>
      </c>
      <c r="B95" s="91" t="s">
        <v>747</v>
      </c>
      <c r="C95" s="91">
        <v>2</v>
      </c>
      <c r="D95" s="133">
        <v>0.010203589965949682</v>
      </c>
      <c r="E95" s="133">
        <v>1.3862016054007935</v>
      </c>
      <c r="F95" s="91" t="s">
        <v>637</v>
      </c>
      <c r="G95" s="91" t="b">
        <v>0</v>
      </c>
      <c r="H95" s="91" t="b">
        <v>0</v>
      </c>
      <c r="I95" s="91" t="b">
        <v>0</v>
      </c>
      <c r="J95" s="91" t="b">
        <v>0</v>
      </c>
      <c r="K95" s="91" t="b">
        <v>0</v>
      </c>
      <c r="L95" s="91" t="b">
        <v>0</v>
      </c>
    </row>
    <row r="96" spans="1:12" ht="15">
      <c r="A96" s="91" t="s">
        <v>747</v>
      </c>
      <c r="B96" s="91" t="s">
        <v>929</v>
      </c>
      <c r="C96" s="91">
        <v>2</v>
      </c>
      <c r="D96" s="133">
        <v>0.010203589965949682</v>
      </c>
      <c r="E96" s="133">
        <v>1.3862016054007935</v>
      </c>
      <c r="F96" s="91" t="s">
        <v>637</v>
      </c>
      <c r="G96" s="91" t="b">
        <v>0</v>
      </c>
      <c r="H96" s="91" t="b">
        <v>0</v>
      </c>
      <c r="I96" s="91" t="b">
        <v>0</v>
      </c>
      <c r="J96" s="91" t="b">
        <v>0</v>
      </c>
      <c r="K96" s="91" t="b">
        <v>0</v>
      </c>
      <c r="L96" s="91" t="b">
        <v>0</v>
      </c>
    </row>
    <row r="97" spans="1:12" ht="15">
      <c r="A97" s="91" t="s">
        <v>929</v>
      </c>
      <c r="B97" s="91" t="s">
        <v>235</v>
      </c>
      <c r="C97" s="91">
        <v>2</v>
      </c>
      <c r="D97" s="133">
        <v>0.010203589965949682</v>
      </c>
      <c r="E97" s="133">
        <v>1.3862016054007935</v>
      </c>
      <c r="F97" s="91" t="s">
        <v>637</v>
      </c>
      <c r="G97" s="91" t="b">
        <v>0</v>
      </c>
      <c r="H97" s="91" t="b">
        <v>0</v>
      </c>
      <c r="I97" s="91" t="b">
        <v>0</v>
      </c>
      <c r="J97" s="91" t="b">
        <v>0</v>
      </c>
      <c r="K97" s="91" t="b">
        <v>0</v>
      </c>
      <c r="L97" s="91" t="b">
        <v>0</v>
      </c>
    </row>
    <row r="98" spans="1:12" ht="15">
      <c r="A98" s="91" t="s">
        <v>235</v>
      </c>
      <c r="B98" s="91" t="s">
        <v>214</v>
      </c>
      <c r="C98" s="91">
        <v>2</v>
      </c>
      <c r="D98" s="133">
        <v>0.010203589965949682</v>
      </c>
      <c r="E98" s="133">
        <v>1.2101103463451124</v>
      </c>
      <c r="F98" s="91" t="s">
        <v>637</v>
      </c>
      <c r="G98" s="91" t="b">
        <v>0</v>
      </c>
      <c r="H98" s="91" t="b">
        <v>0</v>
      </c>
      <c r="I98" s="91" t="b">
        <v>0</v>
      </c>
      <c r="J98" s="91" t="b">
        <v>0</v>
      </c>
      <c r="K98" s="91" t="b">
        <v>0</v>
      </c>
      <c r="L98" s="91" t="b">
        <v>0</v>
      </c>
    </row>
    <row r="99" spans="1:12" ht="15">
      <c r="A99" s="91" t="s">
        <v>213</v>
      </c>
      <c r="B99" s="91" t="s">
        <v>748</v>
      </c>
      <c r="C99" s="91">
        <v>2</v>
      </c>
      <c r="D99" s="133">
        <v>0.010203589965949682</v>
      </c>
      <c r="E99" s="133">
        <v>1.3862016054007935</v>
      </c>
      <c r="F99" s="91" t="s">
        <v>637</v>
      </c>
      <c r="G99" s="91" t="b">
        <v>0</v>
      </c>
      <c r="H99" s="91" t="b">
        <v>0</v>
      </c>
      <c r="I99" s="91" t="b">
        <v>0</v>
      </c>
      <c r="J99" s="91" t="b">
        <v>0</v>
      </c>
      <c r="K99" s="91" t="b">
        <v>0</v>
      </c>
      <c r="L99" s="91" t="b">
        <v>0</v>
      </c>
    </row>
    <row r="100" spans="1:12" ht="15">
      <c r="A100" s="91" t="s">
        <v>913</v>
      </c>
      <c r="B100" s="91" t="s">
        <v>930</v>
      </c>
      <c r="C100" s="91">
        <v>2</v>
      </c>
      <c r="D100" s="133">
        <v>0.010203589965949682</v>
      </c>
      <c r="E100" s="133">
        <v>1.3862016054007935</v>
      </c>
      <c r="F100" s="91" t="s">
        <v>637</v>
      </c>
      <c r="G100" s="91" t="b">
        <v>0</v>
      </c>
      <c r="H100" s="91" t="b">
        <v>0</v>
      </c>
      <c r="I100" s="91" t="b">
        <v>0</v>
      </c>
      <c r="J100" s="91" t="b">
        <v>0</v>
      </c>
      <c r="K100" s="91" t="b">
        <v>0</v>
      </c>
      <c r="L100" s="91" t="b">
        <v>0</v>
      </c>
    </row>
    <row r="101" spans="1:12" ht="15">
      <c r="A101" s="91" t="s">
        <v>233</v>
      </c>
      <c r="B101" s="91" t="s">
        <v>726</v>
      </c>
      <c r="C101" s="91">
        <v>2</v>
      </c>
      <c r="D101" s="133">
        <v>0.010203589965949682</v>
      </c>
      <c r="E101" s="133">
        <v>1.5622928644564746</v>
      </c>
      <c r="F101" s="91" t="s">
        <v>637</v>
      </c>
      <c r="G101" s="91" t="b">
        <v>0</v>
      </c>
      <c r="H101" s="91" t="b">
        <v>0</v>
      </c>
      <c r="I101" s="91" t="b">
        <v>0</v>
      </c>
      <c r="J101" s="91" t="b">
        <v>0</v>
      </c>
      <c r="K101" s="91" t="b">
        <v>0</v>
      </c>
      <c r="L101" s="91" t="b">
        <v>0</v>
      </c>
    </row>
    <row r="102" spans="1:12" ht="15">
      <c r="A102" s="91" t="s">
        <v>753</v>
      </c>
      <c r="B102" s="91" t="s">
        <v>754</v>
      </c>
      <c r="C102" s="91">
        <v>4</v>
      </c>
      <c r="D102" s="133">
        <v>0</v>
      </c>
      <c r="E102" s="133">
        <v>1.2304489213782739</v>
      </c>
      <c r="F102" s="91" t="s">
        <v>638</v>
      </c>
      <c r="G102" s="91" t="b">
        <v>0</v>
      </c>
      <c r="H102" s="91" t="b">
        <v>0</v>
      </c>
      <c r="I102" s="91" t="b">
        <v>0</v>
      </c>
      <c r="J102" s="91" t="b">
        <v>0</v>
      </c>
      <c r="K102" s="91" t="b">
        <v>0</v>
      </c>
      <c r="L102" s="91" t="b">
        <v>0</v>
      </c>
    </row>
    <row r="103" spans="1:12" ht="15">
      <c r="A103" s="91" t="s">
        <v>754</v>
      </c>
      <c r="B103" s="91" t="s">
        <v>755</v>
      </c>
      <c r="C103" s="91">
        <v>4</v>
      </c>
      <c r="D103" s="133">
        <v>0</v>
      </c>
      <c r="E103" s="133">
        <v>1.2304489213782739</v>
      </c>
      <c r="F103" s="91" t="s">
        <v>638</v>
      </c>
      <c r="G103" s="91" t="b">
        <v>0</v>
      </c>
      <c r="H103" s="91" t="b">
        <v>0</v>
      </c>
      <c r="I103" s="91" t="b">
        <v>0</v>
      </c>
      <c r="J103" s="91" t="b">
        <v>0</v>
      </c>
      <c r="K103" s="91" t="b">
        <v>0</v>
      </c>
      <c r="L103" s="91" t="b">
        <v>0</v>
      </c>
    </row>
    <row r="104" spans="1:12" ht="15">
      <c r="A104" s="91" t="s">
        <v>755</v>
      </c>
      <c r="B104" s="91" t="s">
        <v>756</v>
      </c>
      <c r="C104" s="91">
        <v>4</v>
      </c>
      <c r="D104" s="133">
        <v>0</v>
      </c>
      <c r="E104" s="133">
        <v>1.2304489213782739</v>
      </c>
      <c r="F104" s="91" t="s">
        <v>638</v>
      </c>
      <c r="G104" s="91" t="b">
        <v>0</v>
      </c>
      <c r="H104" s="91" t="b">
        <v>0</v>
      </c>
      <c r="I104" s="91" t="b">
        <v>0</v>
      </c>
      <c r="J104" s="91" t="b">
        <v>0</v>
      </c>
      <c r="K104" s="91" t="b">
        <v>0</v>
      </c>
      <c r="L104" s="91" t="b">
        <v>0</v>
      </c>
    </row>
    <row r="105" spans="1:12" ht="15">
      <c r="A105" s="91" t="s">
        <v>756</v>
      </c>
      <c r="B105" s="91" t="s">
        <v>757</v>
      </c>
      <c r="C105" s="91">
        <v>4</v>
      </c>
      <c r="D105" s="133">
        <v>0</v>
      </c>
      <c r="E105" s="133">
        <v>1.2304489213782739</v>
      </c>
      <c r="F105" s="91" t="s">
        <v>638</v>
      </c>
      <c r="G105" s="91" t="b">
        <v>0</v>
      </c>
      <c r="H105" s="91" t="b">
        <v>0</v>
      </c>
      <c r="I105" s="91" t="b">
        <v>0</v>
      </c>
      <c r="J105" s="91" t="b">
        <v>0</v>
      </c>
      <c r="K105" s="91" t="b">
        <v>0</v>
      </c>
      <c r="L105" s="91" t="b">
        <v>0</v>
      </c>
    </row>
    <row r="106" spans="1:12" ht="15">
      <c r="A106" s="91" t="s">
        <v>757</v>
      </c>
      <c r="B106" s="91" t="s">
        <v>758</v>
      </c>
      <c r="C106" s="91">
        <v>4</v>
      </c>
      <c r="D106" s="133">
        <v>0</v>
      </c>
      <c r="E106" s="133">
        <v>1.2304489213782739</v>
      </c>
      <c r="F106" s="91" t="s">
        <v>638</v>
      </c>
      <c r="G106" s="91" t="b">
        <v>0</v>
      </c>
      <c r="H106" s="91" t="b">
        <v>0</v>
      </c>
      <c r="I106" s="91" t="b">
        <v>0</v>
      </c>
      <c r="J106" s="91" t="b">
        <v>0</v>
      </c>
      <c r="K106" s="91" t="b">
        <v>0</v>
      </c>
      <c r="L106" s="91" t="b">
        <v>0</v>
      </c>
    </row>
    <row r="107" spans="1:12" ht="15">
      <c r="A107" s="91" t="s">
        <v>758</v>
      </c>
      <c r="B107" s="91" t="s">
        <v>759</v>
      </c>
      <c r="C107" s="91">
        <v>4</v>
      </c>
      <c r="D107" s="133">
        <v>0</v>
      </c>
      <c r="E107" s="133">
        <v>1.2304489213782739</v>
      </c>
      <c r="F107" s="91" t="s">
        <v>638</v>
      </c>
      <c r="G107" s="91" t="b">
        <v>0</v>
      </c>
      <c r="H107" s="91" t="b">
        <v>0</v>
      </c>
      <c r="I107" s="91" t="b">
        <v>0</v>
      </c>
      <c r="J107" s="91" t="b">
        <v>0</v>
      </c>
      <c r="K107" s="91" t="b">
        <v>0</v>
      </c>
      <c r="L107" s="91" t="b">
        <v>0</v>
      </c>
    </row>
    <row r="108" spans="1:12" ht="15">
      <c r="A108" s="91" t="s">
        <v>759</v>
      </c>
      <c r="B108" s="91" t="s">
        <v>760</v>
      </c>
      <c r="C108" s="91">
        <v>4</v>
      </c>
      <c r="D108" s="133">
        <v>0</v>
      </c>
      <c r="E108" s="133">
        <v>1.2304489213782739</v>
      </c>
      <c r="F108" s="91" t="s">
        <v>638</v>
      </c>
      <c r="G108" s="91" t="b">
        <v>0</v>
      </c>
      <c r="H108" s="91" t="b">
        <v>0</v>
      </c>
      <c r="I108" s="91" t="b">
        <v>0</v>
      </c>
      <c r="J108" s="91" t="b">
        <v>0</v>
      </c>
      <c r="K108" s="91" t="b">
        <v>0</v>
      </c>
      <c r="L108" s="91" t="b">
        <v>0</v>
      </c>
    </row>
    <row r="109" spans="1:12" ht="15">
      <c r="A109" s="91" t="s">
        <v>760</v>
      </c>
      <c r="B109" s="91" t="s">
        <v>761</v>
      </c>
      <c r="C109" s="91">
        <v>4</v>
      </c>
      <c r="D109" s="133">
        <v>0</v>
      </c>
      <c r="E109" s="133">
        <v>1.2304489213782739</v>
      </c>
      <c r="F109" s="91" t="s">
        <v>638</v>
      </c>
      <c r="G109" s="91" t="b">
        <v>0</v>
      </c>
      <c r="H109" s="91" t="b">
        <v>0</v>
      </c>
      <c r="I109" s="91" t="b">
        <v>0</v>
      </c>
      <c r="J109" s="91" t="b">
        <v>0</v>
      </c>
      <c r="K109" s="91" t="b">
        <v>0</v>
      </c>
      <c r="L109" s="91" t="b">
        <v>0</v>
      </c>
    </row>
    <row r="110" spans="1:12" ht="15">
      <c r="A110" s="91" t="s">
        <v>761</v>
      </c>
      <c r="B110" s="91" t="s">
        <v>762</v>
      </c>
      <c r="C110" s="91">
        <v>4</v>
      </c>
      <c r="D110" s="133">
        <v>0</v>
      </c>
      <c r="E110" s="133">
        <v>1.2304489213782739</v>
      </c>
      <c r="F110" s="91" t="s">
        <v>638</v>
      </c>
      <c r="G110" s="91" t="b">
        <v>0</v>
      </c>
      <c r="H110" s="91" t="b">
        <v>0</v>
      </c>
      <c r="I110" s="91" t="b">
        <v>0</v>
      </c>
      <c r="J110" s="91" t="b">
        <v>0</v>
      </c>
      <c r="K110" s="91" t="b">
        <v>0</v>
      </c>
      <c r="L110" s="91" t="b">
        <v>0</v>
      </c>
    </row>
    <row r="111" spans="1:12" ht="15">
      <c r="A111" s="91" t="s">
        <v>762</v>
      </c>
      <c r="B111" s="91" t="s">
        <v>904</v>
      </c>
      <c r="C111" s="91">
        <v>4</v>
      </c>
      <c r="D111" s="133">
        <v>0</v>
      </c>
      <c r="E111" s="133">
        <v>1.2304489213782739</v>
      </c>
      <c r="F111" s="91" t="s">
        <v>638</v>
      </c>
      <c r="G111" s="91" t="b">
        <v>0</v>
      </c>
      <c r="H111" s="91" t="b">
        <v>0</v>
      </c>
      <c r="I111" s="91" t="b">
        <v>0</v>
      </c>
      <c r="J111" s="91" t="b">
        <v>0</v>
      </c>
      <c r="K111" s="91" t="b">
        <v>0</v>
      </c>
      <c r="L111" s="91" t="b">
        <v>0</v>
      </c>
    </row>
    <row r="112" spans="1:12" ht="15">
      <c r="A112" s="91" t="s">
        <v>904</v>
      </c>
      <c r="B112" s="91" t="s">
        <v>905</v>
      </c>
      <c r="C112" s="91">
        <v>4</v>
      </c>
      <c r="D112" s="133">
        <v>0</v>
      </c>
      <c r="E112" s="133">
        <v>1.2304489213782739</v>
      </c>
      <c r="F112" s="91" t="s">
        <v>638</v>
      </c>
      <c r="G112" s="91" t="b">
        <v>0</v>
      </c>
      <c r="H112" s="91" t="b">
        <v>0</v>
      </c>
      <c r="I112" s="91" t="b">
        <v>0</v>
      </c>
      <c r="J112" s="91" t="b">
        <v>0</v>
      </c>
      <c r="K112" s="91" t="b">
        <v>0</v>
      </c>
      <c r="L112" s="91" t="b">
        <v>0</v>
      </c>
    </row>
    <row r="113" spans="1:12" ht="15">
      <c r="A113" s="91" t="s">
        <v>905</v>
      </c>
      <c r="B113" s="91" t="s">
        <v>906</v>
      </c>
      <c r="C113" s="91">
        <v>4</v>
      </c>
      <c r="D113" s="133">
        <v>0</v>
      </c>
      <c r="E113" s="133">
        <v>1.2304489213782739</v>
      </c>
      <c r="F113" s="91" t="s">
        <v>638</v>
      </c>
      <c r="G113" s="91" t="b">
        <v>0</v>
      </c>
      <c r="H113" s="91" t="b">
        <v>0</v>
      </c>
      <c r="I113" s="91" t="b">
        <v>0</v>
      </c>
      <c r="J113" s="91" t="b">
        <v>0</v>
      </c>
      <c r="K113" s="91" t="b">
        <v>0</v>
      </c>
      <c r="L113" s="91" t="b">
        <v>0</v>
      </c>
    </row>
    <row r="114" spans="1:12" ht="15">
      <c r="A114" s="91" t="s">
        <v>228</v>
      </c>
      <c r="B114" s="91" t="s">
        <v>753</v>
      </c>
      <c r="C114" s="91">
        <v>3</v>
      </c>
      <c r="D114" s="133">
        <v>0.005205780692012497</v>
      </c>
      <c r="E114" s="133">
        <v>1.3553876579865738</v>
      </c>
      <c r="F114" s="91" t="s">
        <v>638</v>
      </c>
      <c r="G114" s="91" t="b">
        <v>0</v>
      </c>
      <c r="H114" s="91" t="b">
        <v>0</v>
      </c>
      <c r="I114" s="91" t="b">
        <v>0</v>
      </c>
      <c r="J114" s="91" t="b">
        <v>0</v>
      </c>
      <c r="K114" s="91" t="b">
        <v>0</v>
      </c>
      <c r="L114" s="91" t="b">
        <v>0</v>
      </c>
    </row>
    <row r="115" spans="1:12" ht="15">
      <c r="A115" s="91" t="s">
        <v>906</v>
      </c>
      <c r="B115" s="91" t="s">
        <v>907</v>
      </c>
      <c r="C115" s="91">
        <v>3</v>
      </c>
      <c r="D115" s="133">
        <v>0.005205780692012497</v>
      </c>
      <c r="E115" s="133">
        <v>1.2304489213782739</v>
      </c>
      <c r="F115" s="91" t="s">
        <v>638</v>
      </c>
      <c r="G115" s="91" t="b">
        <v>0</v>
      </c>
      <c r="H115" s="91" t="b">
        <v>0</v>
      </c>
      <c r="I115" s="91" t="b">
        <v>0</v>
      </c>
      <c r="J115" s="91" t="b">
        <v>0</v>
      </c>
      <c r="K115" s="91" t="b">
        <v>0</v>
      </c>
      <c r="L115"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634</v>
      </c>
      <c r="BB2" s="13" t="s">
        <v>646</v>
      </c>
      <c r="BC2" s="13" t="s">
        <v>647</v>
      </c>
      <c r="BD2" s="67" t="s">
        <v>946</v>
      </c>
      <c r="BE2" s="67" t="s">
        <v>947</v>
      </c>
      <c r="BF2" s="67" t="s">
        <v>948</v>
      </c>
      <c r="BG2" s="67" t="s">
        <v>949</v>
      </c>
      <c r="BH2" s="67" t="s">
        <v>950</v>
      </c>
      <c r="BI2" s="67" t="s">
        <v>951</v>
      </c>
      <c r="BJ2" s="67" t="s">
        <v>952</v>
      </c>
      <c r="BK2" s="67" t="s">
        <v>953</v>
      </c>
      <c r="BL2" s="67" t="s">
        <v>954</v>
      </c>
    </row>
    <row r="3" spans="1:64" ht="15" customHeight="1">
      <c r="A3" s="84" t="s">
        <v>212</v>
      </c>
      <c r="B3" s="84" t="s">
        <v>213</v>
      </c>
      <c r="C3" s="53"/>
      <c r="D3" s="54"/>
      <c r="E3" s="65"/>
      <c r="F3" s="55"/>
      <c r="G3" s="53"/>
      <c r="H3" s="57"/>
      <c r="I3" s="56"/>
      <c r="J3" s="56"/>
      <c r="K3" s="36" t="s">
        <v>65</v>
      </c>
      <c r="L3" s="62">
        <v>3</v>
      </c>
      <c r="M3" s="62"/>
      <c r="N3" s="63"/>
      <c r="O3" s="85" t="s">
        <v>239</v>
      </c>
      <c r="P3" s="87">
        <v>43504.660844907405</v>
      </c>
      <c r="Q3" s="85" t="s">
        <v>240</v>
      </c>
      <c r="R3" s="85"/>
      <c r="S3" s="85"/>
      <c r="T3" s="85" t="s">
        <v>279</v>
      </c>
      <c r="U3" s="85"/>
      <c r="V3" s="90" t="s">
        <v>301</v>
      </c>
      <c r="W3" s="87">
        <v>43504.660844907405</v>
      </c>
      <c r="X3" s="90" t="s">
        <v>317</v>
      </c>
      <c r="Y3" s="85"/>
      <c r="Z3" s="85"/>
      <c r="AA3" s="91" t="s">
        <v>341</v>
      </c>
      <c r="AB3" s="85"/>
      <c r="AC3" s="85" t="b">
        <v>0</v>
      </c>
      <c r="AD3" s="85">
        <v>0</v>
      </c>
      <c r="AE3" s="91" t="s">
        <v>365</v>
      </c>
      <c r="AF3" s="85" t="b">
        <v>0</v>
      </c>
      <c r="AG3" s="85" t="s">
        <v>366</v>
      </c>
      <c r="AH3" s="85"/>
      <c r="AI3" s="91" t="s">
        <v>365</v>
      </c>
      <c r="AJ3" s="85" t="b">
        <v>0</v>
      </c>
      <c r="AK3" s="85">
        <v>2</v>
      </c>
      <c r="AL3" s="91" t="s">
        <v>342</v>
      </c>
      <c r="AM3" s="85" t="s">
        <v>369</v>
      </c>
      <c r="AN3" s="85" t="b">
        <v>0</v>
      </c>
      <c r="AO3" s="91" t="s">
        <v>342</v>
      </c>
      <c r="AP3" s="85" t="s">
        <v>176</v>
      </c>
      <c r="AQ3" s="85">
        <v>0</v>
      </c>
      <c r="AR3" s="85">
        <v>0</v>
      </c>
      <c r="AS3" s="85"/>
      <c r="AT3" s="85"/>
      <c r="AU3" s="85"/>
      <c r="AV3" s="85"/>
      <c r="AW3" s="85"/>
      <c r="AX3" s="85"/>
      <c r="AY3" s="85"/>
      <c r="AZ3" s="85"/>
      <c r="BA3">
        <v>1</v>
      </c>
      <c r="BB3" s="85" t="str">
        <f>REPLACE(INDEX(GroupVertices[Group],MATCH(Edges24[[#This Row],[Vertex 1]],GroupVertices[Vertex],0)),1,1,"")</f>
        <v>3</v>
      </c>
      <c r="BC3" s="85" t="str">
        <f>REPLACE(INDEX(GroupVertices[Group],MATCH(Edges24[[#This Row],[Vertex 2]],GroupVertices[Vertex],0)),1,1,"")</f>
        <v>3</v>
      </c>
      <c r="BD3" s="51">
        <v>0</v>
      </c>
      <c r="BE3" s="52">
        <v>0</v>
      </c>
      <c r="BF3" s="51">
        <v>1</v>
      </c>
      <c r="BG3" s="52">
        <v>3.5714285714285716</v>
      </c>
      <c r="BH3" s="51">
        <v>0</v>
      </c>
      <c r="BI3" s="52">
        <v>0</v>
      </c>
      <c r="BJ3" s="51">
        <v>27</v>
      </c>
      <c r="BK3" s="52">
        <v>96.42857142857143</v>
      </c>
      <c r="BL3" s="51">
        <v>28</v>
      </c>
    </row>
    <row r="4" spans="1:64" ht="15" customHeight="1">
      <c r="A4" s="84" t="s">
        <v>213</v>
      </c>
      <c r="B4" s="84" t="s">
        <v>233</v>
      </c>
      <c r="C4" s="53"/>
      <c r="D4" s="54"/>
      <c r="E4" s="65"/>
      <c r="F4" s="55"/>
      <c r="G4" s="53"/>
      <c r="H4" s="57"/>
      <c r="I4" s="56"/>
      <c r="J4" s="56"/>
      <c r="K4" s="36" t="s">
        <v>65</v>
      </c>
      <c r="L4" s="83">
        <v>4</v>
      </c>
      <c r="M4" s="83"/>
      <c r="N4" s="63"/>
      <c r="O4" s="86" t="s">
        <v>239</v>
      </c>
      <c r="P4" s="88">
        <v>43504.12981481481</v>
      </c>
      <c r="Q4" s="86" t="s">
        <v>241</v>
      </c>
      <c r="R4" s="86"/>
      <c r="S4" s="86"/>
      <c r="T4" s="86" t="s">
        <v>280</v>
      </c>
      <c r="U4" s="86"/>
      <c r="V4" s="89" t="s">
        <v>302</v>
      </c>
      <c r="W4" s="88">
        <v>43504.12981481481</v>
      </c>
      <c r="X4" s="89" t="s">
        <v>318</v>
      </c>
      <c r="Y4" s="86"/>
      <c r="Z4" s="86"/>
      <c r="AA4" s="92" t="s">
        <v>342</v>
      </c>
      <c r="AB4" s="86"/>
      <c r="AC4" s="86" t="b">
        <v>0</v>
      </c>
      <c r="AD4" s="86">
        <v>1</v>
      </c>
      <c r="AE4" s="92" t="s">
        <v>365</v>
      </c>
      <c r="AF4" s="86" t="b">
        <v>0</v>
      </c>
      <c r="AG4" s="86" t="s">
        <v>366</v>
      </c>
      <c r="AH4" s="86"/>
      <c r="AI4" s="92" t="s">
        <v>365</v>
      </c>
      <c r="AJ4" s="86" t="b">
        <v>0</v>
      </c>
      <c r="AK4" s="86">
        <v>0</v>
      </c>
      <c r="AL4" s="92" t="s">
        <v>365</v>
      </c>
      <c r="AM4" s="86" t="s">
        <v>369</v>
      </c>
      <c r="AN4" s="86" t="b">
        <v>0</v>
      </c>
      <c r="AO4" s="92" t="s">
        <v>342</v>
      </c>
      <c r="AP4" s="86" t="s">
        <v>176</v>
      </c>
      <c r="AQ4" s="86">
        <v>0</v>
      </c>
      <c r="AR4" s="86">
        <v>0</v>
      </c>
      <c r="AS4" s="86"/>
      <c r="AT4" s="86"/>
      <c r="AU4" s="86"/>
      <c r="AV4" s="86"/>
      <c r="AW4" s="86"/>
      <c r="AX4" s="86"/>
      <c r="AY4" s="86"/>
      <c r="AZ4" s="86"/>
      <c r="BA4">
        <v>2</v>
      </c>
      <c r="BB4" s="85" t="str">
        <f>REPLACE(INDEX(GroupVertices[Group],MATCH(Edges24[[#This Row],[Vertex 1]],GroupVertices[Vertex],0)),1,1,"")</f>
        <v>3</v>
      </c>
      <c r="BC4" s="85" t="str">
        <f>REPLACE(INDEX(GroupVertices[Group],MATCH(Edges24[[#This Row],[Vertex 2]],GroupVertices[Vertex],0)),1,1,"")</f>
        <v>3</v>
      </c>
      <c r="BD4" s="51"/>
      <c r="BE4" s="52"/>
      <c r="BF4" s="51"/>
      <c r="BG4" s="52"/>
      <c r="BH4" s="51"/>
      <c r="BI4" s="52"/>
      <c r="BJ4" s="51"/>
      <c r="BK4" s="52"/>
      <c r="BL4" s="51"/>
    </row>
    <row r="5" spans="1:64" ht="15">
      <c r="A5" s="84" t="s">
        <v>213</v>
      </c>
      <c r="B5" s="84" t="s">
        <v>233</v>
      </c>
      <c r="C5" s="53"/>
      <c r="D5" s="54"/>
      <c r="E5" s="65"/>
      <c r="F5" s="55"/>
      <c r="G5" s="53"/>
      <c r="H5" s="57"/>
      <c r="I5" s="56"/>
      <c r="J5" s="56"/>
      <c r="K5" s="36" t="s">
        <v>65</v>
      </c>
      <c r="L5" s="83">
        <v>5</v>
      </c>
      <c r="M5" s="83"/>
      <c r="N5" s="63"/>
      <c r="O5" s="86" t="s">
        <v>239</v>
      </c>
      <c r="P5" s="88">
        <v>43506.64554398148</v>
      </c>
      <c r="Q5" s="86" t="s">
        <v>242</v>
      </c>
      <c r="R5" s="86"/>
      <c r="S5" s="86"/>
      <c r="T5" s="86" t="s">
        <v>281</v>
      </c>
      <c r="U5" s="89" t="s">
        <v>294</v>
      </c>
      <c r="V5" s="89" t="s">
        <v>294</v>
      </c>
      <c r="W5" s="88">
        <v>43506.64554398148</v>
      </c>
      <c r="X5" s="89" t="s">
        <v>319</v>
      </c>
      <c r="Y5" s="86"/>
      <c r="Z5" s="86"/>
      <c r="AA5" s="92" t="s">
        <v>343</v>
      </c>
      <c r="AB5" s="86"/>
      <c r="AC5" s="86" t="b">
        <v>0</v>
      </c>
      <c r="AD5" s="86">
        <v>0</v>
      </c>
      <c r="AE5" s="92" t="s">
        <v>365</v>
      </c>
      <c r="AF5" s="86" t="b">
        <v>0</v>
      </c>
      <c r="AG5" s="86" t="s">
        <v>366</v>
      </c>
      <c r="AH5" s="86"/>
      <c r="AI5" s="92" t="s">
        <v>365</v>
      </c>
      <c r="AJ5" s="86" t="b">
        <v>0</v>
      </c>
      <c r="AK5" s="86">
        <v>0</v>
      </c>
      <c r="AL5" s="92" t="s">
        <v>365</v>
      </c>
      <c r="AM5" s="86" t="s">
        <v>369</v>
      </c>
      <c r="AN5" s="86" t="b">
        <v>0</v>
      </c>
      <c r="AO5" s="92" t="s">
        <v>343</v>
      </c>
      <c r="AP5" s="86" t="s">
        <v>176</v>
      </c>
      <c r="AQ5" s="86">
        <v>0</v>
      </c>
      <c r="AR5" s="86">
        <v>0</v>
      </c>
      <c r="AS5" s="86"/>
      <c r="AT5" s="86"/>
      <c r="AU5" s="86"/>
      <c r="AV5" s="86"/>
      <c r="AW5" s="86"/>
      <c r="AX5" s="86"/>
      <c r="AY5" s="86"/>
      <c r="AZ5" s="86"/>
      <c r="BA5">
        <v>2</v>
      </c>
      <c r="BB5" s="85" t="str">
        <f>REPLACE(INDEX(GroupVertices[Group],MATCH(Edges24[[#This Row],[Vertex 1]],GroupVertices[Vertex],0)),1,1,"")</f>
        <v>3</v>
      </c>
      <c r="BC5" s="85" t="str">
        <f>REPLACE(INDEX(GroupVertices[Group],MATCH(Edges24[[#This Row],[Vertex 2]],GroupVertices[Vertex],0)),1,1,"")</f>
        <v>3</v>
      </c>
      <c r="BD5" s="51"/>
      <c r="BE5" s="52"/>
      <c r="BF5" s="51"/>
      <c r="BG5" s="52"/>
      <c r="BH5" s="51"/>
      <c r="BI5" s="52"/>
      <c r="BJ5" s="51"/>
      <c r="BK5" s="52"/>
      <c r="BL5" s="51"/>
    </row>
    <row r="6" spans="1:64" ht="15">
      <c r="A6" s="84" t="s">
        <v>214</v>
      </c>
      <c r="B6" s="84" t="s">
        <v>234</v>
      </c>
      <c r="C6" s="53"/>
      <c r="D6" s="54"/>
      <c r="E6" s="65"/>
      <c r="F6" s="55"/>
      <c r="G6" s="53"/>
      <c r="H6" s="57"/>
      <c r="I6" s="56"/>
      <c r="J6" s="56"/>
      <c r="K6" s="36" t="s">
        <v>65</v>
      </c>
      <c r="L6" s="83">
        <v>6</v>
      </c>
      <c r="M6" s="83"/>
      <c r="N6" s="63"/>
      <c r="O6" s="86" t="s">
        <v>239</v>
      </c>
      <c r="P6" s="88">
        <v>43508.48167824074</v>
      </c>
      <c r="Q6" s="86" t="s">
        <v>243</v>
      </c>
      <c r="R6" s="86"/>
      <c r="S6" s="86"/>
      <c r="T6" s="86" t="s">
        <v>282</v>
      </c>
      <c r="U6" s="86"/>
      <c r="V6" s="89" t="s">
        <v>303</v>
      </c>
      <c r="W6" s="88">
        <v>43508.48167824074</v>
      </c>
      <c r="X6" s="89" t="s">
        <v>320</v>
      </c>
      <c r="Y6" s="86"/>
      <c r="Z6" s="86"/>
      <c r="AA6" s="92" t="s">
        <v>344</v>
      </c>
      <c r="AB6" s="86"/>
      <c r="AC6" s="86" t="b">
        <v>0</v>
      </c>
      <c r="AD6" s="86">
        <v>0</v>
      </c>
      <c r="AE6" s="92" t="s">
        <v>365</v>
      </c>
      <c r="AF6" s="86" t="b">
        <v>0</v>
      </c>
      <c r="AG6" s="86" t="s">
        <v>366</v>
      </c>
      <c r="AH6" s="86"/>
      <c r="AI6" s="92" t="s">
        <v>365</v>
      </c>
      <c r="AJ6" s="86" t="b">
        <v>0</v>
      </c>
      <c r="AK6" s="86">
        <v>1</v>
      </c>
      <c r="AL6" s="92" t="s">
        <v>343</v>
      </c>
      <c r="AM6" s="86" t="s">
        <v>369</v>
      </c>
      <c r="AN6" s="86" t="b">
        <v>0</v>
      </c>
      <c r="AO6" s="92" t="s">
        <v>343</v>
      </c>
      <c r="AP6" s="86" t="s">
        <v>176</v>
      </c>
      <c r="AQ6" s="86">
        <v>0</v>
      </c>
      <c r="AR6" s="86">
        <v>0</v>
      </c>
      <c r="AS6" s="86"/>
      <c r="AT6" s="86"/>
      <c r="AU6" s="86"/>
      <c r="AV6" s="86"/>
      <c r="AW6" s="86"/>
      <c r="AX6" s="86"/>
      <c r="AY6" s="86"/>
      <c r="AZ6" s="86"/>
      <c r="BA6">
        <v>1</v>
      </c>
      <c r="BB6" s="85" t="str">
        <f>REPLACE(INDEX(GroupVertices[Group],MATCH(Edges24[[#This Row],[Vertex 1]],GroupVertices[Vertex],0)),1,1,"")</f>
        <v>3</v>
      </c>
      <c r="BC6" s="85" t="str">
        <f>REPLACE(INDEX(GroupVertices[Group],MATCH(Edges24[[#This Row],[Vertex 2]],GroupVertices[Vertex],0)),1,1,"")</f>
        <v>3</v>
      </c>
      <c r="BD6" s="51"/>
      <c r="BE6" s="52"/>
      <c r="BF6" s="51"/>
      <c r="BG6" s="52"/>
      <c r="BH6" s="51"/>
      <c r="BI6" s="52"/>
      <c r="BJ6" s="51"/>
      <c r="BK6" s="52"/>
      <c r="BL6" s="51"/>
    </row>
    <row r="7" spans="1:64" ht="15">
      <c r="A7" s="84" t="s">
        <v>214</v>
      </c>
      <c r="B7" s="84" t="s">
        <v>213</v>
      </c>
      <c r="C7" s="53"/>
      <c r="D7" s="54"/>
      <c r="E7" s="65"/>
      <c r="F7" s="55"/>
      <c r="G7" s="53"/>
      <c r="H7" s="57"/>
      <c r="I7" s="56"/>
      <c r="J7" s="56"/>
      <c r="K7" s="36" t="s">
        <v>66</v>
      </c>
      <c r="L7" s="83">
        <v>12</v>
      </c>
      <c r="M7" s="83"/>
      <c r="N7" s="63"/>
      <c r="O7" s="86" t="s">
        <v>239</v>
      </c>
      <c r="P7" s="88">
        <v>43504.888657407406</v>
      </c>
      <c r="Q7" s="86" t="s">
        <v>240</v>
      </c>
      <c r="R7" s="86"/>
      <c r="S7" s="86"/>
      <c r="T7" s="86" t="s">
        <v>279</v>
      </c>
      <c r="U7" s="86"/>
      <c r="V7" s="89" t="s">
        <v>303</v>
      </c>
      <c r="W7" s="88">
        <v>43504.888657407406</v>
      </c>
      <c r="X7" s="89" t="s">
        <v>321</v>
      </c>
      <c r="Y7" s="86"/>
      <c r="Z7" s="86"/>
      <c r="AA7" s="92" t="s">
        <v>345</v>
      </c>
      <c r="AB7" s="86"/>
      <c r="AC7" s="86" t="b">
        <v>0</v>
      </c>
      <c r="AD7" s="86">
        <v>0</v>
      </c>
      <c r="AE7" s="92" t="s">
        <v>365</v>
      </c>
      <c r="AF7" s="86" t="b">
        <v>0</v>
      </c>
      <c r="AG7" s="86" t="s">
        <v>366</v>
      </c>
      <c r="AH7" s="86"/>
      <c r="AI7" s="92" t="s">
        <v>365</v>
      </c>
      <c r="AJ7" s="86" t="b">
        <v>0</v>
      </c>
      <c r="AK7" s="86">
        <v>2</v>
      </c>
      <c r="AL7" s="92" t="s">
        <v>342</v>
      </c>
      <c r="AM7" s="86" t="s">
        <v>370</v>
      </c>
      <c r="AN7" s="86" t="b">
        <v>0</v>
      </c>
      <c r="AO7" s="92" t="s">
        <v>342</v>
      </c>
      <c r="AP7" s="86" t="s">
        <v>176</v>
      </c>
      <c r="AQ7" s="86">
        <v>0</v>
      </c>
      <c r="AR7" s="86">
        <v>0</v>
      </c>
      <c r="AS7" s="86"/>
      <c r="AT7" s="86"/>
      <c r="AU7" s="86"/>
      <c r="AV7" s="86"/>
      <c r="AW7" s="86"/>
      <c r="AX7" s="86"/>
      <c r="AY7" s="86"/>
      <c r="AZ7" s="86"/>
      <c r="BA7">
        <v>2</v>
      </c>
      <c r="BB7" s="85" t="str">
        <f>REPLACE(INDEX(GroupVertices[Group],MATCH(Edges24[[#This Row],[Vertex 1]],GroupVertices[Vertex],0)),1,1,"")</f>
        <v>3</v>
      </c>
      <c r="BC7" s="85" t="str">
        <f>REPLACE(INDEX(GroupVertices[Group],MATCH(Edges24[[#This Row],[Vertex 2]],GroupVertices[Vertex],0)),1,1,"")</f>
        <v>3</v>
      </c>
      <c r="BD7" s="51">
        <v>0</v>
      </c>
      <c r="BE7" s="52">
        <v>0</v>
      </c>
      <c r="BF7" s="51">
        <v>1</v>
      </c>
      <c r="BG7" s="52">
        <v>3.5714285714285716</v>
      </c>
      <c r="BH7" s="51">
        <v>0</v>
      </c>
      <c r="BI7" s="52">
        <v>0</v>
      </c>
      <c r="BJ7" s="51">
        <v>27</v>
      </c>
      <c r="BK7" s="52">
        <v>96.42857142857143</v>
      </c>
      <c r="BL7" s="51">
        <v>28</v>
      </c>
    </row>
    <row r="8" spans="1:64" ht="15">
      <c r="A8" s="84" t="s">
        <v>215</v>
      </c>
      <c r="B8" s="84" t="s">
        <v>215</v>
      </c>
      <c r="C8" s="53"/>
      <c r="D8" s="54"/>
      <c r="E8" s="65"/>
      <c r="F8" s="55"/>
      <c r="G8" s="53"/>
      <c r="H8" s="57"/>
      <c r="I8" s="56"/>
      <c r="J8" s="56"/>
      <c r="K8" s="36" t="s">
        <v>65</v>
      </c>
      <c r="L8" s="83">
        <v>14</v>
      </c>
      <c r="M8" s="83"/>
      <c r="N8" s="63"/>
      <c r="O8" s="86" t="s">
        <v>176</v>
      </c>
      <c r="P8" s="88">
        <v>43508.851122685184</v>
      </c>
      <c r="Q8" s="86" t="s">
        <v>244</v>
      </c>
      <c r="R8" s="89" t="s">
        <v>261</v>
      </c>
      <c r="S8" s="86" t="s">
        <v>272</v>
      </c>
      <c r="T8" s="86" t="s">
        <v>283</v>
      </c>
      <c r="U8" s="86"/>
      <c r="V8" s="89" t="s">
        <v>304</v>
      </c>
      <c r="W8" s="88">
        <v>43508.851122685184</v>
      </c>
      <c r="X8" s="89" t="s">
        <v>322</v>
      </c>
      <c r="Y8" s="86"/>
      <c r="Z8" s="86"/>
      <c r="AA8" s="92" t="s">
        <v>346</v>
      </c>
      <c r="AB8" s="86"/>
      <c r="AC8" s="86" t="b">
        <v>0</v>
      </c>
      <c r="AD8" s="86">
        <v>0</v>
      </c>
      <c r="AE8" s="92" t="s">
        <v>365</v>
      </c>
      <c r="AF8" s="86" t="b">
        <v>0</v>
      </c>
      <c r="AG8" s="86" t="s">
        <v>366</v>
      </c>
      <c r="AH8" s="86"/>
      <c r="AI8" s="92" t="s">
        <v>365</v>
      </c>
      <c r="AJ8" s="86" t="b">
        <v>0</v>
      </c>
      <c r="AK8" s="86">
        <v>0</v>
      </c>
      <c r="AL8" s="92" t="s">
        <v>365</v>
      </c>
      <c r="AM8" s="86" t="s">
        <v>371</v>
      </c>
      <c r="AN8" s="86" t="b">
        <v>0</v>
      </c>
      <c r="AO8" s="92" t="s">
        <v>346</v>
      </c>
      <c r="AP8" s="86" t="s">
        <v>176</v>
      </c>
      <c r="AQ8" s="86">
        <v>0</v>
      </c>
      <c r="AR8" s="86">
        <v>0</v>
      </c>
      <c r="AS8" s="86"/>
      <c r="AT8" s="86"/>
      <c r="AU8" s="86"/>
      <c r="AV8" s="86"/>
      <c r="AW8" s="86"/>
      <c r="AX8" s="86"/>
      <c r="AY8" s="86"/>
      <c r="AZ8" s="86"/>
      <c r="BA8">
        <v>1</v>
      </c>
      <c r="BB8" s="85" t="str">
        <f>REPLACE(INDEX(GroupVertices[Group],MATCH(Edges24[[#This Row],[Vertex 1]],GroupVertices[Vertex],0)),1,1,"")</f>
        <v>1</v>
      </c>
      <c r="BC8" s="85" t="str">
        <f>REPLACE(INDEX(GroupVertices[Group],MATCH(Edges24[[#This Row],[Vertex 2]],GroupVertices[Vertex],0)),1,1,"")</f>
        <v>1</v>
      </c>
      <c r="BD8" s="51">
        <v>3</v>
      </c>
      <c r="BE8" s="52">
        <v>9.67741935483871</v>
      </c>
      <c r="BF8" s="51">
        <v>0</v>
      </c>
      <c r="BG8" s="52">
        <v>0</v>
      </c>
      <c r="BH8" s="51">
        <v>0</v>
      </c>
      <c r="BI8" s="52">
        <v>0</v>
      </c>
      <c r="BJ8" s="51">
        <v>28</v>
      </c>
      <c r="BK8" s="52">
        <v>90.3225806451613</v>
      </c>
      <c r="BL8" s="51">
        <v>31</v>
      </c>
    </row>
    <row r="9" spans="1:64" ht="15">
      <c r="A9" s="84" t="s">
        <v>216</v>
      </c>
      <c r="B9" s="84" t="s">
        <v>236</v>
      </c>
      <c r="C9" s="53"/>
      <c r="D9" s="54"/>
      <c r="E9" s="65"/>
      <c r="F9" s="55"/>
      <c r="G9" s="53"/>
      <c r="H9" s="57"/>
      <c r="I9" s="56"/>
      <c r="J9" s="56"/>
      <c r="K9" s="36" t="s">
        <v>65</v>
      </c>
      <c r="L9" s="83">
        <v>15</v>
      </c>
      <c r="M9" s="83"/>
      <c r="N9" s="63"/>
      <c r="O9" s="86" t="s">
        <v>239</v>
      </c>
      <c r="P9" s="88">
        <v>43510.39774305555</v>
      </c>
      <c r="Q9" s="86" t="s">
        <v>245</v>
      </c>
      <c r="R9" s="89" t="s">
        <v>262</v>
      </c>
      <c r="S9" s="86" t="s">
        <v>273</v>
      </c>
      <c r="T9" s="86" t="s">
        <v>284</v>
      </c>
      <c r="U9" s="86"/>
      <c r="V9" s="89" t="s">
        <v>305</v>
      </c>
      <c r="W9" s="88">
        <v>43510.39774305555</v>
      </c>
      <c r="X9" s="89" t="s">
        <v>323</v>
      </c>
      <c r="Y9" s="86"/>
      <c r="Z9" s="86"/>
      <c r="AA9" s="92" t="s">
        <v>347</v>
      </c>
      <c r="AB9" s="86"/>
      <c r="AC9" s="86" t="b">
        <v>0</v>
      </c>
      <c r="AD9" s="86">
        <v>0</v>
      </c>
      <c r="AE9" s="92" t="s">
        <v>365</v>
      </c>
      <c r="AF9" s="86" t="b">
        <v>0</v>
      </c>
      <c r="AG9" s="86" t="s">
        <v>366</v>
      </c>
      <c r="AH9" s="86"/>
      <c r="AI9" s="92" t="s">
        <v>365</v>
      </c>
      <c r="AJ9" s="86" t="b">
        <v>0</v>
      </c>
      <c r="AK9" s="86">
        <v>0</v>
      </c>
      <c r="AL9" s="92" t="s">
        <v>365</v>
      </c>
      <c r="AM9" s="86" t="s">
        <v>370</v>
      </c>
      <c r="AN9" s="86" t="b">
        <v>0</v>
      </c>
      <c r="AO9" s="92" t="s">
        <v>347</v>
      </c>
      <c r="AP9" s="86" t="s">
        <v>176</v>
      </c>
      <c r="AQ9" s="86">
        <v>0</v>
      </c>
      <c r="AR9" s="86">
        <v>0</v>
      </c>
      <c r="AS9" s="86"/>
      <c r="AT9" s="86"/>
      <c r="AU9" s="86"/>
      <c r="AV9" s="86"/>
      <c r="AW9" s="86"/>
      <c r="AX9" s="86"/>
      <c r="AY9" s="86"/>
      <c r="AZ9" s="86"/>
      <c r="BA9">
        <v>1</v>
      </c>
      <c r="BB9" s="85" t="str">
        <f>REPLACE(INDEX(GroupVertices[Group],MATCH(Edges24[[#This Row],[Vertex 1]],GroupVertices[Vertex],0)),1,1,"")</f>
        <v>2</v>
      </c>
      <c r="BC9" s="85" t="str">
        <f>REPLACE(INDEX(GroupVertices[Group],MATCH(Edges24[[#This Row],[Vertex 2]],GroupVertices[Vertex],0)),1,1,"")</f>
        <v>2</v>
      </c>
      <c r="BD9" s="51"/>
      <c r="BE9" s="52"/>
      <c r="BF9" s="51"/>
      <c r="BG9" s="52"/>
      <c r="BH9" s="51"/>
      <c r="BI9" s="52"/>
      <c r="BJ9" s="51"/>
      <c r="BK9" s="52"/>
      <c r="BL9" s="51"/>
    </row>
    <row r="10" spans="1:64" ht="15">
      <c r="A10" s="84" t="s">
        <v>217</v>
      </c>
      <c r="B10" s="84" t="s">
        <v>217</v>
      </c>
      <c r="C10" s="53"/>
      <c r="D10" s="54"/>
      <c r="E10" s="65"/>
      <c r="F10" s="55"/>
      <c r="G10" s="53"/>
      <c r="H10" s="57"/>
      <c r="I10" s="56"/>
      <c r="J10" s="56"/>
      <c r="K10" s="36" t="s">
        <v>65</v>
      </c>
      <c r="L10" s="83">
        <v>17</v>
      </c>
      <c r="M10" s="83"/>
      <c r="N10" s="63"/>
      <c r="O10" s="86" t="s">
        <v>176</v>
      </c>
      <c r="P10" s="88">
        <v>43519.68918981482</v>
      </c>
      <c r="Q10" s="86" t="s">
        <v>246</v>
      </c>
      <c r="R10" s="89" t="s">
        <v>263</v>
      </c>
      <c r="S10" s="86" t="s">
        <v>274</v>
      </c>
      <c r="T10" s="86" t="s">
        <v>237</v>
      </c>
      <c r="U10" s="86"/>
      <c r="V10" s="89" t="s">
        <v>306</v>
      </c>
      <c r="W10" s="88">
        <v>43519.68918981482</v>
      </c>
      <c r="X10" s="89" t="s">
        <v>324</v>
      </c>
      <c r="Y10" s="86"/>
      <c r="Z10" s="86"/>
      <c r="AA10" s="92" t="s">
        <v>348</v>
      </c>
      <c r="AB10" s="86"/>
      <c r="AC10" s="86" t="b">
        <v>0</v>
      </c>
      <c r="AD10" s="86">
        <v>2</v>
      </c>
      <c r="AE10" s="92" t="s">
        <v>365</v>
      </c>
      <c r="AF10" s="86" t="b">
        <v>0</v>
      </c>
      <c r="AG10" s="86" t="s">
        <v>366</v>
      </c>
      <c r="AH10" s="86"/>
      <c r="AI10" s="92" t="s">
        <v>365</v>
      </c>
      <c r="AJ10" s="86" t="b">
        <v>0</v>
      </c>
      <c r="AK10" s="86">
        <v>0</v>
      </c>
      <c r="AL10" s="92" t="s">
        <v>365</v>
      </c>
      <c r="AM10" s="86" t="s">
        <v>369</v>
      </c>
      <c r="AN10" s="86" t="b">
        <v>0</v>
      </c>
      <c r="AO10" s="92" t="s">
        <v>348</v>
      </c>
      <c r="AP10" s="86" t="s">
        <v>176</v>
      </c>
      <c r="AQ10" s="86">
        <v>0</v>
      </c>
      <c r="AR10" s="86">
        <v>0</v>
      </c>
      <c r="AS10" s="86"/>
      <c r="AT10" s="86"/>
      <c r="AU10" s="86"/>
      <c r="AV10" s="86"/>
      <c r="AW10" s="86"/>
      <c r="AX10" s="86"/>
      <c r="AY10" s="86"/>
      <c r="AZ10" s="86"/>
      <c r="BA10">
        <v>2</v>
      </c>
      <c r="BB10" s="85" t="str">
        <f>REPLACE(INDEX(GroupVertices[Group],MATCH(Edges24[[#This Row],[Vertex 1]],GroupVertices[Vertex],0)),1,1,"")</f>
        <v>1</v>
      </c>
      <c r="BC10" s="85" t="str">
        <f>REPLACE(INDEX(GroupVertices[Group],MATCH(Edges24[[#This Row],[Vertex 2]],GroupVertices[Vertex],0)),1,1,"")</f>
        <v>1</v>
      </c>
      <c r="BD10" s="51">
        <v>0</v>
      </c>
      <c r="BE10" s="52">
        <v>0</v>
      </c>
      <c r="BF10" s="51">
        <v>0</v>
      </c>
      <c r="BG10" s="52">
        <v>0</v>
      </c>
      <c r="BH10" s="51">
        <v>0</v>
      </c>
      <c r="BI10" s="52">
        <v>0</v>
      </c>
      <c r="BJ10" s="51">
        <v>13</v>
      </c>
      <c r="BK10" s="52">
        <v>100</v>
      </c>
      <c r="BL10" s="51">
        <v>13</v>
      </c>
    </row>
    <row r="11" spans="1:64" ht="15">
      <c r="A11" s="84" t="s">
        <v>217</v>
      </c>
      <c r="B11" s="84" t="s">
        <v>217</v>
      </c>
      <c r="C11" s="53"/>
      <c r="D11" s="54"/>
      <c r="E11" s="65"/>
      <c r="F11" s="55"/>
      <c r="G11" s="53"/>
      <c r="H11" s="57"/>
      <c r="I11" s="56"/>
      <c r="J11" s="56"/>
      <c r="K11" s="36" t="s">
        <v>65</v>
      </c>
      <c r="L11" s="83">
        <v>18</v>
      </c>
      <c r="M11" s="83"/>
      <c r="N11" s="63"/>
      <c r="O11" s="86" t="s">
        <v>176</v>
      </c>
      <c r="P11" s="88">
        <v>43519.69138888889</v>
      </c>
      <c r="Q11" s="86" t="s">
        <v>247</v>
      </c>
      <c r="R11" s="89" t="s">
        <v>263</v>
      </c>
      <c r="S11" s="86" t="s">
        <v>274</v>
      </c>
      <c r="T11" s="86" t="s">
        <v>285</v>
      </c>
      <c r="U11" s="89" t="s">
        <v>295</v>
      </c>
      <c r="V11" s="89" t="s">
        <v>295</v>
      </c>
      <c r="W11" s="88">
        <v>43519.69138888889</v>
      </c>
      <c r="X11" s="89" t="s">
        <v>325</v>
      </c>
      <c r="Y11" s="86"/>
      <c r="Z11" s="86"/>
      <c r="AA11" s="92" t="s">
        <v>349</v>
      </c>
      <c r="AB11" s="86"/>
      <c r="AC11" s="86" t="b">
        <v>0</v>
      </c>
      <c r="AD11" s="86">
        <v>2</v>
      </c>
      <c r="AE11" s="92" t="s">
        <v>365</v>
      </c>
      <c r="AF11" s="86" t="b">
        <v>0</v>
      </c>
      <c r="AG11" s="86" t="s">
        <v>366</v>
      </c>
      <c r="AH11" s="86"/>
      <c r="AI11" s="92" t="s">
        <v>365</v>
      </c>
      <c r="AJ11" s="86" t="b">
        <v>0</v>
      </c>
      <c r="AK11" s="86">
        <v>0</v>
      </c>
      <c r="AL11" s="92" t="s">
        <v>365</v>
      </c>
      <c r="AM11" s="86" t="s">
        <v>369</v>
      </c>
      <c r="AN11" s="86" t="b">
        <v>0</v>
      </c>
      <c r="AO11" s="92" t="s">
        <v>349</v>
      </c>
      <c r="AP11" s="86" t="s">
        <v>176</v>
      </c>
      <c r="AQ11" s="86">
        <v>0</v>
      </c>
      <c r="AR11" s="86">
        <v>0</v>
      </c>
      <c r="AS11" s="86"/>
      <c r="AT11" s="86"/>
      <c r="AU11" s="86"/>
      <c r="AV11" s="86"/>
      <c r="AW11" s="86"/>
      <c r="AX11" s="86"/>
      <c r="AY11" s="86"/>
      <c r="AZ11" s="86"/>
      <c r="BA11">
        <v>2</v>
      </c>
      <c r="BB11" s="85" t="str">
        <f>REPLACE(INDEX(GroupVertices[Group],MATCH(Edges24[[#This Row],[Vertex 1]],GroupVertices[Vertex],0)),1,1,"")</f>
        <v>1</v>
      </c>
      <c r="BC11" s="85" t="str">
        <f>REPLACE(INDEX(GroupVertices[Group],MATCH(Edges24[[#This Row],[Vertex 2]],GroupVertices[Vertex],0)),1,1,"")</f>
        <v>1</v>
      </c>
      <c r="BD11" s="51">
        <v>1</v>
      </c>
      <c r="BE11" s="52">
        <v>2.5</v>
      </c>
      <c r="BF11" s="51">
        <v>0</v>
      </c>
      <c r="BG11" s="52">
        <v>0</v>
      </c>
      <c r="BH11" s="51">
        <v>0</v>
      </c>
      <c r="BI11" s="52">
        <v>0</v>
      </c>
      <c r="BJ11" s="51">
        <v>39</v>
      </c>
      <c r="BK11" s="52">
        <v>97.5</v>
      </c>
      <c r="BL11" s="51">
        <v>40</v>
      </c>
    </row>
    <row r="12" spans="1:64" ht="15">
      <c r="A12" s="84" t="s">
        <v>218</v>
      </c>
      <c r="B12" s="84" t="s">
        <v>218</v>
      </c>
      <c r="C12" s="53"/>
      <c r="D12" s="54"/>
      <c r="E12" s="65"/>
      <c r="F12" s="55"/>
      <c r="G12" s="53"/>
      <c r="H12" s="57"/>
      <c r="I12" s="56"/>
      <c r="J12" s="56"/>
      <c r="K12" s="36" t="s">
        <v>65</v>
      </c>
      <c r="L12" s="83">
        <v>19</v>
      </c>
      <c r="M12" s="83"/>
      <c r="N12" s="63"/>
      <c r="O12" s="86" t="s">
        <v>176</v>
      </c>
      <c r="P12" s="88">
        <v>43529.48457175926</v>
      </c>
      <c r="Q12" s="86" t="s">
        <v>248</v>
      </c>
      <c r="R12" s="89" t="s">
        <v>264</v>
      </c>
      <c r="S12" s="86" t="s">
        <v>272</v>
      </c>
      <c r="T12" s="86" t="s">
        <v>286</v>
      </c>
      <c r="U12" s="86"/>
      <c r="V12" s="89" t="s">
        <v>307</v>
      </c>
      <c r="W12" s="88">
        <v>43529.48457175926</v>
      </c>
      <c r="X12" s="89" t="s">
        <v>326</v>
      </c>
      <c r="Y12" s="86"/>
      <c r="Z12" s="86"/>
      <c r="AA12" s="92" t="s">
        <v>350</v>
      </c>
      <c r="AB12" s="86"/>
      <c r="AC12" s="86" t="b">
        <v>0</v>
      </c>
      <c r="AD12" s="86">
        <v>0</v>
      </c>
      <c r="AE12" s="92" t="s">
        <v>365</v>
      </c>
      <c r="AF12" s="86" t="b">
        <v>0</v>
      </c>
      <c r="AG12" s="86" t="s">
        <v>366</v>
      </c>
      <c r="AH12" s="86"/>
      <c r="AI12" s="92" t="s">
        <v>365</v>
      </c>
      <c r="AJ12" s="86" t="b">
        <v>0</v>
      </c>
      <c r="AK12" s="86">
        <v>0</v>
      </c>
      <c r="AL12" s="92" t="s">
        <v>365</v>
      </c>
      <c r="AM12" s="86" t="s">
        <v>371</v>
      </c>
      <c r="AN12" s="86" t="b">
        <v>0</v>
      </c>
      <c r="AO12" s="92" t="s">
        <v>350</v>
      </c>
      <c r="AP12" s="86" t="s">
        <v>176</v>
      </c>
      <c r="AQ12" s="86">
        <v>0</v>
      </c>
      <c r="AR12" s="86">
        <v>0</v>
      </c>
      <c r="AS12" s="86"/>
      <c r="AT12" s="86"/>
      <c r="AU12" s="86"/>
      <c r="AV12" s="86"/>
      <c r="AW12" s="86"/>
      <c r="AX12" s="86"/>
      <c r="AY12" s="86"/>
      <c r="AZ12" s="86"/>
      <c r="BA12">
        <v>1</v>
      </c>
      <c r="BB12" s="85" t="str">
        <f>REPLACE(INDEX(GroupVertices[Group],MATCH(Edges24[[#This Row],[Vertex 1]],GroupVertices[Vertex],0)),1,1,"")</f>
        <v>1</v>
      </c>
      <c r="BC12" s="85" t="str">
        <f>REPLACE(INDEX(GroupVertices[Group],MATCH(Edges24[[#This Row],[Vertex 2]],GroupVertices[Vertex],0)),1,1,"")</f>
        <v>1</v>
      </c>
      <c r="BD12" s="51">
        <v>0</v>
      </c>
      <c r="BE12" s="52">
        <v>0</v>
      </c>
      <c r="BF12" s="51">
        <v>1</v>
      </c>
      <c r="BG12" s="52">
        <v>5</v>
      </c>
      <c r="BH12" s="51">
        <v>0</v>
      </c>
      <c r="BI12" s="52">
        <v>0</v>
      </c>
      <c r="BJ12" s="51">
        <v>19</v>
      </c>
      <c r="BK12" s="52">
        <v>95</v>
      </c>
      <c r="BL12" s="51">
        <v>20</v>
      </c>
    </row>
    <row r="13" spans="1:64" ht="15">
      <c r="A13" s="84" t="s">
        <v>219</v>
      </c>
      <c r="B13" s="84" t="s">
        <v>237</v>
      </c>
      <c r="C13" s="53"/>
      <c r="D13" s="54"/>
      <c r="E13" s="65"/>
      <c r="F13" s="55"/>
      <c r="G13" s="53"/>
      <c r="H13" s="57"/>
      <c r="I13" s="56"/>
      <c r="J13" s="56"/>
      <c r="K13" s="36" t="s">
        <v>65</v>
      </c>
      <c r="L13" s="83">
        <v>20</v>
      </c>
      <c r="M13" s="83"/>
      <c r="N13" s="63"/>
      <c r="O13" s="86" t="s">
        <v>239</v>
      </c>
      <c r="P13" s="88">
        <v>42717.086493055554</v>
      </c>
      <c r="Q13" s="86" t="s">
        <v>249</v>
      </c>
      <c r="R13" s="86"/>
      <c r="S13" s="86"/>
      <c r="T13" s="86" t="s">
        <v>287</v>
      </c>
      <c r="U13" s="89" t="s">
        <v>296</v>
      </c>
      <c r="V13" s="89" t="s">
        <v>296</v>
      </c>
      <c r="W13" s="88">
        <v>42717.086493055554</v>
      </c>
      <c r="X13" s="89" t="s">
        <v>327</v>
      </c>
      <c r="Y13" s="86"/>
      <c r="Z13" s="86"/>
      <c r="AA13" s="92" t="s">
        <v>351</v>
      </c>
      <c r="AB13" s="86"/>
      <c r="AC13" s="86" t="b">
        <v>0</v>
      </c>
      <c r="AD13" s="86">
        <v>6</v>
      </c>
      <c r="AE13" s="92" t="s">
        <v>365</v>
      </c>
      <c r="AF13" s="86" t="b">
        <v>0</v>
      </c>
      <c r="AG13" s="86" t="s">
        <v>366</v>
      </c>
      <c r="AH13" s="86"/>
      <c r="AI13" s="92" t="s">
        <v>365</v>
      </c>
      <c r="AJ13" s="86" t="b">
        <v>0</v>
      </c>
      <c r="AK13" s="86">
        <v>6</v>
      </c>
      <c r="AL13" s="92" t="s">
        <v>365</v>
      </c>
      <c r="AM13" s="86" t="s">
        <v>372</v>
      </c>
      <c r="AN13" s="86" t="b">
        <v>0</v>
      </c>
      <c r="AO13" s="92" t="s">
        <v>351</v>
      </c>
      <c r="AP13" s="86" t="s">
        <v>377</v>
      </c>
      <c r="AQ13" s="86">
        <v>0</v>
      </c>
      <c r="AR13" s="86">
        <v>0</v>
      </c>
      <c r="AS13" s="86"/>
      <c r="AT13" s="86"/>
      <c r="AU13" s="86"/>
      <c r="AV13" s="86"/>
      <c r="AW13" s="86"/>
      <c r="AX13" s="86"/>
      <c r="AY13" s="86"/>
      <c r="AZ13" s="86"/>
      <c r="BA13">
        <v>1</v>
      </c>
      <c r="BB13" s="85" t="str">
        <f>REPLACE(INDEX(GroupVertices[Group],MATCH(Edges24[[#This Row],[Vertex 1]],GroupVertices[Vertex],0)),1,1,"")</f>
        <v>2</v>
      </c>
      <c r="BC13" s="85" t="str">
        <f>REPLACE(INDEX(GroupVertices[Group],MATCH(Edges24[[#This Row],[Vertex 2]],GroupVertices[Vertex],0)),1,1,"")</f>
        <v>2</v>
      </c>
      <c r="BD13" s="51">
        <v>1</v>
      </c>
      <c r="BE13" s="52">
        <v>5.555555555555555</v>
      </c>
      <c r="BF13" s="51">
        <v>0</v>
      </c>
      <c r="BG13" s="52">
        <v>0</v>
      </c>
      <c r="BH13" s="51">
        <v>0</v>
      </c>
      <c r="BI13" s="52">
        <v>0</v>
      </c>
      <c r="BJ13" s="51">
        <v>17</v>
      </c>
      <c r="BK13" s="52">
        <v>94.44444444444444</v>
      </c>
      <c r="BL13" s="51">
        <v>18</v>
      </c>
    </row>
    <row r="14" spans="1:64" ht="15">
      <c r="A14" s="84" t="s">
        <v>220</v>
      </c>
      <c r="B14" s="84" t="s">
        <v>219</v>
      </c>
      <c r="C14" s="53"/>
      <c r="D14" s="54"/>
      <c r="E14" s="65"/>
      <c r="F14" s="55"/>
      <c r="G14" s="53"/>
      <c r="H14" s="57"/>
      <c r="I14" s="56"/>
      <c r="J14" s="56"/>
      <c r="K14" s="36" t="s">
        <v>65</v>
      </c>
      <c r="L14" s="83">
        <v>21</v>
      </c>
      <c r="M14" s="83"/>
      <c r="N14" s="63"/>
      <c r="O14" s="86" t="s">
        <v>239</v>
      </c>
      <c r="P14" s="88">
        <v>43530.42013888889</v>
      </c>
      <c r="Q14" s="86" t="s">
        <v>250</v>
      </c>
      <c r="R14" s="86"/>
      <c r="S14" s="86"/>
      <c r="T14" s="86" t="s">
        <v>287</v>
      </c>
      <c r="U14" s="86"/>
      <c r="V14" s="89" t="s">
        <v>308</v>
      </c>
      <c r="W14" s="88">
        <v>43530.42013888889</v>
      </c>
      <c r="X14" s="89" t="s">
        <v>328</v>
      </c>
      <c r="Y14" s="86"/>
      <c r="Z14" s="86"/>
      <c r="AA14" s="92" t="s">
        <v>352</v>
      </c>
      <c r="AB14" s="86"/>
      <c r="AC14" s="86" t="b">
        <v>0</v>
      </c>
      <c r="AD14" s="86">
        <v>0</v>
      </c>
      <c r="AE14" s="92" t="s">
        <v>365</v>
      </c>
      <c r="AF14" s="86" t="b">
        <v>0</v>
      </c>
      <c r="AG14" s="86" t="s">
        <v>366</v>
      </c>
      <c r="AH14" s="86"/>
      <c r="AI14" s="92" t="s">
        <v>365</v>
      </c>
      <c r="AJ14" s="86" t="b">
        <v>0</v>
      </c>
      <c r="AK14" s="86">
        <v>6</v>
      </c>
      <c r="AL14" s="92" t="s">
        <v>351</v>
      </c>
      <c r="AM14" s="86" t="s">
        <v>370</v>
      </c>
      <c r="AN14" s="86" t="b">
        <v>0</v>
      </c>
      <c r="AO14" s="92" t="s">
        <v>351</v>
      </c>
      <c r="AP14" s="86" t="s">
        <v>176</v>
      </c>
      <c r="AQ14" s="86">
        <v>0</v>
      </c>
      <c r="AR14" s="86">
        <v>0</v>
      </c>
      <c r="AS14" s="86"/>
      <c r="AT14" s="86"/>
      <c r="AU14" s="86"/>
      <c r="AV14" s="86"/>
      <c r="AW14" s="86"/>
      <c r="AX14" s="86"/>
      <c r="AY14" s="86"/>
      <c r="AZ14" s="86"/>
      <c r="BA14">
        <v>1</v>
      </c>
      <c r="BB14" s="85" t="str">
        <f>REPLACE(INDEX(GroupVertices[Group],MATCH(Edges24[[#This Row],[Vertex 1]],GroupVertices[Vertex],0)),1,1,"")</f>
        <v>2</v>
      </c>
      <c r="BC14" s="85" t="str">
        <f>REPLACE(INDEX(GroupVertices[Group],MATCH(Edges24[[#This Row],[Vertex 2]],GroupVertices[Vertex],0)),1,1,"")</f>
        <v>2</v>
      </c>
      <c r="BD14" s="51"/>
      <c r="BE14" s="52"/>
      <c r="BF14" s="51"/>
      <c r="BG14" s="52"/>
      <c r="BH14" s="51"/>
      <c r="BI14" s="52"/>
      <c r="BJ14" s="51"/>
      <c r="BK14" s="52"/>
      <c r="BL14" s="51"/>
    </row>
    <row r="15" spans="1:64" ht="15">
      <c r="A15" s="84" t="s">
        <v>221</v>
      </c>
      <c r="B15" s="84" t="s">
        <v>221</v>
      </c>
      <c r="C15" s="53"/>
      <c r="D15" s="54"/>
      <c r="E15" s="65"/>
      <c r="F15" s="55"/>
      <c r="G15" s="53"/>
      <c r="H15" s="57"/>
      <c r="I15" s="56"/>
      <c r="J15" s="56"/>
      <c r="K15" s="36" t="s">
        <v>65</v>
      </c>
      <c r="L15" s="83">
        <v>23</v>
      </c>
      <c r="M15" s="83"/>
      <c r="N15" s="63"/>
      <c r="O15" s="86" t="s">
        <v>176</v>
      </c>
      <c r="P15" s="88">
        <v>43530.820972222224</v>
      </c>
      <c r="Q15" s="86" t="s">
        <v>251</v>
      </c>
      <c r="R15" s="86" t="s">
        <v>265</v>
      </c>
      <c r="S15" s="86" t="s">
        <v>275</v>
      </c>
      <c r="T15" s="86" t="s">
        <v>237</v>
      </c>
      <c r="U15" s="86"/>
      <c r="V15" s="89" t="s">
        <v>309</v>
      </c>
      <c r="W15" s="88">
        <v>43530.820972222224</v>
      </c>
      <c r="X15" s="89" t="s">
        <v>329</v>
      </c>
      <c r="Y15" s="86"/>
      <c r="Z15" s="86"/>
      <c r="AA15" s="92" t="s">
        <v>353</v>
      </c>
      <c r="AB15" s="86"/>
      <c r="AC15" s="86" t="b">
        <v>0</v>
      </c>
      <c r="AD15" s="86">
        <v>0</v>
      </c>
      <c r="AE15" s="92" t="s">
        <v>365</v>
      </c>
      <c r="AF15" s="86" t="b">
        <v>0</v>
      </c>
      <c r="AG15" s="86" t="s">
        <v>366</v>
      </c>
      <c r="AH15" s="86"/>
      <c r="AI15" s="92" t="s">
        <v>365</v>
      </c>
      <c r="AJ15" s="86" t="b">
        <v>0</v>
      </c>
      <c r="AK15" s="86">
        <v>0</v>
      </c>
      <c r="AL15" s="92" t="s">
        <v>365</v>
      </c>
      <c r="AM15" s="86" t="s">
        <v>373</v>
      </c>
      <c r="AN15" s="86" t="b">
        <v>0</v>
      </c>
      <c r="AO15" s="92" t="s">
        <v>353</v>
      </c>
      <c r="AP15" s="86" t="s">
        <v>176</v>
      </c>
      <c r="AQ15" s="86">
        <v>0</v>
      </c>
      <c r="AR15" s="86">
        <v>0</v>
      </c>
      <c r="AS15" s="86"/>
      <c r="AT15" s="86"/>
      <c r="AU15" s="86"/>
      <c r="AV15" s="86"/>
      <c r="AW15" s="86"/>
      <c r="AX15" s="86"/>
      <c r="AY15" s="86"/>
      <c r="AZ15" s="86"/>
      <c r="BA15">
        <v>1</v>
      </c>
      <c r="BB15" s="85" t="str">
        <f>REPLACE(INDEX(GroupVertices[Group],MATCH(Edges24[[#This Row],[Vertex 1]],GroupVertices[Vertex],0)),1,1,"")</f>
        <v>1</v>
      </c>
      <c r="BC15" s="85" t="str">
        <f>REPLACE(INDEX(GroupVertices[Group],MATCH(Edges24[[#This Row],[Vertex 2]],GroupVertices[Vertex],0)),1,1,"")</f>
        <v>1</v>
      </c>
      <c r="BD15" s="51">
        <v>2</v>
      </c>
      <c r="BE15" s="52">
        <v>8.695652173913043</v>
      </c>
      <c r="BF15" s="51">
        <v>0</v>
      </c>
      <c r="BG15" s="52">
        <v>0</v>
      </c>
      <c r="BH15" s="51">
        <v>0</v>
      </c>
      <c r="BI15" s="52">
        <v>0</v>
      </c>
      <c r="BJ15" s="51">
        <v>21</v>
      </c>
      <c r="BK15" s="52">
        <v>91.30434782608695</v>
      </c>
      <c r="BL15" s="51">
        <v>23</v>
      </c>
    </row>
    <row r="16" spans="1:64" ht="15">
      <c r="A16" s="84" t="s">
        <v>222</v>
      </c>
      <c r="B16" s="84" t="s">
        <v>222</v>
      </c>
      <c r="C16" s="53"/>
      <c r="D16" s="54"/>
      <c r="E16" s="65"/>
      <c r="F16" s="55"/>
      <c r="G16" s="53"/>
      <c r="H16" s="57"/>
      <c r="I16" s="56"/>
      <c r="J16" s="56"/>
      <c r="K16" s="36" t="s">
        <v>65</v>
      </c>
      <c r="L16" s="83">
        <v>24</v>
      </c>
      <c r="M16" s="83"/>
      <c r="N16" s="63"/>
      <c r="O16" s="86" t="s">
        <v>176</v>
      </c>
      <c r="P16" s="88">
        <v>43535.5</v>
      </c>
      <c r="Q16" s="86" t="s">
        <v>252</v>
      </c>
      <c r="R16" s="89" t="s">
        <v>266</v>
      </c>
      <c r="S16" s="86" t="s">
        <v>276</v>
      </c>
      <c r="T16" s="86" t="s">
        <v>288</v>
      </c>
      <c r="U16" s="89" t="s">
        <v>297</v>
      </c>
      <c r="V16" s="89" t="s">
        <v>297</v>
      </c>
      <c r="W16" s="88">
        <v>43535.5</v>
      </c>
      <c r="X16" s="89" t="s">
        <v>330</v>
      </c>
      <c r="Y16" s="86"/>
      <c r="Z16" s="86"/>
      <c r="AA16" s="92" t="s">
        <v>354</v>
      </c>
      <c r="AB16" s="86"/>
      <c r="AC16" s="86" t="b">
        <v>0</v>
      </c>
      <c r="AD16" s="86">
        <v>0</v>
      </c>
      <c r="AE16" s="92" t="s">
        <v>365</v>
      </c>
      <c r="AF16" s="86" t="b">
        <v>0</v>
      </c>
      <c r="AG16" s="86" t="s">
        <v>366</v>
      </c>
      <c r="AH16" s="86"/>
      <c r="AI16" s="92" t="s">
        <v>365</v>
      </c>
      <c r="AJ16" s="86" t="b">
        <v>0</v>
      </c>
      <c r="AK16" s="86">
        <v>0</v>
      </c>
      <c r="AL16" s="92" t="s">
        <v>365</v>
      </c>
      <c r="AM16" s="86" t="s">
        <v>374</v>
      </c>
      <c r="AN16" s="86" t="b">
        <v>0</v>
      </c>
      <c r="AO16" s="92" t="s">
        <v>354</v>
      </c>
      <c r="AP16" s="86" t="s">
        <v>176</v>
      </c>
      <c r="AQ16" s="86">
        <v>0</v>
      </c>
      <c r="AR16" s="86">
        <v>0</v>
      </c>
      <c r="AS16" s="86"/>
      <c r="AT16" s="86"/>
      <c r="AU16" s="86"/>
      <c r="AV16" s="86"/>
      <c r="AW16" s="86"/>
      <c r="AX16" s="86"/>
      <c r="AY16" s="86"/>
      <c r="AZ16" s="86"/>
      <c r="BA16">
        <v>1</v>
      </c>
      <c r="BB16" s="85" t="str">
        <f>REPLACE(INDEX(GroupVertices[Group],MATCH(Edges24[[#This Row],[Vertex 1]],GroupVertices[Vertex],0)),1,1,"")</f>
        <v>1</v>
      </c>
      <c r="BC16" s="85" t="str">
        <f>REPLACE(INDEX(GroupVertices[Group],MATCH(Edges24[[#This Row],[Vertex 2]],GroupVertices[Vertex],0)),1,1,"")</f>
        <v>1</v>
      </c>
      <c r="BD16" s="51">
        <v>0</v>
      </c>
      <c r="BE16" s="52">
        <v>0</v>
      </c>
      <c r="BF16" s="51">
        <v>0</v>
      </c>
      <c r="BG16" s="52">
        <v>0</v>
      </c>
      <c r="BH16" s="51">
        <v>0</v>
      </c>
      <c r="BI16" s="52">
        <v>0</v>
      </c>
      <c r="BJ16" s="51">
        <v>26</v>
      </c>
      <c r="BK16" s="52">
        <v>100</v>
      </c>
      <c r="BL16" s="51">
        <v>26</v>
      </c>
    </row>
    <row r="17" spans="1:64" ht="15">
      <c r="A17" s="84" t="s">
        <v>223</v>
      </c>
      <c r="B17" s="84" t="s">
        <v>238</v>
      </c>
      <c r="C17" s="53"/>
      <c r="D17" s="54"/>
      <c r="E17" s="65"/>
      <c r="F17" s="55"/>
      <c r="G17" s="53"/>
      <c r="H17" s="57"/>
      <c r="I17" s="56"/>
      <c r="J17" s="56"/>
      <c r="K17" s="36" t="s">
        <v>65</v>
      </c>
      <c r="L17" s="83">
        <v>25</v>
      </c>
      <c r="M17" s="83"/>
      <c r="N17" s="63"/>
      <c r="O17" s="86" t="s">
        <v>239</v>
      </c>
      <c r="P17" s="88">
        <v>43536.84888888889</v>
      </c>
      <c r="Q17" s="86" t="s">
        <v>253</v>
      </c>
      <c r="R17" s="89" t="s">
        <v>267</v>
      </c>
      <c r="S17" s="86" t="s">
        <v>272</v>
      </c>
      <c r="T17" s="86" t="s">
        <v>289</v>
      </c>
      <c r="U17" s="86"/>
      <c r="V17" s="89" t="s">
        <v>310</v>
      </c>
      <c r="W17" s="88">
        <v>43536.84888888889</v>
      </c>
      <c r="X17" s="89" t="s">
        <v>331</v>
      </c>
      <c r="Y17" s="86"/>
      <c r="Z17" s="86"/>
      <c r="AA17" s="92" t="s">
        <v>355</v>
      </c>
      <c r="AB17" s="86"/>
      <c r="AC17" s="86" t="b">
        <v>0</v>
      </c>
      <c r="AD17" s="86">
        <v>1</v>
      </c>
      <c r="AE17" s="92" t="s">
        <v>365</v>
      </c>
      <c r="AF17" s="86" t="b">
        <v>0</v>
      </c>
      <c r="AG17" s="86" t="s">
        <v>366</v>
      </c>
      <c r="AH17" s="86"/>
      <c r="AI17" s="92" t="s">
        <v>365</v>
      </c>
      <c r="AJ17" s="86" t="b">
        <v>0</v>
      </c>
      <c r="AK17" s="86">
        <v>0</v>
      </c>
      <c r="AL17" s="92" t="s">
        <v>365</v>
      </c>
      <c r="AM17" s="86" t="s">
        <v>371</v>
      </c>
      <c r="AN17" s="86" t="b">
        <v>0</v>
      </c>
      <c r="AO17" s="92" t="s">
        <v>355</v>
      </c>
      <c r="AP17" s="86" t="s">
        <v>176</v>
      </c>
      <c r="AQ17" s="86">
        <v>0</v>
      </c>
      <c r="AR17" s="86">
        <v>0</v>
      </c>
      <c r="AS17" s="86"/>
      <c r="AT17" s="86"/>
      <c r="AU17" s="86"/>
      <c r="AV17" s="86"/>
      <c r="AW17" s="86"/>
      <c r="AX17" s="86"/>
      <c r="AY17" s="86"/>
      <c r="AZ17" s="86"/>
      <c r="BA17">
        <v>1</v>
      </c>
      <c r="BB17" s="85" t="str">
        <f>REPLACE(INDEX(GroupVertices[Group],MATCH(Edges24[[#This Row],[Vertex 1]],GroupVertices[Vertex],0)),1,1,"")</f>
        <v>5</v>
      </c>
      <c r="BC17" s="85" t="str">
        <f>REPLACE(INDEX(GroupVertices[Group],MATCH(Edges24[[#This Row],[Vertex 2]],GroupVertices[Vertex],0)),1,1,"")</f>
        <v>5</v>
      </c>
      <c r="BD17" s="51">
        <v>4</v>
      </c>
      <c r="BE17" s="52">
        <v>25</v>
      </c>
      <c r="BF17" s="51">
        <v>0</v>
      </c>
      <c r="BG17" s="52">
        <v>0</v>
      </c>
      <c r="BH17" s="51">
        <v>0</v>
      </c>
      <c r="BI17" s="52">
        <v>0</v>
      </c>
      <c r="BJ17" s="51">
        <v>12</v>
      </c>
      <c r="BK17" s="52">
        <v>75</v>
      </c>
      <c r="BL17" s="51">
        <v>16</v>
      </c>
    </row>
    <row r="18" spans="1:64" ht="15">
      <c r="A18" s="84" t="s">
        <v>224</v>
      </c>
      <c r="B18" s="84" t="s">
        <v>224</v>
      </c>
      <c r="C18" s="53"/>
      <c r="D18" s="54"/>
      <c r="E18" s="65"/>
      <c r="F18" s="55"/>
      <c r="G18" s="53"/>
      <c r="H18" s="57"/>
      <c r="I18" s="56"/>
      <c r="J18" s="56"/>
      <c r="K18" s="36" t="s">
        <v>65</v>
      </c>
      <c r="L18" s="83">
        <v>26</v>
      </c>
      <c r="M18" s="83"/>
      <c r="N18" s="63"/>
      <c r="O18" s="86" t="s">
        <v>176</v>
      </c>
      <c r="P18" s="88">
        <v>43537.63375</v>
      </c>
      <c r="Q18" s="86" t="s">
        <v>254</v>
      </c>
      <c r="R18" s="86"/>
      <c r="S18" s="86"/>
      <c r="T18" s="86" t="s">
        <v>290</v>
      </c>
      <c r="U18" s="89" t="s">
        <v>298</v>
      </c>
      <c r="V18" s="89" t="s">
        <v>298</v>
      </c>
      <c r="W18" s="88">
        <v>43537.63375</v>
      </c>
      <c r="X18" s="89" t="s">
        <v>332</v>
      </c>
      <c r="Y18" s="86"/>
      <c r="Z18" s="86"/>
      <c r="AA18" s="92" t="s">
        <v>356</v>
      </c>
      <c r="AB18" s="86"/>
      <c r="AC18" s="86" t="b">
        <v>0</v>
      </c>
      <c r="AD18" s="86">
        <v>0</v>
      </c>
      <c r="AE18" s="92" t="s">
        <v>365</v>
      </c>
      <c r="AF18" s="86" t="b">
        <v>0</v>
      </c>
      <c r="AG18" s="86" t="s">
        <v>366</v>
      </c>
      <c r="AH18" s="86"/>
      <c r="AI18" s="92" t="s">
        <v>365</v>
      </c>
      <c r="AJ18" s="86" t="b">
        <v>0</v>
      </c>
      <c r="AK18" s="86">
        <v>0</v>
      </c>
      <c r="AL18" s="92" t="s">
        <v>365</v>
      </c>
      <c r="AM18" s="86" t="s">
        <v>370</v>
      </c>
      <c r="AN18" s="86" t="b">
        <v>0</v>
      </c>
      <c r="AO18" s="92" t="s">
        <v>356</v>
      </c>
      <c r="AP18" s="86" t="s">
        <v>176</v>
      </c>
      <c r="AQ18" s="86">
        <v>0</v>
      </c>
      <c r="AR18" s="86">
        <v>0</v>
      </c>
      <c r="AS18" s="86"/>
      <c r="AT18" s="86"/>
      <c r="AU18" s="86"/>
      <c r="AV18" s="86"/>
      <c r="AW18" s="86"/>
      <c r="AX18" s="86"/>
      <c r="AY18" s="86"/>
      <c r="AZ18" s="86"/>
      <c r="BA18">
        <v>1</v>
      </c>
      <c r="BB18" s="85" t="str">
        <f>REPLACE(INDEX(GroupVertices[Group],MATCH(Edges24[[#This Row],[Vertex 1]],GroupVertices[Vertex],0)),1,1,"")</f>
        <v>1</v>
      </c>
      <c r="BC18" s="85" t="str">
        <f>REPLACE(INDEX(GroupVertices[Group],MATCH(Edges24[[#This Row],[Vertex 2]],GroupVertices[Vertex],0)),1,1,"")</f>
        <v>1</v>
      </c>
      <c r="BD18" s="51">
        <v>0</v>
      </c>
      <c r="BE18" s="52">
        <v>0</v>
      </c>
      <c r="BF18" s="51">
        <v>0</v>
      </c>
      <c r="BG18" s="52">
        <v>0</v>
      </c>
      <c r="BH18" s="51">
        <v>0</v>
      </c>
      <c r="BI18" s="52">
        <v>0</v>
      </c>
      <c r="BJ18" s="51">
        <v>40</v>
      </c>
      <c r="BK18" s="52">
        <v>100</v>
      </c>
      <c r="BL18" s="51">
        <v>40</v>
      </c>
    </row>
    <row r="19" spans="1:64" ht="15">
      <c r="A19" s="84" t="s">
        <v>225</v>
      </c>
      <c r="B19" s="84" t="s">
        <v>236</v>
      </c>
      <c r="C19" s="53"/>
      <c r="D19" s="54"/>
      <c r="E19" s="65"/>
      <c r="F19" s="55"/>
      <c r="G19" s="53"/>
      <c r="H19" s="57"/>
      <c r="I19" s="56"/>
      <c r="J19" s="56"/>
      <c r="K19" s="36" t="s">
        <v>65</v>
      </c>
      <c r="L19" s="83">
        <v>27</v>
      </c>
      <c r="M19" s="83"/>
      <c r="N19" s="63"/>
      <c r="O19" s="86" t="s">
        <v>239</v>
      </c>
      <c r="P19" s="88">
        <v>43549.90118055556</v>
      </c>
      <c r="Q19" s="86" t="s">
        <v>255</v>
      </c>
      <c r="R19" s="89" t="s">
        <v>268</v>
      </c>
      <c r="S19" s="86" t="s">
        <v>273</v>
      </c>
      <c r="T19" s="86" t="s">
        <v>284</v>
      </c>
      <c r="U19" s="86"/>
      <c r="V19" s="89" t="s">
        <v>311</v>
      </c>
      <c r="W19" s="88">
        <v>43549.90118055556</v>
      </c>
      <c r="X19" s="89" t="s">
        <v>333</v>
      </c>
      <c r="Y19" s="86"/>
      <c r="Z19" s="86"/>
      <c r="AA19" s="92" t="s">
        <v>357</v>
      </c>
      <c r="AB19" s="86"/>
      <c r="AC19" s="86" t="b">
        <v>0</v>
      </c>
      <c r="AD19" s="86">
        <v>1</v>
      </c>
      <c r="AE19" s="92" t="s">
        <v>365</v>
      </c>
      <c r="AF19" s="86" t="b">
        <v>0</v>
      </c>
      <c r="AG19" s="86" t="s">
        <v>366</v>
      </c>
      <c r="AH19" s="86"/>
      <c r="AI19" s="92" t="s">
        <v>365</v>
      </c>
      <c r="AJ19" s="86" t="b">
        <v>0</v>
      </c>
      <c r="AK19" s="86">
        <v>0</v>
      </c>
      <c r="AL19" s="92" t="s">
        <v>365</v>
      </c>
      <c r="AM19" s="86" t="s">
        <v>375</v>
      </c>
      <c r="AN19" s="86" t="b">
        <v>0</v>
      </c>
      <c r="AO19" s="92" t="s">
        <v>357</v>
      </c>
      <c r="AP19" s="86" t="s">
        <v>176</v>
      </c>
      <c r="AQ19" s="86">
        <v>0</v>
      </c>
      <c r="AR19" s="86">
        <v>0</v>
      </c>
      <c r="AS19" s="86"/>
      <c r="AT19" s="86"/>
      <c r="AU19" s="86"/>
      <c r="AV19" s="86"/>
      <c r="AW19" s="86"/>
      <c r="AX19" s="86"/>
      <c r="AY19" s="86"/>
      <c r="AZ19" s="86"/>
      <c r="BA19">
        <v>1</v>
      </c>
      <c r="BB19" s="85" t="str">
        <f>REPLACE(INDEX(GroupVertices[Group],MATCH(Edges24[[#This Row],[Vertex 1]],GroupVertices[Vertex],0)),1,1,"")</f>
        <v>2</v>
      </c>
      <c r="BC19" s="85" t="str">
        <f>REPLACE(INDEX(GroupVertices[Group],MATCH(Edges24[[#This Row],[Vertex 2]],GroupVertices[Vertex],0)),1,1,"")</f>
        <v>2</v>
      </c>
      <c r="BD19" s="51"/>
      <c r="BE19" s="52"/>
      <c r="BF19" s="51"/>
      <c r="BG19" s="52"/>
      <c r="BH19" s="51"/>
      <c r="BI19" s="52"/>
      <c r="BJ19" s="51"/>
      <c r="BK19" s="52"/>
      <c r="BL19" s="51"/>
    </row>
    <row r="20" spans="1:64" ht="15">
      <c r="A20" s="84" t="s">
        <v>226</v>
      </c>
      <c r="B20" s="84" t="s">
        <v>228</v>
      </c>
      <c r="C20" s="53"/>
      <c r="D20" s="54"/>
      <c r="E20" s="65"/>
      <c r="F20" s="55"/>
      <c r="G20" s="53"/>
      <c r="H20" s="57"/>
      <c r="I20" s="56"/>
      <c r="J20" s="56"/>
      <c r="K20" s="36" t="s">
        <v>65</v>
      </c>
      <c r="L20" s="83">
        <v>29</v>
      </c>
      <c r="M20" s="83"/>
      <c r="N20" s="63"/>
      <c r="O20" s="86" t="s">
        <v>239</v>
      </c>
      <c r="P20" s="88">
        <v>43559.52732638889</v>
      </c>
      <c r="Q20" s="86" t="s">
        <v>256</v>
      </c>
      <c r="R20" s="86"/>
      <c r="S20" s="86"/>
      <c r="T20" s="86"/>
      <c r="U20" s="86"/>
      <c r="V20" s="89" t="s">
        <v>312</v>
      </c>
      <c r="W20" s="88">
        <v>43559.52732638889</v>
      </c>
      <c r="X20" s="89" t="s">
        <v>334</v>
      </c>
      <c r="Y20" s="86"/>
      <c r="Z20" s="86"/>
      <c r="AA20" s="92" t="s">
        <v>358</v>
      </c>
      <c r="AB20" s="86"/>
      <c r="AC20" s="86" t="b">
        <v>0</v>
      </c>
      <c r="AD20" s="86">
        <v>0</v>
      </c>
      <c r="AE20" s="92" t="s">
        <v>365</v>
      </c>
      <c r="AF20" s="86" t="b">
        <v>0</v>
      </c>
      <c r="AG20" s="86" t="s">
        <v>367</v>
      </c>
      <c r="AH20" s="86"/>
      <c r="AI20" s="92" t="s">
        <v>365</v>
      </c>
      <c r="AJ20" s="86" t="b">
        <v>0</v>
      </c>
      <c r="AK20" s="86">
        <v>2</v>
      </c>
      <c r="AL20" s="92" t="s">
        <v>360</v>
      </c>
      <c r="AM20" s="86" t="s">
        <v>369</v>
      </c>
      <c r="AN20" s="86" t="b">
        <v>0</v>
      </c>
      <c r="AO20" s="92" t="s">
        <v>360</v>
      </c>
      <c r="AP20" s="86" t="s">
        <v>176</v>
      </c>
      <c r="AQ20" s="86">
        <v>0</v>
      </c>
      <c r="AR20" s="86">
        <v>0</v>
      </c>
      <c r="AS20" s="86"/>
      <c r="AT20" s="86"/>
      <c r="AU20" s="86"/>
      <c r="AV20" s="86"/>
      <c r="AW20" s="86"/>
      <c r="AX20" s="86"/>
      <c r="AY20" s="86"/>
      <c r="AZ20" s="86"/>
      <c r="BA20">
        <v>1</v>
      </c>
      <c r="BB20" s="85" t="str">
        <f>REPLACE(INDEX(GroupVertices[Group],MATCH(Edges24[[#This Row],[Vertex 1]],GroupVertices[Vertex],0)),1,1,"")</f>
        <v>4</v>
      </c>
      <c r="BC20" s="85" t="str">
        <f>REPLACE(INDEX(GroupVertices[Group],MATCH(Edges24[[#This Row],[Vertex 2]],GroupVertices[Vertex],0)),1,1,"")</f>
        <v>4</v>
      </c>
      <c r="BD20" s="51">
        <v>0</v>
      </c>
      <c r="BE20" s="52">
        <v>0</v>
      </c>
      <c r="BF20" s="51">
        <v>0</v>
      </c>
      <c r="BG20" s="52">
        <v>0</v>
      </c>
      <c r="BH20" s="51">
        <v>0</v>
      </c>
      <c r="BI20" s="52">
        <v>0</v>
      </c>
      <c r="BJ20" s="51">
        <v>24</v>
      </c>
      <c r="BK20" s="52">
        <v>100</v>
      </c>
      <c r="BL20" s="51">
        <v>24</v>
      </c>
    </row>
    <row r="21" spans="1:64" ht="15">
      <c r="A21" s="84" t="s">
        <v>227</v>
      </c>
      <c r="B21" s="84" t="s">
        <v>228</v>
      </c>
      <c r="C21" s="53"/>
      <c r="D21" s="54"/>
      <c r="E21" s="65"/>
      <c r="F21" s="55"/>
      <c r="G21" s="53"/>
      <c r="H21" s="57"/>
      <c r="I21" s="56"/>
      <c r="J21" s="56"/>
      <c r="K21" s="36" t="s">
        <v>65</v>
      </c>
      <c r="L21" s="83">
        <v>30</v>
      </c>
      <c r="M21" s="83"/>
      <c r="N21" s="63"/>
      <c r="O21" s="86" t="s">
        <v>239</v>
      </c>
      <c r="P21" s="88">
        <v>43559.78907407408</v>
      </c>
      <c r="Q21" s="86" t="s">
        <v>256</v>
      </c>
      <c r="R21" s="86"/>
      <c r="S21" s="86"/>
      <c r="T21" s="86"/>
      <c r="U21" s="86"/>
      <c r="V21" s="89" t="s">
        <v>313</v>
      </c>
      <c r="W21" s="88">
        <v>43559.78907407408</v>
      </c>
      <c r="X21" s="89" t="s">
        <v>335</v>
      </c>
      <c r="Y21" s="86"/>
      <c r="Z21" s="86"/>
      <c r="AA21" s="92" t="s">
        <v>359</v>
      </c>
      <c r="AB21" s="86"/>
      <c r="AC21" s="86" t="b">
        <v>0</v>
      </c>
      <c r="AD21" s="86">
        <v>0</v>
      </c>
      <c r="AE21" s="92" t="s">
        <v>365</v>
      </c>
      <c r="AF21" s="86" t="b">
        <v>0</v>
      </c>
      <c r="AG21" s="86" t="s">
        <v>367</v>
      </c>
      <c r="AH21" s="86"/>
      <c r="AI21" s="92" t="s">
        <v>365</v>
      </c>
      <c r="AJ21" s="86" t="b">
        <v>0</v>
      </c>
      <c r="AK21" s="86">
        <v>2</v>
      </c>
      <c r="AL21" s="92" t="s">
        <v>360</v>
      </c>
      <c r="AM21" s="86" t="s">
        <v>369</v>
      </c>
      <c r="AN21" s="86" t="b">
        <v>0</v>
      </c>
      <c r="AO21" s="92" t="s">
        <v>360</v>
      </c>
      <c r="AP21" s="86" t="s">
        <v>176</v>
      </c>
      <c r="AQ21" s="86">
        <v>0</v>
      </c>
      <c r="AR21" s="86">
        <v>0</v>
      </c>
      <c r="AS21" s="86"/>
      <c r="AT21" s="86"/>
      <c r="AU21" s="86"/>
      <c r="AV21" s="86"/>
      <c r="AW21" s="86"/>
      <c r="AX21" s="86"/>
      <c r="AY21" s="86"/>
      <c r="AZ21" s="86"/>
      <c r="BA21">
        <v>1</v>
      </c>
      <c r="BB21" s="85" t="str">
        <f>REPLACE(INDEX(GroupVertices[Group],MATCH(Edges24[[#This Row],[Vertex 1]],GroupVertices[Vertex],0)),1,1,"")</f>
        <v>4</v>
      </c>
      <c r="BC21" s="85" t="str">
        <f>REPLACE(INDEX(GroupVertices[Group],MATCH(Edges24[[#This Row],[Vertex 2]],GroupVertices[Vertex],0)),1,1,"")</f>
        <v>4</v>
      </c>
      <c r="BD21" s="51">
        <v>0</v>
      </c>
      <c r="BE21" s="52">
        <v>0</v>
      </c>
      <c r="BF21" s="51">
        <v>0</v>
      </c>
      <c r="BG21" s="52">
        <v>0</v>
      </c>
      <c r="BH21" s="51">
        <v>0</v>
      </c>
      <c r="BI21" s="52">
        <v>0</v>
      </c>
      <c r="BJ21" s="51">
        <v>24</v>
      </c>
      <c r="BK21" s="52">
        <v>100</v>
      </c>
      <c r="BL21" s="51">
        <v>24</v>
      </c>
    </row>
    <row r="22" spans="1:64" ht="15">
      <c r="A22" s="84" t="s">
        <v>228</v>
      </c>
      <c r="B22" s="84" t="s">
        <v>228</v>
      </c>
      <c r="C22" s="53"/>
      <c r="D22" s="54"/>
      <c r="E22" s="65"/>
      <c r="F22" s="55"/>
      <c r="G22" s="53"/>
      <c r="H22" s="57"/>
      <c r="I22" s="56"/>
      <c r="J22" s="56"/>
      <c r="K22" s="36" t="s">
        <v>65</v>
      </c>
      <c r="L22" s="83">
        <v>31</v>
      </c>
      <c r="M22" s="83"/>
      <c r="N22" s="63"/>
      <c r="O22" s="86" t="s">
        <v>176</v>
      </c>
      <c r="P22" s="88">
        <v>43559.45186342593</v>
      </c>
      <c r="Q22" s="86" t="s">
        <v>257</v>
      </c>
      <c r="R22" s="89" t="s">
        <v>269</v>
      </c>
      <c r="S22" s="86" t="s">
        <v>277</v>
      </c>
      <c r="T22" s="86"/>
      <c r="U22" s="89" t="s">
        <v>299</v>
      </c>
      <c r="V22" s="89" t="s">
        <v>299</v>
      </c>
      <c r="W22" s="88">
        <v>43559.45186342593</v>
      </c>
      <c r="X22" s="89" t="s">
        <v>336</v>
      </c>
      <c r="Y22" s="86"/>
      <c r="Z22" s="86"/>
      <c r="AA22" s="92" t="s">
        <v>360</v>
      </c>
      <c r="AB22" s="86"/>
      <c r="AC22" s="86" t="b">
        <v>0</v>
      </c>
      <c r="AD22" s="86">
        <v>4</v>
      </c>
      <c r="AE22" s="92" t="s">
        <v>365</v>
      </c>
      <c r="AF22" s="86" t="b">
        <v>0</v>
      </c>
      <c r="AG22" s="86" t="s">
        <v>367</v>
      </c>
      <c r="AH22" s="86"/>
      <c r="AI22" s="92" t="s">
        <v>365</v>
      </c>
      <c r="AJ22" s="86" t="b">
        <v>0</v>
      </c>
      <c r="AK22" s="86">
        <v>2</v>
      </c>
      <c r="AL22" s="92" t="s">
        <v>365</v>
      </c>
      <c r="AM22" s="86" t="s">
        <v>370</v>
      </c>
      <c r="AN22" s="86" t="b">
        <v>0</v>
      </c>
      <c r="AO22" s="92" t="s">
        <v>360</v>
      </c>
      <c r="AP22" s="86" t="s">
        <v>176</v>
      </c>
      <c r="AQ22" s="86">
        <v>0</v>
      </c>
      <c r="AR22" s="86">
        <v>0</v>
      </c>
      <c r="AS22" s="86" t="s">
        <v>378</v>
      </c>
      <c r="AT22" s="86" t="s">
        <v>379</v>
      </c>
      <c r="AU22" s="86" t="s">
        <v>380</v>
      </c>
      <c r="AV22" s="86" t="s">
        <v>381</v>
      </c>
      <c r="AW22" s="86" t="s">
        <v>382</v>
      </c>
      <c r="AX22" s="86" t="s">
        <v>383</v>
      </c>
      <c r="AY22" s="86" t="s">
        <v>384</v>
      </c>
      <c r="AZ22" s="89" t="s">
        <v>385</v>
      </c>
      <c r="BA22">
        <v>1</v>
      </c>
      <c r="BB22" s="85" t="str">
        <f>REPLACE(INDEX(GroupVertices[Group],MATCH(Edges24[[#This Row],[Vertex 1]],GroupVertices[Vertex],0)),1,1,"")</f>
        <v>4</v>
      </c>
      <c r="BC22" s="85" t="str">
        <f>REPLACE(INDEX(GroupVertices[Group],MATCH(Edges24[[#This Row],[Vertex 2]],GroupVertices[Vertex],0)),1,1,"")</f>
        <v>4</v>
      </c>
      <c r="BD22" s="51">
        <v>0</v>
      </c>
      <c r="BE22" s="52">
        <v>0</v>
      </c>
      <c r="BF22" s="51">
        <v>0</v>
      </c>
      <c r="BG22" s="52">
        <v>0</v>
      </c>
      <c r="BH22" s="51">
        <v>0</v>
      </c>
      <c r="BI22" s="52">
        <v>0</v>
      </c>
      <c r="BJ22" s="51">
        <v>36</v>
      </c>
      <c r="BK22" s="52">
        <v>100</v>
      </c>
      <c r="BL22" s="51">
        <v>36</v>
      </c>
    </row>
    <row r="23" spans="1:64" ht="15">
      <c r="A23" s="84" t="s">
        <v>229</v>
      </c>
      <c r="B23" s="84" t="s">
        <v>228</v>
      </c>
      <c r="C23" s="53"/>
      <c r="D23" s="54"/>
      <c r="E23" s="65"/>
      <c r="F23" s="55"/>
      <c r="G23" s="53"/>
      <c r="H23" s="57"/>
      <c r="I23" s="56"/>
      <c r="J23" s="56"/>
      <c r="K23" s="36" t="s">
        <v>65</v>
      </c>
      <c r="L23" s="83">
        <v>32</v>
      </c>
      <c r="M23" s="83"/>
      <c r="N23" s="63"/>
      <c r="O23" s="86" t="s">
        <v>239</v>
      </c>
      <c r="P23" s="88">
        <v>43563.55699074074</v>
      </c>
      <c r="Q23" s="86" t="s">
        <v>256</v>
      </c>
      <c r="R23" s="86"/>
      <c r="S23" s="86"/>
      <c r="T23" s="86"/>
      <c r="U23" s="86"/>
      <c r="V23" s="89" t="s">
        <v>314</v>
      </c>
      <c r="W23" s="88">
        <v>43563.55699074074</v>
      </c>
      <c r="X23" s="89" t="s">
        <v>337</v>
      </c>
      <c r="Y23" s="86"/>
      <c r="Z23" s="86"/>
      <c r="AA23" s="92" t="s">
        <v>361</v>
      </c>
      <c r="AB23" s="86"/>
      <c r="AC23" s="86" t="b">
        <v>0</v>
      </c>
      <c r="AD23" s="86">
        <v>0</v>
      </c>
      <c r="AE23" s="92" t="s">
        <v>365</v>
      </c>
      <c r="AF23" s="86" t="b">
        <v>0</v>
      </c>
      <c r="AG23" s="86" t="s">
        <v>367</v>
      </c>
      <c r="AH23" s="86"/>
      <c r="AI23" s="92" t="s">
        <v>365</v>
      </c>
      <c r="AJ23" s="86" t="b">
        <v>0</v>
      </c>
      <c r="AK23" s="86">
        <v>3</v>
      </c>
      <c r="AL23" s="92" t="s">
        <v>360</v>
      </c>
      <c r="AM23" s="86" t="s">
        <v>370</v>
      </c>
      <c r="AN23" s="86" t="b">
        <v>0</v>
      </c>
      <c r="AO23" s="92" t="s">
        <v>360</v>
      </c>
      <c r="AP23" s="86" t="s">
        <v>176</v>
      </c>
      <c r="AQ23" s="86">
        <v>0</v>
      </c>
      <c r="AR23" s="86">
        <v>0</v>
      </c>
      <c r="AS23" s="86"/>
      <c r="AT23" s="86"/>
      <c r="AU23" s="86"/>
      <c r="AV23" s="86"/>
      <c r="AW23" s="86"/>
      <c r="AX23" s="86"/>
      <c r="AY23" s="86"/>
      <c r="AZ23" s="86"/>
      <c r="BA23">
        <v>1</v>
      </c>
      <c r="BB23" s="85" t="str">
        <f>REPLACE(INDEX(GroupVertices[Group],MATCH(Edges24[[#This Row],[Vertex 1]],GroupVertices[Vertex],0)),1,1,"")</f>
        <v>4</v>
      </c>
      <c r="BC23" s="85" t="str">
        <f>REPLACE(INDEX(GroupVertices[Group],MATCH(Edges24[[#This Row],[Vertex 2]],GroupVertices[Vertex],0)),1,1,"")</f>
        <v>4</v>
      </c>
      <c r="BD23" s="51">
        <v>0</v>
      </c>
      <c r="BE23" s="52">
        <v>0</v>
      </c>
      <c r="BF23" s="51">
        <v>0</v>
      </c>
      <c r="BG23" s="52">
        <v>0</v>
      </c>
      <c r="BH23" s="51">
        <v>0</v>
      </c>
      <c r="BI23" s="52">
        <v>0</v>
      </c>
      <c r="BJ23" s="51">
        <v>24</v>
      </c>
      <c r="BK23" s="52">
        <v>100</v>
      </c>
      <c r="BL23" s="51">
        <v>24</v>
      </c>
    </row>
    <row r="24" spans="1:64" ht="15">
      <c r="A24" s="84" t="s">
        <v>230</v>
      </c>
      <c r="B24" s="84" t="s">
        <v>230</v>
      </c>
      <c r="C24" s="53"/>
      <c r="D24" s="54"/>
      <c r="E24" s="65"/>
      <c r="F24" s="55"/>
      <c r="G24" s="53"/>
      <c r="H24" s="57"/>
      <c r="I24" s="56"/>
      <c r="J24" s="56"/>
      <c r="K24" s="36" t="s">
        <v>65</v>
      </c>
      <c r="L24" s="83">
        <v>33</v>
      </c>
      <c r="M24" s="83"/>
      <c r="N24" s="63"/>
      <c r="O24" s="86" t="s">
        <v>176</v>
      </c>
      <c r="P24" s="88">
        <v>43568.87184027778</v>
      </c>
      <c r="Q24" s="86" t="s">
        <v>258</v>
      </c>
      <c r="R24" s="89" t="s">
        <v>270</v>
      </c>
      <c r="S24" s="86" t="s">
        <v>278</v>
      </c>
      <c r="T24" s="86" t="s">
        <v>291</v>
      </c>
      <c r="U24" s="86"/>
      <c r="V24" s="89" t="s">
        <v>315</v>
      </c>
      <c r="W24" s="88">
        <v>43568.87184027778</v>
      </c>
      <c r="X24" s="89" t="s">
        <v>338</v>
      </c>
      <c r="Y24" s="86"/>
      <c r="Z24" s="86"/>
      <c r="AA24" s="92" t="s">
        <v>362</v>
      </c>
      <c r="AB24" s="86"/>
      <c r="AC24" s="86" t="b">
        <v>0</v>
      </c>
      <c r="AD24" s="86">
        <v>0</v>
      </c>
      <c r="AE24" s="92" t="s">
        <v>365</v>
      </c>
      <c r="AF24" s="86" t="b">
        <v>0</v>
      </c>
      <c r="AG24" s="86" t="s">
        <v>368</v>
      </c>
      <c r="AH24" s="86"/>
      <c r="AI24" s="92" t="s">
        <v>365</v>
      </c>
      <c r="AJ24" s="86" t="b">
        <v>0</v>
      </c>
      <c r="AK24" s="86">
        <v>0</v>
      </c>
      <c r="AL24" s="92" t="s">
        <v>365</v>
      </c>
      <c r="AM24" s="86" t="s">
        <v>373</v>
      </c>
      <c r="AN24" s="86" t="b">
        <v>0</v>
      </c>
      <c r="AO24" s="92" t="s">
        <v>362</v>
      </c>
      <c r="AP24" s="86" t="s">
        <v>176</v>
      </c>
      <c r="AQ24" s="86">
        <v>0</v>
      </c>
      <c r="AR24" s="86">
        <v>0</v>
      </c>
      <c r="AS24" s="86"/>
      <c r="AT24" s="86"/>
      <c r="AU24" s="86"/>
      <c r="AV24" s="86"/>
      <c r="AW24" s="86"/>
      <c r="AX24" s="86"/>
      <c r="AY24" s="86"/>
      <c r="AZ24" s="86"/>
      <c r="BA24">
        <v>1</v>
      </c>
      <c r="BB24" s="85" t="str">
        <f>REPLACE(INDEX(GroupVertices[Group],MATCH(Edges24[[#This Row],[Vertex 1]],GroupVertices[Vertex],0)),1,1,"")</f>
        <v>1</v>
      </c>
      <c r="BC24" s="85" t="str">
        <f>REPLACE(INDEX(GroupVertices[Group],MATCH(Edges24[[#This Row],[Vertex 2]],GroupVertices[Vertex],0)),1,1,"")</f>
        <v>1</v>
      </c>
      <c r="BD24" s="51">
        <v>0</v>
      </c>
      <c r="BE24" s="52">
        <v>0</v>
      </c>
      <c r="BF24" s="51">
        <v>0</v>
      </c>
      <c r="BG24" s="52">
        <v>0</v>
      </c>
      <c r="BH24" s="51">
        <v>0</v>
      </c>
      <c r="BI24" s="52">
        <v>0</v>
      </c>
      <c r="BJ24" s="51">
        <v>14</v>
      </c>
      <c r="BK24" s="52">
        <v>100</v>
      </c>
      <c r="BL24" s="51">
        <v>14</v>
      </c>
    </row>
    <row r="25" spans="1:64" ht="15">
      <c r="A25" s="84" t="s">
        <v>231</v>
      </c>
      <c r="B25" s="84" t="s">
        <v>231</v>
      </c>
      <c r="C25" s="53"/>
      <c r="D25" s="54"/>
      <c r="E25" s="65"/>
      <c r="F25" s="55"/>
      <c r="G25" s="53"/>
      <c r="H25" s="57"/>
      <c r="I25" s="56"/>
      <c r="J25" s="56"/>
      <c r="K25" s="36" t="s">
        <v>65</v>
      </c>
      <c r="L25" s="83">
        <v>34</v>
      </c>
      <c r="M25" s="83"/>
      <c r="N25" s="63"/>
      <c r="O25" s="86" t="s">
        <v>176</v>
      </c>
      <c r="P25" s="88">
        <v>43572.84986111111</v>
      </c>
      <c r="Q25" s="86" t="s">
        <v>259</v>
      </c>
      <c r="R25" s="89" t="s">
        <v>271</v>
      </c>
      <c r="S25" s="86" t="s">
        <v>272</v>
      </c>
      <c r="T25" s="86" t="s">
        <v>292</v>
      </c>
      <c r="U25" s="86"/>
      <c r="V25" s="89" t="s">
        <v>316</v>
      </c>
      <c r="W25" s="88">
        <v>43572.84986111111</v>
      </c>
      <c r="X25" s="89" t="s">
        <v>339</v>
      </c>
      <c r="Y25" s="86"/>
      <c r="Z25" s="86"/>
      <c r="AA25" s="92" t="s">
        <v>363</v>
      </c>
      <c r="AB25" s="86"/>
      <c r="AC25" s="86" t="b">
        <v>0</v>
      </c>
      <c r="AD25" s="86">
        <v>0</v>
      </c>
      <c r="AE25" s="92" t="s">
        <v>365</v>
      </c>
      <c r="AF25" s="86" t="b">
        <v>0</v>
      </c>
      <c r="AG25" s="86" t="s">
        <v>366</v>
      </c>
      <c r="AH25" s="86"/>
      <c r="AI25" s="92" t="s">
        <v>365</v>
      </c>
      <c r="AJ25" s="86" t="b">
        <v>0</v>
      </c>
      <c r="AK25" s="86">
        <v>0</v>
      </c>
      <c r="AL25" s="92" t="s">
        <v>365</v>
      </c>
      <c r="AM25" s="86" t="s">
        <v>371</v>
      </c>
      <c r="AN25" s="86" t="b">
        <v>0</v>
      </c>
      <c r="AO25" s="92" t="s">
        <v>363</v>
      </c>
      <c r="AP25" s="86" t="s">
        <v>176</v>
      </c>
      <c r="AQ25" s="86">
        <v>0</v>
      </c>
      <c r="AR25" s="86">
        <v>0</v>
      </c>
      <c r="AS25" s="86"/>
      <c r="AT25" s="86"/>
      <c r="AU25" s="86"/>
      <c r="AV25" s="86"/>
      <c r="AW25" s="86"/>
      <c r="AX25" s="86"/>
      <c r="AY25" s="86"/>
      <c r="AZ25" s="86"/>
      <c r="BA25">
        <v>1</v>
      </c>
      <c r="BB25" s="85" t="str">
        <f>REPLACE(INDEX(GroupVertices[Group],MATCH(Edges24[[#This Row],[Vertex 1]],GroupVertices[Vertex],0)),1,1,"")</f>
        <v>1</v>
      </c>
      <c r="BC25" s="85" t="str">
        <f>REPLACE(INDEX(GroupVertices[Group],MATCH(Edges24[[#This Row],[Vertex 2]],GroupVertices[Vertex],0)),1,1,"")</f>
        <v>1</v>
      </c>
      <c r="BD25" s="51">
        <v>2</v>
      </c>
      <c r="BE25" s="52">
        <v>9.523809523809524</v>
      </c>
      <c r="BF25" s="51">
        <v>0</v>
      </c>
      <c r="BG25" s="52">
        <v>0</v>
      </c>
      <c r="BH25" s="51">
        <v>0</v>
      </c>
      <c r="BI25" s="52">
        <v>0</v>
      </c>
      <c r="BJ25" s="51">
        <v>19</v>
      </c>
      <c r="BK25" s="52">
        <v>90.47619047619048</v>
      </c>
      <c r="BL25" s="51">
        <v>21</v>
      </c>
    </row>
    <row r="26" spans="1:64" ht="15">
      <c r="A26" s="84" t="s">
        <v>232</v>
      </c>
      <c r="B26" s="84" t="s">
        <v>238</v>
      </c>
      <c r="C26" s="53"/>
      <c r="D26" s="54"/>
      <c r="E26" s="65"/>
      <c r="F26" s="55"/>
      <c r="G26" s="53"/>
      <c r="H26" s="57"/>
      <c r="I26" s="56"/>
      <c r="J26" s="56"/>
      <c r="K26" s="36" t="s">
        <v>65</v>
      </c>
      <c r="L26" s="83">
        <v>35</v>
      </c>
      <c r="M26" s="83"/>
      <c r="N26" s="63"/>
      <c r="O26" s="86" t="s">
        <v>239</v>
      </c>
      <c r="P26" s="88">
        <v>43572.946875</v>
      </c>
      <c r="Q26" s="86" t="s">
        <v>260</v>
      </c>
      <c r="R26" s="86"/>
      <c r="S26" s="86"/>
      <c r="T26" s="86" t="s">
        <v>293</v>
      </c>
      <c r="U26" s="89" t="s">
        <v>300</v>
      </c>
      <c r="V26" s="89" t="s">
        <v>300</v>
      </c>
      <c r="W26" s="88">
        <v>43572.946875</v>
      </c>
      <c r="X26" s="89" t="s">
        <v>340</v>
      </c>
      <c r="Y26" s="86"/>
      <c r="Z26" s="86"/>
      <c r="AA26" s="92" t="s">
        <v>364</v>
      </c>
      <c r="AB26" s="86"/>
      <c r="AC26" s="86" t="b">
        <v>0</v>
      </c>
      <c r="AD26" s="86">
        <v>2</v>
      </c>
      <c r="AE26" s="92" t="s">
        <v>365</v>
      </c>
      <c r="AF26" s="86" t="b">
        <v>0</v>
      </c>
      <c r="AG26" s="86" t="s">
        <v>366</v>
      </c>
      <c r="AH26" s="86"/>
      <c r="AI26" s="92" t="s">
        <v>365</v>
      </c>
      <c r="AJ26" s="86" t="b">
        <v>0</v>
      </c>
      <c r="AK26" s="86">
        <v>0</v>
      </c>
      <c r="AL26" s="92" t="s">
        <v>365</v>
      </c>
      <c r="AM26" s="86" t="s">
        <v>376</v>
      </c>
      <c r="AN26" s="86" t="b">
        <v>0</v>
      </c>
      <c r="AO26" s="92" t="s">
        <v>364</v>
      </c>
      <c r="AP26" s="86" t="s">
        <v>176</v>
      </c>
      <c r="AQ26" s="86">
        <v>0</v>
      </c>
      <c r="AR26" s="86">
        <v>0</v>
      </c>
      <c r="AS26" s="86"/>
      <c r="AT26" s="86"/>
      <c r="AU26" s="86"/>
      <c r="AV26" s="86"/>
      <c r="AW26" s="86"/>
      <c r="AX26" s="86"/>
      <c r="AY26" s="86"/>
      <c r="AZ26" s="86"/>
      <c r="BA26">
        <v>1</v>
      </c>
      <c r="BB26" s="85" t="str">
        <f>REPLACE(INDEX(GroupVertices[Group],MATCH(Edges24[[#This Row],[Vertex 1]],GroupVertices[Vertex],0)),1,1,"")</f>
        <v>5</v>
      </c>
      <c r="BC26" s="85" t="str">
        <f>REPLACE(INDEX(GroupVertices[Group],MATCH(Edges24[[#This Row],[Vertex 2]],GroupVertices[Vertex],0)),1,1,"")</f>
        <v>5</v>
      </c>
      <c r="BD26" s="51">
        <v>1</v>
      </c>
      <c r="BE26" s="52">
        <v>10</v>
      </c>
      <c r="BF26" s="51">
        <v>0</v>
      </c>
      <c r="BG26" s="52">
        <v>0</v>
      </c>
      <c r="BH26" s="51">
        <v>0</v>
      </c>
      <c r="BI26" s="52">
        <v>0</v>
      </c>
      <c r="BJ26" s="51">
        <v>9</v>
      </c>
      <c r="BK26" s="52">
        <v>90</v>
      </c>
      <c r="BL26" s="51">
        <v>10</v>
      </c>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allowBlank="1" showInputMessage="1" showErrorMessage="1" promptTitle="Vertex 2 Name" prompt="Enter the name of the edge's second vertex." sqref="B3:B26"/>
    <dataValidation allowBlank="1" showInputMessage="1" showErrorMessage="1" promptTitle="Vertex 1 Name" prompt="Enter the name of the edge's first vertex." sqref="A3:A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Color" prompt="To select an optional edge color, right-click and select Select Color on the right-click menu." sqref="C3:C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ErrorMessage="1" sqref="N2:N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s>
  <hyperlinks>
    <hyperlink ref="R8" r:id="rId1" display="https://www.instagram.com/p/Bty4mADBCGq/?utm_source=ig_twitter_share&amp;igshid=1d90iehubklfx"/>
    <hyperlink ref="R9" r:id="rId2" display="https://www.socialnature.com/naturally-alkaline-water?review=294597&amp;social=twitter&amp;user_referrer=56989&amp;user_referral_channel=twitter&amp;product=141"/>
    <hyperlink ref="R10" r:id="rId3" display="https://twoavocadostalkhealth.com/food-review-flow-water/"/>
    <hyperlink ref="R11" r:id="rId4" display="https://twoavocadostalkhealth.com/food-review-flow-water/"/>
    <hyperlink ref="R12" r:id="rId5" display="https://www.instagram.com/p/BuoA4qThj72/?utm_source=ig_twitter_share&amp;igshid=10416orpwd843"/>
    <hyperlink ref="R16" r:id="rId6" display="http://www.insidemarine.com/index.php/news/equipment-and-sevices/1596-new-flowsafe-bwms-saves-costs-for-bulkers-with-gravity-discharge-pumps"/>
    <hyperlink ref="R17" r:id="rId7" display="https://www.instagram.com/p/Bu6-fOHg925/?utm_source=ig_twitter_share&amp;igshid=83t0dsuqbv83"/>
    <hyperlink ref="R19" r:id="rId8" display="https://www.socialnature.com/naturally-alkaline-water?review=306814&amp;social=twitter&amp;user_referrer=133535&amp;user_referral_channel=twitter&amp;product=141"/>
    <hyperlink ref="R22" r:id="rId9" display="https://flowentradas.com/ozuna-san-fernando/"/>
    <hyperlink ref="R24" r:id="rId10" display="https://www.facebook.com/533722293309082/posts/2596684667012824/"/>
    <hyperlink ref="R25" r:id="rId11" display="https://www.instagram.com/p/BwXq3ZzlBiB/?igshid=bxbwzldi6m2b"/>
    <hyperlink ref="U5" r:id="rId12" display="https://pbs.twimg.com/media/DzDeiExUYAA1NC4.jpg"/>
    <hyperlink ref="U11" r:id="rId13" display="https://pbs.twimg.com/media/D0GqUN7XcAA9cCk.jpg"/>
    <hyperlink ref="U13" r:id="rId14" display="https://pbs.twimg.com/media/CzhX5N-XEAAkhOB.jpg"/>
    <hyperlink ref="U16" r:id="rId15" display="https://pbs.twimg.com/media/D1Xz9IlWkAECRZA.jpg"/>
    <hyperlink ref="U18" r:id="rId16" display="https://pbs.twimg.com/media/D1jD7OYWkAA-MoF.jpg"/>
    <hyperlink ref="U22" r:id="rId17" display="https://pbs.twimg.com/media/D3TaiElXoAA10UV.jpg"/>
    <hyperlink ref="U26" r:id="rId18" display="https://pbs.twimg.com/media/D4Y6xQiXoAA7gMl.jpg"/>
    <hyperlink ref="V3" r:id="rId19" display="http://pbs.twimg.com/profile_images/1068724472755052544/9GZeQL-7_normal.jpg"/>
    <hyperlink ref="V4" r:id="rId20" display="http://pbs.twimg.com/profile_images/994428748652007424/rLlEECgT_normal.jpg"/>
    <hyperlink ref="V5" r:id="rId21" display="https://pbs.twimg.com/media/DzDeiExUYAA1NC4.jpg"/>
    <hyperlink ref="V6" r:id="rId22" display="http://pbs.twimg.com/profile_images/892756086620422145/SN8c_Ex6_normal.jpg"/>
    <hyperlink ref="V7" r:id="rId23" display="http://pbs.twimg.com/profile_images/892756086620422145/SN8c_Ex6_normal.jpg"/>
    <hyperlink ref="V8" r:id="rId24" display="http://pbs.twimg.com/profile_images/3498898401/9669e2420942d2ff5818ff8cbd157f98_normal.jpeg"/>
    <hyperlink ref="V9" r:id="rId25" display="http://pbs.twimg.com/profile_images/908821652703559680/VHKEYS-T_normal.jpg"/>
    <hyperlink ref="V10" r:id="rId26" display="http://pbs.twimg.com/profile_images/1072590538799542276/gE1Nd8v7_normal.jpg"/>
    <hyperlink ref="V11" r:id="rId27" display="https://pbs.twimg.com/media/D0GqUN7XcAA9cCk.jpg"/>
    <hyperlink ref="V12" r:id="rId28" display="http://pbs.twimg.com/profile_images/506782151854268416/-jpEORSj_normal.jpeg"/>
    <hyperlink ref="V13" r:id="rId29" display="https://pbs.twimg.com/media/CzhX5N-XEAAkhOB.jpg"/>
    <hyperlink ref="V14" r:id="rId30" display="http://pbs.twimg.com/profile_images/1119019770739867654/B7aIt3KY_normal.png"/>
    <hyperlink ref="V15" r:id="rId31" display="http://pbs.twimg.com/profile_images/694573830434480128/evh5vVob_normal.jpg"/>
    <hyperlink ref="V16" r:id="rId32" display="https://pbs.twimg.com/media/D1Xz9IlWkAECRZA.jpg"/>
    <hyperlink ref="V17" r:id="rId33" display="http://pbs.twimg.com/profile_images/961949035077627904/t-6_bQog_normal.jpg"/>
    <hyperlink ref="V18" r:id="rId34" display="https://pbs.twimg.com/media/D1jD7OYWkAA-MoF.jpg"/>
    <hyperlink ref="V19" r:id="rId35" display="http://pbs.twimg.com/profile_images/784857718884409345/DXJrWhfA_normal.png"/>
    <hyperlink ref="V20" r:id="rId36" display="http://pbs.twimg.com/profile_images/1097092402152701952/JTtcc8mD_normal.jpg"/>
    <hyperlink ref="V21" r:id="rId37" display="http://pbs.twimg.com/profile_images/1113511951169130496/wq9Grkl4_normal.jpg"/>
    <hyperlink ref="V22" r:id="rId38" display="https://pbs.twimg.com/media/D3TaiElXoAA10UV.jpg"/>
    <hyperlink ref="V23" r:id="rId39" display="http://pbs.twimg.com/profile_images/559408051787431936/nHd-FPCb_normal.jpeg"/>
    <hyperlink ref="V24" r:id="rId40" display="http://pbs.twimg.com/profile_images/2768994399/1c5c5135bdb74cce1eb57d92369ffce6_normal.jpeg"/>
    <hyperlink ref="V25" r:id="rId41" display="http://pbs.twimg.com/profile_images/706994407136960512/AiIAztvR_normal.jpg"/>
    <hyperlink ref="V26" r:id="rId42" display="https://pbs.twimg.com/media/D4Y6xQiXoAA7gMl.jpg"/>
    <hyperlink ref="X3" r:id="rId43" display="https://twitter.com/#!/terianncarty/status/1093900166233448449"/>
    <hyperlink ref="X4" r:id="rId44" display="https://twitter.com/#!/charsingmin/status/1093707724527976448"/>
    <hyperlink ref="X5" r:id="rId45" display="https://twitter.com/#!/charsingmin/status/1094619395035410432"/>
    <hyperlink ref="X6" r:id="rId46" display="https://twitter.com/#!/liveorganicfood/status/1095284789547028481"/>
    <hyperlink ref="X7" r:id="rId47" display="https://twitter.com/#!/liveorganicfood/status/1093982722765271040"/>
    <hyperlink ref="X8" r:id="rId48" display="https://twitter.com/#!/lizarddreaming/status/1095418670212411392"/>
    <hyperlink ref="X9" r:id="rId49" display="https://twitter.com/#!/ms_k_shay/status/1095979145706827777"/>
    <hyperlink ref="X10" r:id="rId50" display="https://twitter.com/#!/avocadobesties/status/1099346254562246656"/>
    <hyperlink ref="X11" r:id="rId51" display="https://twitter.com/#!/avocadobesties/status/1099347052310511617"/>
    <hyperlink ref="X12" r:id="rId52" display="https://twitter.com/#!/reikireadingsre/status/1102895981899657216"/>
    <hyperlink ref="X13" r:id="rId53" display="https://twitter.com/#!/t_jacksonmusic/status/808492775436062720"/>
    <hyperlink ref="X14" r:id="rId54" display="https://twitter.com/#!/rm_salt/status/1103235018820861953"/>
    <hyperlink ref="X15" r:id="rId55" display="https://twitter.com/#!/keynotegroup/status/1103380278985273345"/>
    <hyperlink ref="X16" r:id="rId56" display="https://twitter.com/#!/insidemarine/status/1105075901836992512"/>
    <hyperlink ref="X17" r:id="rId57" display="https://twitter.com/#!/birdieshg/status/1105564718977159173"/>
    <hyperlink ref="X18" r:id="rId58" display="https://twitter.com/#!/safety4sea/status/1105849145921802241"/>
    <hyperlink ref="X19" r:id="rId59" display="https://twitter.com/#!/jd613a/status/1110294714161528833"/>
    <hyperlink ref="X20" r:id="rId60" display="https://twitter.com/#!/parradoftmena/status/1113783113367334912"/>
    <hyperlink ref="X21" r:id="rId61" display="https://twitter.com/#!/cfanamenacf_/status/1113877967317471234"/>
    <hyperlink ref="X22" r:id="rId62" display="https://twitter.com/#!/betheflowevents/status/1113755764416557056"/>
    <hyperlink ref="X23" r:id="rId63" display="https://twitter.com/#!/jldelapena/status/1115243412633149443"/>
    <hyperlink ref="X24" r:id="rId64" display="https://twitter.com/#!/lcddirectoron/status/1117169450246189056"/>
    <hyperlink ref="X25" r:id="rId65" display="https://twitter.com/#!/currentwoman/status/1118611037513633792"/>
    <hyperlink ref="X26" r:id="rId66" display="https://twitter.com/#!/dustin_crowder/status/1118646194631323649"/>
    <hyperlink ref="AZ22" r:id="rId67" display="https://api.twitter.com/1.1/geo/id/f68227769e30abbc.json"/>
  </hyperlinks>
  <printOptions/>
  <pageMargins left="0.7" right="0.7" top="0.75" bottom="0.75" header="0.3" footer="0.3"/>
  <pageSetup horizontalDpi="600" verticalDpi="600" orientation="portrait" r:id="rId71"/>
  <legacyDrawing r:id="rId69"/>
  <tableParts>
    <tablePart r:id="rId70"/>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958</v>
      </c>
      <c r="B1" s="13" t="s">
        <v>34</v>
      </c>
    </row>
    <row r="2" spans="1:2" ht="15">
      <c r="A2" s="124" t="s">
        <v>213</v>
      </c>
      <c r="B2" s="85">
        <v>14</v>
      </c>
    </row>
    <row r="3" spans="1:2" ht="15">
      <c r="A3" s="124" t="s">
        <v>237</v>
      </c>
      <c r="B3" s="85">
        <v>13</v>
      </c>
    </row>
    <row r="4" spans="1:2" ht="15">
      <c r="A4" s="124" t="s">
        <v>214</v>
      </c>
      <c r="B4" s="85">
        <v>8</v>
      </c>
    </row>
    <row r="5" spans="1:2" ht="15">
      <c r="A5" s="124" t="s">
        <v>228</v>
      </c>
      <c r="B5" s="85">
        <v>6</v>
      </c>
    </row>
    <row r="6" spans="1:2" ht="15">
      <c r="A6" s="124" t="s">
        <v>225</v>
      </c>
      <c r="B6" s="85">
        <v>3</v>
      </c>
    </row>
    <row r="7" spans="1:2" ht="15">
      <c r="A7" s="124" t="s">
        <v>216</v>
      </c>
      <c r="B7" s="85">
        <v>3</v>
      </c>
    </row>
    <row r="8" spans="1:2" ht="15">
      <c r="A8" s="124" t="s">
        <v>238</v>
      </c>
      <c r="B8" s="85">
        <v>2</v>
      </c>
    </row>
    <row r="9" spans="1:2" ht="15">
      <c r="A9" s="124" t="s">
        <v>236</v>
      </c>
      <c r="B9" s="85">
        <v>1</v>
      </c>
    </row>
    <row r="10" spans="1:2" ht="15">
      <c r="A10" s="124" t="s">
        <v>224</v>
      </c>
      <c r="B10" s="85">
        <v>0</v>
      </c>
    </row>
    <row r="11" spans="1:2" ht="15">
      <c r="A11" s="124" t="s">
        <v>223</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0"/>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5" t="s">
        <v>960</v>
      </c>
      <c r="B25" t="s">
        <v>959</v>
      </c>
    </row>
    <row r="26" spans="1:2" ht="15">
      <c r="A26" s="136">
        <v>42717.086493055554</v>
      </c>
      <c r="B26" s="3">
        <v>1</v>
      </c>
    </row>
    <row r="27" spans="1:2" ht="15">
      <c r="A27" s="136">
        <v>43504.12981481481</v>
      </c>
      <c r="B27" s="3">
        <v>1</v>
      </c>
    </row>
    <row r="28" spans="1:2" ht="15">
      <c r="A28" s="136">
        <v>43504.660844907405</v>
      </c>
      <c r="B28" s="3">
        <v>1</v>
      </c>
    </row>
    <row r="29" spans="1:2" ht="15">
      <c r="A29" s="136">
        <v>43504.888657407406</v>
      </c>
      <c r="B29" s="3">
        <v>1</v>
      </c>
    </row>
    <row r="30" spans="1:2" ht="15">
      <c r="A30" s="136">
        <v>43506.64554398148</v>
      </c>
      <c r="B30" s="3">
        <v>1</v>
      </c>
    </row>
    <row r="31" spans="1:2" ht="15">
      <c r="A31" s="136">
        <v>43508.48167824074</v>
      </c>
      <c r="B31" s="3">
        <v>1</v>
      </c>
    </row>
    <row r="32" spans="1:2" ht="15">
      <c r="A32" s="136">
        <v>43508.851122685184</v>
      </c>
      <c r="B32" s="3">
        <v>1</v>
      </c>
    </row>
    <row r="33" spans="1:2" ht="15">
      <c r="A33" s="136">
        <v>43510.39774305555</v>
      </c>
      <c r="B33" s="3">
        <v>1</v>
      </c>
    </row>
    <row r="34" spans="1:2" ht="15">
      <c r="A34" s="136">
        <v>43519.68918981482</v>
      </c>
      <c r="B34" s="3">
        <v>1</v>
      </c>
    </row>
    <row r="35" spans="1:2" ht="15">
      <c r="A35" s="136">
        <v>43519.69138888889</v>
      </c>
      <c r="B35" s="3">
        <v>1</v>
      </c>
    </row>
    <row r="36" spans="1:2" ht="15">
      <c r="A36" s="136">
        <v>43529.48457175926</v>
      </c>
      <c r="B36" s="3">
        <v>1</v>
      </c>
    </row>
    <row r="37" spans="1:2" ht="15">
      <c r="A37" s="136">
        <v>43530.42013888889</v>
      </c>
      <c r="B37" s="3">
        <v>1</v>
      </c>
    </row>
    <row r="38" spans="1:2" ht="15">
      <c r="A38" s="136">
        <v>43530.820972222224</v>
      </c>
      <c r="B38" s="3">
        <v>1</v>
      </c>
    </row>
    <row r="39" spans="1:2" ht="15">
      <c r="A39" s="136">
        <v>43535.5</v>
      </c>
      <c r="B39" s="3">
        <v>1</v>
      </c>
    </row>
    <row r="40" spans="1:2" ht="15">
      <c r="A40" s="136">
        <v>43536.84888888889</v>
      </c>
      <c r="B40" s="3">
        <v>1</v>
      </c>
    </row>
    <row r="41" spans="1:2" ht="15">
      <c r="A41" s="136">
        <v>43537.63375</v>
      </c>
      <c r="B41" s="3">
        <v>1</v>
      </c>
    </row>
    <row r="42" spans="1:2" ht="15">
      <c r="A42" s="136">
        <v>43549.90118055556</v>
      </c>
      <c r="B42" s="3">
        <v>1</v>
      </c>
    </row>
    <row r="43" spans="1:2" ht="15">
      <c r="A43" s="136">
        <v>43559.45186342593</v>
      </c>
      <c r="B43" s="3">
        <v>1</v>
      </c>
    </row>
    <row r="44" spans="1:2" ht="15">
      <c r="A44" s="136">
        <v>43559.52732638889</v>
      </c>
      <c r="B44" s="3">
        <v>1</v>
      </c>
    </row>
    <row r="45" spans="1:2" ht="15">
      <c r="A45" s="136">
        <v>43559.78907407408</v>
      </c>
      <c r="B45" s="3">
        <v>1</v>
      </c>
    </row>
    <row r="46" spans="1:2" ht="15">
      <c r="A46" s="136">
        <v>43563.55699074074</v>
      </c>
      <c r="B46" s="3">
        <v>1</v>
      </c>
    </row>
    <row r="47" spans="1:2" ht="15">
      <c r="A47" s="136">
        <v>43568.87184027778</v>
      </c>
      <c r="B47" s="3">
        <v>1</v>
      </c>
    </row>
    <row r="48" spans="1:2" ht="15">
      <c r="A48" s="136">
        <v>43572.84986111111</v>
      </c>
      <c r="B48" s="3">
        <v>1</v>
      </c>
    </row>
    <row r="49" spans="1:2" ht="15">
      <c r="A49" s="136">
        <v>43572.946875</v>
      </c>
      <c r="B49" s="3">
        <v>1</v>
      </c>
    </row>
    <row r="50" spans="1:2" ht="15">
      <c r="A50" s="136" t="s">
        <v>961</v>
      </c>
      <c r="B50" s="3">
        <v>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386</v>
      </c>
      <c r="AE2" s="13" t="s">
        <v>387</v>
      </c>
      <c r="AF2" s="13" t="s">
        <v>388</v>
      </c>
      <c r="AG2" s="13" t="s">
        <v>389</v>
      </c>
      <c r="AH2" s="13" t="s">
        <v>390</v>
      </c>
      <c r="AI2" s="13" t="s">
        <v>391</v>
      </c>
      <c r="AJ2" s="13" t="s">
        <v>392</v>
      </c>
      <c r="AK2" s="13" t="s">
        <v>393</v>
      </c>
      <c r="AL2" s="13" t="s">
        <v>394</v>
      </c>
      <c r="AM2" s="13" t="s">
        <v>395</v>
      </c>
      <c r="AN2" s="13" t="s">
        <v>396</v>
      </c>
      <c r="AO2" s="13" t="s">
        <v>397</v>
      </c>
      <c r="AP2" s="13" t="s">
        <v>398</v>
      </c>
      <c r="AQ2" s="13" t="s">
        <v>399</v>
      </c>
      <c r="AR2" s="13" t="s">
        <v>400</v>
      </c>
      <c r="AS2" s="13" t="s">
        <v>192</v>
      </c>
      <c r="AT2" s="13" t="s">
        <v>401</v>
      </c>
      <c r="AU2" s="13" t="s">
        <v>402</v>
      </c>
      <c r="AV2" s="13" t="s">
        <v>403</v>
      </c>
      <c r="AW2" s="13" t="s">
        <v>404</v>
      </c>
      <c r="AX2" s="13" t="s">
        <v>405</v>
      </c>
      <c r="AY2" s="13" t="s">
        <v>406</v>
      </c>
      <c r="AZ2" s="13" t="s">
        <v>645</v>
      </c>
      <c r="BA2" s="130" t="s">
        <v>845</v>
      </c>
      <c r="BB2" s="130" t="s">
        <v>846</v>
      </c>
      <c r="BC2" s="130" t="s">
        <v>847</v>
      </c>
      <c r="BD2" s="130" t="s">
        <v>848</v>
      </c>
      <c r="BE2" s="130" t="s">
        <v>849</v>
      </c>
      <c r="BF2" s="130" t="s">
        <v>854</v>
      </c>
      <c r="BG2" s="130" t="s">
        <v>858</v>
      </c>
      <c r="BH2" s="130" t="s">
        <v>877</v>
      </c>
      <c r="BI2" s="130" t="s">
        <v>881</v>
      </c>
      <c r="BJ2" s="130" t="s">
        <v>900</v>
      </c>
      <c r="BK2" s="130" t="s">
        <v>946</v>
      </c>
      <c r="BL2" s="130" t="s">
        <v>947</v>
      </c>
      <c r="BM2" s="130" t="s">
        <v>948</v>
      </c>
      <c r="BN2" s="130" t="s">
        <v>949</v>
      </c>
      <c r="BO2" s="130" t="s">
        <v>950</v>
      </c>
      <c r="BP2" s="130" t="s">
        <v>951</v>
      </c>
      <c r="BQ2" s="130" t="s">
        <v>952</v>
      </c>
      <c r="BR2" s="130" t="s">
        <v>953</v>
      </c>
      <c r="BS2" s="130" t="s">
        <v>955</v>
      </c>
      <c r="BT2" s="3"/>
      <c r="BU2" s="3"/>
    </row>
    <row r="3" spans="1:73" ht="15" customHeight="1">
      <c r="A3" s="50" t="s">
        <v>212</v>
      </c>
      <c r="B3" s="53"/>
      <c r="C3" s="53" t="s">
        <v>64</v>
      </c>
      <c r="D3" s="54">
        <v>243.41511285574092</v>
      </c>
      <c r="E3" s="55"/>
      <c r="F3" s="112" t="s">
        <v>301</v>
      </c>
      <c r="G3" s="53"/>
      <c r="H3" s="57" t="s">
        <v>212</v>
      </c>
      <c r="I3" s="56"/>
      <c r="J3" s="56"/>
      <c r="K3" s="114" t="s">
        <v>569</v>
      </c>
      <c r="L3" s="59">
        <v>1</v>
      </c>
      <c r="M3" s="60">
        <v>5986.49658203125</v>
      </c>
      <c r="N3" s="60">
        <v>5527.650390625</v>
      </c>
      <c r="O3" s="58"/>
      <c r="P3" s="61"/>
      <c r="Q3" s="61"/>
      <c r="R3" s="51"/>
      <c r="S3" s="51">
        <v>0</v>
      </c>
      <c r="T3" s="51">
        <v>1</v>
      </c>
      <c r="U3" s="52">
        <v>0</v>
      </c>
      <c r="V3" s="52">
        <v>0.1</v>
      </c>
      <c r="W3" s="52">
        <v>0.027618</v>
      </c>
      <c r="X3" s="52">
        <v>0.557367</v>
      </c>
      <c r="Y3" s="52">
        <v>0</v>
      </c>
      <c r="Z3" s="52">
        <v>0</v>
      </c>
      <c r="AA3" s="62">
        <v>3</v>
      </c>
      <c r="AB3" s="62"/>
      <c r="AC3" s="63"/>
      <c r="AD3" s="85" t="s">
        <v>407</v>
      </c>
      <c r="AE3" s="85">
        <v>740</v>
      </c>
      <c r="AF3" s="85">
        <v>796</v>
      </c>
      <c r="AG3" s="85">
        <v>4807</v>
      </c>
      <c r="AH3" s="85">
        <v>1877</v>
      </c>
      <c r="AI3" s="85"/>
      <c r="AJ3" s="85" t="s">
        <v>434</v>
      </c>
      <c r="AK3" s="85" t="s">
        <v>460</v>
      </c>
      <c r="AL3" s="90" t="s">
        <v>478</v>
      </c>
      <c r="AM3" s="85"/>
      <c r="AN3" s="87">
        <v>40818.31670138889</v>
      </c>
      <c r="AO3" s="90" t="s">
        <v>501</v>
      </c>
      <c r="AP3" s="85" t="b">
        <v>1</v>
      </c>
      <c r="AQ3" s="85" t="b">
        <v>0</v>
      </c>
      <c r="AR3" s="85" t="b">
        <v>1</v>
      </c>
      <c r="AS3" s="85" t="s">
        <v>366</v>
      </c>
      <c r="AT3" s="85">
        <v>39</v>
      </c>
      <c r="AU3" s="90" t="s">
        <v>524</v>
      </c>
      <c r="AV3" s="85" t="b">
        <v>0</v>
      </c>
      <c r="AW3" s="85" t="s">
        <v>541</v>
      </c>
      <c r="AX3" s="90" t="s">
        <v>542</v>
      </c>
      <c r="AY3" s="85" t="s">
        <v>66</v>
      </c>
      <c r="AZ3" s="85" t="str">
        <f>REPLACE(INDEX(GroupVertices[Group],MATCH(Vertices[[#This Row],[Vertex]],GroupVertices[Vertex],0)),1,1,"")</f>
        <v>3</v>
      </c>
      <c r="BA3" s="51"/>
      <c r="BB3" s="51"/>
      <c r="BC3" s="51"/>
      <c r="BD3" s="51"/>
      <c r="BE3" s="51" t="s">
        <v>279</v>
      </c>
      <c r="BF3" s="51" t="s">
        <v>279</v>
      </c>
      <c r="BG3" s="131" t="s">
        <v>859</v>
      </c>
      <c r="BH3" s="131" t="s">
        <v>859</v>
      </c>
      <c r="BI3" s="131" t="s">
        <v>882</v>
      </c>
      <c r="BJ3" s="131" t="s">
        <v>882</v>
      </c>
      <c r="BK3" s="131">
        <v>0</v>
      </c>
      <c r="BL3" s="134">
        <v>0</v>
      </c>
      <c r="BM3" s="131">
        <v>1</v>
      </c>
      <c r="BN3" s="134">
        <v>3.5714285714285716</v>
      </c>
      <c r="BO3" s="131">
        <v>0</v>
      </c>
      <c r="BP3" s="134">
        <v>0</v>
      </c>
      <c r="BQ3" s="131">
        <v>27</v>
      </c>
      <c r="BR3" s="134">
        <v>96.42857142857143</v>
      </c>
      <c r="BS3" s="131">
        <v>28</v>
      </c>
      <c r="BT3" s="3"/>
      <c r="BU3" s="3"/>
    </row>
    <row r="4" spans="1:76" ht="15">
      <c r="A4" s="14" t="s">
        <v>213</v>
      </c>
      <c r="B4" s="15"/>
      <c r="C4" s="15" t="s">
        <v>64</v>
      </c>
      <c r="D4" s="93">
        <v>258.7318449460255</v>
      </c>
      <c r="E4" s="81"/>
      <c r="F4" s="112" t="s">
        <v>302</v>
      </c>
      <c r="G4" s="15"/>
      <c r="H4" s="16" t="s">
        <v>213</v>
      </c>
      <c r="I4" s="66"/>
      <c r="J4" s="66"/>
      <c r="K4" s="114" t="s">
        <v>570</v>
      </c>
      <c r="L4" s="94">
        <v>9999</v>
      </c>
      <c r="M4" s="95">
        <v>4577.1103515625</v>
      </c>
      <c r="N4" s="95">
        <v>7468.5556640625</v>
      </c>
      <c r="O4" s="77"/>
      <c r="P4" s="96"/>
      <c r="Q4" s="96"/>
      <c r="R4" s="97"/>
      <c r="S4" s="51">
        <v>2</v>
      </c>
      <c r="T4" s="51">
        <v>3</v>
      </c>
      <c r="U4" s="52">
        <v>14</v>
      </c>
      <c r="V4" s="52">
        <v>0.166667</v>
      </c>
      <c r="W4" s="52">
        <v>0.067548</v>
      </c>
      <c r="X4" s="52">
        <v>1.917027</v>
      </c>
      <c r="Y4" s="52">
        <v>0.08333333333333333</v>
      </c>
      <c r="Z4" s="52">
        <v>0.25</v>
      </c>
      <c r="AA4" s="82">
        <v>4</v>
      </c>
      <c r="AB4" s="82"/>
      <c r="AC4" s="98"/>
      <c r="AD4" s="85" t="s">
        <v>408</v>
      </c>
      <c r="AE4" s="85">
        <v>1206</v>
      </c>
      <c r="AF4" s="85">
        <v>945</v>
      </c>
      <c r="AG4" s="85">
        <v>3755</v>
      </c>
      <c r="AH4" s="85">
        <v>5966</v>
      </c>
      <c r="AI4" s="85"/>
      <c r="AJ4" s="85" t="s">
        <v>435</v>
      </c>
      <c r="AK4" s="85" t="s">
        <v>461</v>
      </c>
      <c r="AL4" s="90" t="s">
        <v>479</v>
      </c>
      <c r="AM4" s="85"/>
      <c r="AN4" s="87">
        <v>40851.019895833335</v>
      </c>
      <c r="AO4" s="90" t="s">
        <v>502</v>
      </c>
      <c r="AP4" s="85" t="b">
        <v>0</v>
      </c>
      <c r="AQ4" s="85" t="b">
        <v>0</v>
      </c>
      <c r="AR4" s="85" t="b">
        <v>0</v>
      </c>
      <c r="AS4" s="85" t="s">
        <v>366</v>
      </c>
      <c r="AT4" s="85">
        <v>50</v>
      </c>
      <c r="AU4" s="90" t="s">
        <v>525</v>
      </c>
      <c r="AV4" s="85" t="b">
        <v>0</v>
      </c>
      <c r="AW4" s="85" t="s">
        <v>541</v>
      </c>
      <c r="AX4" s="90" t="s">
        <v>543</v>
      </c>
      <c r="AY4" s="85" t="s">
        <v>66</v>
      </c>
      <c r="AZ4" s="85" t="str">
        <f>REPLACE(INDEX(GroupVertices[Group],MATCH(Vertices[[#This Row],[Vertex]],GroupVertices[Vertex],0)),1,1,"")</f>
        <v>3</v>
      </c>
      <c r="BA4" s="51"/>
      <c r="BB4" s="51"/>
      <c r="BC4" s="51"/>
      <c r="BD4" s="51"/>
      <c r="BE4" s="51" t="s">
        <v>850</v>
      </c>
      <c r="BF4" s="51" t="s">
        <v>855</v>
      </c>
      <c r="BG4" s="131" t="s">
        <v>860</v>
      </c>
      <c r="BH4" s="131" t="s">
        <v>878</v>
      </c>
      <c r="BI4" s="131" t="s">
        <v>883</v>
      </c>
      <c r="BJ4" s="131" t="s">
        <v>901</v>
      </c>
      <c r="BK4" s="131">
        <v>0</v>
      </c>
      <c r="BL4" s="134">
        <v>0</v>
      </c>
      <c r="BM4" s="131">
        <v>2</v>
      </c>
      <c r="BN4" s="134">
        <v>3.3333333333333335</v>
      </c>
      <c r="BO4" s="131">
        <v>0</v>
      </c>
      <c r="BP4" s="134">
        <v>0</v>
      </c>
      <c r="BQ4" s="131">
        <v>58</v>
      </c>
      <c r="BR4" s="134">
        <v>96.66666666666667</v>
      </c>
      <c r="BS4" s="131">
        <v>60</v>
      </c>
      <c r="BT4" s="2"/>
      <c r="BU4" s="3"/>
      <c r="BV4" s="3"/>
      <c r="BW4" s="3"/>
      <c r="BX4" s="3"/>
    </row>
    <row r="5" spans="1:76" ht="15">
      <c r="A5" s="14" t="s">
        <v>233</v>
      </c>
      <c r="B5" s="15"/>
      <c r="C5" s="15" t="s">
        <v>64</v>
      </c>
      <c r="D5" s="93">
        <v>181.2230127576055</v>
      </c>
      <c r="E5" s="81"/>
      <c r="F5" s="112" t="s">
        <v>530</v>
      </c>
      <c r="G5" s="15"/>
      <c r="H5" s="16" t="s">
        <v>233</v>
      </c>
      <c r="I5" s="66"/>
      <c r="J5" s="66"/>
      <c r="K5" s="114" t="s">
        <v>571</v>
      </c>
      <c r="L5" s="94">
        <v>1</v>
      </c>
      <c r="M5" s="95">
        <v>6186.37060546875</v>
      </c>
      <c r="N5" s="95">
        <v>9566.3955078125</v>
      </c>
      <c r="O5" s="77"/>
      <c r="P5" s="96"/>
      <c r="Q5" s="96"/>
      <c r="R5" s="97"/>
      <c r="S5" s="51">
        <v>1</v>
      </c>
      <c r="T5" s="51">
        <v>0</v>
      </c>
      <c r="U5" s="52">
        <v>0</v>
      </c>
      <c r="V5" s="52">
        <v>0.1</v>
      </c>
      <c r="W5" s="52">
        <v>0.027618</v>
      </c>
      <c r="X5" s="52">
        <v>0.557367</v>
      </c>
      <c r="Y5" s="52">
        <v>0</v>
      </c>
      <c r="Z5" s="52">
        <v>0</v>
      </c>
      <c r="AA5" s="82">
        <v>5</v>
      </c>
      <c r="AB5" s="82"/>
      <c r="AC5" s="98"/>
      <c r="AD5" s="85" t="s">
        <v>409</v>
      </c>
      <c r="AE5" s="85">
        <v>87</v>
      </c>
      <c r="AF5" s="85">
        <v>191</v>
      </c>
      <c r="AG5" s="85">
        <v>756</v>
      </c>
      <c r="AH5" s="85">
        <v>24</v>
      </c>
      <c r="AI5" s="85"/>
      <c r="AJ5" s="85" t="s">
        <v>436</v>
      </c>
      <c r="AK5" s="85" t="s">
        <v>462</v>
      </c>
      <c r="AL5" s="90" t="s">
        <v>480</v>
      </c>
      <c r="AM5" s="85"/>
      <c r="AN5" s="87">
        <v>41345.71226851852</v>
      </c>
      <c r="AO5" s="90" t="s">
        <v>503</v>
      </c>
      <c r="AP5" s="85" t="b">
        <v>0</v>
      </c>
      <c r="AQ5" s="85" t="b">
        <v>0</v>
      </c>
      <c r="AR5" s="85" t="b">
        <v>0</v>
      </c>
      <c r="AS5" s="85" t="s">
        <v>366</v>
      </c>
      <c r="AT5" s="85">
        <v>2</v>
      </c>
      <c r="AU5" s="90" t="s">
        <v>524</v>
      </c>
      <c r="AV5" s="85" t="b">
        <v>0</v>
      </c>
      <c r="AW5" s="85" t="s">
        <v>541</v>
      </c>
      <c r="AX5" s="90" t="s">
        <v>544</v>
      </c>
      <c r="AY5" s="85" t="s">
        <v>65</v>
      </c>
      <c r="AZ5" s="85" t="str">
        <f>REPLACE(INDEX(GroupVertices[Group],MATCH(Vertices[[#This Row],[Vertex]],GroupVertices[Vertex],0)),1,1,"")</f>
        <v>3</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214</v>
      </c>
      <c r="B6" s="15"/>
      <c r="C6" s="15" t="s">
        <v>64</v>
      </c>
      <c r="D6" s="93">
        <v>1000</v>
      </c>
      <c r="E6" s="81"/>
      <c r="F6" s="112" t="s">
        <v>303</v>
      </c>
      <c r="G6" s="15"/>
      <c r="H6" s="16" t="s">
        <v>214</v>
      </c>
      <c r="I6" s="66"/>
      <c r="J6" s="66"/>
      <c r="K6" s="114" t="s">
        <v>572</v>
      </c>
      <c r="L6" s="94">
        <v>5714.142857142857</v>
      </c>
      <c r="M6" s="95">
        <v>3715.549072265625</v>
      </c>
      <c r="N6" s="95">
        <v>5175.953125</v>
      </c>
      <c r="O6" s="77"/>
      <c r="P6" s="96"/>
      <c r="Q6" s="96"/>
      <c r="R6" s="97"/>
      <c r="S6" s="51">
        <v>1</v>
      </c>
      <c r="T6" s="51">
        <v>3</v>
      </c>
      <c r="U6" s="52">
        <v>8</v>
      </c>
      <c r="V6" s="52">
        <v>0.142857</v>
      </c>
      <c r="W6" s="52">
        <v>0.058453</v>
      </c>
      <c r="X6" s="52">
        <v>1.443043</v>
      </c>
      <c r="Y6" s="52">
        <v>0.16666666666666666</v>
      </c>
      <c r="Z6" s="52">
        <v>0.3333333333333333</v>
      </c>
      <c r="AA6" s="82">
        <v>6</v>
      </c>
      <c r="AB6" s="82"/>
      <c r="AC6" s="98"/>
      <c r="AD6" s="85" t="s">
        <v>410</v>
      </c>
      <c r="AE6" s="85">
        <v>28808</v>
      </c>
      <c r="AF6" s="85">
        <v>32848</v>
      </c>
      <c r="AG6" s="85">
        <v>24171</v>
      </c>
      <c r="AH6" s="85">
        <v>6256</v>
      </c>
      <c r="AI6" s="85"/>
      <c r="AJ6" s="85" t="s">
        <v>437</v>
      </c>
      <c r="AK6" s="85" t="s">
        <v>463</v>
      </c>
      <c r="AL6" s="90" t="s">
        <v>481</v>
      </c>
      <c r="AM6" s="85"/>
      <c r="AN6" s="87">
        <v>40874.64797453704</v>
      </c>
      <c r="AO6" s="90" t="s">
        <v>504</v>
      </c>
      <c r="AP6" s="85" t="b">
        <v>0</v>
      </c>
      <c r="AQ6" s="85" t="b">
        <v>0</v>
      </c>
      <c r="AR6" s="85" t="b">
        <v>0</v>
      </c>
      <c r="AS6" s="85" t="s">
        <v>366</v>
      </c>
      <c r="AT6" s="85">
        <v>519</v>
      </c>
      <c r="AU6" s="90" t="s">
        <v>526</v>
      </c>
      <c r="AV6" s="85" t="b">
        <v>0</v>
      </c>
      <c r="AW6" s="85" t="s">
        <v>541</v>
      </c>
      <c r="AX6" s="90" t="s">
        <v>545</v>
      </c>
      <c r="AY6" s="85" t="s">
        <v>66</v>
      </c>
      <c r="AZ6" s="85" t="str">
        <f>REPLACE(INDEX(GroupVertices[Group],MATCH(Vertices[[#This Row],[Vertex]],GroupVertices[Vertex],0)),1,1,"")</f>
        <v>3</v>
      </c>
      <c r="BA6" s="51"/>
      <c r="BB6" s="51"/>
      <c r="BC6" s="51"/>
      <c r="BD6" s="51"/>
      <c r="BE6" s="51" t="s">
        <v>851</v>
      </c>
      <c r="BF6" s="51" t="s">
        <v>856</v>
      </c>
      <c r="BG6" s="131" t="s">
        <v>861</v>
      </c>
      <c r="BH6" s="131" t="s">
        <v>879</v>
      </c>
      <c r="BI6" s="131" t="s">
        <v>884</v>
      </c>
      <c r="BJ6" s="131" t="s">
        <v>884</v>
      </c>
      <c r="BK6" s="131">
        <v>0</v>
      </c>
      <c r="BL6" s="134">
        <v>0</v>
      </c>
      <c r="BM6" s="131">
        <v>2</v>
      </c>
      <c r="BN6" s="134">
        <v>4.3478260869565215</v>
      </c>
      <c r="BO6" s="131">
        <v>0</v>
      </c>
      <c r="BP6" s="134">
        <v>0</v>
      </c>
      <c r="BQ6" s="131">
        <v>44</v>
      </c>
      <c r="BR6" s="134">
        <v>95.65217391304348</v>
      </c>
      <c r="BS6" s="131">
        <v>46</v>
      </c>
      <c r="BT6" s="2"/>
      <c r="BU6" s="3"/>
      <c r="BV6" s="3"/>
      <c r="BW6" s="3"/>
      <c r="BX6" s="3"/>
    </row>
    <row r="7" spans="1:76" ht="15">
      <c r="A7" s="14" t="s">
        <v>234</v>
      </c>
      <c r="B7" s="15"/>
      <c r="C7" s="15" t="s">
        <v>64</v>
      </c>
      <c r="D7" s="93">
        <v>257.49828263002945</v>
      </c>
      <c r="E7" s="81"/>
      <c r="F7" s="112" t="s">
        <v>531</v>
      </c>
      <c r="G7" s="15"/>
      <c r="H7" s="16" t="s">
        <v>234</v>
      </c>
      <c r="I7" s="66"/>
      <c r="J7" s="66"/>
      <c r="K7" s="114" t="s">
        <v>573</v>
      </c>
      <c r="L7" s="94">
        <v>1</v>
      </c>
      <c r="M7" s="95">
        <v>7263.73095703125</v>
      </c>
      <c r="N7" s="95">
        <v>5633.494140625</v>
      </c>
      <c r="O7" s="77"/>
      <c r="P7" s="96"/>
      <c r="Q7" s="96"/>
      <c r="R7" s="97"/>
      <c r="S7" s="51">
        <v>1</v>
      </c>
      <c r="T7" s="51">
        <v>0</v>
      </c>
      <c r="U7" s="52">
        <v>0</v>
      </c>
      <c r="V7" s="52">
        <v>0.090909</v>
      </c>
      <c r="W7" s="52">
        <v>0.0239</v>
      </c>
      <c r="X7" s="52">
        <v>0.558861</v>
      </c>
      <c r="Y7" s="52">
        <v>0</v>
      </c>
      <c r="Z7" s="52">
        <v>0</v>
      </c>
      <c r="AA7" s="82">
        <v>7</v>
      </c>
      <c r="AB7" s="82"/>
      <c r="AC7" s="98"/>
      <c r="AD7" s="85" t="s">
        <v>411</v>
      </c>
      <c r="AE7" s="85">
        <v>1216</v>
      </c>
      <c r="AF7" s="85">
        <v>933</v>
      </c>
      <c r="AG7" s="85">
        <v>21487</v>
      </c>
      <c r="AH7" s="85">
        <v>26254</v>
      </c>
      <c r="AI7" s="85"/>
      <c r="AJ7" s="85" t="s">
        <v>438</v>
      </c>
      <c r="AK7" s="85" t="s">
        <v>464</v>
      </c>
      <c r="AL7" s="90" t="s">
        <v>482</v>
      </c>
      <c r="AM7" s="85"/>
      <c r="AN7" s="87">
        <v>43030.043900462966</v>
      </c>
      <c r="AO7" s="90" t="s">
        <v>505</v>
      </c>
      <c r="AP7" s="85" t="b">
        <v>0</v>
      </c>
      <c r="AQ7" s="85" t="b">
        <v>0</v>
      </c>
      <c r="AR7" s="85" t="b">
        <v>1</v>
      </c>
      <c r="AS7" s="85" t="s">
        <v>523</v>
      </c>
      <c r="AT7" s="85">
        <v>3</v>
      </c>
      <c r="AU7" s="90" t="s">
        <v>524</v>
      </c>
      <c r="AV7" s="85" t="b">
        <v>0</v>
      </c>
      <c r="AW7" s="85" t="s">
        <v>541</v>
      </c>
      <c r="AX7" s="90" t="s">
        <v>546</v>
      </c>
      <c r="AY7" s="85" t="s">
        <v>65</v>
      </c>
      <c r="AZ7" s="85" t="str">
        <f>REPLACE(INDEX(GroupVertices[Group],MATCH(Vertices[[#This Row],[Vertex]],GroupVertices[Vertex],0)),1,1,"")</f>
        <v>3</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235</v>
      </c>
      <c r="B8" s="15"/>
      <c r="C8" s="15" t="s">
        <v>64</v>
      </c>
      <c r="D8" s="93">
        <v>285.9730127576055</v>
      </c>
      <c r="E8" s="81"/>
      <c r="F8" s="112" t="s">
        <v>532</v>
      </c>
      <c r="G8" s="15"/>
      <c r="H8" s="16" t="s">
        <v>235</v>
      </c>
      <c r="I8" s="66"/>
      <c r="J8" s="66"/>
      <c r="K8" s="114" t="s">
        <v>574</v>
      </c>
      <c r="L8" s="94">
        <v>1</v>
      </c>
      <c r="M8" s="95">
        <v>3099.105224609375</v>
      </c>
      <c r="N8" s="95">
        <v>7392.93896484375</v>
      </c>
      <c r="O8" s="77"/>
      <c r="P8" s="96"/>
      <c r="Q8" s="96"/>
      <c r="R8" s="97"/>
      <c r="S8" s="51">
        <v>2</v>
      </c>
      <c r="T8" s="51">
        <v>0</v>
      </c>
      <c r="U8" s="52">
        <v>0</v>
      </c>
      <c r="V8" s="52">
        <v>0.125</v>
      </c>
      <c r="W8" s="52">
        <v>0.051517</v>
      </c>
      <c r="X8" s="52">
        <v>0.966228</v>
      </c>
      <c r="Y8" s="52">
        <v>1</v>
      </c>
      <c r="Z8" s="52">
        <v>0</v>
      </c>
      <c r="AA8" s="82">
        <v>8</v>
      </c>
      <c r="AB8" s="82"/>
      <c r="AC8" s="98"/>
      <c r="AD8" s="85" t="s">
        <v>412</v>
      </c>
      <c r="AE8" s="85">
        <v>443</v>
      </c>
      <c r="AF8" s="85">
        <v>1210</v>
      </c>
      <c r="AG8" s="85">
        <v>1932</v>
      </c>
      <c r="AH8" s="85">
        <v>434</v>
      </c>
      <c r="AI8" s="85">
        <v>-14400</v>
      </c>
      <c r="AJ8" s="85" t="s">
        <v>439</v>
      </c>
      <c r="AK8" s="85"/>
      <c r="AL8" s="90" t="s">
        <v>483</v>
      </c>
      <c r="AM8" s="85" t="s">
        <v>500</v>
      </c>
      <c r="AN8" s="87">
        <v>39940.6709375</v>
      </c>
      <c r="AO8" s="90" t="s">
        <v>506</v>
      </c>
      <c r="AP8" s="85" t="b">
        <v>0</v>
      </c>
      <c r="AQ8" s="85" t="b">
        <v>0</v>
      </c>
      <c r="AR8" s="85" t="b">
        <v>1</v>
      </c>
      <c r="AS8" s="85" t="s">
        <v>366</v>
      </c>
      <c r="AT8" s="85">
        <v>56</v>
      </c>
      <c r="AU8" s="90" t="s">
        <v>527</v>
      </c>
      <c r="AV8" s="85" t="b">
        <v>0</v>
      </c>
      <c r="AW8" s="85" t="s">
        <v>541</v>
      </c>
      <c r="AX8" s="90" t="s">
        <v>547</v>
      </c>
      <c r="AY8" s="85" t="s">
        <v>65</v>
      </c>
      <c r="AZ8" s="85" t="str">
        <f>REPLACE(INDEX(GroupVertices[Group],MATCH(Vertices[[#This Row],[Vertex]],GroupVertices[Vertex],0)),1,1,"")</f>
        <v>3</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215</v>
      </c>
      <c r="B9" s="15"/>
      <c r="C9" s="15" t="s">
        <v>64</v>
      </c>
      <c r="D9" s="93">
        <v>474.7080471050049</v>
      </c>
      <c r="E9" s="81"/>
      <c r="F9" s="112" t="s">
        <v>304</v>
      </c>
      <c r="G9" s="15"/>
      <c r="H9" s="16" t="s">
        <v>215</v>
      </c>
      <c r="I9" s="66"/>
      <c r="J9" s="66"/>
      <c r="K9" s="114" t="s">
        <v>575</v>
      </c>
      <c r="L9" s="94">
        <v>1</v>
      </c>
      <c r="M9" s="95">
        <v>2226.872802734375</v>
      </c>
      <c r="N9" s="95">
        <v>3837.8515625</v>
      </c>
      <c r="O9" s="77"/>
      <c r="P9" s="96"/>
      <c r="Q9" s="96"/>
      <c r="R9" s="97"/>
      <c r="S9" s="51">
        <v>1</v>
      </c>
      <c r="T9" s="51">
        <v>1</v>
      </c>
      <c r="U9" s="52">
        <v>0</v>
      </c>
      <c r="V9" s="52">
        <v>0</v>
      </c>
      <c r="W9" s="52">
        <v>0</v>
      </c>
      <c r="X9" s="52">
        <v>0.999982</v>
      </c>
      <c r="Y9" s="52">
        <v>0</v>
      </c>
      <c r="Z9" s="52" t="s">
        <v>957</v>
      </c>
      <c r="AA9" s="82">
        <v>9</v>
      </c>
      <c r="AB9" s="82"/>
      <c r="AC9" s="98"/>
      <c r="AD9" s="85" t="s">
        <v>413</v>
      </c>
      <c r="AE9" s="85">
        <v>3202</v>
      </c>
      <c r="AF9" s="85">
        <v>3046</v>
      </c>
      <c r="AG9" s="85">
        <v>6584</v>
      </c>
      <c r="AH9" s="85">
        <v>15776</v>
      </c>
      <c r="AI9" s="85"/>
      <c r="AJ9" s="85" t="s">
        <v>440</v>
      </c>
      <c r="AK9" s="85" t="s">
        <v>465</v>
      </c>
      <c r="AL9" s="90" t="s">
        <v>484</v>
      </c>
      <c r="AM9" s="85"/>
      <c r="AN9" s="87">
        <v>41373.67633101852</v>
      </c>
      <c r="AO9" s="90" t="s">
        <v>507</v>
      </c>
      <c r="AP9" s="85" t="b">
        <v>0</v>
      </c>
      <c r="AQ9" s="85" t="b">
        <v>0</v>
      </c>
      <c r="AR9" s="85" t="b">
        <v>1</v>
      </c>
      <c r="AS9" s="85" t="s">
        <v>366</v>
      </c>
      <c r="AT9" s="85">
        <v>92</v>
      </c>
      <c r="AU9" s="90" t="s">
        <v>524</v>
      </c>
      <c r="AV9" s="85" t="b">
        <v>0</v>
      </c>
      <c r="AW9" s="85" t="s">
        <v>541</v>
      </c>
      <c r="AX9" s="90" t="s">
        <v>548</v>
      </c>
      <c r="AY9" s="85" t="s">
        <v>66</v>
      </c>
      <c r="AZ9" s="85" t="str">
        <f>REPLACE(INDEX(GroupVertices[Group],MATCH(Vertices[[#This Row],[Vertex]],GroupVertices[Vertex],0)),1,1,"")</f>
        <v>1</v>
      </c>
      <c r="BA9" s="51" t="s">
        <v>261</v>
      </c>
      <c r="BB9" s="51" t="s">
        <v>261</v>
      </c>
      <c r="BC9" s="51" t="s">
        <v>272</v>
      </c>
      <c r="BD9" s="51" t="s">
        <v>272</v>
      </c>
      <c r="BE9" s="51" t="s">
        <v>283</v>
      </c>
      <c r="BF9" s="51" t="s">
        <v>283</v>
      </c>
      <c r="BG9" s="131" t="s">
        <v>862</v>
      </c>
      <c r="BH9" s="131" t="s">
        <v>862</v>
      </c>
      <c r="BI9" s="131" t="s">
        <v>885</v>
      </c>
      <c r="BJ9" s="131" t="s">
        <v>885</v>
      </c>
      <c r="BK9" s="131">
        <v>3</v>
      </c>
      <c r="BL9" s="134">
        <v>9.67741935483871</v>
      </c>
      <c r="BM9" s="131">
        <v>0</v>
      </c>
      <c r="BN9" s="134">
        <v>0</v>
      </c>
      <c r="BO9" s="131">
        <v>0</v>
      </c>
      <c r="BP9" s="134">
        <v>0</v>
      </c>
      <c r="BQ9" s="131">
        <v>28</v>
      </c>
      <c r="BR9" s="134">
        <v>90.3225806451613</v>
      </c>
      <c r="BS9" s="131">
        <v>31</v>
      </c>
      <c r="BT9" s="2"/>
      <c r="BU9" s="3"/>
      <c r="BV9" s="3"/>
      <c r="BW9" s="3"/>
      <c r="BX9" s="3"/>
    </row>
    <row r="10" spans="1:76" ht="15">
      <c r="A10" s="14" t="s">
        <v>216</v>
      </c>
      <c r="B10" s="15"/>
      <c r="C10" s="15" t="s">
        <v>64</v>
      </c>
      <c r="D10" s="93">
        <v>174.43842001962707</v>
      </c>
      <c r="E10" s="81"/>
      <c r="F10" s="112" t="s">
        <v>305</v>
      </c>
      <c r="G10" s="15"/>
      <c r="H10" s="16" t="s">
        <v>216</v>
      </c>
      <c r="I10" s="66"/>
      <c r="J10" s="66"/>
      <c r="K10" s="114" t="s">
        <v>576</v>
      </c>
      <c r="L10" s="94">
        <v>2143.4285714285716</v>
      </c>
      <c r="M10" s="95">
        <v>4974.14794921875</v>
      </c>
      <c r="N10" s="95">
        <v>428.78082275390625</v>
      </c>
      <c r="O10" s="77"/>
      <c r="P10" s="96"/>
      <c r="Q10" s="96"/>
      <c r="R10" s="97"/>
      <c r="S10" s="51">
        <v>0</v>
      </c>
      <c r="T10" s="51">
        <v>2</v>
      </c>
      <c r="U10" s="52">
        <v>3</v>
      </c>
      <c r="V10" s="52">
        <v>0.125</v>
      </c>
      <c r="W10" s="52">
        <v>0.107622</v>
      </c>
      <c r="X10" s="52">
        <v>0.876186</v>
      </c>
      <c r="Y10" s="52">
        <v>0</v>
      </c>
      <c r="Z10" s="52">
        <v>0</v>
      </c>
      <c r="AA10" s="82">
        <v>10</v>
      </c>
      <c r="AB10" s="82"/>
      <c r="AC10" s="98"/>
      <c r="AD10" s="85" t="s">
        <v>414</v>
      </c>
      <c r="AE10" s="85">
        <v>1026</v>
      </c>
      <c r="AF10" s="85">
        <v>125</v>
      </c>
      <c r="AG10" s="85">
        <v>2366</v>
      </c>
      <c r="AH10" s="85">
        <v>247</v>
      </c>
      <c r="AI10" s="85"/>
      <c r="AJ10" s="85"/>
      <c r="AK10" s="85" t="s">
        <v>466</v>
      </c>
      <c r="AL10" s="85"/>
      <c r="AM10" s="85"/>
      <c r="AN10" s="87">
        <v>42328.530277777776</v>
      </c>
      <c r="AO10" s="85"/>
      <c r="AP10" s="85" t="b">
        <v>0</v>
      </c>
      <c r="AQ10" s="85" t="b">
        <v>0</v>
      </c>
      <c r="AR10" s="85" t="b">
        <v>0</v>
      </c>
      <c r="AS10" s="85" t="s">
        <v>366</v>
      </c>
      <c r="AT10" s="85">
        <v>1</v>
      </c>
      <c r="AU10" s="90" t="s">
        <v>524</v>
      </c>
      <c r="AV10" s="85" t="b">
        <v>0</v>
      </c>
      <c r="AW10" s="85" t="s">
        <v>541</v>
      </c>
      <c r="AX10" s="90" t="s">
        <v>549</v>
      </c>
      <c r="AY10" s="85" t="s">
        <v>66</v>
      </c>
      <c r="AZ10" s="85" t="str">
        <f>REPLACE(INDEX(GroupVertices[Group],MATCH(Vertices[[#This Row],[Vertex]],GroupVertices[Vertex],0)),1,1,"")</f>
        <v>2</v>
      </c>
      <c r="BA10" s="51" t="s">
        <v>262</v>
      </c>
      <c r="BB10" s="51" t="s">
        <v>262</v>
      </c>
      <c r="BC10" s="51" t="s">
        <v>273</v>
      </c>
      <c r="BD10" s="51" t="s">
        <v>273</v>
      </c>
      <c r="BE10" s="51" t="s">
        <v>284</v>
      </c>
      <c r="BF10" s="51" t="s">
        <v>284</v>
      </c>
      <c r="BG10" s="131" t="s">
        <v>863</v>
      </c>
      <c r="BH10" s="131" t="s">
        <v>863</v>
      </c>
      <c r="BI10" s="131" t="s">
        <v>886</v>
      </c>
      <c r="BJ10" s="131" t="s">
        <v>886</v>
      </c>
      <c r="BK10" s="131">
        <v>1</v>
      </c>
      <c r="BL10" s="134">
        <v>8.333333333333334</v>
      </c>
      <c r="BM10" s="131">
        <v>0</v>
      </c>
      <c r="BN10" s="134">
        <v>0</v>
      </c>
      <c r="BO10" s="131">
        <v>0</v>
      </c>
      <c r="BP10" s="134">
        <v>0</v>
      </c>
      <c r="BQ10" s="131">
        <v>11</v>
      </c>
      <c r="BR10" s="134">
        <v>91.66666666666667</v>
      </c>
      <c r="BS10" s="131">
        <v>12</v>
      </c>
      <c r="BT10" s="2"/>
      <c r="BU10" s="3"/>
      <c r="BV10" s="3"/>
      <c r="BW10" s="3"/>
      <c r="BX10" s="3"/>
    </row>
    <row r="11" spans="1:76" ht="15">
      <c r="A11" s="14" t="s">
        <v>236</v>
      </c>
      <c r="B11" s="15"/>
      <c r="C11" s="15" t="s">
        <v>64</v>
      </c>
      <c r="D11" s="93">
        <v>1000</v>
      </c>
      <c r="E11" s="81"/>
      <c r="F11" s="112" t="s">
        <v>533</v>
      </c>
      <c r="G11" s="15"/>
      <c r="H11" s="16" t="s">
        <v>236</v>
      </c>
      <c r="I11" s="66"/>
      <c r="J11" s="66"/>
      <c r="K11" s="114" t="s">
        <v>577</v>
      </c>
      <c r="L11" s="94">
        <v>715.1428571428571</v>
      </c>
      <c r="M11" s="95">
        <v>3099.105224609375</v>
      </c>
      <c r="N11" s="95">
        <v>780.5098266601562</v>
      </c>
      <c r="O11" s="77"/>
      <c r="P11" s="96"/>
      <c r="Q11" s="96"/>
      <c r="R11" s="97"/>
      <c r="S11" s="51">
        <v>2</v>
      </c>
      <c r="T11" s="51">
        <v>0</v>
      </c>
      <c r="U11" s="52">
        <v>1</v>
      </c>
      <c r="V11" s="52">
        <v>0.1</v>
      </c>
      <c r="W11" s="52">
        <v>0.086096</v>
      </c>
      <c r="X11" s="52">
        <v>0.894756</v>
      </c>
      <c r="Y11" s="52">
        <v>0</v>
      </c>
      <c r="Z11" s="52">
        <v>0</v>
      </c>
      <c r="AA11" s="82">
        <v>11</v>
      </c>
      <c r="AB11" s="82"/>
      <c r="AC11" s="98"/>
      <c r="AD11" s="85" t="s">
        <v>415</v>
      </c>
      <c r="AE11" s="85">
        <v>4139</v>
      </c>
      <c r="AF11" s="85">
        <v>18645</v>
      </c>
      <c r="AG11" s="85">
        <v>6772</v>
      </c>
      <c r="AH11" s="85">
        <v>45905</v>
      </c>
      <c r="AI11" s="85"/>
      <c r="AJ11" s="85" t="s">
        <v>441</v>
      </c>
      <c r="AK11" s="85" t="s">
        <v>467</v>
      </c>
      <c r="AL11" s="90" t="s">
        <v>485</v>
      </c>
      <c r="AM11" s="85"/>
      <c r="AN11" s="87">
        <v>40123.803391203706</v>
      </c>
      <c r="AO11" s="90" t="s">
        <v>508</v>
      </c>
      <c r="AP11" s="85" t="b">
        <v>0</v>
      </c>
      <c r="AQ11" s="85" t="b">
        <v>0</v>
      </c>
      <c r="AR11" s="85" t="b">
        <v>1</v>
      </c>
      <c r="AS11" s="85" t="s">
        <v>366</v>
      </c>
      <c r="AT11" s="85">
        <v>147</v>
      </c>
      <c r="AU11" s="90" t="s">
        <v>524</v>
      </c>
      <c r="AV11" s="85" t="b">
        <v>0</v>
      </c>
      <c r="AW11" s="85" t="s">
        <v>541</v>
      </c>
      <c r="AX11" s="90" t="s">
        <v>550</v>
      </c>
      <c r="AY11" s="85" t="s">
        <v>65</v>
      </c>
      <c r="AZ11" s="85" t="str">
        <f>REPLACE(INDEX(GroupVertices[Group],MATCH(Vertices[[#This Row],[Vertex]],GroupVertices[Vertex],0)),1,1,"")</f>
        <v>2</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237</v>
      </c>
      <c r="B12" s="15"/>
      <c r="C12" s="15" t="s">
        <v>64</v>
      </c>
      <c r="D12" s="93">
        <v>162</v>
      </c>
      <c r="E12" s="81"/>
      <c r="F12" s="112" t="s">
        <v>534</v>
      </c>
      <c r="G12" s="15"/>
      <c r="H12" s="16" t="s">
        <v>237</v>
      </c>
      <c r="I12" s="66"/>
      <c r="J12" s="66"/>
      <c r="K12" s="114" t="s">
        <v>578</v>
      </c>
      <c r="L12" s="94">
        <v>9284.857142857143</v>
      </c>
      <c r="M12" s="95">
        <v>5546.7626953125</v>
      </c>
      <c r="N12" s="95">
        <v>2814.207763671875</v>
      </c>
      <c r="O12" s="77"/>
      <c r="P12" s="96"/>
      <c r="Q12" s="96"/>
      <c r="R12" s="97"/>
      <c r="S12" s="51">
        <v>4</v>
      </c>
      <c r="T12" s="51">
        <v>0</v>
      </c>
      <c r="U12" s="52">
        <v>13</v>
      </c>
      <c r="V12" s="52">
        <v>0.166667</v>
      </c>
      <c r="W12" s="52">
        <v>0.183663</v>
      </c>
      <c r="X12" s="52">
        <v>1.627844</v>
      </c>
      <c r="Y12" s="52">
        <v>0.08333333333333333</v>
      </c>
      <c r="Z12" s="52">
        <v>0</v>
      </c>
      <c r="AA12" s="82">
        <v>12</v>
      </c>
      <c r="AB12" s="82"/>
      <c r="AC12" s="98"/>
      <c r="AD12" s="85" t="s">
        <v>416</v>
      </c>
      <c r="AE12" s="85">
        <v>135</v>
      </c>
      <c r="AF12" s="85">
        <v>4</v>
      </c>
      <c r="AG12" s="85">
        <v>36</v>
      </c>
      <c r="AH12" s="85">
        <v>4</v>
      </c>
      <c r="AI12" s="85"/>
      <c r="AJ12" s="85" t="s">
        <v>442</v>
      </c>
      <c r="AK12" s="85"/>
      <c r="AL12" s="90" t="s">
        <v>486</v>
      </c>
      <c r="AM12" s="85"/>
      <c r="AN12" s="87">
        <v>43242.69112268519</v>
      </c>
      <c r="AO12" s="90" t="s">
        <v>509</v>
      </c>
      <c r="AP12" s="85" t="b">
        <v>1</v>
      </c>
      <c r="AQ12" s="85" t="b">
        <v>0</v>
      </c>
      <c r="AR12" s="85" t="b">
        <v>0</v>
      </c>
      <c r="AS12" s="85" t="s">
        <v>366</v>
      </c>
      <c r="AT12" s="85">
        <v>0</v>
      </c>
      <c r="AU12" s="85"/>
      <c r="AV12" s="85" t="b">
        <v>0</v>
      </c>
      <c r="AW12" s="85" t="s">
        <v>541</v>
      </c>
      <c r="AX12" s="90" t="s">
        <v>551</v>
      </c>
      <c r="AY12" s="85" t="s">
        <v>65</v>
      </c>
      <c r="AZ12" s="85" t="str">
        <f>REPLACE(INDEX(GroupVertices[Group],MATCH(Vertices[[#This Row],[Vertex]],GroupVertices[Vertex],0)),1,1,"")</f>
        <v>2</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217</v>
      </c>
      <c r="B13" s="15"/>
      <c r="C13" s="15" t="s">
        <v>64</v>
      </c>
      <c r="D13" s="93">
        <v>162.41118743866537</v>
      </c>
      <c r="E13" s="81"/>
      <c r="F13" s="112" t="s">
        <v>306</v>
      </c>
      <c r="G13" s="15"/>
      <c r="H13" s="16" t="s">
        <v>217</v>
      </c>
      <c r="I13" s="66"/>
      <c r="J13" s="66"/>
      <c r="K13" s="114" t="s">
        <v>579</v>
      </c>
      <c r="L13" s="94">
        <v>1</v>
      </c>
      <c r="M13" s="95">
        <v>872.2324829101562</v>
      </c>
      <c r="N13" s="95">
        <v>3837.8515625</v>
      </c>
      <c r="O13" s="77"/>
      <c r="P13" s="96"/>
      <c r="Q13" s="96"/>
      <c r="R13" s="97"/>
      <c r="S13" s="51">
        <v>1</v>
      </c>
      <c r="T13" s="51">
        <v>1</v>
      </c>
      <c r="U13" s="52">
        <v>0</v>
      </c>
      <c r="V13" s="52">
        <v>0</v>
      </c>
      <c r="W13" s="52">
        <v>0</v>
      </c>
      <c r="X13" s="52">
        <v>0.999982</v>
      </c>
      <c r="Y13" s="52">
        <v>0</v>
      </c>
      <c r="Z13" s="52" t="s">
        <v>957</v>
      </c>
      <c r="AA13" s="82">
        <v>13</v>
      </c>
      <c r="AB13" s="82"/>
      <c r="AC13" s="98"/>
      <c r="AD13" s="85" t="s">
        <v>417</v>
      </c>
      <c r="AE13" s="85">
        <v>15</v>
      </c>
      <c r="AF13" s="85">
        <v>8</v>
      </c>
      <c r="AG13" s="85">
        <v>130</v>
      </c>
      <c r="AH13" s="85">
        <v>44</v>
      </c>
      <c r="AI13" s="85"/>
      <c r="AJ13" s="85" t="s">
        <v>443</v>
      </c>
      <c r="AK13" s="85" t="s">
        <v>468</v>
      </c>
      <c r="AL13" s="90" t="s">
        <v>487</v>
      </c>
      <c r="AM13" s="85"/>
      <c r="AN13" s="87">
        <v>43444.98253472222</v>
      </c>
      <c r="AO13" s="90" t="s">
        <v>510</v>
      </c>
      <c r="AP13" s="85" t="b">
        <v>0</v>
      </c>
      <c r="AQ13" s="85" t="b">
        <v>0</v>
      </c>
      <c r="AR13" s="85" t="b">
        <v>0</v>
      </c>
      <c r="AS13" s="85" t="s">
        <v>366</v>
      </c>
      <c r="AT13" s="85">
        <v>0</v>
      </c>
      <c r="AU13" s="90" t="s">
        <v>524</v>
      </c>
      <c r="AV13" s="85" t="b">
        <v>0</v>
      </c>
      <c r="AW13" s="85" t="s">
        <v>541</v>
      </c>
      <c r="AX13" s="90" t="s">
        <v>552</v>
      </c>
      <c r="AY13" s="85" t="s">
        <v>66</v>
      </c>
      <c r="AZ13" s="85" t="str">
        <f>REPLACE(INDEX(GroupVertices[Group],MATCH(Vertices[[#This Row],[Vertex]],GroupVertices[Vertex],0)),1,1,"")</f>
        <v>1</v>
      </c>
      <c r="BA13" s="51" t="s">
        <v>263</v>
      </c>
      <c r="BB13" s="51" t="s">
        <v>263</v>
      </c>
      <c r="BC13" s="51" t="s">
        <v>274</v>
      </c>
      <c r="BD13" s="51" t="s">
        <v>274</v>
      </c>
      <c r="BE13" s="51" t="s">
        <v>285</v>
      </c>
      <c r="BF13" s="51" t="s">
        <v>857</v>
      </c>
      <c r="BG13" s="131" t="s">
        <v>864</v>
      </c>
      <c r="BH13" s="131" t="s">
        <v>880</v>
      </c>
      <c r="BI13" s="131" t="s">
        <v>887</v>
      </c>
      <c r="BJ13" s="131" t="s">
        <v>902</v>
      </c>
      <c r="BK13" s="131">
        <v>1</v>
      </c>
      <c r="BL13" s="134">
        <v>1.8867924528301887</v>
      </c>
      <c r="BM13" s="131">
        <v>0</v>
      </c>
      <c r="BN13" s="134">
        <v>0</v>
      </c>
      <c r="BO13" s="131">
        <v>0</v>
      </c>
      <c r="BP13" s="134">
        <v>0</v>
      </c>
      <c r="BQ13" s="131">
        <v>52</v>
      </c>
      <c r="BR13" s="134">
        <v>98.11320754716981</v>
      </c>
      <c r="BS13" s="131">
        <v>53</v>
      </c>
      <c r="BT13" s="2"/>
      <c r="BU13" s="3"/>
      <c r="BV13" s="3"/>
      <c r="BW13" s="3"/>
      <c r="BX13" s="3"/>
    </row>
    <row r="14" spans="1:76" ht="15">
      <c r="A14" s="14" t="s">
        <v>218</v>
      </c>
      <c r="B14" s="15"/>
      <c r="C14" s="15" t="s">
        <v>64</v>
      </c>
      <c r="D14" s="93">
        <v>170.5321393523062</v>
      </c>
      <c r="E14" s="81"/>
      <c r="F14" s="112" t="s">
        <v>307</v>
      </c>
      <c r="G14" s="15"/>
      <c r="H14" s="16" t="s">
        <v>218</v>
      </c>
      <c r="I14" s="66"/>
      <c r="J14" s="66"/>
      <c r="K14" s="114" t="s">
        <v>580</v>
      </c>
      <c r="L14" s="94">
        <v>1</v>
      </c>
      <c r="M14" s="95">
        <v>2226.872802734375</v>
      </c>
      <c r="N14" s="95">
        <v>1514.554443359375</v>
      </c>
      <c r="O14" s="77"/>
      <c r="P14" s="96"/>
      <c r="Q14" s="96"/>
      <c r="R14" s="97"/>
      <c r="S14" s="51">
        <v>1</v>
      </c>
      <c r="T14" s="51">
        <v>1</v>
      </c>
      <c r="U14" s="52">
        <v>0</v>
      </c>
      <c r="V14" s="52">
        <v>0</v>
      </c>
      <c r="W14" s="52">
        <v>0</v>
      </c>
      <c r="X14" s="52">
        <v>0.999982</v>
      </c>
      <c r="Y14" s="52">
        <v>0</v>
      </c>
      <c r="Z14" s="52" t="s">
        <v>957</v>
      </c>
      <c r="AA14" s="82">
        <v>14</v>
      </c>
      <c r="AB14" s="82"/>
      <c r="AC14" s="98"/>
      <c r="AD14" s="85" t="s">
        <v>418</v>
      </c>
      <c r="AE14" s="85">
        <v>175</v>
      </c>
      <c r="AF14" s="85">
        <v>87</v>
      </c>
      <c r="AG14" s="85">
        <v>5942</v>
      </c>
      <c r="AH14" s="85">
        <v>228</v>
      </c>
      <c r="AI14" s="85"/>
      <c r="AJ14" s="85" t="s">
        <v>444</v>
      </c>
      <c r="AK14" s="85" t="s">
        <v>469</v>
      </c>
      <c r="AL14" s="90" t="s">
        <v>488</v>
      </c>
      <c r="AM14" s="85"/>
      <c r="AN14" s="87">
        <v>41884.478113425925</v>
      </c>
      <c r="AO14" s="90" t="s">
        <v>511</v>
      </c>
      <c r="AP14" s="85" t="b">
        <v>1</v>
      </c>
      <c r="AQ14" s="85" t="b">
        <v>0</v>
      </c>
      <c r="AR14" s="85" t="b">
        <v>0</v>
      </c>
      <c r="AS14" s="85" t="s">
        <v>366</v>
      </c>
      <c r="AT14" s="85">
        <v>10</v>
      </c>
      <c r="AU14" s="90" t="s">
        <v>524</v>
      </c>
      <c r="AV14" s="85" t="b">
        <v>0</v>
      </c>
      <c r="AW14" s="85" t="s">
        <v>541</v>
      </c>
      <c r="AX14" s="90" t="s">
        <v>553</v>
      </c>
      <c r="AY14" s="85" t="s">
        <v>66</v>
      </c>
      <c r="AZ14" s="85" t="str">
        <f>REPLACE(INDEX(GroupVertices[Group],MATCH(Vertices[[#This Row],[Vertex]],GroupVertices[Vertex],0)),1,1,"")</f>
        <v>1</v>
      </c>
      <c r="BA14" s="51" t="s">
        <v>264</v>
      </c>
      <c r="BB14" s="51" t="s">
        <v>264</v>
      </c>
      <c r="BC14" s="51" t="s">
        <v>272</v>
      </c>
      <c r="BD14" s="51" t="s">
        <v>272</v>
      </c>
      <c r="BE14" s="51" t="s">
        <v>286</v>
      </c>
      <c r="BF14" s="51" t="s">
        <v>286</v>
      </c>
      <c r="BG14" s="131" t="s">
        <v>865</v>
      </c>
      <c r="BH14" s="131" t="s">
        <v>865</v>
      </c>
      <c r="BI14" s="131" t="s">
        <v>888</v>
      </c>
      <c r="BJ14" s="131" t="s">
        <v>888</v>
      </c>
      <c r="BK14" s="131">
        <v>0</v>
      </c>
      <c r="BL14" s="134">
        <v>0</v>
      </c>
      <c r="BM14" s="131">
        <v>1</v>
      </c>
      <c r="BN14" s="134">
        <v>5</v>
      </c>
      <c r="BO14" s="131">
        <v>0</v>
      </c>
      <c r="BP14" s="134">
        <v>0</v>
      </c>
      <c r="BQ14" s="131">
        <v>19</v>
      </c>
      <c r="BR14" s="134">
        <v>95</v>
      </c>
      <c r="BS14" s="131">
        <v>20</v>
      </c>
      <c r="BT14" s="2"/>
      <c r="BU14" s="3"/>
      <c r="BV14" s="3"/>
      <c r="BW14" s="3"/>
      <c r="BX14" s="3"/>
    </row>
    <row r="15" spans="1:76" ht="15">
      <c r="A15" s="14" t="s">
        <v>219</v>
      </c>
      <c r="B15" s="15"/>
      <c r="C15" s="15" t="s">
        <v>64</v>
      </c>
      <c r="D15" s="93">
        <v>1000</v>
      </c>
      <c r="E15" s="81"/>
      <c r="F15" s="112" t="s">
        <v>535</v>
      </c>
      <c r="G15" s="15"/>
      <c r="H15" s="16" t="s">
        <v>219</v>
      </c>
      <c r="I15" s="66"/>
      <c r="J15" s="66"/>
      <c r="K15" s="114" t="s">
        <v>581</v>
      </c>
      <c r="L15" s="94">
        <v>1</v>
      </c>
      <c r="M15" s="95">
        <v>6484.17822265625</v>
      </c>
      <c r="N15" s="95">
        <v>4823.046875</v>
      </c>
      <c r="O15" s="77"/>
      <c r="P15" s="96"/>
      <c r="Q15" s="96"/>
      <c r="R15" s="97"/>
      <c r="S15" s="51">
        <v>1</v>
      </c>
      <c r="T15" s="51">
        <v>1</v>
      </c>
      <c r="U15" s="52">
        <v>0</v>
      </c>
      <c r="V15" s="52">
        <v>0.111111</v>
      </c>
      <c r="W15" s="52">
        <v>0.122069</v>
      </c>
      <c r="X15" s="52">
        <v>0.86246</v>
      </c>
      <c r="Y15" s="52">
        <v>0.5</v>
      </c>
      <c r="Z15" s="52">
        <v>0</v>
      </c>
      <c r="AA15" s="82">
        <v>15</v>
      </c>
      <c r="AB15" s="82"/>
      <c r="AC15" s="98"/>
      <c r="AD15" s="85" t="s">
        <v>419</v>
      </c>
      <c r="AE15" s="85">
        <v>3249</v>
      </c>
      <c r="AF15" s="85">
        <v>8156</v>
      </c>
      <c r="AG15" s="85">
        <v>1468</v>
      </c>
      <c r="AH15" s="85">
        <v>535</v>
      </c>
      <c r="AI15" s="85"/>
      <c r="AJ15" s="85" t="s">
        <v>445</v>
      </c>
      <c r="AK15" s="85" t="s">
        <v>463</v>
      </c>
      <c r="AL15" s="90" t="s">
        <v>489</v>
      </c>
      <c r="AM15" s="85"/>
      <c r="AN15" s="87">
        <v>41356.992627314816</v>
      </c>
      <c r="AO15" s="90" t="s">
        <v>512</v>
      </c>
      <c r="AP15" s="85" t="b">
        <v>0</v>
      </c>
      <c r="AQ15" s="85" t="b">
        <v>0</v>
      </c>
      <c r="AR15" s="85" t="b">
        <v>1</v>
      </c>
      <c r="AS15" s="85" t="s">
        <v>366</v>
      </c>
      <c r="AT15" s="85">
        <v>42</v>
      </c>
      <c r="AU15" s="90" t="s">
        <v>528</v>
      </c>
      <c r="AV15" s="85" t="b">
        <v>0</v>
      </c>
      <c r="AW15" s="85" t="s">
        <v>541</v>
      </c>
      <c r="AX15" s="90" t="s">
        <v>554</v>
      </c>
      <c r="AY15" s="85" t="s">
        <v>66</v>
      </c>
      <c r="AZ15" s="85" t="str">
        <f>REPLACE(INDEX(GroupVertices[Group],MATCH(Vertices[[#This Row],[Vertex]],GroupVertices[Vertex],0)),1,1,"")</f>
        <v>2</v>
      </c>
      <c r="BA15" s="51"/>
      <c r="BB15" s="51"/>
      <c r="BC15" s="51"/>
      <c r="BD15" s="51"/>
      <c r="BE15" s="51" t="s">
        <v>287</v>
      </c>
      <c r="BF15" s="51" t="s">
        <v>287</v>
      </c>
      <c r="BG15" s="131" t="s">
        <v>866</v>
      </c>
      <c r="BH15" s="131" t="s">
        <v>866</v>
      </c>
      <c r="BI15" s="131" t="s">
        <v>889</v>
      </c>
      <c r="BJ15" s="131" t="s">
        <v>889</v>
      </c>
      <c r="BK15" s="131">
        <v>1</v>
      </c>
      <c r="BL15" s="134">
        <v>5.555555555555555</v>
      </c>
      <c r="BM15" s="131">
        <v>0</v>
      </c>
      <c r="BN15" s="134">
        <v>0</v>
      </c>
      <c r="BO15" s="131">
        <v>0</v>
      </c>
      <c r="BP15" s="134">
        <v>0</v>
      </c>
      <c r="BQ15" s="131">
        <v>17</v>
      </c>
      <c r="BR15" s="134">
        <v>94.44444444444444</v>
      </c>
      <c r="BS15" s="131">
        <v>18</v>
      </c>
      <c r="BT15" s="2"/>
      <c r="BU15" s="3"/>
      <c r="BV15" s="3"/>
      <c r="BW15" s="3"/>
      <c r="BX15" s="3"/>
    </row>
    <row r="16" spans="1:76" ht="15">
      <c r="A16" s="14" t="s">
        <v>220</v>
      </c>
      <c r="B16" s="15"/>
      <c r="C16" s="15" t="s">
        <v>64</v>
      </c>
      <c r="D16" s="93">
        <v>464.0171736997056</v>
      </c>
      <c r="E16" s="81"/>
      <c r="F16" s="112" t="s">
        <v>308</v>
      </c>
      <c r="G16" s="15"/>
      <c r="H16" s="16" t="s">
        <v>220</v>
      </c>
      <c r="I16" s="66"/>
      <c r="J16" s="66"/>
      <c r="K16" s="114" t="s">
        <v>582</v>
      </c>
      <c r="L16" s="94">
        <v>1</v>
      </c>
      <c r="M16" s="95">
        <v>7263.73095703125</v>
      </c>
      <c r="N16" s="95">
        <v>3067.793212890625</v>
      </c>
      <c r="O16" s="77"/>
      <c r="P16" s="96"/>
      <c r="Q16" s="96"/>
      <c r="R16" s="97"/>
      <c r="S16" s="51">
        <v>0</v>
      </c>
      <c r="T16" s="51">
        <v>2</v>
      </c>
      <c r="U16" s="52">
        <v>0</v>
      </c>
      <c r="V16" s="52">
        <v>0.111111</v>
      </c>
      <c r="W16" s="52">
        <v>0.122069</v>
      </c>
      <c r="X16" s="52">
        <v>0.86246</v>
      </c>
      <c r="Y16" s="52">
        <v>0.5</v>
      </c>
      <c r="Z16" s="52">
        <v>0</v>
      </c>
      <c r="AA16" s="82">
        <v>16</v>
      </c>
      <c r="AB16" s="82"/>
      <c r="AC16" s="98"/>
      <c r="AD16" s="85" t="s">
        <v>420</v>
      </c>
      <c r="AE16" s="85">
        <v>1004</v>
      </c>
      <c r="AF16" s="85">
        <v>2942</v>
      </c>
      <c r="AG16" s="85">
        <v>331156</v>
      </c>
      <c r="AH16" s="85">
        <v>35868</v>
      </c>
      <c r="AI16" s="85"/>
      <c r="AJ16" s="85" t="s">
        <v>446</v>
      </c>
      <c r="AK16" s="85" t="s">
        <v>470</v>
      </c>
      <c r="AL16" s="90" t="s">
        <v>490</v>
      </c>
      <c r="AM16" s="85"/>
      <c r="AN16" s="87">
        <v>42095.751435185186</v>
      </c>
      <c r="AO16" s="90" t="s">
        <v>513</v>
      </c>
      <c r="AP16" s="85" t="b">
        <v>0</v>
      </c>
      <c r="AQ16" s="85" t="b">
        <v>0</v>
      </c>
      <c r="AR16" s="85" t="b">
        <v>0</v>
      </c>
      <c r="AS16" s="85" t="s">
        <v>366</v>
      </c>
      <c r="AT16" s="85">
        <v>60</v>
      </c>
      <c r="AU16" s="90" t="s">
        <v>524</v>
      </c>
      <c r="AV16" s="85" t="b">
        <v>0</v>
      </c>
      <c r="AW16" s="85" t="s">
        <v>541</v>
      </c>
      <c r="AX16" s="90" t="s">
        <v>555</v>
      </c>
      <c r="AY16" s="85" t="s">
        <v>66</v>
      </c>
      <c r="AZ16" s="85" t="str">
        <f>REPLACE(INDEX(GroupVertices[Group],MATCH(Vertices[[#This Row],[Vertex]],GroupVertices[Vertex],0)),1,1,"")</f>
        <v>2</v>
      </c>
      <c r="BA16" s="51"/>
      <c r="BB16" s="51"/>
      <c r="BC16" s="51"/>
      <c r="BD16" s="51"/>
      <c r="BE16" s="51" t="s">
        <v>287</v>
      </c>
      <c r="BF16" s="51" t="s">
        <v>287</v>
      </c>
      <c r="BG16" s="131" t="s">
        <v>867</v>
      </c>
      <c r="BH16" s="131" t="s">
        <v>867</v>
      </c>
      <c r="BI16" s="131" t="s">
        <v>890</v>
      </c>
      <c r="BJ16" s="131" t="s">
        <v>890</v>
      </c>
      <c r="BK16" s="131">
        <v>1</v>
      </c>
      <c r="BL16" s="134">
        <v>4.761904761904762</v>
      </c>
      <c r="BM16" s="131">
        <v>0</v>
      </c>
      <c r="BN16" s="134">
        <v>0</v>
      </c>
      <c r="BO16" s="131">
        <v>0</v>
      </c>
      <c r="BP16" s="134">
        <v>0</v>
      </c>
      <c r="BQ16" s="131">
        <v>20</v>
      </c>
      <c r="BR16" s="134">
        <v>95.23809523809524</v>
      </c>
      <c r="BS16" s="131">
        <v>21</v>
      </c>
      <c r="BT16" s="2"/>
      <c r="BU16" s="3"/>
      <c r="BV16" s="3"/>
      <c r="BW16" s="3"/>
      <c r="BX16" s="3"/>
    </row>
    <row r="17" spans="1:76" ht="15">
      <c r="A17" s="14" t="s">
        <v>221</v>
      </c>
      <c r="B17" s="15"/>
      <c r="C17" s="15" t="s">
        <v>64</v>
      </c>
      <c r="D17" s="93">
        <v>186.1572620215898</v>
      </c>
      <c r="E17" s="81"/>
      <c r="F17" s="112" t="s">
        <v>309</v>
      </c>
      <c r="G17" s="15"/>
      <c r="H17" s="16" t="s">
        <v>221</v>
      </c>
      <c r="I17" s="66"/>
      <c r="J17" s="66"/>
      <c r="K17" s="114" t="s">
        <v>583</v>
      </c>
      <c r="L17" s="94">
        <v>1</v>
      </c>
      <c r="M17" s="95">
        <v>872.2324829101562</v>
      </c>
      <c r="N17" s="95">
        <v>1514.554443359375</v>
      </c>
      <c r="O17" s="77"/>
      <c r="P17" s="96"/>
      <c r="Q17" s="96"/>
      <c r="R17" s="97"/>
      <c r="S17" s="51">
        <v>1</v>
      </c>
      <c r="T17" s="51">
        <v>1</v>
      </c>
      <c r="U17" s="52">
        <v>0</v>
      </c>
      <c r="V17" s="52">
        <v>0</v>
      </c>
      <c r="W17" s="52">
        <v>0</v>
      </c>
      <c r="X17" s="52">
        <v>0.999982</v>
      </c>
      <c r="Y17" s="52">
        <v>0</v>
      </c>
      <c r="Z17" s="52" t="s">
        <v>957</v>
      </c>
      <c r="AA17" s="82">
        <v>17</v>
      </c>
      <c r="AB17" s="82"/>
      <c r="AC17" s="98"/>
      <c r="AD17" s="85" t="s">
        <v>421</v>
      </c>
      <c r="AE17" s="85">
        <v>726</v>
      </c>
      <c r="AF17" s="85">
        <v>239</v>
      </c>
      <c r="AG17" s="85">
        <v>716</v>
      </c>
      <c r="AH17" s="85">
        <v>68</v>
      </c>
      <c r="AI17" s="85"/>
      <c r="AJ17" s="85" t="s">
        <v>447</v>
      </c>
      <c r="AK17" s="85" t="s">
        <v>471</v>
      </c>
      <c r="AL17" s="90" t="s">
        <v>491</v>
      </c>
      <c r="AM17" s="85"/>
      <c r="AN17" s="87">
        <v>42177.79950231482</v>
      </c>
      <c r="AO17" s="90" t="s">
        <v>514</v>
      </c>
      <c r="AP17" s="85" t="b">
        <v>0</v>
      </c>
      <c r="AQ17" s="85" t="b">
        <v>0</v>
      </c>
      <c r="AR17" s="85" t="b">
        <v>0</v>
      </c>
      <c r="AS17" s="85" t="s">
        <v>366</v>
      </c>
      <c r="AT17" s="85">
        <v>8</v>
      </c>
      <c r="AU17" s="90" t="s">
        <v>524</v>
      </c>
      <c r="AV17" s="85" t="b">
        <v>0</v>
      </c>
      <c r="AW17" s="85" t="s">
        <v>541</v>
      </c>
      <c r="AX17" s="90" t="s">
        <v>556</v>
      </c>
      <c r="AY17" s="85" t="s">
        <v>66</v>
      </c>
      <c r="AZ17" s="85" t="str">
        <f>REPLACE(INDEX(GroupVertices[Group],MATCH(Vertices[[#This Row],[Vertex]],GroupVertices[Vertex],0)),1,1,"")</f>
        <v>1</v>
      </c>
      <c r="BA17" s="51" t="s">
        <v>657</v>
      </c>
      <c r="BB17" s="51" t="s">
        <v>657</v>
      </c>
      <c r="BC17" s="51" t="s">
        <v>673</v>
      </c>
      <c r="BD17" s="51" t="s">
        <v>673</v>
      </c>
      <c r="BE17" s="51" t="s">
        <v>237</v>
      </c>
      <c r="BF17" s="51" t="s">
        <v>237</v>
      </c>
      <c r="BG17" s="131" t="s">
        <v>868</v>
      </c>
      <c r="BH17" s="131" t="s">
        <v>868</v>
      </c>
      <c r="BI17" s="131" t="s">
        <v>891</v>
      </c>
      <c r="BJ17" s="131" t="s">
        <v>891</v>
      </c>
      <c r="BK17" s="131">
        <v>2</v>
      </c>
      <c r="BL17" s="134">
        <v>8.695652173913043</v>
      </c>
      <c r="BM17" s="131">
        <v>0</v>
      </c>
      <c r="BN17" s="134">
        <v>0</v>
      </c>
      <c r="BO17" s="131">
        <v>0</v>
      </c>
      <c r="BP17" s="134">
        <v>0</v>
      </c>
      <c r="BQ17" s="131">
        <v>21</v>
      </c>
      <c r="BR17" s="134">
        <v>91.30434782608695</v>
      </c>
      <c r="BS17" s="131">
        <v>23</v>
      </c>
      <c r="BT17" s="2"/>
      <c r="BU17" s="3"/>
      <c r="BV17" s="3"/>
      <c r="BW17" s="3"/>
      <c r="BX17" s="3"/>
    </row>
    <row r="18" spans="1:76" ht="15">
      <c r="A18" s="14" t="s">
        <v>222</v>
      </c>
      <c r="B18" s="15"/>
      <c r="C18" s="15" t="s">
        <v>64</v>
      </c>
      <c r="D18" s="93">
        <v>406.65652600588817</v>
      </c>
      <c r="E18" s="81"/>
      <c r="F18" s="112" t="s">
        <v>536</v>
      </c>
      <c r="G18" s="15"/>
      <c r="H18" s="16" t="s">
        <v>222</v>
      </c>
      <c r="I18" s="66"/>
      <c r="J18" s="66"/>
      <c r="K18" s="114" t="s">
        <v>584</v>
      </c>
      <c r="L18" s="94">
        <v>1</v>
      </c>
      <c r="M18" s="95">
        <v>2226.872802734375</v>
      </c>
      <c r="N18" s="95">
        <v>8484.4462890625</v>
      </c>
      <c r="O18" s="77"/>
      <c r="P18" s="96"/>
      <c r="Q18" s="96"/>
      <c r="R18" s="97"/>
      <c r="S18" s="51">
        <v>1</v>
      </c>
      <c r="T18" s="51">
        <v>1</v>
      </c>
      <c r="U18" s="52">
        <v>0</v>
      </c>
      <c r="V18" s="52">
        <v>0</v>
      </c>
      <c r="W18" s="52">
        <v>0</v>
      </c>
      <c r="X18" s="52">
        <v>0.999982</v>
      </c>
      <c r="Y18" s="52">
        <v>0</v>
      </c>
      <c r="Z18" s="52" t="s">
        <v>957</v>
      </c>
      <c r="AA18" s="82">
        <v>18</v>
      </c>
      <c r="AB18" s="82"/>
      <c r="AC18" s="98"/>
      <c r="AD18" s="85" t="s">
        <v>422</v>
      </c>
      <c r="AE18" s="85">
        <v>2299</v>
      </c>
      <c r="AF18" s="85">
        <v>2384</v>
      </c>
      <c r="AG18" s="85">
        <v>4736</v>
      </c>
      <c r="AH18" s="85">
        <v>298</v>
      </c>
      <c r="AI18" s="85"/>
      <c r="AJ18" s="85" t="s">
        <v>448</v>
      </c>
      <c r="AK18" s="85" t="s">
        <v>472</v>
      </c>
      <c r="AL18" s="90" t="s">
        <v>492</v>
      </c>
      <c r="AM18" s="85"/>
      <c r="AN18" s="87">
        <v>41759.62914351852</v>
      </c>
      <c r="AO18" s="90" t="s">
        <v>515</v>
      </c>
      <c r="AP18" s="85" t="b">
        <v>0</v>
      </c>
      <c r="AQ18" s="85" t="b">
        <v>0</v>
      </c>
      <c r="AR18" s="85" t="b">
        <v>0</v>
      </c>
      <c r="AS18" s="85" t="s">
        <v>366</v>
      </c>
      <c r="AT18" s="85">
        <v>46</v>
      </c>
      <c r="AU18" s="90" t="s">
        <v>524</v>
      </c>
      <c r="AV18" s="85" t="b">
        <v>0</v>
      </c>
      <c r="AW18" s="85" t="s">
        <v>541</v>
      </c>
      <c r="AX18" s="90" t="s">
        <v>557</v>
      </c>
      <c r="AY18" s="85" t="s">
        <v>66</v>
      </c>
      <c r="AZ18" s="85" t="str">
        <f>REPLACE(INDEX(GroupVertices[Group],MATCH(Vertices[[#This Row],[Vertex]],GroupVertices[Vertex],0)),1,1,"")</f>
        <v>1</v>
      </c>
      <c r="BA18" s="51" t="s">
        <v>266</v>
      </c>
      <c r="BB18" s="51" t="s">
        <v>266</v>
      </c>
      <c r="BC18" s="51" t="s">
        <v>276</v>
      </c>
      <c r="BD18" s="51" t="s">
        <v>276</v>
      </c>
      <c r="BE18" s="51" t="s">
        <v>288</v>
      </c>
      <c r="BF18" s="51" t="s">
        <v>288</v>
      </c>
      <c r="BG18" s="131" t="s">
        <v>869</v>
      </c>
      <c r="BH18" s="131" t="s">
        <v>869</v>
      </c>
      <c r="BI18" s="131" t="s">
        <v>892</v>
      </c>
      <c r="BJ18" s="131" t="s">
        <v>892</v>
      </c>
      <c r="BK18" s="131">
        <v>0</v>
      </c>
      <c r="BL18" s="134">
        <v>0</v>
      </c>
      <c r="BM18" s="131">
        <v>0</v>
      </c>
      <c r="BN18" s="134">
        <v>0</v>
      </c>
      <c r="BO18" s="131">
        <v>0</v>
      </c>
      <c r="BP18" s="134">
        <v>0</v>
      </c>
      <c r="BQ18" s="131">
        <v>26</v>
      </c>
      <c r="BR18" s="134">
        <v>100</v>
      </c>
      <c r="BS18" s="131">
        <v>26</v>
      </c>
      <c r="BT18" s="2"/>
      <c r="BU18" s="3"/>
      <c r="BV18" s="3"/>
      <c r="BW18" s="3"/>
      <c r="BX18" s="3"/>
    </row>
    <row r="19" spans="1:76" ht="15">
      <c r="A19" s="14" t="s">
        <v>223</v>
      </c>
      <c r="B19" s="15"/>
      <c r="C19" s="15" t="s">
        <v>64</v>
      </c>
      <c r="D19" s="93">
        <v>163.43915603532875</v>
      </c>
      <c r="E19" s="81"/>
      <c r="F19" s="112" t="s">
        <v>310</v>
      </c>
      <c r="G19" s="15"/>
      <c r="H19" s="16" t="s">
        <v>223</v>
      </c>
      <c r="I19" s="66"/>
      <c r="J19" s="66"/>
      <c r="K19" s="114" t="s">
        <v>585</v>
      </c>
      <c r="L19" s="94">
        <v>1</v>
      </c>
      <c r="M19" s="95">
        <v>8045.00439453125</v>
      </c>
      <c r="N19" s="95">
        <v>3184.9755859375</v>
      </c>
      <c r="O19" s="77"/>
      <c r="P19" s="96"/>
      <c r="Q19" s="96"/>
      <c r="R19" s="97"/>
      <c r="S19" s="51">
        <v>0</v>
      </c>
      <c r="T19" s="51">
        <v>1</v>
      </c>
      <c r="U19" s="52">
        <v>0</v>
      </c>
      <c r="V19" s="52">
        <v>0.333333</v>
      </c>
      <c r="W19" s="52">
        <v>0</v>
      </c>
      <c r="X19" s="52">
        <v>0.770257</v>
      </c>
      <c r="Y19" s="52">
        <v>0</v>
      </c>
      <c r="Z19" s="52">
        <v>0</v>
      </c>
      <c r="AA19" s="82">
        <v>19</v>
      </c>
      <c r="AB19" s="82"/>
      <c r="AC19" s="98"/>
      <c r="AD19" s="85" t="s">
        <v>423</v>
      </c>
      <c r="AE19" s="85">
        <v>43</v>
      </c>
      <c r="AF19" s="85">
        <v>18</v>
      </c>
      <c r="AG19" s="85">
        <v>22</v>
      </c>
      <c r="AH19" s="85">
        <v>3</v>
      </c>
      <c r="AI19" s="85"/>
      <c r="AJ19" s="85" t="s">
        <v>449</v>
      </c>
      <c r="AK19" s="85" t="s">
        <v>473</v>
      </c>
      <c r="AL19" s="85"/>
      <c r="AM19" s="85"/>
      <c r="AN19" s="87">
        <v>43131.60625</v>
      </c>
      <c r="AO19" s="85"/>
      <c r="AP19" s="85" t="b">
        <v>0</v>
      </c>
      <c r="AQ19" s="85" t="b">
        <v>0</v>
      </c>
      <c r="AR19" s="85" t="b">
        <v>0</v>
      </c>
      <c r="AS19" s="85" t="s">
        <v>366</v>
      </c>
      <c r="AT19" s="85">
        <v>0</v>
      </c>
      <c r="AU19" s="90" t="s">
        <v>524</v>
      </c>
      <c r="AV19" s="85" t="b">
        <v>0</v>
      </c>
      <c r="AW19" s="85" t="s">
        <v>541</v>
      </c>
      <c r="AX19" s="90" t="s">
        <v>558</v>
      </c>
      <c r="AY19" s="85" t="s">
        <v>66</v>
      </c>
      <c r="AZ19" s="85" t="str">
        <f>REPLACE(INDEX(GroupVertices[Group],MATCH(Vertices[[#This Row],[Vertex]],GroupVertices[Vertex],0)),1,1,"")</f>
        <v>5</v>
      </c>
      <c r="BA19" s="51" t="s">
        <v>267</v>
      </c>
      <c r="BB19" s="51" t="s">
        <v>267</v>
      </c>
      <c r="BC19" s="51" t="s">
        <v>272</v>
      </c>
      <c r="BD19" s="51" t="s">
        <v>272</v>
      </c>
      <c r="BE19" s="51" t="s">
        <v>289</v>
      </c>
      <c r="BF19" s="51" t="s">
        <v>289</v>
      </c>
      <c r="BG19" s="131" t="s">
        <v>870</v>
      </c>
      <c r="BH19" s="131" t="s">
        <v>870</v>
      </c>
      <c r="BI19" s="131" t="s">
        <v>893</v>
      </c>
      <c r="BJ19" s="131" t="s">
        <v>893</v>
      </c>
      <c r="BK19" s="131">
        <v>4</v>
      </c>
      <c r="BL19" s="134">
        <v>25</v>
      </c>
      <c r="BM19" s="131">
        <v>0</v>
      </c>
      <c r="BN19" s="134">
        <v>0</v>
      </c>
      <c r="BO19" s="131">
        <v>0</v>
      </c>
      <c r="BP19" s="134">
        <v>0</v>
      </c>
      <c r="BQ19" s="131">
        <v>12</v>
      </c>
      <c r="BR19" s="134">
        <v>75</v>
      </c>
      <c r="BS19" s="131">
        <v>16</v>
      </c>
      <c r="BT19" s="2"/>
      <c r="BU19" s="3"/>
      <c r="BV19" s="3"/>
      <c r="BW19" s="3"/>
      <c r="BX19" s="3"/>
    </row>
    <row r="20" spans="1:76" ht="15">
      <c r="A20" s="14" t="s">
        <v>238</v>
      </c>
      <c r="B20" s="15"/>
      <c r="C20" s="15" t="s">
        <v>64</v>
      </c>
      <c r="D20" s="93">
        <v>331.92320902845927</v>
      </c>
      <c r="E20" s="81"/>
      <c r="F20" s="112" t="s">
        <v>537</v>
      </c>
      <c r="G20" s="15"/>
      <c r="H20" s="16" t="s">
        <v>238</v>
      </c>
      <c r="I20" s="66"/>
      <c r="J20" s="66"/>
      <c r="K20" s="114" t="s">
        <v>586</v>
      </c>
      <c r="L20" s="94">
        <v>1429.2857142857142</v>
      </c>
      <c r="M20" s="95">
        <v>8045.00439453125</v>
      </c>
      <c r="N20" s="95">
        <v>1296.9290771484375</v>
      </c>
      <c r="O20" s="77"/>
      <c r="P20" s="96"/>
      <c r="Q20" s="96"/>
      <c r="R20" s="97"/>
      <c r="S20" s="51">
        <v>2</v>
      </c>
      <c r="T20" s="51">
        <v>0</v>
      </c>
      <c r="U20" s="52">
        <v>2</v>
      </c>
      <c r="V20" s="52">
        <v>0.5</v>
      </c>
      <c r="W20" s="52">
        <v>0</v>
      </c>
      <c r="X20" s="52">
        <v>1.459432</v>
      </c>
      <c r="Y20" s="52">
        <v>0</v>
      </c>
      <c r="Z20" s="52">
        <v>0</v>
      </c>
      <c r="AA20" s="82">
        <v>20</v>
      </c>
      <c r="AB20" s="82"/>
      <c r="AC20" s="98"/>
      <c r="AD20" s="85" t="s">
        <v>424</v>
      </c>
      <c r="AE20" s="85">
        <v>590</v>
      </c>
      <c r="AF20" s="85">
        <v>1657</v>
      </c>
      <c r="AG20" s="85">
        <v>3507</v>
      </c>
      <c r="AH20" s="85">
        <v>7992</v>
      </c>
      <c r="AI20" s="85"/>
      <c r="AJ20" s="85" t="s">
        <v>450</v>
      </c>
      <c r="AK20" s="85" t="s">
        <v>474</v>
      </c>
      <c r="AL20" s="90" t="s">
        <v>493</v>
      </c>
      <c r="AM20" s="85"/>
      <c r="AN20" s="87">
        <v>42018.81217592592</v>
      </c>
      <c r="AO20" s="90" t="s">
        <v>516</v>
      </c>
      <c r="AP20" s="85" t="b">
        <v>0</v>
      </c>
      <c r="AQ20" s="85" t="b">
        <v>0</v>
      </c>
      <c r="AR20" s="85" t="b">
        <v>1</v>
      </c>
      <c r="AS20" s="85" t="s">
        <v>366</v>
      </c>
      <c r="AT20" s="85">
        <v>36</v>
      </c>
      <c r="AU20" s="90" t="s">
        <v>524</v>
      </c>
      <c r="AV20" s="85" t="b">
        <v>0</v>
      </c>
      <c r="AW20" s="85" t="s">
        <v>541</v>
      </c>
      <c r="AX20" s="90" t="s">
        <v>559</v>
      </c>
      <c r="AY20" s="85" t="s">
        <v>65</v>
      </c>
      <c r="AZ20" s="85" t="str">
        <f>REPLACE(INDEX(GroupVertices[Group],MATCH(Vertices[[#This Row],[Vertex]],GroupVertices[Vertex],0)),1,1,"")</f>
        <v>5</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row r="21" spans="1:76" ht="15">
      <c r="A21" s="14" t="s">
        <v>224</v>
      </c>
      <c r="B21" s="15"/>
      <c r="C21" s="15" t="s">
        <v>64</v>
      </c>
      <c r="D21" s="93">
        <v>1000</v>
      </c>
      <c r="E21" s="81"/>
      <c r="F21" s="112" t="s">
        <v>538</v>
      </c>
      <c r="G21" s="15"/>
      <c r="H21" s="16" t="s">
        <v>224</v>
      </c>
      <c r="I21" s="66"/>
      <c r="J21" s="66"/>
      <c r="K21" s="114" t="s">
        <v>587</v>
      </c>
      <c r="L21" s="94">
        <v>1</v>
      </c>
      <c r="M21" s="95">
        <v>872.2324829101562</v>
      </c>
      <c r="N21" s="95">
        <v>8484.4462890625</v>
      </c>
      <c r="O21" s="77"/>
      <c r="P21" s="96"/>
      <c r="Q21" s="96"/>
      <c r="R21" s="97"/>
      <c r="S21" s="51">
        <v>1</v>
      </c>
      <c r="T21" s="51">
        <v>1</v>
      </c>
      <c r="U21" s="52">
        <v>0</v>
      </c>
      <c r="V21" s="52">
        <v>0</v>
      </c>
      <c r="W21" s="52">
        <v>0</v>
      </c>
      <c r="X21" s="52">
        <v>0.999982</v>
      </c>
      <c r="Y21" s="52">
        <v>0</v>
      </c>
      <c r="Z21" s="52" t="s">
        <v>957</v>
      </c>
      <c r="AA21" s="82">
        <v>21</v>
      </c>
      <c r="AB21" s="82"/>
      <c r="AC21" s="98"/>
      <c r="AD21" s="85" t="s">
        <v>425</v>
      </c>
      <c r="AE21" s="85">
        <v>249</v>
      </c>
      <c r="AF21" s="85">
        <v>16981</v>
      </c>
      <c r="AG21" s="85">
        <v>63350</v>
      </c>
      <c r="AH21" s="85">
        <v>610</v>
      </c>
      <c r="AI21" s="85"/>
      <c r="AJ21" s="85" t="s">
        <v>451</v>
      </c>
      <c r="AK21" s="85"/>
      <c r="AL21" s="90" t="s">
        <v>494</v>
      </c>
      <c r="AM21" s="85"/>
      <c r="AN21" s="87">
        <v>40564.47719907408</v>
      </c>
      <c r="AO21" s="90" t="s">
        <v>517</v>
      </c>
      <c r="AP21" s="85" t="b">
        <v>0</v>
      </c>
      <c r="AQ21" s="85" t="b">
        <v>0</v>
      </c>
      <c r="AR21" s="85" t="b">
        <v>1</v>
      </c>
      <c r="AS21" s="85" t="s">
        <v>366</v>
      </c>
      <c r="AT21" s="85">
        <v>252</v>
      </c>
      <c r="AU21" s="90" t="s">
        <v>524</v>
      </c>
      <c r="AV21" s="85" t="b">
        <v>0</v>
      </c>
      <c r="AW21" s="85" t="s">
        <v>541</v>
      </c>
      <c r="AX21" s="90" t="s">
        <v>560</v>
      </c>
      <c r="AY21" s="85" t="s">
        <v>66</v>
      </c>
      <c r="AZ21" s="85" t="str">
        <f>REPLACE(INDEX(GroupVertices[Group],MATCH(Vertices[[#This Row],[Vertex]],GroupVertices[Vertex],0)),1,1,"")</f>
        <v>1</v>
      </c>
      <c r="BA21" s="51"/>
      <c r="BB21" s="51"/>
      <c r="BC21" s="51"/>
      <c r="BD21" s="51"/>
      <c r="BE21" s="51" t="s">
        <v>290</v>
      </c>
      <c r="BF21" s="51" t="s">
        <v>290</v>
      </c>
      <c r="BG21" s="131" t="s">
        <v>871</v>
      </c>
      <c r="BH21" s="131" t="s">
        <v>871</v>
      </c>
      <c r="BI21" s="131" t="s">
        <v>894</v>
      </c>
      <c r="BJ21" s="131" t="s">
        <v>894</v>
      </c>
      <c r="BK21" s="131">
        <v>0</v>
      </c>
      <c r="BL21" s="134">
        <v>0</v>
      </c>
      <c r="BM21" s="131">
        <v>0</v>
      </c>
      <c r="BN21" s="134">
        <v>0</v>
      </c>
      <c r="BO21" s="131">
        <v>0</v>
      </c>
      <c r="BP21" s="134">
        <v>0</v>
      </c>
      <c r="BQ21" s="131">
        <v>40</v>
      </c>
      <c r="BR21" s="134">
        <v>100</v>
      </c>
      <c r="BS21" s="131">
        <v>40</v>
      </c>
      <c r="BT21" s="2"/>
      <c r="BU21" s="3"/>
      <c r="BV21" s="3"/>
      <c r="BW21" s="3"/>
      <c r="BX21" s="3"/>
    </row>
    <row r="22" spans="1:76" ht="15">
      <c r="A22" s="14" t="s">
        <v>225</v>
      </c>
      <c r="B22" s="15"/>
      <c r="C22" s="15" t="s">
        <v>64</v>
      </c>
      <c r="D22" s="93">
        <v>230.05152109911677</v>
      </c>
      <c r="E22" s="81"/>
      <c r="F22" s="112" t="s">
        <v>311</v>
      </c>
      <c r="G22" s="15"/>
      <c r="H22" s="16" t="s">
        <v>225</v>
      </c>
      <c r="I22" s="66"/>
      <c r="J22" s="66"/>
      <c r="K22" s="114" t="s">
        <v>588</v>
      </c>
      <c r="L22" s="94">
        <v>2143.4285714285716</v>
      </c>
      <c r="M22" s="95">
        <v>3702.619140625</v>
      </c>
      <c r="N22" s="95">
        <v>3214.161865234375</v>
      </c>
      <c r="O22" s="77"/>
      <c r="P22" s="96"/>
      <c r="Q22" s="96"/>
      <c r="R22" s="97"/>
      <c r="S22" s="51">
        <v>0</v>
      </c>
      <c r="T22" s="51">
        <v>2</v>
      </c>
      <c r="U22" s="52">
        <v>3</v>
      </c>
      <c r="V22" s="52">
        <v>0.125</v>
      </c>
      <c r="W22" s="52">
        <v>0.107622</v>
      </c>
      <c r="X22" s="52">
        <v>0.876186</v>
      </c>
      <c r="Y22" s="52">
        <v>0</v>
      </c>
      <c r="Z22" s="52">
        <v>0</v>
      </c>
      <c r="AA22" s="82">
        <v>22</v>
      </c>
      <c r="AB22" s="82"/>
      <c r="AC22" s="98"/>
      <c r="AD22" s="85" t="s">
        <v>426</v>
      </c>
      <c r="AE22" s="85">
        <v>1193</v>
      </c>
      <c r="AF22" s="85">
        <v>666</v>
      </c>
      <c r="AG22" s="85">
        <v>3168</v>
      </c>
      <c r="AH22" s="85">
        <v>741</v>
      </c>
      <c r="AI22" s="85"/>
      <c r="AJ22" s="85" t="s">
        <v>452</v>
      </c>
      <c r="AK22" s="85"/>
      <c r="AL22" s="85"/>
      <c r="AM22" s="85"/>
      <c r="AN22" s="87">
        <v>40091.92563657407</v>
      </c>
      <c r="AO22" s="85"/>
      <c r="AP22" s="85" t="b">
        <v>0</v>
      </c>
      <c r="AQ22" s="85" t="b">
        <v>0</v>
      </c>
      <c r="AR22" s="85" t="b">
        <v>0</v>
      </c>
      <c r="AS22" s="85" t="s">
        <v>366</v>
      </c>
      <c r="AT22" s="85">
        <v>10</v>
      </c>
      <c r="AU22" s="90" t="s">
        <v>526</v>
      </c>
      <c r="AV22" s="85" t="b">
        <v>0</v>
      </c>
      <c r="AW22" s="85" t="s">
        <v>541</v>
      </c>
      <c r="AX22" s="90" t="s">
        <v>561</v>
      </c>
      <c r="AY22" s="85" t="s">
        <v>66</v>
      </c>
      <c r="AZ22" s="85" t="str">
        <f>REPLACE(INDEX(GroupVertices[Group],MATCH(Vertices[[#This Row],[Vertex]],GroupVertices[Vertex],0)),1,1,"")</f>
        <v>2</v>
      </c>
      <c r="BA22" s="51" t="s">
        <v>268</v>
      </c>
      <c r="BB22" s="51" t="s">
        <v>268</v>
      </c>
      <c r="BC22" s="51" t="s">
        <v>273</v>
      </c>
      <c r="BD22" s="51" t="s">
        <v>273</v>
      </c>
      <c r="BE22" s="51" t="s">
        <v>284</v>
      </c>
      <c r="BF22" s="51" t="s">
        <v>284</v>
      </c>
      <c r="BG22" s="131" t="s">
        <v>863</v>
      </c>
      <c r="BH22" s="131" t="s">
        <v>863</v>
      </c>
      <c r="BI22" s="131" t="s">
        <v>886</v>
      </c>
      <c r="BJ22" s="131" t="s">
        <v>886</v>
      </c>
      <c r="BK22" s="131">
        <v>1</v>
      </c>
      <c r="BL22" s="134">
        <v>8.333333333333334</v>
      </c>
      <c r="BM22" s="131">
        <v>0</v>
      </c>
      <c r="BN22" s="134">
        <v>0</v>
      </c>
      <c r="BO22" s="131">
        <v>0</v>
      </c>
      <c r="BP22" s="134">
        <v>0</v>
      </c>
      <c r="BQ22" s="131">
        <v>11</v>
      </c>
      <c r="BR22" s="134">
        <v>91.66666666666667</v>
      </c>
      <c r="BS22" s="131">
        <v>12</v>
      </c>
      <c r="BT22" s="2"/>
      <c r="BU22" s="3"/>
      <c r="BV22" s="3"/>
      <c r="BW22" s="3"/>
      <c r="BX22" s="3"/>
    </row>
    <row r="23" spans="1:76" ht="15">
      <c r="A23" s="14" t="s">
        <v>226</v>
      </c>
      <c r="B23" s="15"/>
      <c r="C23" s="15" t="s">
        <v>64</v>
      </c>
      <c r="D23" s="93">
        <v>388.87266928361134</v>
      </c>
      <c r="E23" s="81"/>
      <c r="F23" s="112" t="s">
        <v>312</v>
      </c>
      <c r="G23" s="15"/>
      <c r="H23" s="16" t="s">
        <v>226</v>
      </c>
      <c r="I23" s="66"/>
      <c r="J23" s="66"/>
      <c r="K23" s="114" t="s">
        <v>589</v>
      </c>
      <c r="L23" s="94">
        <v>1</v>
      </c>
      <c r="M23" s="95">
        <v>9217.7265625</v>
      </c>
      <c r="N23" s="95">
        <v>8355.046875</v>
      </c>
      <c r="O23" s="77"/>
      <c r="P23" s="96"/>
      <c r="Q23" s="96"/>
      <c r="R23" s="97"/>
      <c r="S23" s="51">
        <v>0</v>
      </c>
      <c r="T23" s="51">
        <v>1</v>
      </c>
      <c r="U23" s="52">
        <v>0</v>
      </c>
      <c r="V23" s="52">
        <v>0.2</v>
      </c>
      <c r="W23" s="52">
        <v>0.002679</v>
      </c>
      <c r="X23" s="52">
        <v>0.610677</v>
      </c>
      <c r="Y23" s="52">
        <v>0</v>
      </c>
      <c r="Z23" s="52">
        <v>0</v>
      </c>
      <c r="AA23" s="82">
        <v>23</v>
      </c>
      <c r="AB23" s="82"/>
      <c r="AC23" s="98"/>
      <c r="AD23" s="85" t="s">
        <v>427</v>
      </c>
      <c r="AE23" s="85">
        <v>331</v>
      </c>
      <c r="AF23" s="85">
        <v>2211</v>
      </c>
      <c r="AG23" s="85">
        <v>57713</v>
      </c>
      <c r="AH23" s="85">
        <v>33180</v>
      </c>
      <c r="AI23" s="85"/>
      <c r="AJ23" s="85" t="s">
        <v>453</v>
      </c>
      <c r="AK23" s="85" t="s">
        <v>475</v>
      </c>
      <c r="AL23" s="90" t="s">
        <v>495</v>
      </c>
      <c r="AM23" s="85"/>
      <c r="AN23" s="87">
        <v>41225.76224537037</v>
      </c>
      <c r="AO23" s="90" t="s">
        <v>518</v>
      </c>
      <c r="AP23" s="85" t="b">
        <v>0</v>
      </c>
      <c r="AQ23" s="85" t="b">
        <v>0</v>
      </c>
      <c r="AR23" s="85" t="b">
        <v>1</v>
      </c>
      <c r="AS23" s="85" t="s">
        <v>367</v>
      </c>
      <c r="AT23" s="85">
        <v>23</v>
      </c>
      <c r="AU23" s="90" t="s">
        <v>529</v>
      </c>
      <c r="AV23" s="85" t="b">
        <v>0</v>
      </c>
      <c r="AW23" s="85" t="s">
        <v>541</v>
      </c>
      <c r="AX23" s="90" t="s">
        <v>562</v>
      </c>
      <c r="AY23" s="85" t="s">
        <v>66</v>
      </c>
      <c r="AZ23" s="85" t="str">
        <f>REPLACE(INDEX(GroupVertices[Group],MATCH(Vertices[[#This Row],[Vertex]],GroupVertices[Vertex],0)),1,1,"")</f>
        <v>4</v>
      </c>
      <c r="BA23" s="51"/>
      <c r="BB23" s="51"/>
      <c r="BC23" s="51"/>
      <c r="BD23" s="51"/>
      <c r="BE23" s="51"/>
      <c r="BF23" s="51"/>
      <c r="BG23" s="131" t="s">
        <v>872</v>
      </c>
      <c r="BH23" s="131" t="s">
        <v>872</v>
      </c>
      <c r="BI23" s="131" t="s">
        <v>895</v>
      </c>
      <c r="BJ23" s="131" t="s">
        <v>895</v>
      </c>
      <c r="BK23" s="131">
        <v>0</v>
      </c>
      <c r="BL23" s="134">
        <v>0</v>
      </c>
      <c r="BM23" s="131">
        <v>0</v>
      </c>
      <c r="BN23" s="134">
        <v>0</v>
      </c>
      <c r="BO23" s="131">
        <v>0</v>
      </c>
      <c r="BP23" s="134">
        <v>0</v>
      </c>
      <c r="BQ23" s="131">
        <v>24</v>
      </c>
      <c r="BR23" s="134">
        <v>100</v>
      </c>
      <c r="BS23" s="131">
        <v>24</v>
      </c>
      <c r="BT23" s="2"/>
      <c r="BU23" s="3"/>
      <c r="BV23" s="3"/>
      <c r="BW23" s="3"/>
      <c r="BX23" s="3"/>
    </row>
    <row r="24" spans="1:76" ht="15">
      <c r="A24" s="14" t="s">
        <v>228</v>
      </c>
      <c r="B24" s="15"/>
      <c r="C24" s="15" t="s">
        <v>64</v>
      </c>
      <c r="D24" s="93">
        <v>163.95314033366046</v>
      </c>
      <c r="E24" s="81"/>
      <c r="F24" s="112" t="s">
        <v>539</v>
      </c>
      <c r="G24" s="15"/>
      <c r="H24" s="16" t="s">
        <v>228</v>
      </c>
      <c r="I24" s="66"/>
      <c r="J24" s="66"/>
      <c r="K24" s="114" t="s">
        <v>590</v>
      </c>
      <c r="L24" s="94">
        <v>4285.857142857143</v>
      </c>
      <c r="M24" s="95">
        <v>9217.7265625</v>
      </c>
      <c r="N24" s="95">
        <v>5772.95166015625</v>
      </c>
      <c r="O24" s="77"/>
      <c r="P24" s="96"/>
      <c r="Q24" s="96"/>
      <c r="R24" s="97"/>
      <c r="S24" s="51">
        <v>4</v>
      </c>
      <c r="T24" s="51">
        <v>1</v>
      </c>
      <c r="U24" s="52">
        <v>6</v>
      </c>
      <c r="V24" s="52">
        <v>0.333333</v>
      </c>
      <c r="W24" s="52">
        <v>0.006168</v>
      </c>
      <c r="X24" s="52">
        <v>2.167898</v>
      </c>
      <c r="Y24" s="52">
        <v>0</v>
      </c>
      <c r="Z24" s="52">
        <v>0</v>
      </c>
      <c r="AA24" s="82">
        <v>24</v>
      </c>
      <c r="AB24" s="82"/>
      <c r="AC24" s="98"/>
      <c r="AD24" s="85" t="s">
        <v>428</v>
      </c>
      <c r="AE24" s="85">
        <v>115</v>
      </c>
      <c r="AF24" s="85">
        <v>23</v>
      </c>
      <c r="AG24" s="85">
        <v>98</v>
      </c>
      <c r="AH24" s="85">
        <v>208</v>
      </c>
      <c r="AI24" s="85"/>
      <c r="AJ24" s="85" t="s">
        <v>454</v>
      </c>
      <c r="AK24" s="85" t="s">
        <v>476</v>
      </c>
      <c r="AL24" s="90" t="s">
        <v>496</v>
      </c>
      <c r="AM24" s="85"/>
      <c r="AN24" s="87">
        <v>43454.39013888889</v>
      </c>
      <c r="AO24" s="90" t="s">
        <v>519</v>
      </c>
      <c r="AP24" s="85" t="b">
        <v>1</v>
      </c>
      <c r="AQ24" s="85" t="b">
        <v>0</v>
      </c>
      <c r="AR24" s="85" t="b">
        <v>1</v>
      </c>
      <c r="AS24" s="85" t="s">
        <v>367</v>
      </c>
      <c r="AT24" s="85">
        <v>0</v>
      </c>
      <c r="AU24" s="85"/>
      <c r="AV24" s="85" t="b">
        <v>0</v>
      </c>
      <c r="AW24" s="85" t="s">
        <v>541</v>
      </c>
      <c r="AX24" s="90" t="s">
        <v>563</v>
      </c>
      <c r="AY24" s="85" t="s">
        <v>66</v>
      </c>
      <c r="AZ24" s="85" t="str">
        <f>REPLACE(INDEX(GroupVertices[Group],MATCH(Vertices[[#This Row],[Vertex]],GroupVertices[Vertex],0)),1,1,"")</f>
        <v>4</v>
      </c>
      <c r="BA24" s="51" t="s">
        <v>269</v>
      </c>
      <c r="BB24" s="51" t="s">
        <v>269</v>
      </c>
      <c r="BC24" s="51" t="s">
        <v>277</v>
      </c>
      <c r="BD24" s="51" t="s">
        <v>277</v>
      </c>
      <c r="BE24" s="51"/>
      <c r="BF24" s="51"/>
      <c r="BG24" s="131" t="s">
        <v>873</v>
      </c>
      <c r="BH24" s="131" t="s">
        <v>873</v>
      </c>
      <c r="BI24" s="131" t="s">
        <v>896</v>
      </c>
      <c r="BJ24" s="131" t="s">
        <v>896</v>
      </c>
      <c r="BK24" s="131">
        <v>0</v>
      </c>
      <c r="BL24" s="134">
        <v>0</v>
      </c>
      <c r="BM24" s="131">
        <v>0</v>
      </c>
      <c r="BN24" s="134">
        <v>0</v>
      </c>
      <c r="BO24" s="131">
        <v>0</v>
      </c>
      <c r="BP24" s="134">
        <v>0</v>
      </c>
      <c r="BQ24" s="131">
        <v>36</v>
      </c>
      <c r="BR24" s="134">
        <v>100</v>
      </c>
      <c r="BS24" s="131">
        <v>36</v>
      </c>
      <c r="BT24" s="2"/>
      <c r="BU24" s="3"/>
      <c r="BV24" s="3"/>
      <c r="BW24" s="3"/>
      <c r="BX24" s="3"/>
    </row>
    <row r="25" spans="1:76" ht="15">
      <c r="A25" s="14" t="s">
        <v>227</v>
      </c>
      <c r="B25" s="15"/>
      <c r="C25" s="15" t="s">
        <v>64</v>
      </c>
      <c r="D25" s="93">
        <v>277.02968596663396</v>
      </c>
      <c r="E25" s="81"/>
      <c r="F25" s="112" t="s">
        <v>313</v>
      </c>
      <c r="G25" s="15"/>
      <c r="H25" s="16" t="s">
        <v>227</v>
      </c>
      <c r="I25" s="66"/>
      <c r="J25" s="66"/>
      <c r="K25" s="114" t="s">
        <v>591</v>
      </c>
      <c r="L25" s="94">
        <v>1</v>
      </c>
      <c r="M25" s="95">
        <v>8045.00439453125</v>
      </c>
      <c r="N25" s="95">
        <v>8355.046875</v>
      </c>
      <c r="O25" s="77"/>
      <c r="P25" s="96"/>
      <c r="Q25" s="96"/>
      <c r="R25" s="97"/>
      <c r="S25" s="51">
        <v>0</v>
      </c>
      <c r="T25" s="51">
        <v>1</v>
      </c>
      <c r="U25" s="52">
        <v>0</v>
      </c>
      <c r="V25" s="52">
        <v>0.2</v>
      </c>
      <c r="W25" s="52">
        <v>0.002679</v>
      </c>
      <c r="X25" s="52">
        <v>0.610677</v>
      </c>
      <c r="Y25" s="52">
        <v>0</v>
      </c>
      <c r="Z25" s="52">
        <v>0</v>
      </c>
      <c r="AA25" s="82">
        <v>25</v>
      </c>
      <c r="AB25" s="82"/>
      <c r="AC25" s="98"/>
      <c r="AD25" s="85" t="s">
        <v>429</v>
      </c>
      <c r="AE25" s="85">
        <v>89</v>
      </c>
      <c r="AF25" s="85">
        <v>1123</v>
      </c>
      <c r="AG25" s="85">
        <v>59427</v>
      </c>
      <c r="AH25" s="85">
        <v>45917</v>
      </c>
      <c r="AI25" s="85"/>
      <c r="AJ25" s="85" t="s">
        <v>455</v>
      </c>
      <c r="AK25" s="85"/>
      <c r="AL25" s="90" t="s">
        <v>497</v>
      </c>
      <c r="AM25" s="85"/>
      <c r="AN25" s="87">
        <v>42117.71261574074</v>
      </c>
      <c r="AO25" s="90" t="s">
        <v>520</v>
      </c>
      <c r="AP25" s="85" t="b">
        <v>1</v>
      </c>
      <c r="AQ25" s="85" t="b">
        <v>0</v>
      </c>
      <c r="AR25" s="85" t="b">
        <v>0</v>
      </c>
      <c r="AS25" s="85" t="s">
        <v>367</v>
      </c>
      <c r="AT25" s="85">
        <v>20</v>
      </c>
      <c r="AU25" s="90" t="s">
        <v>524</v>
      </c>
      <c r="AV25" s="85" t="b">
        <v>0</v>
      </c>
      <c r="AW25" s="85" t="s">
        <v>541</v>
      </c>
      <c r="AX25" s="90" t="s">
        <v>564</v>
      </c>
      <c r="AY25" s="85" t="s">
        <v>66</v>
      </c>
      <c r="AZ25" s="85" t="str">
        <f>REPLACE(INDEX(GroupVertices[Group],MATCH(Vertices[[#This Row],[Vertex]],GroupVertices[Vertex],0)),1,1,"")</f>
        <v>4</v>
      </c>
      <c r="BA25" s="51"/>
      <c r="BB25" s="51"/>
      <c r="BC25" s="51"/>
      <c r="BD25" s="51"/>
      <c r="BE25" s="51"/>
      <c r="BF25" s="51"/>
      <c r="BG25" s="131" t="s">
        <v>872</v>
      </c>
      <c r="BH25" s="131" t="s">
        <v>872</v>
      </c>
      <c r="BI25" s="131" t="s">
        <v>895</v>
      </c>
      <c r="BJ25" s="131" t="s">
        <v>895</v>
      </c>
      <c r="BK25" s="131">
        <v>0</v>
      </c>
      <c r="BL25" s="134">
        <v>0</v>
      </c>
      <c r="BM25" s="131">
        <v>0</v>
      </c>
      <c r="BN25" s="134">
        <v>0</v>
      </c>
      <c r="BO25" s="131">
        <v>0</v>
      </c>
      <c r="BP25" s="134">
        <v>0</v>
      </c>
      <c r="BQ25" s="131">
        <v>24</v>
      </c>
      <c r="BR25" s="134">
        <v>100</v>
      </c>
      <c r="BS25" s="131">
        <v>24</v>
      </c>
      <c r="BT25" s="2"/>
      <c r="BU25" s="3"/>
      <c r="BV25" s="3"/>
      <c r="BW25" s="3"/>
      <c r="BX25" s="3"/>
    </row>
    <row r="26" spans="1:76" ht="15">
      <c r="A26" s="14" t="s">
        <v>229</v>
      </c>
      <c r="B26" s="15"/>
      <c r="C26" s="15" t="s">
        <v>64</v>
      </c>
      <c r="D26" s="93">
        <v>776.1084396467124</v>
      </c>
      <c r="E26" s="81"/>
      <c r="F26" s="112" t="s">
        <v>314</v>
      </c>
      <c r="G26" s="15"/>
      <c r="H26" s="16" t="s">
        <v>229</v>
      </c>
      <c r="I26" s="66"/>
      <c r="J26" s="66"/>
      <c r="K26" s="114" t="s">
        <v>592</v>
      </c>
      <c r="L26" s="94">
        <v>1</v>
      </c>
      <c r="M26" s="95">
        <v>8045.00439453125</v>
      </c>
      <c r="N26" s="95">
        <v>5772.95166015625</v>
      </c>
      <c r="O26" s="77"/>
      <c r="P26" s="96"/>
      <c r="Q26" s="96"/>
      <c r="R26" s="97"/>
      <c r="S26" s="51">
        <v>0</v>
      </c>
      <c r="T26" s="51">
        <v>1</v>
      </c>
      <c r="U26" s="52">
        <v>0</v>
      </c>
      <c r="V26" s="52">
        <v>0.2</v>
      </c>
      <c r="W26" s="52">
        <v>0.002679</v>
      </c>
      <c r="X26" s="52">
        <v>0.610677</v>
      </c>
      <c r="Y26" s="52">
        <v>0</v>
      </c>
      <c r="Z26" s="52">
        <v>0</v>
      </c>
      <c r="AA26" s="82">
        <v>26</v>
      </c>
      <c r="AB26" s="82"/>
      <c r="AC26" s="98"/>
      <c r="AD26" s="85" t="s">
        <v>430</v>
      </c>
      <c r="AE26" s="85">
        <v>718</v>
      </c>
      <c r="AF26" s="85">
        <v>5978</v>
      </c>
      <c r="AG26" s="85">
        <v>14811</v>
      </c>
      <c r="AH26" s="85">
        <v>4459</v>
      </c>
      <c r="AI26" s="85"/>
      <c r="AJ26" s="85" t="s">
        <v>456</v>
      </c>
      <c r="AK26" s="85"/>
      <c r="AL26" s="85"/>
      <c r="AM26" s="85"/>
      <c r="AN26" s="87">
        <v>40032.7675</v>
      </c>
      <c r="AO26" s="90" t="s">
        <v>521</v>
      </c>
      <c r="AP26" s="85" t="b">
        <v>0</v>
      </c>
      <c r="AQ26" s="85" t="b">
        <v>0</v>
      </c>
      <c r="AR26" s="85" t="b">
        <v>1</v>
      </c>
      <c r="AS26" s="85" t="s">
        <v>367</v>
      </c>
      <c r="AT26" s="85">
        <v>62</v>
      </c>
      <c r="AU26" s="90" t="s">
        <v>524</v>
      </c>
      <c r="AV26" s="85" t="b">
        <v>0</v>
      </c>
      <c r="AW26" s="85" t="s">
        <v>541</v>
      </c>
      <c r="AX26" s="90" t="s">
        <v>565</v>
      </c>
      <c r="AY26" s="85" t="s">
        <v>66</v>
      </c>
      <c r="AZ26" s="85" t="str">
        <f>REPLACE(INDEX(GroupVertices[Group],MATCH(Vertices[[#This Row],[Vertex]],GroupVertices[Vertex],0)),1,1,"")</f>
        <v>4</v>
      </c>
      <c r="BA26" s="51"/>
      <c r="BB26" s="51"/>
      <c r="BC26" s="51"/>
      <c r="BD26" s="51"/>
      <c r="BE26" s="51"/>
      <c r="BF26" s="51"/>
      <c r="BG26" s="131" t="s">
        <v>872</v>
      </c>
      <c r="BH26" s="131" t="s">
        <v>872</v>
      </c>
      <c r="BI26" s="131" t="s">
        <v>895</v>
      </c>
      <c r="BJ26" s="131" t="s">
        <v>895</v>
      </c>
      <c r="BK26" s="131">
        <v>0</v>
      </c>
      <c r="BL26" s="134">
        <v>0</v>
      </c>
      <c r="BM26" s="131">
        <v>0</v>
      </c>
      <c r="BN26" s="134">
        <v>0</v>
      </c>
      <c r="BO26" s="131">
        <v>0</v>
      </c>
      <c r="BP26" s="134">
        <v>0</v>
      </c>
      <c r="BQ26" s="131">
        <v>24</v>
      </c>
      <c r="BR26" s="134">
        <v>100</v>
      </c>
      <c r="BS26" s="131">
        <v>24</v>
      </c>
      <c r="BT26" s="2"/>
      <c r="BU26" s="3"/>
      <c r="BV26" s="3"/>
      <c r="BW26" s="3"/>
      <c r="BX26" s="3"/>
    </row>
    <row r="27" spans="1:76" ht="15">
      <c r="A27" s="14" t="s">
        <v>230</v>
      </c>
      <c r="B27" s="15"/>
      <c r="C27" s="15" t="s">
        <v>64</v>
      </c>
      <c r="D27" s="93">
        <v>278.0576545632973</v>
      </c>
      <c r="E27" s="81"/>
      <c r="F27" s="112" t="s">
        <v>315</v>
      </c>
      <c r="G27" s="15"/>
      <c r="H27" s="16" t="s">
        <v>230</v>
      </c>
      <c r="I27" s="66"/>
      <c r="J27" s="66"/>
      <c r="K27" s="114" t="s">
        <v>593</v>
      </c>
      <c r="L27" s="94">
        <v>1</v>
      </c>
      <c r="M27" s="95">
        <v>2226.872802734375</v>
      </c>
      <c r="N27" s="95">
        <v>6161.1484375</v>
      </c>
      <c r="O27" s="77"/>
      <c r="P27" s="96"/>
      <c r="Q27" s="96"/>
      <c r="R27" s="97"/>
      <c r="S27" s="51">
        <v>1</v>
      </c>
      <c r="T27" s="51">
        <v>1</v>
      </c>
      <c r="U27" s="52">
        <v>0</v>
      </c>
      <c r="V27" s="52">
        <v>0</v>
      </c>
      <c r="W27" s="52">
        <v>0</v>
      </c>
      <c r="X27" s="52">
        <v>0.999982</v>
      </c>
      <c r="Y27" s="52">
        <v>0</v>
      </c>
      <c r="Z27" s="52" t="s">
        <v>957</v>
      </c>
      <c r="AA27" s="82">
        <v>27</v>
      </c>
      <c r="AB27" s="82"/>
      <c r="AC27" s="98"/>
      <c r="AD27" s="85" t="s">
        <v>431</v>
      </c>
      <c r="AE27" s="85">
        <v>918</v>
      </c>
      <c r="AF27" s="85">
        <v>1133</v>
      </c>
      <c r="AG27" s="85">
        <v>5026</v>
      </c>
      <c r="AH27" s="85">
        <v>965</v>
      </c>
      <c r="AI27" s="85"/>
      <c r="AJ27" s="85" t="s">
        <v>457</v>
      </c>
      <c r="AK27" s="85" t="s">
        <v>460</v>
      </c>
      <c r="AL27" s="90" t="s">
        <v>498</v>
      </c>
      <c r="AM27" s="85"/>
      <c r="AN27" s="87">
        <v>41199.638333333336</v>
      </c>
      <c r="AO27" s="90" t="s">
        <v>522</v>
      </c>
      <c r="AP27" s="85" t="b">
        <v>1</v>
      </c>
      <c r="AQ27" s="85" t="b">
        <v>0</v>
      </c>
      <c r="AR27" s="85" t="b">
        <v>1</v>
      </c>
      <c r="AS27" s="85" t="s">
        <v>366</v>
      </c>
      <c r="AT27" s="85">
        <v>19</v>
      </c>
      <c r="AU27" s="90" t="s">
        <v>524</v>
      </c>
      <c r="AV27" s="85" t="b">
        <v>0</v>
      </c>
      <c r="AW27" s="85" t="s">
        <v>541</v>
      </c>
      <c r="AX27" s="90" t="s">
        <v>566</v>
      </c>
      <c r="AY27" s="85" t="s">
        <v>66</v>
      </c>
      <c r="AZ27" s="85" t="str">
        <f>REPLACE(INDEX(GroupVertices[Group],MATCH(Vertices[[#This Row],[Vertex]],GroupVertices[Vertex],0)),1,1,"")</f>
        <v>1</v>
      </c>
      <c r="BA27" s="51" t="s">
        <v>270</v>
      </c>
      <c r="BB27" s="51" t="s">
        <v>270</v>
      </c>
      <c r="BC27" s="51" t="s">
        <v>278</v>
      </c>
      <c r="BD27" s="51" t="s">
        <v>278</v>
      </c>
      <c r="BE27" s="51" t="s">
        <v>852</v>
      </c>
      <c r="BF27" s="51" t="s">
        <v>852</v>
      </c>
      <c r="BG27" s="131" t="s">
        <v>874</v>
      </c>
      <c r="BH27" s="131" t="s">
        <v>874</v>
      </c>
      <c r="BI27" s="131" t="s">
        <v>897</v>
      </c>
      <c r="BJ27" s="131" t="s">
        <v>897</v>
      </c>
      <c r="BK27" s="131">
        <v>0</v>
      </c>
      <c r="BL27" s="134">
        <v>0</v>
      </c>
      <c r="BM27" s="131">
        <v>0</v>
      </c>
      <c r="BN27" s="134">
        <v>0</v>
      </c>
      <c r="BO27" s="131">
        <v>0</v>
      </c>
      <c r="BP27" s="134">
        <v>0</v>
      </c>
      <c r="BQ27" s="131">
        <v>14</v>
      </c>
      <c r="BR27" s="134">
        <v>100</v>
      </c>
      <c r="BS27" s="131">
        <v>14</v>
      </c>
      <c r="BT27" s="2"/>
      <c r="BU27" s="3"/>
      <c r="BV27" s="3"/>
      <c r="BW27" s="3"/>
      <c r="BX27" s="3"/>
    </row>
    <row r="28" spans="1:76" ht="15">
      <c r="A28" s="14" t="s">
        <v>231</v>
      </c>
      <c r="B28" s="15"/>
      <c r="C28" s="15" t="s">
        <v>64</v>
      </c>
      <c r="D28" s="93">
        <v>235.39695780176643</v>
      </c>
      <c r="E28" s="81"/>
      <c r="F28" s="112" t="s">
        <v>316</v>
      </c>
      <c r="G28" s="15"/>
      <c r="H28" s="16" t="s">
        <v>231</v>
      </c>
      <c r="I28" s="66"/>
      <c r="J28" s="66"/>
      <c r="K28" s="114" t="s">
        <v>594</v>
      </c>
      <c r="L28" s="94">
        <v>1</v>
      </c>
      <c r="M28" s="95">
        <v>872.2324829101562</v>
      </c>
      <c r="N28" s="95">
        <v>6161.1484375</v>
      </c>
      <c r="O28" s="77"/>
      <c r="P28" s="96"/>
      <c r="Q28" s="96"/>
      <c r="R28" s="97"/>
      <c r="S28" s="51">
        <v>1</v>
      </c>
      <c r="T28" s="51">
        <v>1</v>
      </c>
      <c r="U28" s="52">
        <v>0</v>
      </c>
      <c r="V28" s="52">
        <v>0</v>
      </c>
      <c r="W28" s="52">
        <v>0</v>
      </c>
      <c r="X28" s="52">
        <v>0.999982</v>
      </c>
      <c r="Y28" s="52">
        <v>0</v>
      </c>
      <c r="Z28" s="52" t="s">
        <v>957</v>
      </c>
      <c r="AA28" s="82">
        <v>28</v>
      </c>
      <c r="AB28" s="82"/>
      <c r="AC28" s="98"/>
      <c r="AD28" s="85" t="s">
        <v>432</v>
      </c>
      <c r="AE28" s="85">
        <v>687</v>
      </c>
      <c r="AF28" s="85">
        <v>718</v>
      </c>
      <c r="AG28" s="85">
        <v>9170</v>
      </c>
      <c r="AH28" s="85">
        <v>341</v>
      </c>
      <c r="AI28" s="85"/>
      <c r="AJ28" s="85" t="s">
        <v>458</v>
      </c>
      <c r="AK28" s="85" t="s">
        <v>477</v>
      </c>
      <c r="AL28" s="90" t="s">
        <v>499</v>
      </c>
      <c r="AM28" s="85"/>
      <c r="AN28" s="87">
        <v>40515.71375</v>
      </c>
      <c r="AO28" s="85"/>
      <c r="AP28" s="85" t="b">
        <v>0</v>
      </c>
      <c r="AQ28" s="85" t="b">
        <v>0</v>
      </c>
      <c r="AR28" s="85" t="b">
        <v>1</v>
      </c>
      <c r="AS28" s="85" t="s">
        <v>366</v>
      </c>
      <c r="AT28" s="85">
        <v>37</v>
      </c>
      <c r="AU28" s="90" t="s">
        <v>526</v>
      </c>
      <c r="AV28" s="85" t="b">
        <v>0</v>
      </c>
      <c r="AW28" s="85" t="s">
        <v>541</v>
      </c>
      <c r="AX28" s="90" t="s">
        <v>567</v>
      </c>
      <c r="AY28" s="85" t="s">
        <v>66</v>
      </c>
      <c r="AZ28" s="85" t="str">
        <f>REPLACE(INDEX(GroupVertices[Group],MATCH(Vertices[[#This Row],[Vertex]],GroupVertices[Vertex],0)),1,1,"")</f>
        <v>1</v>
      </c>
      <c r="BA28" s="51" t="s">
        <v>271</v>
      </c>
      <c r="BB28" s="51" t="s">
        <v>271</v>
      </c>
      <c r="BC28" s="51" t="s">
        <v>272</v>
      </c>
      <c r="BD28" s="51" t="s">
        <v>272</v>
      </c>
      <c r="BE28" s="51" t="s">
        <v>853</v>
      </c>
      <c r="BF28" s="51" t="s">
        <v>853</v>
      </c>
      <c r="BG28" s="131" t="s">
        <v>875</v>
      </c>
      <c r="BH28" s="131" t="s">
        <v>875</v>
      </c>
      <c r="BI28" s="131" t="s">
        <v>898</v>
      </c>
      <c r="BJ28" s="131" t="s">
        <v>898</v>
      </c>
      <c r="BK28" s="131">
        <v>2</v>
      </c>
      <c r="BL28" s="134">
        <v>9.523809523809524</v>
      </c>
      <c r="BM28" s="131">
        <v>0</v>
      </c>
      <c r="BN28" s="134">
        <v>0</v>
      </c>
      <c r="BO28" s="131">
        <v>0</v>
      </c>
      <c r="BP28" s="134">
        <v>0</v>
      </c>
      <c r="BQ28" s="131">
        <v>19</v>
      </c>
      <c r="BR28" s="134">
        <v>90.47619047619048</v>
      </c>
      <c r="BS28" s="131">
        <v>21</v>
      </c>
      <c r="BT28" s="2"/>
      <c r="BU28" s="3"/>
      <c r="BV28" s="3"/>
      <c r="BW28" s="3"/>
      <c r="BX28" s="3"/>
    </row>
    <row r="29" spans="1:76" ht="15">
      <c r="A29" s="99" t="s">
        <v>232</v>
      </c>
      <c r="B29" s="100"/>
      <c r="C29" s="100" t="s">
        <v>64</v>
      </c>
      <c r="D29" s="101">
        <v>162</v>
      </c>
      <c r="E29" s="102"/>
      <c r="F29" s="113" t="s">
        <v>540</v>
      </c>
      <c r="G29" s="100"/>
      <c r="H29" s="103" t="s">
        <v>232</v>
      </c>
      <c r="I29" s="104"/>
      <c r="J29" s="104"/>
      <c r="K29" s="115" t="s">
        <v>595</v>
      </c>
      <c r="L29" s="105">
        <v>1</v>
      </c>
      <c r="M29" s="106">
        <v>9217.7265625</v>
      </c>
      <c r="N29" s="106">
        <v>3184.9755859375</v>
      </c>
      <c r="O29" s="107"/>
      <c r="P29" s="108"/>
      <c r="Q29" s="108"/>
      <c r="R29" s="109"/>
      <c r="S29" s="51">
        <v>0</v>
      </c>
      <c r="T29" s="51">
        <v>1</v>
      </c>
      <c r="U29" s="52">
        <v>0</v>
      </c>
      <c r="V29" s="52">
        <v>0.333333</v>
      </c>
      <c r="W29" s="52">
        <v>0</v>
      </c>
      <c r="X29" s="52">
        <v>0.770257</v>
      </c>
      <c r="Y29" s="52">
        <v>0</v>
      </c>
      <c r="Z29" s="52">
        <v>0</v>
      </c>
      <c r="AA29" s="110">
        <v>29</v>
      </c>
      <c r="AB29" s="110"/>
      <c r="AC29" s="111"/>
      <c r="AD29" s="85" t="s">
        <v>433</v>
      </c>
      <c r="AE29" s="85">
        <v>115</v>
      </c>
      <c r="AF29" s="85">
        <v>4</v>
      </c>
      <c r="AG29" s="85">
        <v>53</v>
      </c>
      <c r="AH29" s="85">
        <v>56</v>
      </c>
      <c r="AI29" s="85"/>
      <c r="AJ29" s="85" t="s">
        <v>459</v>
      </c>
      <c r="AK29" s="85"/>
      <c r="AL29" s="85"/>
      <c r="AM29" s="85"/>
      <c r="AN29" s="87">
        <v>43529.955</v>
      </c>
      <c r="AO29" s="85"/>
      <c r="AP29" s="85" t="b">
        <v>1</v>
      </c>
      <c r="AQ29" s="85" t="b">
        <v>0</v>
      </c>
      <c r="AR29" s="85" t="b">
        <v>0</v>
      </c>
      <c r="AS29" s="85" t="s">
        <v>366</v>
      </c>
      <c r="AT29" s="85">
        <v>0</v>
      </c>
      <c r="AU29" s="85"/>
      <c r="AV29" s="85" t="b">
        <v>0</v>
      </c>
      <c r="AW29" s="85" t="s">
        <v>541</v>
      </c>
      <c r="AX29" s="90" t="s">
        <v>568</v>
      </c>
      <c r="AY29" s="85" t="s">
        <v>66</v>
      </c>
      <c r="AZ29" s="85" t="str">
        <f>REPLACE(INDEX(GroupVertices[Group],MATCH(Vertices[[#This Row],[Vertex]],GroupVertices[Vertex],0)),1,1,"")</f>
        <v>5</v>
      </c>
      <c r="BA29" s="51"/>
      <c r="BB29" s="51"/>
      <c r="BC29" s="51"/>
      <c r="BD29" s="51"/>
      <c r="BE29" s="51" t="s">
        <v>293</v>
      </c>
      <c r="BF29" s="51" t="s">
        <v>293</v>
      </c>
      <c r="BG29" s="131" t="s">
        <v>876</v>
      </c>
      <c r="BH29" s="131" t="s">
        <v>876</v>
      </c>
      <c r="BI29" s="131" t="s">
        <v>899</v>
      </c>
      <c r="BJ29" s="131" t="s">
        <v>899</v>
      </c>
      <c r="BK29" s="131">
        <v>1</v>
      </c>
      <c r="BL29" s="134">
        <v>10</v>
      </c>
      <c r="BM29" s="131">
        <v>0</v>
      </c>
      <c r="BN29" s="134">
        <v>0</v>
      </c>
      <c r="BO29" s="131">
        <v>0</v>
      </c>
      <c r="BP29" s="134">
        <v>0</v>
      </c>
      <c r="BQ29" s="131">
        <v>9</v>
      </c>
      <c r="BR29" s="134">
        <v>90</v>
      </c>
      <c r="BS29" s="131">
        <v>10</v>
      </c>
      <c r="BT29" s="2"/>
      <c r="BU29" s="3"/>
      <c r="BV29" s="3"/>
      <c r="BW29" s="3"/>
      <c r="BX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hyperlinks>
    <hyperlink ref="AL3" r:id="rId1" display="http://terianncarty.com/"/>
    <hyperlink ref="AL4" r:id="rId2" display="https://t.co/UVZxcfrcsM"/>
    <hyperlink ref="AL5" r:id="rId3" display="http://instagram.com/sekaibeautybar"/>
    <hyperlink ref="AL6" r:id="rId4" display="http://liveorganicfood.ca/"/>
    <hyperlink ref="AL7" r:id="rId5" display="https://curiouscat.me/exoatemysoul"/>
    <hyperlink ref="AL8" r:id="rId6" display="http://t.co/P4bou9mJOf"/>
    <hyperlink ref="AL9" r:id="rId7" display="http://t.co/skeDO9Nb6m"/>
    <hyperlink ref="AL11" r:id="rId8" display="http://t.co/zmsvbbVORt"/>
    <hyperlink ref="AL12" r:id="rId9" display="https://t.co/t9ZCdMO85y"/>
    <hyperlink ref="AL13" r:id="rId10" display="https://t.co/jp9F4Rpasv"/>
    <hyperlink ref="AL14" r:id="rId11" display="http://www.reikireadingsrebirth.com/"/>
    <hyperlink ref="AL15" r:id="rId12" display="http://www.tristanjackson.ca/"/>
    <hyperlink ref="AL16" r:id="rId13" display="http://t.co/4FFpJxEvV4"/>
    <hyperlink ref="AL17" r:id="rId14" display="https://t.co/tNhPdBgIEt"/>
    <hyperlink ref="AL18" r:id="rId15" display="http://t.co/gq1UJTrXNi"/>
    <hyperlink ref="AL20" r:id="rId16" display="https://t.co/YAnrH2bKId"/>
    <hyperlink ref="AL21" r:id="rId17" display="http://www.safety4sea.com/"/>
    <hyperlink ref="AL23" r:id="rId18" display="https://t.co/UygJVfSrmj"/>
    <hyperlink ref="AL24" r:id="rId19" display="https://t.co/c57fEmiy22"/>
    <hyperlink ref="AL25" r:id="rId20" display="https://t.co/PKT4as2WGB"/>
    <hyperlink ref="AL27" r:id="rId21" display="http://t.co/J6IwvovafX"/>
    <hyperlink ref="AL28" r:id="rId22" display="https://t.co/jgZ1Awnolf"/>
    <hyperlink ref="AO3" r:id="rId23" display="https://pbs.twimg.com/profile_banners/383642756/1532883108"/>
    <hyperlink ref="AO4" r:id="rId24" display="https://pbs.twimg.com/profile_banners/404489104/1409071014"/>
    <hyperlink ref="AO5" r:id="rId25" display="https://pbs.twimg.com/profile_banners/1262411466/1502985539"/>
    <hyperlink ref="AO6" r:id="rId26" display="https://pbs.twimg.com/profile_banners/422692805/1547485856"/>
    <hyperlink ref="AO7" r:id="rId27" display="https://pbs.twimg.com/profile_banners/921904740367323137/1550609235"/>
    <hyperlink ref="AO8" r:id="rId28" display="https://pbs.twimg.com/profile_banners/38458743/1444454940"/>
    <hyperlink ref="AO9" r:id="rId29" display="https://pbs.twimg.com/profile_banners/1339596343/1410197944"/>
    <hyperlink ref="AO11" r:id="rId30" display="https://pbs.twimg.com/profile_banners/88011228/1412267897"/>
    <hyperlink ref="AO12" r:id="rId31" display="https://pbs.twimg.com/profile_banners/998965516717969435/1527253752"/>
    <hyperlink ref="AO13" r:id="rId32" display="https://pbs.twimg.com/profile_banners/1072273469147152384/1544497126"/>
    <hyperlink ref="AO14" r:id="rId33" display="https://pbs.twimg.com/profile_banners/2759225655/1409661254"/>
    <hyperlink ref="AO15" r:id="rId34" display="https://pbs.twimg.com/profile_banners/1292910811/1475491003"/>
    <hyperlink ref="AO16" r:id="rId35" display="https://pbs.twimg.com/profile_banners/3126919230/1555629988"/>
    <hyperlink ref="AO17" r:id="rId36" display="https://pbs.twimg.com/profile_banners/3341922946/1546963995"/>
    <hyperlink ref="AO18" r:id="rId37" display="https://pbs.twimg.com/profile_banners/2471118444/1400233481"/>
    <hyperlink ref="AO20" r:id="rId38" display="https://pbs.twimg.com/profile_banners/2978589413/1542646201"/>
    <hyperlink ref="AO21" r:id="rId39" display="https://pbs.twimg.com/profile_banners/241068113/1410768575"/>
    <hyperlink ref="AO23" r:id="rId40" display="https://pbs.twimg.com/profile_banners/944272273/1550402684"/>
    <hyperlink ref="AO24" r:id="rId41" display="https://pbs.twimg.com/profile_banners/1075682670875688960/1547131599"/>
    <hyperlink ref="AO25" r:id="rId42" display="https://pbs.twimg.com/profile_banners/3198554698/1553285261"/>
    <hyperlink ref="AO26" r:id="rId43" display="https://pbs.twimg.com/profile_banners/63793213/1393372840"/>
    <hyperlink ref="AO27" r:id="rId44" display="https://pbs.twimg.com/profile_banners/887014970/1404392909"/>
    <hyperlink ref="AU3" r:id="rId45" display="http://abs.twimg.com/images/themes/theme1/bg.png"/>
    <hyperlink ref="AU4" r:id="rId46" display="http://abs.twimg.com/images/themes/theme18/bg.gif"/>
    <hyperlink ref="AU5" r:id="rId47" display="http://abs.twimg.com/images/themes/theme1/bg.png"/>
    <hyperlink ref="AU6" r:id="rId48" display="http://abs.twimg.com/images/themes/theme17/bg.gif"/>
    <hyperlink ref="AU7" r:id="rId49" display="http://abs.twimg.com/images/themes/theme1/bg.png"/>
    <hyperlink ref="AU8" r:id="rId50" display="http://pbs.twimg.com/profile_background_images/466300438577311744/9KO7mXc8.png"/>
    <hyperlink ref="AU9" r:id="rId51" display="http://abs.twimg.com/images/themes/theme1/bg.png"/>
    <hyperlink ref="AU10" r:id="rId52" display="http://abs.twimg.com/images/themes/theme1/bg.png"/>
    <hyperlink ref="AU11" r:id="rId53" display="http://abs.twimg.com/images/themes/theme1/bg.png"/>
    <hyperlink ref="AU13" r:id="rId54" display="http://abs.twimg.com/images/themes/theme1/bg.png"/>
    <hyperlink ref="AU14" r:id="rId55" display="http://abs.twimg.com/images/themes/theme1/bg.png"/>
    <hyperlink ref="AU15" r:id="rId56" display="http://abs.twimg.com/images/themes/theme4/bg.gif"/>
    <hyperlink ref="AU16" r:id="rId57" display="http://abs.twimg.com/images/themes/theme1/bg.png"/>
    <hyperlink ref="AU17" r:id="rId58" display="http://abs.twimg.com/images/themes/theme1/bg.png"/>
    <hyperlink ref="AU18" r:id="rId59" display="http://abs.twimg.com/images/themes/theme1/bg.png"/>
    <hyperlink ref="AU19" r:id="rId60" display="http://abs.twimg.com/images/themes/theme1/bg.png"/>
    <hyperlink ref="AU20" r:id="rId61" display="http://abs.twimg.com/images/themes/theme1/bg.png"/>
    <hyperlink ref="AU21" r:id="rId62" display="http://abs.twimg.com/images/themes/theme1/bg.png"/>
    <hyperlink ref="AU22" r:id="rId63" display="http://abs.twimg.com/images/themes/theme17/bg.gif"/>
    <hyperlink ref="AU23" r:id="rId64" display="http://abs.twimg.com/images/themes/theme11/bg.gif"/>
    <hyperlink ref="AU25" r:id="rId65" display="http://abs.twimg.com/images/themes/theme1/bg.png"/>
    <hyperlink ref="AU26" r:id="rId66" display="http://abs.twimg.com/images/themes/theme1/bg.png"/>
    <hyperlink ref="AU27" r:id="rId67" display="http://abs.twimg.com/images/themes/theme1/bg.png"/>
    <hyperlink ref="AU28" r:id="rId68" display="http://abs.twimg.com/images/themes/theme17/bg.gif"/>
    <hyperlink ref="F3" r:id="rId69" display="http://pbs.twimg.com/profile_images/1068724472755052544/9GZeQL-7_normal.jpg"/>
    <hyperlink ref="F4" r:id="rId70" display="http://pbs.twimg.com/profile_images/994428748652007424/rLlEECgT_normal.jpg"/>
    <hyperlink ref="F5" r:id="rId71" display="http://pbs.twimg.com/profile_images/898213164843765760/8fECe4rS_normal.jpg"/>
    <hyperlink ref="F6" r:id="rId72" display="http://pbs.twimg.com/profile_images/892756086620422145/SN8c_Ex6_normal.jpg"/>
    <hyperlink ref="F7" r:id="rId73" display="http://pbs.twimg.com/profile_images/1097960834343620609/MkN_K248_normal.jpg"/>
    <hyperlink ref="F8" r:id="rId74" display="http://pbs.twimg.com/profile_images/442030534529540096/ZZ6xl3k__normal.jpeg"/>
    <hyperlink ref="F9" r:id="rId75" display="http://pbs.twimg.com/profile_images/3498898401/9669e2420942d2ff5818ff8cbd157f98_normal.jpeg"/>
    <hyperlink ref="F10" r:id="rId76" display="http://pbs.twimg.com/profile_images/908821652703559680/VHKEYS-T_normal.jpg"/>
    <hyperlink ref="F11" r:id="rId77" display="http://pbs.twimg.com/profile_images/905491857886429184/94JMStbn_normal.jpg"/>
    <hyperlink ref="F12" r:id="rId78" display="http://pbs.twimg.com/profile_images/1000000725034860544/sb_ZDPMu_normal.jpg"/>
    <hyperlink ref="F13" r:id="rId79" display="http://pbs.twimg.com/profile_images/1072590538799542276/gE1Nd8v7_normal.jpg"/>
    <hyperlink ref="F14" r:id="rId80" display="http://pbs.twimg.com/profile_images/506782151854268416/-jpEORSj_normal.jpeg"/>
    <hyperlink ref="F15" r:id="rId81" display="http://pbs.twimg.com/profile_images/782892048038957056/9mSW6WRV_normal.jpg"/>
    <hyperlink ref="F16" r:id="rId82" display="http://pbs.twimg.com/profile_images/1119019770739867654/B7aIt3KY_normal.png"/>
    <hyperlink ref="F17" r:id="rId83" display="http://pbs.twimg.com/profile_images/694573830434480128/evh5vVob_normal.jpg"/>
    <hyperlink ref="F18" r:id="rId84" display="http://pbs.twimg.com/profile_images/880725558585430017/qRJ9b3h5_normal.jpg"/>
    <hyperlink ref="F19" r:id="rId85" display="http://pbs.twimg.com/profile_images/961949035077627904/t-6_bQog_normal.jpg"/>
    <hyperlink ref="F20" r:id="rId86" display="http://pbs.twimg.com/profile_images/793866777054810113/6Jzit6W0_normal.jpg"/>
    <hyperlink ref="F21" r:id="rId87" display="http://pbs.twimg.com/profile_images/823875195056357376/EAiy0OSS_normal.jpg"/>
    <hyperlink ref="F22" r:id="rId88" display="http://pbs.twimg.com/profile_images/784857718884409345/DXJrWhfA_normal.png"/>
    <hyperlink ref="F23" r:id="rId89" display="http://pbs.twimg.com/profile_images/1097092402152701952/JTtcc8mD_normal.jpg"/>
    <hyperlink ref="F24" r:id="rId90" display="http://pbs.twimg.com/profile_images/1075689354805284864/O6YW6Ac6_normal.jpg"/>
    <hyperlink ref="F25" r:id="rId91" display="http://pbs.twimg.com/profile_images/1113511951169130496/wq9Grkl4_normal.jpg"/>
    <hyperlink ref="F26" r:id="rId92" display="http://pbs.twimg.com/profile_images/559408051787431936/nHd-FPCb_normal.jpeg"/>
    <hyperlink ref="F27" r:id="rId93" display="http://pbs.twimg.com/profile_images/2768994399/1c5c5135bdb74cce1eb57d92369ffce6_normal.jpeg"/>
    <hyperlink ref="F28" r:id="rId94" display="http://pbs.twimg.com/profile_images/706994407136960512/AiIAztvR_normal.jpg"/>
    <hyperlink ref="F29" r:id="rId95" display="http://pbs.twimg.com/profile_images/1103066701367861251/z8RfPR27_normal.jpg"/>
    <hyperlink ref="AX3" r:id="rId96" display="https://twitter.com/terianncarty"/>
    <hyperlink ref="AX4" r:id="rId97" display="https://twitter.com/charsingmin"/>
    <hyperlink ref="AX5" r:id="rId98" display="https://twitter.com/sekaibeautybar"/>
    <hyperlink ref="AX6" r:id="rId99" display="https://twitter.com/liveorganicfood"/>
    <hyperlink ref="AX7" r:id="rId100" display="https://twitter.com/sekaibeauty"/>
    <hyperlink ref="AX8" r:id="rId101" display="https://twitter.com/prelovedtoronto"/>
    <hyperlink ref="AX9" r:id="rId102" display="https://twitter.com/lizarddreaming"/>
    <hyperlink ref="AX10" r:id="rId103" display="https://twitter.com/ms_k_shay"/>
    <hyperlink ref="AX11" r:id="rId104" display="https://twitter.com/socialnature"/>
    <hyperlink ref="AX12" r:id="rId105" display="https://twitter.com/flowwater"/>
    <hyperlink ref="AX13" r:id="rId106" display="https://twitter.com/avocadobesties"/>
    <hyperlink ref="AX14" r:id="rId107" display="https://twitter.com/reikireadingsre"/>
    <hyperlink ref="AX15" r:id="rId108" display="https://twitter.com/t_jacksonmusic"/>
    <hyperlink ref="AX16" r:id="rId109" display="https://twitter.com/rm_salt"/>
    <hyperlink ref="AX17" r:id="rId110" display="https://twitter.com/keynotegroup"/>
    <hyperlink ref="AX18" r:id="rId111" display="https://twitter.com/insidemarine"/>
    <hyperlink ref="AX19" r:id="rId112" display="https://twitter.com/birdieshg"/>
    <hyperlink ref="AX20" r:id="rId113" display="https://twitter.com/flowhydration"/>
    <hyperlink ref="AX21" r:id="rId114" display="https://twitter.com/safety4sea"/>
    <hyperlink ref="AX22" r:id="rId115" display="https://twitter.com/jd613a"/>
    <hyperlink ref="AX23" r:id="rId116" display="https://twitter.com/parradoftmena"/>
    <hyperlink ref="AX24" r:id="rId117" display="https://twitter.com/betheflowevents"/>
    <hyperlink ref="AX25" r:id="rId118" display="https://twitter.com/cfanamenacf_"/>
    <hyperlink ref="AX26" r:id="rId119" display="https://twitter.com/jldelapena"/>
    <hyperlink ref="AX27" r:id="rId120" display="https://twitter.com/lcddirectoron"/>
    <hyperlink ref="AX28" r:id="rId121" display="https://twitter.com/currentwoman"/>
    <hyperlink ref="AX29" r:id="rId122" display="https://twitter.com/dustin_crowder"/>
  </hyperlinks>
  <printOptions/>
  <pageMargins left="0.7" right="0.7" top="0.75" bottom="0.75" header="0.3" footer="0.3"/>
  <pageSetup horizontalDpi="600" verticalDpi="600" orientation="portrait" r:id="rId126"/>
  <legacyDrawing r:id="rId124"/>
  <tableParts>
    <tablePart r:id="rId12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669</v>
      </c>
      <c r="Z2" s="13" t="s">
        <v>679</v>
      </c>
      <c r="AA2" s="13" t="s">
        <v>715</v>
      </c>
      <c r="AB2" s="13" t="s">
        <v>765</v>
      </c>
      <c r="AC2" s="13" t="s">
        <v>812</v>
      </c>
      <c r="AD2" s="13" t="s">
        <v>829</v>
      </c>
      <c r="AE2" s="13" t="s">
        <v>830</v>
      </c>
      <c r="AF2" s="13" t="s">
        <v>839</v>
      </c>
      <c r="AG2" s="67" t="s">
        <v>946</v>
      </c>
      <c r="AH2" s="67" t="s">
        <v>947</v>
      </c>
      <c r="AI2" s="67" t="s">
        <v>948</v>
      </c>
      <c r="AJ2" s="67" t="s">
        <v>949</v>
      </c>
      <c r="AK2" s="67" t="s">
        <v>950</v>
      </c>
      <c r="AL2" s="67" t="s">
        <v>951</v>
      </c>
      <c r="AM2" s="67" t="s">
        <v>952</v>
      </c>
      <c r="AN2" s="67" t="s">
        <v>953</v>
      </c>
      <c r="AO2" s="67" t="s">
        <v>956</v>
      </c>
    </row>
    <row r="3" spans="1:41" ht="15">
      <c r="A3" s="125" t="s">
        <v>635</v>
      </c>
      <c r="B3" s="126" t="s">
        <v>640</v>
      </c>
      <c r="C3" s="126" t="s">
        <v>56</v>
      </c>
      <c r="D3" s="117"/>
      <c r="E3" s="116"/>
      <c r="F3" s="118" t="s">
        <v>964</v>
      </c>
      <c r="G3" s="119"/>
      <c r="H3" s="119"/>
      <c r="I3" s="120">
        <v>3</v>
      </c>
      <c r="J3" s="121"/>
      <c r="K3" s="51">
        <v>8</v>
      </c>
      <c r="L3" s="51">
        <v>7</v>
      </c>
      <c r="M3" s="51">
        <v>2</v>
      </c>
      <c r="N3" s="51">
        <v>9</v>
      </c>
      <c r="O3" s="51">
        <v>9</v>
      </c>
      <c r="P3" s="52" t="s">
        <v>957</v>
      </c>
      <c r="Q3" s="52" t="s">
        <v>957</v>
      </c>
      <c r="R3" s="51">
        <v>8</v>
      </c>
      <c r="S3" s="51">
        <v>8</v>
      </c>
      <c r="T3" s="51">
        <v>1</v>
      </c>
      <c r="U3" s="51">
        <v>2</v>
      </c>
      <c r="V3" s="51">
        <v>0</v>
      </c>
      <c r="W3" s="52">
        <v>0</v>
      </c>
      <c r="X3" s="52">
        <v>0</v>
      </c>
      <c r="Y3" s="85" t="s">
        <v>670</v>
      </c>
      <c r="Z3" s="85" t="s">
        <v>680</v>
      </c>
      <c r="AA3" s="85" t="s">
        <v>716</v>
      </c>
      <c r="AB3" s="91" t="s">
        <v>766</v>
      </c>
      <c r="AC3" s="91" t="s">
        <v>813</v>
      </c>
      <c r="AD3" s="91"/>
      <c r="AE3" s="91"/>
      <c r="AF3" s="91" t="s">
        <v>840</v>
      </c>
      <c r="AG3" s="131">
        <v>8</v>
      </c>
      <c r="AH3" s="134">
        <v>3.508771929824561</v>
      </c>
      <c r="AI3" s="131">
        <v>1</v>
      </c>
      <c r="AJ3" s="134">
        <v>0.43859649122807015</v>
      </c>
      <c r="AK3" s="131">
        <v>0</v>
      </c>
      <c r="AL3" s="134">
        <v>0</v>
      </c>
      <c r="AM3" s="131">
        <v>219</v>
      </c>
      <c r="AN3" s="134">
        <v>96.05263157894737</v>
      </c>
      <c r="AO3" s="131">
        <v>228</v>
      </c>
    </row>
    <row r="4" spans="1:41" ht="15">
      <c r="A4" s="125" t="s">
        <v>636</v>
      </c>
      <c r="B4" s="126" t="s">
        <v>641</v>
      </c>
      <c r="C4" s="126" t="s">
        <v>56</v>
      </c>
      <c r="D4" s="122"/>
      <c r="E4" s="100"/>
      <c r="F4" s="103" t="s">
        <v>965</v>
      </c>
      <c r="G4" s="107"/>
      <c r="H4" s="107"/>
      <c r="I4" s="123">
        <v>4</v>
      </c>
      <c r="J4" s="110"/>
      <c r="K4" s="51">
        <v>6</v>
      </c>
      <c r="L4" s="51">
        <v>7</v>
      </c>
      <c r="M4" s="51">
        <v>0</v>
      </c>
      <c r="N4" s="51">
        <v>7</v>
      </c>
      <c r="O4" s="51">
        <v>0</v>
      </c>
      <c r="P4" s="52">
        <v>0</v>
      </c>
      <c r="Q4" s="52">
        <v>0</v>
      </c>
      <c r="R4" s="51">
        <v>1</v>
      </c>
      <c r="S4" s="51">
        <v>0</v>
      </c>
      <c r="T4" s="51">
        <v>6</v>
      </c>
      <c r="U4" s="51">
        <v>7</v>
      </c>
      <c r="V4" s="51">
        <v>3</v>
      </c>
      <c r="W4" s="52">
        <v>1.388889</v>
      </c>
      <c r="X4" s="52">
        <v>0.23333333333333334</v>
      </c>
      <c r="Y4" s="85" t="s">
        <v>671</v>
      </c>
      <c r="Z4" s="85" t="s">
        <v>273</v>
      </c>
      <c r="AA4" s="85" t="s">
        <v>717</v>
      </c>
      <c r="AB4" s="91" t="s">
        <v>767</v>
      </c>
      <c r="AC4" s="91" t="s">
        <v>814</v>
      </c>
      <c r="AD4" s="91"/>
      <c r="AE4" s="91" t="s">
        <v>831</v>
      </c>
      <c r="AF4" s="91" t="s">
        <v>841</v>
      </c>
      <c r="AG4" s="131">
        <v>4</v>
      </c>
      <c r="AH4" s="134">
        <v>6.349206349206349</v>
      </c>
      <c r="AI4" s="131">
        <v>0</v>
      </c>
      <c r="AJ4" s="134">
        <v>0</v>
      </c>
      <c r="AK4" s="131">
        <v>0</v>
      </c>
      <c r="AL4" s="134">
        <v>0</v>
      </c>
      <c r="AM4" s="131">
        <v>59</v>
      </c>
      <c r="AN4" s="134">
        <v>93.65079365079364</v>
      </c>
      <c r="AO4" s="131">
        <v>63</v>
      </c>
    </row>
    <row r="5" spans="1:41" ht="15">
      <c r="A5" s="125" t="s">
        <v>637</v>
      </c>
      <c r="B5" s="126" t="s">
        <v>642</v>
      </c>
      <c r="C5" s="126" t="s">
        <v>56</v>
      </c>
      <c r="D5" s="122"/>
      <c r="E5" s="100"/>
      <c r="F5" s="103" t="s">
        <v>966</v>
      </c>
      <c r="G5" s="107"/>
      <c r="H5" s="107"/>
      <c r="I5" s="123">
        <v>5</v>
      </c>
      <c r="J5" s="110"/>
      <c r="K5" s="51">
        <v>6</v>
      </c>
      <c r="L5" s="51">
        <v>3</v>
      </c>
      <c r="M5" s="51">
        <v>8</v>
      </c>
      <c r="N5" s="51">
        <v>11</v>
      </c>
      <c r="O5" s="51">
        <v>0</v>
      </c>
      <c r="P5" s="52">
        <v>0.16666666666666666</v>
      </c>
      <c r="Q5" s="52">
        <v>0.2857142857142857</v>
      </c>
      <c r="R5" s="51">
        <v>1</v>
      </c>
      <c r="S5" s="51">
        <v>0</v>
      </c>
      <c r="T5" s="51">
        <v>6</v>
      </c>
      <c r="U5" s="51">
        <v>11</v>
      </c>
      <c r="V5" s="51">
        <v>3</v>
      </c>
      <c r="W5" s="52">
        <v>1.444444</v>
      </c>
      <c r="X5" s="52">
        <v>0.23333333333333334</v>
      </c>
      <c r="Y5" s="85"/>
      <c r="Z5" s="85"/>
      <c r="AA5" s="85" t="s">
        <v>718</v>
      </c>
      <c r="AB5" s="91" t="s">
        <v>768</v>
      </c>
      <c r="AC5" s="91" t="s">
        <v>815</v>
      </c>
      <c r="AD5" s="91"/>
      <c r="AE5" s="91" t="s">
        <v>832</v>
      </c>
      <c r="AF5" s="91" t="s">
        <v>842</v>
      </c>
      <c r="AG5" s="131">
        <v>0</v>
      </c>
      <c r="AH5" s="134">
        <v>0</v>
      </c>
      <c r="AI5" s="131">
        <v>5</v>
      </c>
      <c r="AJ5" s="134">
        <v>3.7313432835820897</v>
      </c>
      <c r="AK5" s="131">
        <v>0</v>
      </c>
      <c r="AL5" s="134">
        <v>0</v>
      </c>
      <c r="AM5" s="131">
        <v>129</v>
      </c>
      <c r="AN5" s="134">
        <v>96.26865671641791</v>
      </c>
      <c r="AO5" s="131">
        <v>134</v>
      </c>
    </row>
    <row r="6" spans="1:41" ht="15">
      <c r="A6" s="125" t="s">
        <v>638</v>
      </c>
      <c r="B6" s="126" t="s">
        <v>643</v>
      </c>
      <c r="C6" s="126" t="s">
        <v>56</v>
      </c>
      <c r="D6" s="122"/>
      <c r="E6" s="100"/>
      <c r="F6" s="103" t="s">
        <v>967</v>
      </c>
      <c r="G6" s="107"/>
      <c r="H6" s="107"/>
      <c r="I6" s="123">
        <v>6</v>
      </c>
      <c r="J6" s="110"/>
      <c r="K6" s="51">
        <v>4</v>
      </c>
      <c r="L6" s="51">
        <v>4</v>
      </c>
      <c r="M6" s="51">
        <v>0</v>
      </c>
      <c r="N6" s="51">
        <v>4</v>
      </c>
      <c r="O6" s="51">
        <v>1</v>
      </c>
      <c r="P6" s="52">
        <v>0</v>
      </c>
      <c r="Q6" s="52">
        <v>0</v>
      </c>
      <c r="R6" s="51">
        <v>1</v>
      </c>
      <c r="S6" s="51">
        <v>0</v>
      </c>
      <c r="T6" s="51">
        <v>4</v>
      </c>
      <c r="U6" s="51">
        <v>4</v>
      </c>
      <c r="V6" s="51">
        <v>2</v>
      </c>
      <c r="W6" s="52">
        <v>1.125</v>
      </c>
      <c r="X6" s="52">
        <v>0.25</v>
      </c>
      <c r="Y6" s="85" t="s">
        <v>269</v>
      </c>
      <c r="Z6" s="85" t="s">
        <v>277</v>
      </c>
      <c r="AA6" s="85"/>
      <c r="AB6" s="91" t="s">
        <v>769</v>
      </c>
      <c r="AC6" s="91" t="s">
        <v>816</v>
      </c>
      <c r="AD6" s="91"/>
      <c r="AE6" s="91" t="s">
        <v>228</v>
      </c>
      <c r="AF6" s="91" t="s">
        <v>843</v>
      </c>
      <c r="AG6" s="131">
        <v>0</v>
      </c>
      <c r="AH6" s="134">
        <v>0</v>
      </c>
      <c r="AI6" s="131">
        <v>0</v>
      </c>
      <c r="AJ6" s="134">
        <v>0</v>
      </c>
      <c r="AK6" s="131">
        <v>0</v>
      </c>
      <c r="AL6" s="134">
        <v>0</v>
      </c>
      <c r="AM6" s="131">
        <v>108</v>
      </c>
      <c r="AN6" s="134">
        <v>100</v>
      </c>
      <c r="AO6" s="131">
        <v>108</v>
      </c>
    </row>
    <row r="7" spans="1:41" ht="15">
      <c r="A7" s="125" t="s">
        <v>639</v>
      </c>
      <c r="B7" s="126" t="s">
        <v>644</v>
      </c>
      <c r="C7" s="126" t="s">
        <v>56</v>
      </c>
      <c r="D7" s="122"/>
      <c r="E7" s="100"/>
      <c r="F7" s="103" t="s">
        <v>968</v>
      </c>
      <c r="G7" s="107"/>
      <c r="H7" s="107"/>
      <c r="I7" s="123">
        <v>7</v>
      </c>
      <c r="J7" s="110"/>
      <c r="K7" s="51">
        <v>3</v>
      </c>
      <c r="L7" s="51">
        <v>2</v>
      </c>
      <c r="M7" s="51">
        <v>0</v>
      </c>
      <c r="N7" s="51">
        <v>2</v>
      </c>
      <c r="O7" s="51">
        <v>0</v>
      </c>
      <c r="P7" s="52">
        <v>0</v>
      </c>
      <c r="Q7" s="52">
        <v>0</v>
      </c>
      <c r="R7" s="51">
        <v>1</v>
      </c>
      <c r="S7" s="51">
        <v>0</v>
      </c>
      <c r="T7" s="51">
        <v>3</v>
      </c>
      <c r="U7" s="51">
        <v>2</v>
      </c>
      <c r="V7" s="51">
        <v>2</v>
      </c>
      <c r="W7" s="52">
        <v>0.888889</v>
      </c>
      <c r="X7" s="52">
        <v>0.3333333333333333</v>
      </c>
      <c r="Y7" s="85" t="s">
        <v>267</v>
      </c>
      <c r="Z7" s="85" t="s">
        <v>272</v>
      </c>
      <c r="AA7" s="85" t="s">
        <v>719</v>
      </c>
      <c r="AB7" s="91" t="s">
        <v>770</v>
      </c>
      <c r="AC7" s="91" t="s">
        <v>365</v>
      </c>
      <c r="AD7" s="91"/>
      <c r="AE7" s="91" t="s">
        <v>238</v>
      </c>
      <c r="AF7" s="91" t="s">
        <v>844</v>
      </c>
      <c r="AG7" s="131">
        <v>5</v>
      </c>
      <c r="AH7" s="134">
        <v>19.23076923076923</v>
      </c>
      <c r="AI7" s="131">
        <v>0</v>
      </c>
      <c r="AJ7" s="134">
        <v>0</v>
      </c>
      <c r="AK7" s="131">
        <v>0</v>
      </c>
      <c r="AL7" s="134">
        <v>0</v>
      </c>
      <c r="AM7" s="131">
        <v>21</v>
      </c>
      <c r="AN7" s="134">
        <v>80.76923076923077</v>
      </c>
      <c r="AO7" s="131">
        <v>26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635</v>
      </c>
      <c r="B2" s="91" t="s">
        <v>215</v>
      </c>
      <c r="C2" s="85">
        <f>VLOOKUP(GroupVertices[[#This Row],[Vertex]],Vertices[],MATCH("ID",Vertices[[#Headers],[Vertex]:[Vertex Content Word Count]],0),FALSE)</f>
        <v>9</v>
      </c>
    </row>
    <row r="3" spans="1:3" ht="15">
      <c r="A3" s="85" t="s">
        <v>635</v>
      </c>
      <c r="B3" s="91" t="s">
        <v>217</v>
      </c>
      <c r="C3" s="85">
        <f>VLOOKUP(GroupVertices[[#This Row],[Vertex]],Vertices[],MATCH("ID",Vertices[[#Headers],[Vertex]:[Vertex Content Word Count]],0),FALSE)</f>
        <v>13</v>
      </c>
    </row>
    <row r="4" spans="1:3" ht="15">
      <c r="A4" s="85" t="s">
        <v>635</v>
      </c>
      <c r="B4" s="91" t="s">
        <v>218</v>
      </c>
      <c r="C4" s="85">
        <f>VLOOKUP(GroupVertices[[#This Row],[Vertex]],Vertices[],MATCH("ID",Vertices[[#Headers],[Vertex]:[Vertex Content Word Count]],0),FALSE)</f>
        <v>14</v>
      </c>
    </row>
    <row r="5" spans="1:3" ht="15">
      <c r="A5" s="85" t="s">
        <v>635</v>
      </c>
      <c r="B5" s="91" t="s">
        <v>221</v>
      </c>
      <c r="C5" s="85">
        <f>VLOOKUP(GroupVertices[[#This Row],[Vertex]],Vertices[],MATCH("ID",Vertices[[#Headers],[Vertex]:[Vertex Content Word Count]],0),FALSE)</f>
        <v>17</v>
      </c>
    </row>
    <row r="6" spans="1:3" ht="15">
      <c r="A6" s="85" t="s">
        <v>635</v>
      </c>
      <c r="B6" s="91" t="s">
        <v>222</v>
      </c>
      <c r="C6" s="85">
        <f>VLOOKUP(GroupVertices[[#This Row],[Vertex]],Vertices[],MATCH("ID",Vertices[[#Headers],[Vertex]:[Vertex Content Word Count]],0),FALSE)</f>
        <v>18</v>
      </c>
    </row>
    <row r="7" spans="1:3" ht="15">
      <c r="A7" s="85" t="s">
        <v>635</v>
      </c>
      <c r="B7" s="91" t="s">
        <v>224</v>
      </c>
      <c r="C7" s="85">
        <f>VLOOKUP(GroupVertices[[#This Row],[Vertex]],Vertices[],MATCH("ID",Vertices[[#Headers],[Vertex]:[Vertex Content Word Count]],0),FALSE)</f>
        <v>21</v>
      </c>
    </row>
    <row r="8" spans="1:3" ht="15">
      <c r="A8" s="85" t="s">
        <v>635</v>
      </c>
      <c r="B8" s="91" t="s">
        <v>230</v>
      </c>
      <c r="C8" s="85">
        <f>VLOOKUP(GroupVertices[[#This Row],[Vertex]],Vertices[],MATCH("ID",Vertices[[#Headers],[Vertex]:[Vertex Content Word Count]],0),FALSE)</f>
        <v>27</v>
      </c>
    </row>
    <row r="9" spans="1:3" ht="15">
      <c r="A9" s="85" t="s">
        <v>635</v>
      </c>
      <c r="B9" s="91" t="s">
        <v>231</v>
      </c>
      <c r="C9" s="85">
        <f>VLOOKUP(GroupVertices[[#This Row],[Vertex]],Vertices[],MATCH("ID",Vertices[[#Headers],[Vertex]:[Vertex Content Word Count]],0),FALSE)</f>
        <v>28</v>
      </c>
    </row>
    <row r="10" spans="1:3" ht="15">
      <c r="A10" s="85" t="s">
        <v>636</v>
      </c>
      <c r="B10" s="91" t="s">
        <v>225</v>
      </c>
      <c r="C10" s="85">
        <f>VLOOKUP(GroupVertices[[#This Row],[Vertex]],Vertices[],MATCH("ID",Vertices[[#Headers],[Vertex]:[Vertex Content Word Count]],0),FALSE)</f>
        <v>22</v>
      </c>
    </row>
    <row r="11" spans="1:3" ht="15">
      <c r="A11" s="85" t="s">
        <v>636</v>
      </c>
      <c r="B11" s="91" t="s">
        <v>237</v>
      </c>
      <c r="C11" s="85">
        <f>VLOOKUP(GroupVertices[[#This Row],[Vertex]],Vertices[],MATCH("ID",Vertices[[#Headers],[Vertex]:[Vertex Content Word Count]],0),FALSE)</f>
        <v>12</v>
      </c>
    </row>
    <row r="12" spans="1:3" ht="15">
      <c r="A12" s="85" t="s">
        <v>636</v>
      </c>
      <c r="B12" s="91" t="s">
        <v>236</v>
      </c>
      <c r="C12" s="85">
        <f>VLOOKUP(GroupVertices[[#This Row],[Vertex]],Vertices[],MATCH("ID",Vertices[[#Headers],[Vertex]:[Vertex Content Word Count]],0),FALSE)</f>
        <v>11</v>
      </c>
    </row>
    <row r="13" spans="1:3" ht="15">
      <c r="A13" s="85" t="s">
        <v>636</v>
      </c>
      <c r="B13" s="91" t="s">
        <v>220</v>
      </c>
      <c r="C13" s="85">
        <f>VLOOKUP(GroupVertices[[#This Row],[Vertex]],Vertices[],MATCH("ID",Vertices[[#Headers],[Vertex]:[Vertex Content Word Count]],0),FALSE)</f>
        <v>16</v>
      </c>
    </row>
    <row r="14" spans="1:3" ht="15">
      <c r="A14" s="85" t="s">
        <v>636</v>
      </c>
      <c r="B14" s="91" t="s">
        <v>219</v>
      </c>
      <c r="C14" s="85">
        <f>VLOOKUP(GroupVertices[[#This Row],[Vertex]],Vertices[],MATCH("ID",Vertices[[#Headers],[Vertex]:[Vertex Content Word Count]],0),FALSE)</f>
        <v>15</v>
      </c>
    </row>
    <row r="15" spans="1:3" ht="15">
      <c r="A15" s="85" t="s">
        <v>636</v>
      </c>
      <c r="B15" s="91" t="s">
        <v>216</v>
      </c>
      <c r="C15" s="85">
        <f>VLOOKUP(GroupVertices[[#This Row],[Vertex]],Vertices[],MATCH("ID",Vertices[[#Headers],[Vertex]:[Vertex Content Word Count]],0),FALSE)</f>
        <v>10</v>
      </c>
    </row>
    <row r="16" spans="1:3" ht="15">
      <c r="A16" s="85" t="s">
        <v>637</v>
      </c>
      <c r="B16" s="91" t="s">
        <v>214</v>
      </c>
      <c r="C16" s="85">
        <f>VLOOKUP(GroupVertices[[#This Row],[Vertex]],Vertices[],MATCH("ID",Vertices[[#Headers],[Vertex]:[Vertex Content Word Count]],0),FALSE)</f>
        <v>6</v>
      </c>
    </row>
    <row r="17" spans="1:3" ht="15">
      <c r="A17" s="85" t="s">
        <v>637</v>
      </c>
      <c r="B17" s="91" t="s">
        <v>235</v>
      </c>
      <c r="C17" s="85">
        <f>VLOOKUP(GroupVertices[[#This Row],[Vertex]],Vertices[],MATCH("ID",Vertices[[#Headers],[Vertex]:[Vertex Content Word Count]],0),FALSE)</f>
        <v>8</v>
      </c>
    </row>
    <row r="18" spans="1:3" ht="15">
      <c r="A18" s="85" t="s">
        <v>637</v>
      </c>
      <c r="B18" s="91" t="s">
        <v>213</v>
      </c>
      <c r="C18" s="85">
        <f>VLOOKUP(GroupVertices[[#This Row],[Vertex]],Vertices[],MATCH("ID",Vertices[[#Headers],[Vertex]:[Vertex Content Word Count]],0),FALSE)</f>
        <v>4</v>
      </c>
    </row>
    <row r="19" spans="1:3" ht="15">
      <c r="A19" s="85" t="s">
        <v>637</v>
      </c>
      <c r="B19" s="91" t="s">
        <v>234</v>
      </c>
      <c r="C19" s="85">
        <f>VLOOKUP(GroupVertices[[#This Row],[Vertex]],Vertices[],MATCH("ID",Vertices[[#Headers],[Vertex]:[Vertex Content Word Count]],0),FALSE)</f>
        <v>7</v>
      </c>
    </row>
    <row r="20" spans="1:3" ht="15">
      <c r="A20" s="85" t="s">
        <v>637</v>
      </c>
      <c r="B20" s="91" t="s">
        <v>233</v>
      </c>
      <c r="C20" s="85">
        <f>VLOOKUP(GroupVertices[[#This Row],[Vertex]],Vertices[],MATCH("ID",Vertices[[#Headers],[Vertex]:[Vertex Content Word Count]],0),FALSE)</f>
        <v>5</v>
      </c>
    </row>
    <row r="21" spans="1:3" ht="15">
      <c r="A21" s="85" t="s">
        <v>637</v>
      </c>
      <c r="B21" s="91" t="s">
        <v>212</v>
      </c>
      <c r="C21" s="85">
        <f>VLOOKUP(GroupVertices[[#This Row],[Vertex]],Vertices[],MATCH("ID",Vertices[[#Headers],[Vertex]:[Vertex Content Word Count]],0),FALSE)</f>
        <v>3</v>
      </c>
    </row>
    <row r="22" spans="1:3" ht="15">
      <c r="A22" s="85" t="s">
        <v>638</v>
      </c>
      <c r="B22" s="91" t="s">
        <v>229</v>
      </c>
      <c r="C22" s="85">
        <f>VLOOKUP(GroupVertices[[#This Row],[Vertex]],Vertices[],MATCH("ID",Vertices[[#Headers],[Vertex]:[Vertex Content Word Count]],0),FALSE)</f>
        <v>26</v>
      </c>
    </row>
    <row r="23" spans="1:3" ht="15">
      <c r="A23" s="85" t="s">
        <v>638</v>
      </c>
      <c r="B23" s="91" t="s">
        <v>228</v>
      </c>
      <c r="C23" s="85">
        <f>VLOOKUP(GroupVertices[[#This Row],[Vertex]],Vertices[],MATCH("ID",Vertices[[#Headers],[Vertex]:[Vertex Content Word Count]],0),FALSE)</f>
        <v>24</v>
      </c>
    </row>
    <row r="24" spans="1:3" ht="15">
      <c r="A24" s="85" t="s">
        <v>638</v>
      </c>
      <c r="B24" s="91" t="s">
        <v>227</v>
      </c>
      <c r="C24" s="85">
        <f>VLOOKUP(GroupVertices[[#This Row],[Vertex]],Vertices[],MATCH("ID",Vertices[[#Headers],[Vertex]:[Vertex Content Word Count]],0),FALSE)</f>
        <v>25</v>
      </c>
    </row>
    <row r="25" spans="1:3" ht="15">
      <c r="A25" s="85" t="s">
        <v>638</v>
      </c>
      <c r="B25" s="91" t="s">
        <v>226</v>
      </c>
      <c r="C25" s="85">
        <f>VLOOKUP(GroupVertices[[#This Row],[Vertex]],Vertices[],MATCH("ID",Vertices[[#Headers],[Vertex]:[Vertex Content Word Count]],0),FALSE)</f>
        <v>23</v>
      </c>
    </row>
    <row r="26" spans="1:3" ht="15">
      <c r="A26" s="85" t="s">
        <v>639</v>
      </c>
      <c r="B26" s="91" t="s">
        <v>232</v>
      </c>
      <c r="C26" s="85">
        <f>VLOOKUP(GroupVertices[[#This Row],[Vertex]],Vertices[],MATCH("ID",Vertices[[#Headers],[Vertex]:[Vertex Content Word Count]],0),FALSE)</f>
        <v>29</v>
      </c>
    </row>
    <row r="27" spans="1:3" ht="15">
      <c r="A27" s="85" t="s">
        <v>639</v>
      </c>
      <c r="B27" s="91" t="s">
        <v>238</v>
      </c>
      <c r="C27" s="85">
        <f>VLOOKUP(GroupVertices[[#This Row],[Vertex]],Vertices[],MATCH("ID",Vertices[[#Headers],[Vertex]:[Vertex Content Word Count]],0),FALSE)</f>
        <v>20</v>
      </c>
    </row>
    <row r="28" spans="1:3" ht="15">
      <c r="A28" s="85" t="s">
        <v>639</v>
      </c>
      <c r="B28" s="91" t="s">
        <v>223</v>
      </c>
      <c r="C28" s="85">
        <f>VLOOKUP(GroupVertices[[#This Row],[Vertex]],Vertices[],MATCH("ID",Vertices[[#Headers],[Vertex]:[Vertex Content Word Count]],0),FALSE)</f>
        <v>19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651</v>
      </c>
      <c r="B2" s="36" t="s">
        <v>596</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19</v>
      </c>
      <c r="L2" s="39">
        <f>MIN(Vertices[Closeness Centrality])</f>
        <v>0</v>
      </c>
      <c r="M2" s="40">
        <f>COUNTIF(Vertices[Closeness Centrality],"&gt;= "&amp;L2)-COUNTIF(Vertices[Closeness Centrality],"&gt;="&amp;L3)</f>
        <v>8</v>
      </c>
      <c r="N2" s="39">
        <f>MIN(Vertices[Eigenvector Centrality])</f>
        <v>0</v>
      </c>
      <c r="O2" s="40">
        <f>COUNTIF(Vertices[Eigenvector Centrality],"&gt;= "&amp;N2)-COUNTIF(Vertices[Eigenvector Centrality],"&gt;="&amp;N3)</f>
        <v>14</v>
      </c>
      <c r="P2" s="39">
        <f>MIN(Vertices[PageRank])</f>
        <v>0.557367</v>
      </c>
      <c r="Q2" s="40">
        <f>COUNTIF(Vertices[PageRank],"&gt;= "&amp;P2)-COUNTIF(Vertices[PageRank],"&gt;="&amp;P3)</f>
        <v>3</v>
      </c>
      <c r="R2" s="39">
        <f>MIN(Vertices[Clustering Coefficient])</f>
        <v>0</v>
      </c>
      <c r="S2" s="45">
        <f>COUNTIF(Vertices[Clustering Coefficient],"&gt;= "&amp;R2)-COUNTIF(Vertices[Clustering Coefficient],"&gt;="&amp;R3)</f>
        <v>21</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0.2545454545454545</v>
      </c>
      <c r="K3" s="42">
        <f>COUNTIF(Vertices[Betweenness Centrality],"&gt;= "&amp;J3)-COUNTIF(Vertices[Betweenness Centrality],"&gt;="&amp;J4)</f>
        <v>0</v>
      </c>
      <c r="L3" s="41">
        <f aca="true" t="shared" si="5" ref="L3:L26">L2+($L$57-$L$2)/BinDivisor</f>
        <v>0.00909090909090909</v>
      </c>
      <c r="M3" s="42">
        <f>COUNTIF(Vertices[Closeness Centrality],"&gt;= "&amp;L3)-COUNTIF(Vertices[Closeness Centrality],"&gt;="&amp;L4)</f>
        <v>0</v>
      </c>
      <c r="N3" s="41">
        <f aca="true" t="shared" si="6" ref="N3:N26">N2+($N$57-$N$2)/BinDivisor</f>
        <v>0.0033393272727272726</v>
      </c>
      <c r="O3" s="42">
        <f>COUNTIF(Vertices[Eigenvector Centrality],"&gt;= "&amp;N3)-COUNTIF(Vertices[Eigenvector Centrality],"&gt;="&amp;N4)</f>
        <v>1</v>
      </c>
      <c r="P3" s="41">
        <f aca="true" t="shared" si="7" ref="P3:P26">P2+($P$57-$P$2)/BinDivisor</f>
        <v>0.5866493818181817</v>
      </c>
      <c r="Q3" s="42">
        <f>COUNTIF(Vertices[PageRank],"&gt;= "&amp;P3)-COUNTIF(Vertices[PageRank],"&gt;="&amp;P4)</f>
        <v>3</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27</v>
      </c>
      <c r="D4" s="34">
        <f t="shared" si="1"/>
        <v>0</v>
      </c>
      <c r="E4" s="3">
        <f>COUNTIF(Vertices[Degree],"&gt;= "&amp;D4)-COUNTIF(Vertices[Degree],"&gt;="&amp;D5)</f>
        <v>0</v>
      </c>
      <c r="F4" s="39">
        <f t="shared" si="2"/>
        <v>0.14545454545454545</v>
      </c>
      <c r="G4" s="40">
        <f>COUNTIF(Vertices[In-Degree],"&gt;= "&amp;F4)-COUNTIF(Vertices[In-Degree],"&gt;="&amp;F5)</f>
        <v>0</v>
      </c>
      <c r="H4" s="39">
        <f t="shared" si="3"/>
        <v>0.10909090909090909</v>
      </c>
      <c r="I4" s="40">
        <f>COUNTIF(Vertices[Out-Degree],"&gt;= "&amp;H4)-COUNTIF(Vertices[Out-Degree],"&gt;="&amp;H5)</f>
        <v>0</v>
      </c>
      <c r="J4" s="39">
        <f t="shared" si="4"/>
        <v>0.509090909090909</v>
      </c>
      <c r="K4" s="40">
        <f>COUNTIF(Vertices[Betweenness Centrality],"&gt;= "&amp;J4)-COUNTIF(Vertices[Betweenness Centrality],"&gt;="&amp;J5)</f>
        <v>0</v>
      </c>
      <c r="L4" s="39">
        <f t="shared" si="5"/>
        <v>0.01818181818181818</v>
      </c>
      <c r="M4" s="40">
        <f>COUNTIF(Vertices[Closeness Centrality],"&gt;= "&amp;L4)-COUNTIF(Vertices[Closeness Centrality],"&gt;="&amp;L5)</f>
        <v>0</v>
      </c>
      <c r="N4" s="39">
        <f t="shared" si="6"/>
        <v>0.006678654545454545</v>
      </c>
      <c r="O4" s="40">
        <f>COUNTIF(Vertices[Eigenvector Centrality],"&gt;= "&amp;N4)-COUNTIF(Vertices[Eigenvector Centrality],"&gt;="&amp;N5)</f>
        <v>0</v>
      </c>
      <c r="P4" s="39">
        <f t="shared" si="7"/>
        <v>0.6159317636363635</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0.21818181818181817</v>
      </c>
      <c r="G5" s="42">
        <f>COUNTIF(Vertices[In-Degree],"&gt;= "&amp;F5)-COUNTIF(Vertices[In-Degree],"&gt;="&amp;F6)</f>
        <v>0</v>
      </c>
      <c r="H5" s="41">
        <f t="shared" si="3"/>
        <v>0.16363636363636364</v>
      </c>
      <c r="I5" s="42">
        <f>COUNTIF(Vertices[Out-Degree],"&gt;= "&amp;H5)-COUNTIF(Vertices[Out-Degree],"&gt;="&amp;H6)</f>
        <v>0</v>
      </c>
      <c r="J5" s="41">
        <f t="shared" si="4"/>
        <v>0.7636363636363636</v>
      </c>
      <c r="K5" s="42">
        <f>COUNTIF(Vertices[Betweenness Centrality],"&gt;= "&amp;J5)-COUNTIF(Vertices[Betweenness Centrality],"&gt;="&amp;J6)</f>
        <v>1</v>
      </c>
      <c r="L5" s="41">
        <f t="shared" si="5"/>
        <v>0.02727272727272727</v>
      </c>
      <c r="M5" s="42">
        <f>COUNTIF(Vertices[Closeness Centrality],"&gt;= "&amp;L5)-COUNTIF(Vertices[Closeness Centrality],"&gt;="&amp;L6)</f>
        <v>0</v>
      </c>
      <c r="N5" s="41">
        <f t="shared" si="6"/>
        <v>0.010017981818181818</v>
      </c>
      <c r="O5" s="42">
        <f>COUNTIF(Vertices[Eigenvector Centrality],"&gt;= "&amp;N5)-COUNTIF(Vertices[Eigenvector Centrality],"&gt;="&amp;N6)</f>
        <v>0</v>
      </c>
      <c r="P5" s="41">
        <f t="shared" si="7"/>
        <v>0.6452141454545453</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23</v>
      </c>
      <c r="D6" s="34">
        <f t="shared" si="1"/>
        <v>0</v>
      </c>
      <c r="E6" s="3">
        <f>COUNTIF(Vertices[Degree],"&gt;= "&amp;D6)-COUNTIF(Vertices[Degree],"&gt;="&amp;D7)</f>
        <v>0</v>
      </c>
      <c r="F6" s="39">
        <f t="shared" si="2"/>
        <v>0.2909090909090909</v>
      </c>
      <c r="G6" s="40">
        <f>COUNTIF(Vertices[In-Degree],"&gt;= "&amp;F6)-COUNTIF(Vertices[In-Degree],"&gt;="&amp;F7)</f>
        <v>0</v>
      </c>
      <c r="H6" s="39">
        <f t="shared" si="3"/>
        <v>0.21818181818181817</v>
      </c>
      <c r="I6" s="40">
        <f>COUNTIF(Vertices[Out-Degree],"&gt;= "&amp;H6)-COUNTIF(Vertices[Out-Degree],"&gt;="&amp;H7)</f>
        <v>0</v>
      </c>
      <c r="J6" s="39">
        <f t="shared" si="4"/>
        <v>1.018181818181818</v>
      </c>
      <c r="K6" s="40">
        <f>COUNTIF(Vertices[Betweenness Centrality],"&gt;= "&amp;J6)-COUNTIF(Vertices[Betweenness Centrality],"&gt;="&amp;J7)</f>
        <v>0</v>
      </c>
      <c r="L6" s="39">
        <f t="shared" si="5"/>
        <v>0.03636363636363636</v>
      </c>
      <c r="M6" s="40">
        <f>COUNTIF(Vertices[Closeness Centrality],"&gt;= "&amp;L6)-COUNTIF(Vertices[Closeness Centrality],"&gt;="&amp;L7)</f>
        <v>0</v>
      </c>
      <c r="N6" s="39">
        <f t="shared" si="6"/>
        <v>0.01335730909090909</v>
      </c>
      <c r="O6" s="40">
        <f>COUNTIF(Vertices[Eigenvector Centrality],"&gt;= "&amp;N6)-COUNTIF(Vertices[Eigenvector Centrality],"&gt;="&amp;N7)</f>
        <v>0</v>
      </c>
      <c r="P6" s="39">
        <f t="shared" si="7"/>
        <v>0.674496527272727</v>
      </c>
      <c r="Q6" s="40">
        <f>COUNTIF(Vertices[PageRank],"&gt;= "&amp;P6)-COUNTIF(Vertices[PageRank],"&gt;="&amp;P7)</f>
        <v>0</v>
      </c>
      <c r="R6" s="39">
        <f t="shared" si="8"/>
        <v>0.07272727272727272</v>
      </c>
      <c r="S6" s="45">
        <f>COUNTIF(Vertices[Clustering Coefficient],"&gt;= "&amp;R6)-COUNTIF(Vertices[Clustering Coefficient],"&gt;="&amp;R7)</f>
        <v>2</v>
      </c>
      <c r="T6" s="39" t="e">
        <f ca="1" t="shared" si="9"/>
        <v>#REF!</v>
      </c>
      <c r="U6" s="40" t="e">
        <f ca="1" t="shared" si="0"/>
        <v>#REF!</v>
      </c>
    </row>
    <row r="7" spans="1:21" ht="15">
      <c r="A7" s="36" t="s">
        <v>149</v>
      </c>
      <c r="B7" s="36">
        <v>10</v>
      </c>
      <c r="D7" s="34">
        <f t="shared" si="1"/>
        <v>0</v>
      </c>
      <c r="E7" s="3">
        <f>COUNTIF(Vertices[Degree],"&gt;= "&amp;D7)-COUNTIF(Vertices[Degree],"&gt;="&amp;D8)</f>
        <v>0</v>
      </c>
      <c r="F7" s="41">
        <f t="shared" si="2"/>
        <v>0.36363636363636365</v>
      </c>
      <c r="G7" s="42">
        <f>COUNTIF(Vertices[In-Degree],"&gt;= "&amp;F7)-COUNTIF(Vertices[In-Degree],"&gt;="&amp;F8)</f>
        <v>0</v>
      </c>
      <c r="H7" s="41">
        <f t="shared" si="3"/>
        <v>0.2727272727272727</v>
      </c>
      <c r="I7" s="42">
        <f>COUNTIF(Vertices[Out-Degree],"&gt;= "&amp;H7)-COUNTIF(Vertices[Out-Degree],"&gt;="&amp;H8)</f>
        <v>0</v>
      </c>
      <c r="J7" s="41">
        <f t="shared" si="4"/>
        <v>1.2727272727272725</v>
      </c>
      <c r="K7" s="42">
        <f>COUNTIF(Vertices[Betweenness Centrality],"&gt;= "&amp;J7)-COUNTIF(Vertices[Betweenness Centrality],"&gt;="&amp;J8)</f>
        <v>0</v>
      </c>
      <c r="L7" s="41">
        <f t="shared" si="5"/>
        <v>0.045454545454545456</v>
      </c>
      <c r="M7" s="42">
        <f>COUNTIF(Vertices[Closeness Centrality],"&gt;= "&amp;L7)-COUNTIF(Vertices[Closeness Centrality],"&gt;="&amp;L8)</f>
        <v>0</v>
      </c>
      <c r="N7" s="41">
        <f t="shared" si="6"/>
        <v>0.016696636363636365</v>
      </c>
      <c r="O7" s="42">
        <f>COUNTIF(Vertices[Eigenvector Centrality],"&gt;= "&amp;N7)-COUNTIF(Vertices[Eigenvector Centrality],"&gt;="&amp;N8)</f>
        <v>0</v>
      </c>
      <c r="P7" s="41">
        <f t="shared" si="7"/>
        <v>0.7037789090909088</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33</v>
      </c>
      <c r="D8" s="34">
        <f t="shared" si="1"/>
        <v>0</v>
      </c>
      <c r="E8" s="3">
        <f>COUNTIF(Vertices[Degree],"&gt;= "&amp;D8)-COUNTIF(Vertices[Degree],"&gt;="&amp;D9)</f>
        <v>0</v>
      </c>
      <c r="F8" s="39">
        <f t="shared" si="2"/>
        <v>0.4363636363636364</v>
      </c>
      <c r="G8" s="40">
        <f>COUNTIF(Vertices[In-Degree],"&gt;= "&amp;F8)-COUNTIF(Vertices[In-Degree],"&gt;="&amp;F9)</f>
        <v>0</v>
      </c>
      <c r="H8" s="39">
        <f t="shared" si="3"/>
        <v>0.32727272727272727</v>
      </c>
      <c r="I8" s="40">
        <f>COUNTIF(Vertices[Out-Degree],"&gt;= "&amp;H8)-COUNTIF(Vertices[Out-Degree],"&gt;="&amp;H9)</f>
        <v>0</v>
      </c>
      <c r="J8" s="39">
        <f t="shared" si="4"/>
        <v>1.527272727272727</v>
      </c>
      <c r="K8" s="40">
        <f>COUNTIF(Vertices[Betweenness Centrality],"&gt;= "&amp;J8)-COUNTIF(Vertices[Betweenness Centrality],"&gt;="&amp;J9)</f>
        <v>0</v>
      </c>
      <c r="L8" s="39">
        <f t="shared" si="5"/>
        <v>0.05454545454545455</v>
      </c>
      <c r="M8" s="40">
        <f>COUNTIF(Vertices[Closeness Centrality],"&gt;= "&amp;L8)-COUNTIF(Vertices[Closeness Centrality],"&gt;="&amp;L9)</f>
        <v>0</v>
      </c>
      <c r="N8" s="39">
        <f t="shared" si="6"/>
        <v>0.02003596363636364</v>
      </c>
      <c r="O8" s="40">
        <f>COUNTIF(Vertices[Eigenvector Centrality],"&gt;= "&amp;N8)-COUNTIF(Vertices[Eigenvector Centrality],"&gt;="&amp;N9)</f>
        <v>0</v>
      </c>
      <c r="P8" s="39">
        <f t="shared" si="7"/>
        <v>0.7330612909090906</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0.5090909090909091</v>
      </c>
      <c r="G9" s="42">
        <f>COUNTIF(Vertices[In-Degree],"&gt;= "&amp;F9)-COUNTIF(Vertices[In-Degree],"&gt;="&amp;F10)</f>
        <v>0</v>
      </c>
      <c r="H9" s="41">
        <f t="shared" si="3"/>
        <v>0.38181818181818183</v>
      </c>
      <c r="I9" s="42">
        <f>COUNTIF(Vertices[Out-Degree],"&gt;= "&amp;H9)-COUNTIF(Vertices[Out-Degree],"&gt;="&amp;H10)</f>
        <v>0</v>
      </c>
      <c r="J9" s="41">
        <f t="shared" si="4"/>
        <v>1.7818181818181813</v>
      </c>
      <c r="K9" s="42">
        <f>COUNTIF(Vertices[Betweenness Centrality],"&gt;= "&amp;J9)-COUNTIF(Vertices[Betweenness Centrality],"&gt;="&amp;J10)</f>
        <v>1</v>
      </c>
      <c r="L9" s="41">
        <f t="shared" si="5"/>
        <v>0.06363636363636364</v>
      </c>
      <c r="M9" s="42">
        <f>COUNTIF(Vertices[Closeness Centrality],"&gt;= "&amp;L9)-COUNTIF(Vertices[Closeness Centrality],"&gt;="&amp;L10)</f>
        <v>0</v>
      </c>
      <c r="N9" s="41">
        <f t="shared" si="6"/>
        <v>0.023375290909090914</v>
      </c>
      <c r="O9" s="42">
        <f>COUNTIF(Vertices[Eigenvector Centrality],"&gt;= "&amp;N9)-COUNTIF(Vertices[Eigenvector Centrality],"&gt;="&amp;N10)</f>
        <v>1</v>
      </c>
      <c r="P9" s="41">
        <f t="shared" si="7"/>
        <v>0.7623436727272723</v>
      </c>
      <c r="Q9" s="42">
        <f>COUNTIF(Vertices[PageRank],"&gt;= "&amp;P9)-COUNTIF(Vertices[PageRank],"&gt;="&amp;P10)</f>
        <v>2</v>
      </c>
      <c r="R9" s="41">
        <f t="shared" si="8"/>
        <v>0.1272727272727273</v>
      </c>
      <c r="S9" s="46">
        <f>COUNTIF(Vertices[Clustering Coefficient],"&gt;= "&amp;R9)-COUNTIF(Vertices[Clustering Coefficient],"&gt;="&amp;R10)</f>
        <v>0</v>
      </c>
      <c r="T9" s="41" t="e">
        <f ca="1" t="shared" si="9"/>
        <v>#REF!</v>
      </c>
      <c r="U9" s="42" t="e">
        <f ca="1" t="shared" si="0"/>
        <v>#REF!</v>
      </c>
    </row>
    <row r="10" spans="1:21" ht="15">
      <c r="A10" s="36" t="s">
        <v>652</v>
      </c>
      <c r="B10" s="36">
        <v>2</v>
      </c>
      <c r="D10" s="34">
        <f t="shared" si="1"/>
        <v>0</v>
      </c>
      <c r="E10" s="3">
        <f>COUNTIF(Vertices[Degree],"&gt;= "&amp;D10)-COUNTIF(Vertices[Degree],"&gt;="&amp;D11)</f>
        <v>0</v>
      </c>
      <c r="F10" s="39">
        <f t="shared" si="2"/>
        <v>0.5818181818181819</v>
      </c>
      <c r="G10" s="40">
        <f>COUNTIF(Vertices[In-Degree],"&gt;= "&amp;F10)-COUNTIF(Vertices[In-Degree],"&gt;="&amp;F11)</f>
        <v>0</v>
      </c>
      <c r="H10" s="39">
        <f t="shared" si="3"/>
        <v>0.4363636363636364</v>
      </c>
      <c r="I10" s="40">
        <f>COUNTIF(Vertices[Out-Degree],"&gt;= "&amp;H10)-COUNTIF(Vertices[Out-Degree],"&gt;="&amp;H11)</f>
        <v>0</v>
      </c>
      <c r="J10" s="39">
        <f t="shared" si="4"/>
        <v>2.0363636363636357</v>
      </c>
      <c r="K10" s="40">
        <f>COUNTIF(Vertices[Betweenness Centrality],"&gt;= "&amp;J10)-COUNTIF(Vertices[Betweenness Centrality],"&gt;="&amp;J11)</f>
        <v>0</v>
      </c>
      <c r="L10" s="39">
        <f t="shared" si="5"/>
        <v>0.07272727272727274</v>
      </c>
      <c r="M10" s="40">
        <f>COUNTIF(Vertices[Closeness Centrality],"&gt;= "&amp;L10)-COUNTIF(Vertices[Closeness Centrality],"&gt;="&amp;L11)</f>
        <v>0</v>
      </c>
      <c r="N10" s="39">
        <f t="shared" si="6"/>
        <v>0.026714618181818188</v>
      </c>
      <c r="O10" s="40">
        <f>COUNTIF(Vertices[Eigenvector Centrality],"&gt;= "&amp;N10)-COUNTIF(Vertices[Eigenvector Centrality],"&gt;="&amp;N11)</f>
        <v>2</v>
      </c>
      <c r="P10" s="39">
        <f t="shared" si="7"/>
        <v>0.7916260545454541</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0.6545454545454547</v>
      </c>
      <c r="G11" s="42">
        <f>COUNTIF(Vertices[In-Degree],"&gt;= "&amp;F11)-COUNTIF(Vertices[In-Degree],"&gt;="&amp;F12)</f>
        <v>0</v>
      </c>
      <c r="H11" s="41">
        <f t="shared" si="3"/>
        <v>0.49090909090909096</v>
      </c>
      <c r="I11" s="42">
        <f>COUNTIF(Vertices[Out-Degree],"&gt;= "&amp;H11)-COUNTIF(Vertices[Out-Degree],"&gt;="&amp;H12)</f>
        <v>0</v>
      </c>
      <c r="J11" s="41">
        <f t="shared" si="4"/>
        <v>2.29090909090909</v>
      </c>
      <c r="K11" s="42">
        <f>COUNTIF(Vertices[Betweenness Centrality],"&gt;= "&amp;J11)-COUNTIF(Vertices[Betweenness Centrality],"&gt;="&amp;J12)</f>
        <v>0</v>
      </c>
      <c r="L11" s="41">
        <f t="shared" si="5"/>
        <v>0.08181818181818183</v>
      </c>
      <c r="M11" s="42">
        <f>COUNTIF(Vertices[Closeness Centrality],"&gt;= "&amp;L11)-COUNTIF(Vertices[Closeness Centrality],"&gt;="&amp;L12)</f>
        <v>1</v>
      </c>
      <c r="N11" s="41">
        <f t="shared" si="6"/>
        <v>0.030053945454545462</v>
      </c>
      <c r="O11" s="42">
        <f>COUNTIF(Vertices[Eigenvector Centrality],"&gt;= "&amp;N11)-COUNTIF(Vertices[Eigenvector Centrality],"&gt;="&amp;N12)</f>
        <v>0</v>
      </c>
      <c r="P11" s="41">
        <f t="shared" si="7"/>
        <v>0.8209084363636359</v>
      </c>
      <c r="Q11" s="42">
        <f>COUNTIF(Vertices[PageRank],"&gt;= "&amp;P11)-COUNTIF(Vertices[PageRank],"&gt;="&amp;P12)</f>
        <v>0</v>
      </c>
      <c r="R11" s="41">
        <f t="shared" si="8"/>
        <v>0.16363636363636366</v>
      </c>
      <c r="S11" s="46">
        <f>COUNTIF(Vertices[Clustering Coefficient],"&gt;= "&amp;R11)-COUNTIF(Vertices[Clustering Coefficient],"&gt;="&amp;R12)</f>
        <v>1</v>
      </c>
      <c r="T11" s="41" t="e">
        <f ca="1" t="shared" si="9"/>
        <v>#REF!</v>
      </c>
      <c r="U11" s="42" t="e">
        <f ca="1" t="shared" si="0"/>
        <v>#REF!</v>
      </c>
    </row>
    <row r="12" spans="1:21" ht="15">
      <c r="A12" s="36" t="s">
        <v>239</v>
      </c>
      <c r="B12" s="36">
        <v>23</v>
      </c>
      <c r="D12" s="34">
        <f t="shared" si="1"/>
        <v>0</v>
      </c>
      <c r="E12" s="3">
        <f>COUNTIF(Vertices[Degree],"&gt;= "&amp;D12)-COUNTIF(Vertices[Degree],"&gt;="&amp;D13)</f>
        <v>0</v>
      </c>
      <c r="F12" s="39">
        <f t="shared" si="2"/>
        <v>0.7272727272727274</v>
      </c>
      <c r="G12" s="40">
        <f>COUNTIF(Vertices[In-Degree],"&gt;= "&amp;F12)-COUNTIF(Vertices[In-Degree],"&gt;="&amp;F13)</f>
        <v>0</v>
      </c>
      <c r="H12" s="39">
        <f t="shared" si="3"/>
        <v>0.5454545454545455</v>
      </c>
      <c r="I12" s="40">
        <f>COUNTIF(Vertices[Out-Degree],"&gt;= "&amp;H12)-COUNTIF(Vertices[Out-Degree],"&gt;="&amp;H13)</f>
        <v>0</v>
      </c>
      <c r="J12" s="39">
        <f t="shared" si="4"/>
        <v>2.5454545454545445</v>
      </c>
      <c r="K12" s="40">
        <f>COUNTIF(Vertices[Betweenness Centrality],"&gt;= "&amp;J12)-COUNTIF(Vertices[Betweenness Centrality],"&gt;="&amp;J13)</f>
        <v>0</v>
      </c>
      <c r="L12" s="39">
        <f t="shared" si="5"/>
        <v>0.09090909090909093</v>
      </c>
      <c r="M12" s="40">
        <f>COUNTIF(Vertices[Closeness Centrality],"&gt;= "&amp;L12)-COUNTIF(Vertices[Closeness Centrality],"&gt;="&amp;L13)</f>
        <v>0</v>
      </c>
      <c r="N12" s="39">
        <f t="shared" si="6"/>
        <v>0.03339327272727274</v>
      </c>
      <c r="O12" s="40">
        <f>COUNTIF(Vertices[Eigenvector Centrality],"&gt;= "&amp;N12)-COUNTIF(Vertices[Eigenvector Centrality],"&gt;="&amp;N13)</f>
        <v>0</v>
      </c>
      <c r="P12" s="39">
        <f t="shared" si="7"/>
        <v>0.8501908181818176</v>
      </c>
      <c r="Q12" s="40">
        <f>COUNTIF(Vertices[PageRank],"&gt;= "&amp;P12)-COUNTIF(Vertices[PageRank],"&gt;="&amp;P13)</f>
        <v>4</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176</v>
      </c>
      <c r="B13" s="36">
        <v>10</v>
      </c>
      <c r="D13" s="34">
        <f t="shared" si="1"/>
        <v>0</v>
      </c>
      <c r="E13" s="3">
        <f>COUNTIF(Vertices[Degree],"&gt;= "&amp;D13)-COUNTIF(Vertices[Degree],"&gt;="&amp;D14)</f>
        <v>0</v>
      </c>
      <c r="F13" s="41">
        <f t="shared" si="2"/>
        <v>0.8000000000000002</v>
      </c>
      <c r="G13" s="42">
        <f>COUNTIF(Vertices[In-Degree],"&gt;= "&amp;F13)-COUNTIF(Vertices[In-Degree],"&gt;="&amp;F14)</f>
        <v>0</v>
      </c>
      <c r="H13" s="41">
        <f t="shared" si="3"/>
        <v>0.6000000000000001</v>
      </c>
      <c r="I13" s="42">
        <f>COUNTIF(Vertices[Out-Degree],"&gt;= "&amp;H13)-COUNTIF(Vertices[Out-Degree],"&gt;="&amp;H14)</f>
        <v>0</v>
      </c>
      <c r="J13" s="41">
        <f t="shared" si="4"/>
        <v>2.799999999999999</v>
      </c>
      <c r="K13" s="42">
        <f>COUNTIF(Vertices[Betweenness Centrality],"&gt;= "&amp;J13)-COUNTIF(Vertices[Betweenness Centrality],"&gt;="&amp;J14)</f>
        <v>2</v>
      </c>
      <c r="L13" s="41">
        <f t="shared" si="5"/>
        <v>0.10000000000000002</v>
      </c>
      <c r="M13" s="42">
        <f>COUNTIF(Vertices[Closeness Centrality],"&gt;= "&amp;L13)-COUNTIF(Vertices[Closeness Centrality],"&gt;="&amp;L14)</f>
        <v>3</v>
      </c>
      <c r="N13" s="41">
        <f t="shared" si="6"/>
        <v>0.03673260000000001</v>
      </c>
      <c r="O13" s="42">
        <f>COUNTIF(Vertices[Eigenvector Centrality],"&gt;= "&amp;N13)-COUNTIF(Vertices[Eigenvector Centrality],"&gt;="&amp;N14)</f>
        <v>0</v>
      </c>
      <c r="P13" s="41">
        <f t="shared" si="7"/>
        <v>0.8794731999999994</v>
      </c>
      <c r="Q13" s="42">
        <f>COUNTIF(Vertices[PageRank],"&gt;= "&amp;P13)-COUNTIF(Vertices[PageRank],"&gt;="&amp;P14)</f>
        <v>1</v>
      </c>
      <c r="R13" s="41">
        <f t="shared" si="8"/>
        <v>0.20000000000000004</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0.8727272727272729</v>
      </c>
      <c r="G14" s="40">
        <f>COUNTIF(Vertices[In-Degree],"&gt;= "&amp;F14)-COUNTIF(Vertices[In-Degree],"&gt;="&amp;F15)</f>
        <v>0</v>
      </c>
      <c r="H14" s="39">
        <f t="shared" si="3"/>
        <v>0.6545454545454547</v>
      </c>
      <c r="I14" s="40">
        <f>COUNTIF(Vertices[Out-Degree],"&gt;= "&amp;H14)-COUNTIF(Vertices[Out-Degree],"&gt;="&amp;H15)</f>
        <v>0</v>
      </c>
      <c r="J14" s="39">
        <f t="shared" si="4"/>
        <v>3.0545454545454533</v>
      </c>
      <c r="K14" s="40">
        <f>COUNTIF(Vertices[Betweenness Centrality],"&gt;= "&amp;J14)-COUNTIF(Vertices[Betweenness Centrality],"&gt;="&amp;J15)</f>
        <v>0</v>
      </c>
      <c r="L14" s="39">
        <f t="shared" si="5"/>
        <v>0.10909090909090911</v>
      </c>
      <c r="M14" s="40">
        <f>COUNTIF(Vertices[Closeness Centrality],"&gt;= "&amp;L14)-COUNTIF(Vertices[Closeness Centrality],"&gt;="&amp;L15)</f>
        <v>2</v>
      </c>
      <c r="N14" s="39">
        <f t="shared" si="6"/>
        <v>0.040071927272727285</v>
      </c>
      <c r="O14" s="40">
        <f>COUNTIF(Vertices[Eigenvector Centrality],"&gt;= "&amp;N14)-COUNTIF(Vertices[Eigenvector Centrality],"&gt;="&amp;N15)</f>
        <v>0</v>
      </c>
      <c r="P14" s="39">
        <f t="shared" si="7"/>
        <v>0.9087555818181812</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151</v>
      </c>
      <c r="B15" s="36">
        <v>10</v>
      </c>
      <c r="D15" s="34">
        <f t="shared" si="1"/>
        <v>0</v>
      </c>
      <c r="E15" s="3">
        <f>COUNTIF(Vertices[Degree],"&gt;= "&amp;D15)-COUNTIF(Vertices[Degree],"&gt;="&amp;D16)</f>
        <v>0</v>
      </c>
      <c r="F15" s="41">
        <f t="shared" si="2"/>
        <v>0.9454545454545457</v>
      </c>
      <c r="G15" s="42">
        <f>COUNTIF(Vertices[In-Degree],"&gt;= "&amp;F15)-COUNTIF(Vertices[In-Degree],"&gt;="&amp;F16)</f>
        <v>12</v>
      </c>
      <c r="H15" s="41">
        <f t="shared" si="3"/>
        <v>0.7090909090909092</v>
      </c>
      <c r="I15" s="42">
        <f>COUNTIF(Vertices[Out-Degree],"&gt;= "&amp;H15)-COUNTIF(Vertices[Out-Degree],"&gt;="&amp;H16)</f>
        <v>0</v>
      </c>
      <c r="J15" s="41">
        <f t="shared" si="4"/>
        <v>3.3090909090909078</v>
      </c>
      <c r="K15" s="42">
        <f>COUNTIF(Vertices[Betweenness Centrality],"&gt;= "&amp;J15)-COUNTIF(Vertices[Betweenness Centrality],"&gt;="&amp;J16)</f>
        <v>0</v>
      </c>
      <c r="L15" s="41">
        <f t="shared" si="5"/>
        <v>0.11818181818181821</v>
      </c>
      <c r="M15" s="42">
        <f>COUNTIF(Vertices[Closeness Centrality],"&gt;= "&amp;L15)-COUNTIF(Vertices[Closeness Centrality],"&gt;="&amp;L16)</f>
        <v>3</v>
      </c>
      <c r="N15" s="41">
        <f t="shared" si="6"/>
        <v>0.04341125454545456</v>
      </c>
      <c r="O15" s="42">
        <f>COUNTIF(Vertices[Eigenvector Centrality],"&gt;= "&amp;N15)-COUNTIF(Vertices[Eigenvector Centrality],"&gt;="&amp;N16)</f>
        <v>0</v>
      </c>
      <c r="P15" s="41">
        <f t="shared" si="7"/>
        <v>0.9380379636363629</v>
      </c>
      <c r="Q15" s="42">
        <f>COUNTIF(Vertices[PageRank],"&gt;= "&amp;P15)-COUNTIF(Vertices[PageRank],"&gt;="&amp;P16)</f>
        <v>1</v>
      </c>
      <c r="R15" s="41">
        <f t="shared" si="8"/>
        <v>0.23636363636363641</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1.0181818181818183</v>
      </c>
      <c r="G16" s="40">
        <f>COUNTIF(Vertices[In-Degree],"&gt;= "&amp;F16)-COUNTIF(Vertices[In-Degree],"&gt;="&amp;F17)</f>
        <v>0</v>
      </c>
      <c r="H16" s="39">
        <f t="shared" si="3"/>
        <v>0.7636363636363638</v>
      </c>
      <c r="I16" s="40">
        <f>COUNTIF(Vertices[Out-Degree],"&gt;= "&amp;H16)-COUNTIF(Vertices[Out-Degree],"&gt;="&amp;H17)</f>
        <v>0</v>
      </c>
      <c r="J16" s="39">
        <f t="shared" si="4"/>
        <v>3.563636363636362</v>
      </c>
      <c r="K16" s="40">
        <f>COUNTIF(Vertices[Betweenness Centrality],"&gt;= "&amp;J16)-COUNTIF(Vertices[Betweenness Centrality],"&gt;="&amp;J17)</f>
        <v>0</v>
      </c>
      <c r="L16" s="39">
        <f t="shared" si="5"/>
        <v>0.1272727272727273</v>
      </c>
      <c r="M16" s="40">
        <f>COUNTIF(Vertices[Closeness Centrality],"&gt;= "&amp;L16)-COUNTIF(Vertices[Closeness Centrality],"&gt;="&amp;L17)</f>
        <v>0</v>
      </c>
      <c r="N16" s="39">
        <f t="shared" si="6"/>
        <v>0.046750581818181834</v>
      </c>
      <c r="O16" s="40">
        <f>COUNTIF(Vertices[Eigenvector Centrality],"&gt;= "&amp;N16)-COUNTIF(Vertices[Eigenvector Centrality],"&gt;="&amp;N17)</f>
        <v>0</v>
      </c>
      <c r="P16" s="39">
        <f t="shared" si="7"/>
        <v>0.9673203454545447</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170</v>
      </c>
      <c r="B17" s="36">
        <v>0.05555555555555555</v>
      </c>
      <c r="D17" s="34">
        <f t="shared" si="1"/>
        <v>0</v>
      </c>
      <c r="E17" s="3">
        <f>COUNTIF(Vertices[Degree],"&gt;= "&amp;D17)-COUNTIF(Vertices[Degree],"&gt;="&amp;D18)</f>
        <v>0</v>
      </c>
      <c r="F17" s="41">
        <f t="shared" si="2"/>
        <v>1.090909090909091</v>
      </c>
      <c r="G17" s="42">
        <f>COUNTIF(Vertices[In-Degree],"&gt;= "&amp;F17)-COUNTIF(Vertices[In-Degree],"&gt;="&amp;F18)</f>
        <v>0</v>
      </c>
      <c r="H17" s="41">
        <f t="shared" si="3"/>
        <v>0.8181818181818183</v>
      </c>
      <c r="I17" s="42">
        <f>COUNTIF(Vertices[Out-Degree],"&gt;= "&amp;H17)-COUNTIF(Vertices[Out-Degree],"&gt;="&amp;H18)</f>
        <v>0</v>
      </c>
      <c r="J17" s="41">
        <f t="shared" si="4"/>
        <v>3.8181818181818166</v>
      </c>
      <c r="K17" s="42">
        <f>COUNTIF(Vertices[Betweenness Centrality],"&gt;= "&amp;J17)-COUNTIF(Vertices[Betweenness Centrality],"&gt;="&amp;J18)</f>
        <v>0</v>
      </c>
      <c r="L17" s="41">
        <f t="shared" si="5"/>
        <v>0.13636363636363638</v>
      </c>
      <c r="M17" s="42">
        <f>COUNTIF(Vertices[Closeness Centrality],"&gt;= "&amp;L17)-COUNTIF(Vertices[Closeness Centrality],"&gt;="&amp;L18)</f>
        <v>1</v>
      </c>
      <c r="N17" s="41">
        <f t="shared" si="6"/>
        <v>0.05008990909090911</v>
      </c>
      <c r="O17" s="42">
        <f>COUNTIF(Vertices[Eigenvector Centrality],"&gt;= "&amp;N17)-COUNTIF(Vertices[Eigenvector Centrality],"&gt;="&amp;N18)</f>
        <v>1</v>
      </c>
      <c r="P17" s="41">
        <f t="shared" si="7"/>
        <v>0.9966027272727265</v>
      </c>
      <c r="Q17" s="42">
        <f>COUNTIF(Vertices[PageRank],"&gt;= "&amp;P17)-COUNTIF(Vertices[PageRank],"&gt;="&amp;P18)</f>
        <v>8</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171</v>
      </c>
      <c r="B18" s="36">
        <v>0.10526315789473684</v>
      </c>
      <c r="D18" s="34">
        <f t="shared" si="1"/>
        <v>0</v>
      </c>
      <c r="E18" s="3">
        <f>COUNTIF(Vertices[Degree],"&gt;= "&amp;D18)-COUNTIF(Vertices[Degree],"&gt;="&amp;D19)</f>
        <v>0</v>
      </c>
      <c r="F18" s="39">
        <f t="shared" si="2"/>
        <v>1.1636363636363638</v>
      </c>
      <c r="G18" s="40">
        <f>COUNTIF(Vertices[In-Degree],"&gt;= "&amp;F18)-COUNTIF(Vertices[In-Degree],"&gt;="&amp;F19)</f>
        <v>0</v>
      </c>
      <c r="H18" s="39">
        <f t="shared" si="3"/>
        <v>0.8727272727272729</v>
      </c>
      <c r="I18" s="40">
        <f>COUNTIF(Vertices[Out-Degree],"&gt;= "&amp;H18)-COUNTIF(Vertices[Out-Degree],"&gt;="&amp;H19)</f>
        <v>0</v>
      </c>
      <c r="J18" s="39">
        <f t="shared" si="4"/>
        <v>4.072727272727271</v>
      </c>
      <c r="K18" s="40">
        <f>COUNTIF(Vertices[Betweenness Centrality],"&gt;= "&amp;J18)-COUNTIF(Vertices[Betweenness Centrality],"&gt;="&amp;J19)</f>
        <v>0</v>
      </c>
      <c r="L18" s="39">
        <f t="shared" si="5"/>
        <v>0.14545454545454548</v>
      </c>
      <c r="M18" s="40">
        <f>COUNTIF(Vertices[Closeness Centrality],"&gt;= "&amp;L18)-COUNTIF(Vertices[Closeness Centrality],"&gt;="&amp;L19)</f>
        <v>0</v>
      </c>
      <c r="N18" s="39">
        <f t="shared" si="6"/>
        <v>0.05342923636363638</v>
      </c>
      <c r="O18" s="40">
        <f>COUNTIF(Vertices[Eigenvector Centrality],"&gt;= "&amp;N18)-COUNTIF(Vertices[Eigenvector Centrality],"&gt;="&amp;N19)</f>
        <v>0</v>
      </c>
      <c r="P18" s="39">
        <f t="shared" si="7"/>
        <v>1.0258851090909082</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1.2363636363636366</v>
      </c>
      <c r="G19" s="42">
        <f>COUNTIF(Vertices[In-Degree],"&gt;= "&amp;F19)-COUNTIF(Vertices[In-Degree],"&gt;="&amp;F20)</f>
        <v>0</v>
      </c>
      <c r="H19" s="41">
        <f t="shared" si="3"/>
        <v>0.9272727272727275</v>
      </c>
      <c r="I19" s="42">
        <f>COUNTIF(Vertices[Out-Degree],"&gt;= "&amp;H19)-COUNTIF(Vertices[Out-Degree],"&gt;="&amp;H20)</f>
        <v>0</v>
      </c>
      <c r="J19" s="41">
        <f t="shared" si="4"/>
        <v>4.327272727272726</v>
      </c>
      <c r="K19" s="42">
        <f>COUNTIF(Vertices[Betweenness Centrality],"&gt;= "&amp;J19)-COUNTIF(Vertices[Betweenness Centrality],"&gt;="&amp;J20)</f>
        <v>0</v>
      </c>
      <c r="L19" s="41">
        <f t="shared" si="5"/>
        <v>0.15454545454545457</v>
      </c>
      <c r="M19" s="42">
        <f>COUNTIF(Vertices[Closeness Centrality],"&gt;= "&amp;L19)-COUNTIF(Vertices[Closeness Centrality],"&gt;="&amp;L20)</f>
        <v>0</v>
      </c>
      <c r="N19" s="41">
        <f t="shared" si="6"/>
        <v>0.05676856363636366</v>
      </c>
      <c r="O19" s="42">
        <f>COUNTIF(Vertices[Eigenvector Centrality],"&gt;= "&amp;N19)-COUNTIF(Vertices[Eigenvector Centrality],"&gt;="&amp;N20)</f>
        <v>1</v>
      </c>
      <c r="P19" s="41">
        <f t="shared" si="7"/>
        <v>1.05516749090909</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152</v>
      </c>
      <c r="B20" s="36">
        <v>12</v>
      </c>
      <c r="D20" s="34">
        <f t="shared" si="1"/>
        <v>0</v>
      </c>
      <c r="E20" s="3">
        <f>COUNTIF(Vertices[Degree],"&gt;= "&amp;D20)-COUNTIF(Vertices[Degree],"&gt;="&amp;D21)</f>
        <v>0</v>
      </c>
      <c r="F20" s="39">
        <f t="shared" si="2"/>
        <v>1.3090909090909093</v>
      </c>
      <c r="G20" s="40">
        <f>COUNTIF(Vertices[In-Degree],"&gt;= "&amp;F20)-COUNTIF(Vertices[In-Degree],"&gt;="&amp;F21)</f>
        <v>0</v>
      </c>
      <c r="H20" s="39">
        <f t="shared" si="3"/>
        <v>0.981818181818182</v>
      </c>
      <c r="I20" s="40">
        <f>COUNTIF(Vertices[Out-Degree],"&gt;= "&amp;H20)-COUNTIF(Vertices[Out-Degree],"&gt;="&amp;H21)</f>
        <v>16</v>
      </c>
      <c r="J20" s="39">
        <f t="shared" si="4"/>
        <v>4.581818181818181</v>
      </c>
      <c r="K20" s="40">
        <f>COUNTIF(Vertices[Betweenness Centrality],"&gt;= "&amp;J20)-COUNTIF(Vertices[Betweenness Centrality],"&gt;="&amp;J21)</f>
        <v>0</v>
      </c>
      <c r="L20" s="39">
        <f t="shared" si="5"/>
        <v>0.16363636363636366</v>
      </c>
      <c r="M20" s="40">
        <f>COUNTIF(Vertices[Closeness Centrality],"&gt;= "&amp;L20)-COUNTIF(Vertices[Closeness Centrality],"&gt;="&amp;L21)</f>
        <v>2</v>
      </c>
      <c r="N20" s="39">
        <f t="shared" si="6"/>
        <v>0.06010789090909093</v>
      </c>
      <c r="O20" s="40">
        <f>COUNTIF(Vertices[Eigenvector Centrality],"&gt;= "&amp;N20)-COUNTIF(Vertices[Eigenvector Centrality],"&gt;="&amp;N21)</f>
        <v>0</v>
      </c>
      <c r="P20" s="39">
        <f t="shared" si="7"/>
        <v>1.0844498727272718</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153</v>
      </c>
      <c r="B21" s="36">
        <v>8</v>
      </c>
      <c r="D21" s="34">
        <f t="shared" si="1"/>
        <v>0</v>
      </c>
      <c r="E21" s="3">
        <f>COUNTIF(Vertices[Degree],"&gt;= "&amp;D21)-COUNTIF(Vertices[Degree],"&gt;="&amp;D22)</f>
        <v>0</v>
      </c>
      <c r="F21" s="41">
        <f t="shared" si="2"/>
        <v>1.381818181818182</v>
      </c>
      <c r="G21" s="42">
        <f>COUNTIF(Vertices[In-Degree],"&gt;= "&amp;F21)-COUNTIF(Vertices[In-Degree],"&gt;="&amp;F22)</f>
        <v>0</v>
      </c>
      <c r="H21" s="41">
        <f t="shared" si="3"/>
        <v>1.0363636363636366</v>
      </c>
      <c r="I21" s="42">
        <f>COUNTIF(Vertices[Out-Degree],"&gt;= "&amp;H21)-COUNTIF(Vertices[Out-Degree],"&gt;="&amp;H22)</f>
        <v>0</v>
      </c>
      <c r="J21" s="41">
        <f t="shared" si="4"/>
        <v>4.836363636363636</v>
      </c>
      <c r="K21" s="42">
        <f>COUNTIF(Vertices[Betweenness Centrality],"&gt;= "&amp;J21)-COUNTIF(Vertices[Betweenness Centrality],"&gt;="&amp;J22)</f>
        <v>0</v>
      </c>
      <c r="L21" s="41">
        <f t="shared" si="5"/>
        <v>0.17272727272727276</v>
      </c>
      <c r="M21" s="42">
        <f>COUNTIF(Vertices[Closeness Centrality],"&gt;= "&amp;L21)-COUNTIF(Vertices[Closeness Centrality],"&gt;="&amp;L22)</f>
        <v>0</v>
      </c>
      <c r="N21" s="41">
        <f t="shared" si="6"/>
        <v>0.0634472181818182</v>
      </c>
      <c r="O21" s="42">
        <f>COUNTIF(Vertices[Eigenvector Centrality],"&gt;= "&amp;N21)-COUNTIF(Vertices[Eigenvector Centrality],"&gt;="&amp;N22)</f>
        <v>0</v>
      </c>
      <c r="P21" s="41">
        <f t="shared" si="7"/>
        <v>1.1137322545454535</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154</v>
      </c>
      <c r="B22" s="36">
        <v>6</v>
      </c>
      <c r="D22" s="34">
        <f t="shared" si="1"/>
        <v>0</v>
      </c>
      <c r="E22" s="3">
        <f>COUNTIF(Vertices[Degree],"&gt;= "&amp;D22)-COUNTIF(Vertices[Degree],"&gt;="&amp;D23)</f>
        <v>0</v>
      </c>
      <c r="F22" s="39">
        <f t="shared" si="2"/>
        <v>1.4545454545454548</v>
      </c>
      <c r="G22" s="40">
        <f>COUNTIF(Vertices[In-Degree],"&gt;= "&amp;F22)-COUNTIF(Vertices[In-Degree],"&gt;="&amp;F23)</f>
        <v>0</v>
      </c>
      <c r="H22" s="39">
        <f t="shared" si="3"/>
        <v>1.090909090909091</v>
      </c>
      <c r="I22" s="40">
        <f>COUNTIF(Vertices[Out-Degree],"&gt;= "&amp;H22)-COUNTIF(Vertices[Out-Degree],"&gt;="&amp;H23)</f>
        <v>0</v>
      </c>
      <c r="J22" s="39">
        <f t="shared" si="4"/>
        <v>5.090909090909091</v>
      </c>
      <c r="K22" s="40">
        <f>COUNTIF(Vertices[Betweenness Centrality],"&gt;= "&amp;J22)-COUNTIF(Vertices[Betweenness Centrality],"&gt;="&amp;J23)</f>
        <v>0</v>
      </c>
      <c r="L22" s="39">
        <f t="shared" si="5"/>
        <v>0.18181818181818185</v>
      </c>
      <c r="M22" s="40">
        <f>COUNTIF(Vertices[Closeness Centrality],"&gt;= "&amp;L22)-COUNTIF(Vertices[Closeness Centrality],"&gt;="&amp;L23)</f>
        <v>0</v>
      </c>
      <c r="N22" s="39">
        <f t="shared" si="6"/>
        <v>0.06678654545454547</v>
      </c>
      <c r="O22" s="40">
        <f>COUNTIF(Vertices[Eigenvector Centrality],"&gt;= "&amp;N22)-COUNTIF(Vertices[Eigenvector Centrality],"&gt;="&amp;N23)</f>
        <v>1</v>
      </c>
      <c r="P22" s="39">
        <f t="shared" si="7"/>
        <v>1.1430146363636353</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155</v>
      </c>
      <c r="B23" s="36">
        <v>11</v>
      </c>
      <c r="D23" s="34">
        <f t="shared" si="1"/>
        <v>0</v>
      </c>
      <c r="E23" s="3">
        <f>COUNTIF(Vertices[Degree],"&gt;= "&amp;D23)-COUNTIF(Vertices[Degree],"&gt;="&amp;D24)</f>
        <v>0</v>
      </c>
      <c r="F23" s="41">
        <f t="shared" si="2"/>
        <v>1.5272727272727276</v>
      </c>
      <c r="G23" s="42">
        <f>COUNTIF(Vertices[In-Degree],"&gt;= "&amp;F23)-COUNTIF(Vertices[In-Degree],"&gt;="&amp;F24)</f>
        <v>0</v>
      </c>
      <c r="H23" s="41">
        <f t="shared" si="3"/>
        <v>1.1454545454545455</v>
      </c>
      <c r="I23" s="42">
        <f>COUNTIF(Vertices[Out-Degree],"&gt;= "&amp;H23)-COUNTIF(Vertices[Out-Degree],"&gt;="&amp;H24)</f>
        <v>0</v>
      </c>
      <c r="J23" s="41">
        <f t="shared" si="4"/>
        <v>5.345454545454546</v>
      </c>
      <c r="K23" s="42">
        <f>COUNTIF(Vertices[Betweenness Centrality],"&gt;= "&amp;J23)-COUNTIF(Vertices[Betweenness Centrality],"&gt;="&amp;J24)</f>
        <v>0</v>
      </c>
      <c r="L23" s="41">
        <f t="shared" si="5"/>
        <v>0.19090909090909094</v>
      </c>
      <c r="M23" s="42">
        <f>COUNTIF(Vertices[Closeness Centrality],"&gt;= "&amp;L23)-COUNTIF(Vertices[Closeness Centrality],"&gt;="&amp;L24)</f>
        <v>0</v>
      </c>
      <c r="N23" s="41">
        <f t="shared" si="6"/>
        <v>0.07012587272727275</v>
      </c>
      <c r="O23" s="42">
        <f>COUNTIF(Vertices[Eigenvector Centrality],"&gt;= "&amp;N23)-COUNTIF(Vertices[Eigenvector Centrality],"&gt;="&amp;N24)</f>
        <v>0</v>
      </c>
      <c r="P23" s="41">
        <f t="shared" si="7"/>
        <v>1.172297018181817</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1.6000000000000003</v>
      </c>
      <c r="G24" s="40">
        <f>COUNTIF(Vertices[In-Degree],"&gt;= "&amp;F24)-COUNTIF(Vertices[In-Degree],"&gt;="&amp;F25)</f>
        <v>0</v>
      </c>
      <c r="H24" s="39">
        <f t="shared" si="3"/>
        <v>1.2</v>
      </c>
      <c r="I24" s="40">
        <f>COUNTIF(Vertices[Out-Degree],"&gt;= "&amp;H24)-COUNTIF(Vertices[Out-Degree],"&gt;="&amp;H25)</f>
        <v>0</v>
      </c>
      <c r="J24" s="39">
        <f t="shared" si="4"/>
        <v>5.6000000000000005</v>
      </c>
      <c r="K24" s="40">
        <f>COUNTIF(Vertices[Betweenness Centrality],"&gt;= "&amp;J24)-COUNTIF(Vertices[Betweenness Centrality],"&gt;="&amp;J25)</f>
        <v>0</v>
      </c>
      <c r="L24" s="39">
        <f t="shared" si="5"/>
        <v>0.20000000000000004</v>
      </c>
      <c r="M24" s="40">
        <f>COUNTIF(Vertices[Closeness Centrality],"&gt;= "&amp;L24)-COUNTIF(Vertices[Closeness Centrality],"&gt;="&amp;L25)</f>
        <v>3</v>
      </c>
      <c r="N24" s="39">
        <f t="shared" si="6"/>
        <v>0.07346520000000002</v>
      </c>
      <c r="O24" s="40">
        <f>COUNTIF(Vertices[Eigenvector Centrality],"&gt;= "&amp;N24)-COUNTIF(Vertices[Eigenvector Centrality],"&gt;="&amp;N25)</f>
        <v>0</v>
      </c>
      <c r="P24" s="39">
        <f t="shared" si="7"/>
        <v>1.2015793999999989</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36" t="s">
        <v>156</v>
      </c>
      <c r="B25" s="36">
        <v>3</v>
      </c>
      <c r="D25" s="34">
        <f t="shared" si="1"/>
        <v>0</v>
      </c>
      <c r="E25" s="3">
        <f>COUNTIF(Vertices[Degree],"&gt;= "&amp;D25)-COUNTIF(Vertices[Degree],"&gt;="&amp;D26)</f>
        <v>0</v>
      </c>
      <c r="F25" s="41">
        <f t="shared" si="2"/>
        <v>1.672727272727273</v>
      </c>
      <c r="G25" s="42">
        <f>COUNTIF(Vertices[In-Degree],"&gt;= "&amp;F25)-COUNTIF(Vertices[In-Degree],"&gt;="&amp;F26)</f>
        <v>0</v>
      </c>
      <c r="H25" s="41">
        <f t="shared" si="3"/>
        <v>1.2545454545454544</v>
      </c>
      <c r="I25" s="42">
        <f>COUNTIF(Vertices[Out-Degree],"&gt;= "&amp;H25)-COUNTIF(Vertices[Out-Degree],"&gt;="&amp;H26)</f>
        <v>0</v>
      </c>
      <c r="J25" s="41">
        <f t="shared" si="4"/>
        <v>5.854545454545455</v>
      </c>
      <c r="K25" s="42">
        <f>COUNTIF(Vertices[Betweenness Centrality],"&gt;= "&amp;J25)-COUNTIF(Vertices[Betweenness Centrality],"&gt;="&amp;J26)</f>
        <v>1</v>
      </c>
      <c r="L25" s="41">
        <f t="shared" si="5"/>
        <v>0.20909090909090913</v>
      </c>
      <c r="M25" s="42">
        <f>COUNTIF(Vertices[Closeness Centrality],"&gt;= "&amp;L25)-COUNTIF(Vertices[Closeness Centrality],"&gt;="&amp;L26)</f>
        <v>0</v>
      </c>
      <c r="N25" s="41">
        <f t="shared" si="6"/>
        <v>0.0768045272727273</v>
      </c>
      <c r="O25" s="42">
        <f>COUNTIF(Vertices[Eigenvector Centrality],"&gt;= "&amp;N25)-COUNTIF(Vertices[Eigenvector Centrality],"&gt;="&amp;N26)</f>
        <v>0</v>
      </c>
      <c r="P25" s="41">
        <f t="shared" si="7"/>
        <v>1.2308617818181806</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157</v>
      </c>
      <c r="B26" s="36">
        <v>1.219048</v>
      </c>
      <c r="D26" s="34">
        <f t="shared" si="1"/>
        <v>0</v>
      </c>
      <c r="E26" s="3">
        <f>COUNTIF(Vertices[Degree],"&gt;= "&amp;D26)-COUNTIF(Vertices[Degree],"&gt;="&amp;D28)</f>
        <v>0</v>
      </c>
      <c r="F26" s="39">
        <f t="shared" si="2"/>
        <v>1.7454545454545458</v>
      </c>
      <c r="G26" s="40">
        <f>COUNTIF(Vertices[In-Degree],"&gt;= "&amp;F26)-COUNTIF(Vertices[In-Degree],"&gt;="&amp;F28)</f>
        <v>0</v>
      </c>
      <c r="H26" s="39">
        <f t="shared" si="3"/>
        <v>1.3090909090909089</v>
      </c>
      <c r="I26" s="40">
        <f>COUNTIF(Vertices[Out-Degree],"&gt;= "&amp;H26)-COUNTIF(Vertices[Out-Degree],"&gt;="&amp;H28)</f>
        <v>0</v>
      </c>
      <c r="J26" s="39">
        <f t="shared" si="4"/>
        <v>6.10909090909091</v>
      </c>
      <c r="K26" s="40">
        <f>COUNTIF(Vertices[Betweenness Centrality],"&gt;= "&amp;J26)-COUNTIF(Vertices[Betweenness Centrality],"&gt;="&amp;J28)</f>
        <v>0</v>
      </c>
      <c r="L26" s="39">
        <f t="shared" si="5"/>
        <v>0.21818181818181823</v>
      </c>
      <c r="M26" s="40">
        <f>COUNTIF(Vertices[Closeness Centrality],"&gt;= "&amp;L26)-COUNTIF(Vertices[Closeness Centrality],"&gt;="&amp;L28)</f>
        <v>0</v>
      </c>
      <c r="N26" s="39">
        <f t="shared" si="6"/>
        <v>0.08014385454545457</v>
      </c>
      <c r="O26" s="40">
        <f>COUNTIF(Vertices[Eigenvector Centrality],"&gt;= "&amp;N26)-COUNTIF(Vertices[Eigenvector Centrality],"&gt;="&amp;N28)</f>
        <v>0</v>
      </c>
      <c r="P26" s="39">
        <f t="shared" si="7"/>
        <v>1.2601441636363624</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-6</v>
      </c>
      <c r="H27" s="78"/>
      <c r="I27" s="79">
        <f>COUNTIF(Vertices[Out-Degree],"&gt;= "&amp;H27)-COUNTIF(Vertices[Out-Degree],"&gt;="&amp;H28)</f>
        <v>-5</v>
      </c>
      <c r="J27" s="78"/>
      <c r="K27" s="79">
        <f>COUNTIF(Vertices[Betweenness Centrality],"&gt;= "&amp;J27)-COUNTIF(Vertices[Betweenness Centrality],"&gt;="&amp;J28)</f>
        <v>-3</v>
      </c>
      <c r="L27" s="78"/>
      <c r="M27" s="79">
        <f>COUNTIF(Vertices[Closeness Centrality],"&gt;= "&amp;L27)-COUNTIF(Vertices[Closeness Centrality],"&gt;="&amp;L28)</f>
        <v>-4</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36" t="s">
        <v>158</v>
      </c>
      <c r="B28" s="36">
        <v>0.027065527065527065</v>
      </c>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1.3636363636363633</v>
      </c>
      <c r="I28" s="42">
        <f>COUNTIF(Vertices[Out-Degree],"&gt;= "&amp;H28)-COUNTIF(Vertices[Out-Degree],"&gt;="&amp;H40)</f>
        <v>0</v>
      </c>
      <c r="J28" s="41">
        <f>J26+($J$57-$J$2)/BinDivisor</f>
        <v>6.363636363636365</v>
      </c>
      <c r="K28" s="42">
        <f>COUNTIF(Vertices[Betweenness Centrality],"&gt;= "&amp;J28)-COUNTIF(Vertices[Betweenness Centrality],"&gt;="&amp;J40)</f>
        <v>0</v>
      </c>
      <c r="L28" s="41">
        <f>L26+($L$57-$L$2)/BinDivisor</f>
        <v>0.22727272727272732</v>
      </c>
      <c r="M28" s="42">
        <f>COUNTIF(Vertices[Closeness Centrality],"&gt;= "&amp;L28)-COUNTIF(Vertices[Closeness Centrality],"&gt;="&amp;L40)</f>
        <v>0</v>
      </c>
      <c r="N28" s="41">
        <f>N26+($N$57-$N$2)/BinDivisor</f>
        <v>0.08348318181818185</v>
      </c>
      <c r="O28" s="42">
        <f>COUNTIF(Vertices[Eigenvector Centrality],"&gt;= "&amp;N28)-COUNTIF(Vertices[Eigenvector Centrality],"&gt;="&amp;N40)</f>
        <v>1</v>
      </c>
      <c r="P28" s="41">
        <f>P26+($P$57-$P$2)/BinDivisor</f>
        <v>1.2894265454545442</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653</v>
      </c>
      <c r="B29" s="36">
        <v>0.574151</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654</v>
      </c>
      <c r="B31" s="36" t="s">
        <v>655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-6</v>
      </c>
      <c r="H38" s="78"/>
      <c r="I38" s="79">
        <f>COUNTIF(Vertices[Out-Degree],"&gt;= "&amp;H38)-COUNTIF(Vertices[Out-Degree],"&gt;="&amp;H40)</f>
        <v>-5</v>
      </c>
      <c r="J38" s="78"/>
      <c r="K38" s="79">
        <f>COUNTIF(Vertices[Betweenness Centrality],"&gt;= "&amp;J38)-COUNTIF(Vertices[Betweenness Centrality],"&gt;="&amp;J40)</f>
        <v>-3</v>
      </c>
      <c r="L38" s="78"/>
      <c r="M38" s="79">
        <f>COUNTIF(Vertices[Closeness Centrality],"&gt;= "&amp;L38)-COUNTIF(Vertices[Closeness Centrality],"&gt;="&amp;L40)</f>
        <v>-4</v>
      </c>
      <c r="N38" s="78"/>
      <c r="O38" s="79">
        <f>COUNTIF(Vertices[Eigenvector Centrality],"&gt;= "&amp;N38)-COUNTIF(Vertices[Eigenvector Centrality],"&gt;="&amp;N40)</f>
        <v>-5</v>
      </c>
      <c r="P38" s="78"/>
      <c r="Q38" s="79">
        <f>COUNTIF(Vertices[Eigenvector Centrality],"&gt;= "&amp;P38)-COUNTIF(Vertices[Eigenvector Centrality],"&gt;="&amp;P40)</f>
        <v>0</v>
      </c>
      <c r="R38" s="78"/>
      <c r="S38" s="80">
        <f>COUNTIF(Vertices[Clustering Coefficient],"&gt;= "&amp;R38)-COUNTIF(Vertices[Clustering Coefficient],"&gt;="&amp;R40)</f>
        <v>-3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-6</v>
      </c>
      <c r="H39" s="78"/>
      <c r="I39" s="79">
        <f>COUNTIF(Vertices[Out-Degree],"&gt;= "&amp;H39)-COUNTIF(Vertices[Out-Degree],"&gt;="&amp;H40)</f>
        <v>-5</v>
      </c>
      <c r="J39" s="78"/>
      <c r="K39" s="79">
        <f>COUNTIF(Vertices[Betweenness Centrality],"&gt;= "&amp;J39)-COUNTIF(Vertices[Betweenness Centrality],"&gt;="&amp;J40)</f>
        <v>-3</v>
      </c>
      <c r="L39" s="78"/>
      <c r="M39" s="79">
        <f>COUNTIF(Vertices[Closeness Centrality],"&gt;= "&amp;L39)-COUNTIF(Vertices[Closeness Centrality],"&gt;="&amp;L40)</f>
        <v>-4</v>
      </c>
      <c r="N39" s="78"/>
      <c r="O39" s="79">
        <f>COUNTIF(Vertices[Eigenvector Centrality],"&gt;= "&amp;N39)-COUNTIF(Vertices[Eigenvector Centrality],"&gt;="&amp;N40)</f>
        <v>-5</v>
      </c>
      <c r="P39" s="78"/>
      <c r="Q39" s="79">
        <f>COUNTIF(Vertices[Eigenvector Centrality],"&gt;= "&amp;P39)-COUNTIF(Vertices[Eigenvector Centrality],"&gt;="&amp;P40)</f>
        <v>0</v>
      </c>
      <c r="R39" s="78"/>
      <c r="S39" s="80">
        <f>COUNTIF(Vertices[Clustering Coefficient],"&gt;= "&amp;R39)-COUNTIF(Vertices[Clustering Coefficient],"&gt;="&amp;R40)</f>
        <v>-3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1.4181818181818178</v>
      </c>
      <c r="I40" s="40">
        <f>COUNTIF(Vertices[Out-Degree],"&gt;= "&amp;H40)-COUNTIF(Vertices[Out-Degree],"&gt;="&amp;H41)</f>
        <v>0</v>
      </c>
      <c r="J40" s="39">
        <f>J28+($J$57-$J$2)/BinDivisor</f>
        <v>6.61818181818182</v>
      </c>
      <c r="K40" s="40">
        <f>COUNTIF(Vertices[Betweenness Centrality],"&gt;= "&amp;J40)-COUNTIF(Vertices[Betweenness Centrality],"&gt;="&amp;J41)</f>
        <v>0</v>
      </c>
      <c r="L40" s="39">
        <f>L28+($L$57-$L$2)/BinDivisor</f>
        <v>0.23636363636363641</v>
      </c>
      <c r="M40" s="40">
        <f>COUNTIF(Vertices[Closeness Centrality],"&gt;= "&amp;L40)-COUNTIF(Vertices[Closeness Centrality],"&gt;="&amp;L41)</f>
        <v>0</v>
      </c>
      <c r="N40" s="39">
        <f>N28+($N$57-$N$2)/BinDivisor</f>
        <v>0.08682250909090912</v>
      </c>
      <c r="O40" s="40">
        <f>COUNTIF(Vertices[Eigenvector Centrality],"&gt;= "&amp;N40)-COUNTIF(Vertices[Eigenvector Centrality],"&gt;="&amp;N41)</f>
        <v>0</v>
      </c>
      <c r="P40" s="39">
        <f>P28+($P$57-$P$2)/BinDivisor</f>
        <v>1.318708927272726</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4</v>
      </c>
      <c r="H41" s="41">
        <f aca="true" t="shared" si="12" ref="H41:H56">H40+($H$57-$H$2)/BinDivisor</f>
        <v>1.4727272727272722</v>
      </c>
      <c r="I41" s="42">
        <f>COUNTIF(Vertices[Out-Degree],"&gt;= "&amp;H41)-COUNTIF(Vertices[Out-Degree],"&gt;="&amp;H42)</f>
        <v>0</v>
      </c>
      <c r="J41" s="41">
        <f aca="true" t="shared" si="13" ref="J41:J56">J40+($J$57-$J$2)/BinDivisor</f>
        <v>6.872727272727275</v>
      </c>
      <c r="K41" s="42">
        <f>COUNTIF(Vertices[Betweenness Centrality],"&gt;= "&amp;J41)-COUNTIF(Vertices[Betweenness Centrality],"&gt;="&amp;J42)</f>
        <v>0</v>
      </c>
      <c r="L41" s="41">
        <f aca="true" t="shared" si="14" ref="L41:L56">L40+($L$57-$L$2)/BinDivisor</f>
        <v>0.2454545454545455</v>
      </c>
      <c r="M41" s="42">
        <f>COUNTIF(Vertices[Closeness Centrality],"&gt;= "&amp;L41)-COUNTIF(Vertices[Closeness Centrality],"&gt;="&amp;L42)</f>
        <v>0</v>
      </c>
      <c r="N41" s="41">
        <f aca="true" t="shared" si="15" ref="N41:N56">N40+($N$57-$N$2)/BinDivisor</f>
        <v>0.0901618363636364</v>
      </c>
      <c r="O41" s="42">
        <f>COUNTIF(Vertices[Eigenvector Centrality],"&gt;= "&amp;N41)-COUNTIF(Vertices[Eigenvector Centrality],"&gt;="&amp;N42)</f>
        <v>0</v>
      </c>
      <c r="P41" s="41">
        <f aca="true" t="shared" si="16" ref="P41:P56">P40+($P$57-$P$2)/BinDivisor</f>
        <v>1.3479913090909077</v>
      </c>
      <c r="Q41" s="42">
        <f>COUNTIF(Vertices[PageRank],"&gt;= "&amp;P41)-COUNTIF(Vertices[PageRank],"&gt;="&amp;P42)</f>
        <v>0</v>
      </c>
      <c r="R41" s="41">
        <f aca="true" t="shared" si="17" ref="R41:R56">R40+($R$57-$R$2)/BinDivisor</f>
        <v>0.490909090909091</v>
      </c>
      <c r="S41" s="46">
        <f>COUNTIF(Vertices[Clustering Coefficient],"&gt;= "&amp;R41)-COUNTIF(Vertices[Clustering Coefficient],"&gt;="&amp;R42)</f>
        <v>2</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2.0363636363636366</v>
      </c>
      <c r="G42" s="40">
        <f>COUNTIF(Vertices[In-Degree],"&gt;= "&amp;F42)-COUNTIF(Vertices[In-Degree],"&gt;="&amp;F43)</f>
        <v>0</v>
      </c>
      <c r="H42" s="39">
        <f t="shared" si="12"/>
        <v>1.5272727272727267</v>
      </c>
      <c r="I42" s="40">
        <f>COUNTIF(Vertices[Out-Degree],"&gt;= "&amp;H42)-COUNTIF(Vertices[Out-Degree],"&gt;="&amp;H43)</f>
        <v>0</v>
      </c>
      <c r="J42" s="39">
        <f t="shared" si="13"/>
        <v>7.12727272727273</v>
      </c>
      <c r="K42" s="40">
        <f>COUNTIF(Vertices[Betweenness Centrality],"&gt;= "&amp;J42)-COUNTIF(Vertices[Betweenness Centrality],"&gt;="&amp;J43)</f>
        <v>0</v>
      </c>
      <c r="L42" s="39">
        <f t="shared" si="14"/>
        <v>0.2545454545454546</v>
      </c>
      <c r="M42" s="40">
        <f>COUNTIF(Vertices[Closeness Centrality],"&gt;= "&amp;L42)-COUNTIF(Vertices[Closeness Centrality],"&gt;="&amp;L43)</f>
        <v>0</v>
      </c>
      <c r="N42" s="39">
        <f t="shared" si="15"/>
        <v>0.09350116363636367</v>
      </c>
      <c r="O42" s="40">
        <f>COUNTIF(Vertices[Eigenvector Centrality],"&gt;= "&amp;N42)-COUNTIF(Vertices[Eigenvector Centrality],"&gt;="&amp;N43)</f>
        <v>0</v>
      </c>
      <c r="P42" s="39">
        <f t="shared" si="16"/>
        <v>1.3772736909090895</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2.1090909090909093</v>
      </c>
      <c r="G43" s="42">
        <f>COUNTIF(Vertices[In-Degree],"&gt;= "&amp;F43)-COUNTIF(Vertices[In-Degree],"&gt;="&amp;F44)</f>
        <v>0</v>
      </c>
      <c r="H43" s="41">
        <f t="shared" si="12"/>
        <v>1.5818181818181811</v>
      </c>
      <c r="I43" s="42">
        <f>COUNTIF(Vertices[Out-Degree],"&gt;= "&amp;H43)-COUNTIF(Vertices[Out-Degree],"&gt;="&amp;H44)</f>
        <v>0</v>
      </c>
      <c r="J43" s="41">
        <f t="shared" si="13"/>
        <v>7.3818181818181845</v>
      </c>
      <c r="K43" s="42">
        <f>COUNTIF(Vertices[Betweenness Centrality],"&gt;= "&amp;J43)-COUNTIF(Vertices[Betweenness Centrality],"&gt;="&amp;J44)</f>
        <v>0</v>
      </c>
      <c r="L43" s="41">
        <f t="shared" si="14"/>
        <v>0.26363636363636367</v>
      </c>
      <c r="M43" s="42">
        <f>COUNTIF(Vertices[Closeness Centrality],"&gt;= "&amp;L43)-COUNTIF(Vertices[Closeness Centrality],"&gt;="&amp;L44)</f>
        <v>0</v>
      </c>
      <c r="N43" s="41">
        <f t="shared" si="15"/>
        <v>0.09684049090909094</v>
      </c>
      <c r="O43" s="42">
        <f>COUNTIF(Vertices[Eigenvector Centrality],"&gt;= "&amp;N43)-COUNTIF(Vertices[Eigenvector Centrality],"&gt;="&amp;N44)</f>
        <v>0</v>
      </c>
      <c r="P43" s="41">
        <f t="shared" si="16"/>
        <v>1.4065560727272712</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1.6363636363636356</v>
      </c>
      <c r="I44" s="40">
        <f>COUNTIF(Vertices[Out-Degree],"&gt;= "&amp;H44)-COUNTIF(Vertices[Out-Degree],"&gt;="&amp;H45)</f>
        <v>0</v>
      </c>
      <c r="J44" s="39">
        <f t="shared" si="13"/>
        <v>7.636363636363639</v>
      </c>
      <c r="K44" s="40">
        <f>COUNTIF(Vertices[Betweenness Centrality],"&gt;= "&amp;J44)-COUNTIF(Vertices[Betweenness Centrality],"&gt;="&amp;J45)</f>
        <v>0</v>
      </c>
      <c r="L44" s="39">
        <f t="shared" si="14"/>
        <v>0.27272727272727276</v>
      </c>
      <c r="M44" s="40">
        <f>COUNTIF(Vertices[Closeness Centrality],"&gt;= "&amp;L44)-COUNTIF(Vertices[Closeness Centrality],"&gt;="&amp;L45)</f>
        <v>0</v>
      </c>
      <c r="N44" s="39">
        <f t="shared" si="15"/>
        <v>0.10017981818181822</v>
      </c>
      <c r="O44" s="40">
        <f>COUNTIF(Vertices[Eigenvector Centrality],"&gt;= "&amp;N44)-COUNTIF(Vertices[Eigenvector Centrality],"&gt;="&amp;N45)</f>
        <v>0</v>
      </c>
      <c r="P44" s="39">
        <f t="shared" si="16"/>
        <v>1.435838454545453</v>
      </c>
      <c r="Q44" s="40">
        <f>COUNTIF(Vertices[PageRank],"&gt;= "&amp;P44)-COUNTIF(Vertices[PageRank],"&gt;="&amp;P45)</f>
        <v>2</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2.254545454545455</v>
      </c>
      <c r="G45" s="42">
        <f>COUNTIF(Vertices[In-Degree],"&gt;= "&amp;F45)-COUNTIF(Vertices[In-Degree],"&gt;="&amp;F46)</f>
        <v>0</v>
      </c>
      <c r="H45" s="41">
        <f t="shared" si="12"/>
        <v>1.69090909090909</v>
      </c>
      <c r="I45" s="42">
        <f>COUNTIF(Vertices[Out-Degree],"&gt;= "&amp;H45)-COUNTIF(Vertices[Out-Degree],"&gt;="&amp;H46)</f>
        <v>0</v>
      </c>
      <c r="J45" s="41">
        <f t="shared" si="13"/>
        <v>7.890909090909094</v>
      </c>
      <c r="K45" s="42">
        <f>COUNTIF(Vertices[Betweenness Centrality],"&gt;= "&amp;J45)-COUNTIF(Vertices[Betweenness Centrality],"&gt;="&amp;J46)</f>
        <v>1</v>
      </c>
      <c r="L45" s="41">
        <f t="shared" si="14"/>
        <v>0.28181818181818186</v>
      </c>
      <c r="M45" s="42">
        <f>COUNTIF(Vertices[Closeness Centrality],"&gt;= "&amp;L45)-COUNTIF(Vertices[Closeness Centrality],"&gt;="&amp;L46)</f>
        <v>0</v>
      </c>
      <c r="N45" s="41">
        <f t="shared" si="15"/>
        <v>0.10351914545454549</v>
      </c>
      <c r="O45" s="42">
        <f>COUNTIF(Vertices[Eigenvector Centrality],"&gt;= "&amp;N45)-COUNTIF(Vertices[Eigenvector Centrality],"&gt;="&amp;N46)</f>
        <v>0</v>
      </c>
      <c r="P45" s="41">
        <f t="shared" si="16"/>
        <v>1.4651208363636348</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2.3272727272727276</v>
      </c>
      <c r="G46" s="40">
        <f>COUNTIF(Vertices[In-Degree],"&gt;= "&amp;F46)-COUNTIF(Vertices[In-Degree],"&gt;="&amp;F47)</f>
        <v>0</v>
      </c>
      <c r="H46" s="39">
        <f t="shared" si="12"/>
        <v>1.7454545454545445</v>
      </c>
      <c r="I46" s="40">
        <f>COUNTIF(Vertices[Out-Degree],"&gt;= "&amp;H46)-COUNTIF(Vertices[Out-Degree],"&gt;="&amp;H47)</f>
        <v>0</v>
      </c>
      <c r="J46" s="39">
        <f t="shared" si="13"/>
        <v>8.145454545454548</v>
      </c>
      <c r="K46" s="40">
        <f>COUNTIF(Vertices[Betweenness Centrality],"&gt;= "&amp;J46)-COUNTIF(Vertices[Betweenness Centrality],"&gt;="&amp;J47)</f>
        <v>0</v>
      </c>
      <c r="L46" s="39">
        <f t="shared" si="14"/>
        <v>0.29090909090909095</v>
      </c>
      <c r="M46" s="40">
        <f>COUNTIF(Vertices[Closeness Centrality],"&gt;= "&amp;L46)-COUNTIF(Vertices[Closeness Centrality],"&gt;="&amp;L47)</f>
        <v>0</v>
      </c>
      <c r="N46" s="39">
        <f t="shared" si="15"/>
        <v>0.10685847272727277</v>
      </c>
      <c r="O46" s="40">
        <f>COUNTIF(Vertices[Eigenvector Centrality],"&gt;= "&amp;N46)-COUNTIF(Vertices[Eigenvector Centrality],"&gt;="&amp;N47)</f>
        <v>2</v>
      </c>
      <c r="P46" s="39">
        <f t="shared" si="16"/>
        <v>1.4944032181818165</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1.799999999999999</v>
      </c>
      <c r="I47" s="42">
        <f>COUNTIF(Vertices[Out-Degree],"&gt;= "&amp;H47)-COUNTIF(Vertices[Out-Degree],"&gt;="&amp;H48)</f>
        <v>0</v>
      </c>
      <c r="J47" s="41">
        <f t="shared" si="13"/>
        <v>8.400000000000002</v>
      </c>
      <c r="K47" s="42">
        <f>COUNTIF(Vertices[Betweenness Centrality],"&gt;= "&amp;J47)-COUNTIF(Vertices[Betweenness Centrality],"&gt;="&amp;J48)</f>
        <v>0</v>
      </c>
      <c r="L47" s="41">
        <f t="shared" si="14"/>
        <v>0.30000000000000004</v>
      </c>
      <c r="M47" s="42">
        <f>COUNTIF(Vertices[Closeness Centrality],"&gt;= "&amp;L47)-COUNTIF(Vertices[Closeness Centrality],"&gt;="&amp;L48)</f>
        <v>0</v>
      </c>
      <c r="N47" s="41">
        <f t="shared" si="15"/>
        <v>0.11019780000000004</v>
      </c>
      <c r="O47" s="42">
        <f>COUNTIF(Vertices[Eigenvector Centrality],"&gt;= "&amp;N47)-COUNTIF(Vertices[Eigenvector Centrality],"&gt;="&amp;N48)</f>
        <v>0</v>
      </c>
      <c r="P47" s="41">
        <f t="shared" si="16"/>
        <v>1.5236855999999983</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1.8545454545454534</v>
      </c>
      <c r="I48" s="40">
        <f>COUNTIF(Vertices[Out-Degree],"&gt;= "&amp;H48)-COUNTIF(Vertices[Out-Degree],"&gt;="&amp;H49)</f>
        <v>0</v>
      </c>
      <c r="J48" s="39">
        <f t="shared" si="13"/>
        <v>8.654545454545456</v>
      </c>
      <c r="K48" s="40">
        <f>COUNTIF(Vertices[Betweenness Centrality],"&gt;= "&amp;J48)-COUNTIF(Vertices[Betweenness Centrality],"&gt;="&amp;J49)</f>
        <v>0</v>
      </c>
      <c r="L48" s="39">
        <f t="shared" si="14"/>
        <v>0.30909090909090914</v>
      </c>
      <c r="M48" s="40">
        <f>COUNTIF(Vertices[Closeness Centrality],"&gt;= "&amp;L48)-COUNTIF(Vertices[Closeness Centrality],"&gt;="&amp;L49)</f>
        <v>0</v>
      </c>
      <c r="N48" s="39">
        <f t="shared" si="15"/>
        <v>0.11353712727272731</v>
      </c>
      <c r="O48" s="40">
        <f>COUNTIF(Vertices[Eigenvector Centrality],"&gt;= "&amp;N48)-COUNTIF(Vertices[Eigenvector Centrality],"&gt;="&amp;N49)</f>
        <v>0</v>
      </c>
      <c r="P48" s="39">
        <f t="shared" si="16"/>
        <v>1.55296798181818</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1.9090909090909078</v>
      </c>
      <c r="I49" s="42">
        <f>COUNTIF(Vertices[Out-Degree],"&gt;= "&amp;H49)-COUNTIF(Vertices[Out-Degree],"&gt;="&amp;H50)</f>
        <v>0</v>
      </c>
      <c r="J49" s="41">
        <f t="shared" si="13"/>
        <v>8.90909090909091</v>
      </c>
      <c r="K49" s="42">
        <f>COUNTIF(Vertices[Betweenness Centrality],"&gt;= "&amp;J49)-COUNTIF(Vertices[Betweenness Centrality],"&gt;="&amp;J50)</f>
        <v>0</v>
      </c>
      <c r="L49" s="41">
        <f t="shared" si="14"/>
        <v>0.31818181818181823</v>
      </c>
      <c r="M49" s="42">
        <f>COUNTIF(Vertices[Closeness Centrality],"&gt;= "&amp;L49)-COUNTIF(Vertices[Closeness Centrality],"&gt;="&amp;L50)</f>
        <v>0</v>
      </c>
      <c r="N49" s="41">
        <f t="shared" si="15"/>
        <v>0.11687645454545459</v>
      </c>
      <c r="O49" s="42">
        <f>COUNTIF(Vertices[Eigenvector Centrality],"&gt;= "&amp;N49)-COUNTIF(Vertices[Eigenvector Centrality],"&gt;="&amp;N50)</f>
        <v>0</v>
      </c>
      <c r="P49" s="41">
        <f t="shared" si="16"/>
        <v>1.5822503636363618</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1.9636363636363623</v>
      </c>
      <c r="I50" s="40">
        <f>COUNTIF(Vertices[Out-Degree],"&gt;= "&amp;H50)-COUNTIF(Vertices[Out-Degree],"&gt;="&amp;H51)</f>
        <v>3</v>
      </c>
      <c r="J50" s="39">
        <f t="shared" si="13"/>
        <v>9.163636363636364</v>
      </c>
      <c r="K50" s="40">
        <f>COUNTIF(Vertices[Betweenness Centrality],"&gt;= "&amp;J50)-COUNTIF(Vertices[Betweenness Centrality],"&gt;="&amp;J51)</f>
        <v>0</v>
      </c>
      <c r="L50" s="39">
        <f t="shared" si="14"/>
        <v>0.3272727272727273</v>
      </c>
      <c r="M50" s="40">
        <f>COUNTIF(Vertices[Closeness Centrality],"&gt;= "&amp;L50)-COUNTIF(Vertices[Closeness Centrality],"&gt;="&amp;L51)</f>
        <v>3</v>
      </c>
      <c r="N50" s="39">
        <f t="shared" si="15"/>
        <v>0.12021578181818186</v>
      </c>
      <c r="O50" s="40">
        <f>COUNTIF(Vertices[Eigenvector Centrality],"&gt;= "&amp;N50)-COUNTIF(Vertices[Eigenvector Centrality],"&gt;="&amp;N51)</f>
        <v>2</v>
      </c>
      <c r="P50" s="39">
        <f t="shared" si="16"/>
        <v>1.6115327454545436</v>
      </c>
      <c r="Q50" s="40">
        <f>COUNTIF(Vertices[PageRank],"&gt;= "&amp;P50)-COUNTIF(Vertices[PageRank],"&gt;="&amp;P51)</f>
        <v>1</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2.0181818181818167</v>
      </c>
      <c r="I51" s="42">
        <f>COUNTIF(Vertices[Out-Degree],"&gt;= "&amp;H51)-COUNTIF(Vertices[Out-Degree],"&gt;="&amp;H52)</f>
        <v>0</v>
      </c>
      <c r="J51" s="41">
        <f t="shared" si="13"/>
        <v>9.418181818181818</v>
      </c>
      <c r="K51" s="42">
        <f>COUNTIF(Vertices[Betweenness Centrality],"&gt;= "&amp;J51)-COUNTIF(Vertices[Betweenness Centrality],"&gt;="&amp;J52)</f>
        <v>0</v>
      </c>
      <c r="L51" s="41">
        <f t="shared" si="14"/>
        <v>0.3363636363636364</v>
      </c>
      <c r="M51" s="42">
        <f>COUNTIF(Vertices[Closeness Centrality],"&gt;= "&amp;L51)-COUNTIF(Vertices[Closeness Centrality],"&gt;="&amp;L52)</f>
        <v>0</v>
      </c>
      <c r="N51" s="41">
        <f t="shared" si="15"/>
        <v>0.12355510909090914</v>
      </c>
      <c r="O51" s="42">
        <f>COUNTIF(Vertices[Eigenvector Centrality],"&gt;= "&amp;N51)-COUNTIF(Vertices[Eigenvector Centrality],"&gt;="&amp;N52)</f>
        <v>0</v>
      </c>
      <c r="P51" s="41">
        <f t="shared" si="16"/>
        <v>1.6408151272727254</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2.0727272727272714</v>
      </c>
      <c r="I52" s="40">
        <f>COUNTIF(Vertices[Out-Degree],"&gt;= "&amp;H52)-COUNTIF(Vertices[Out-Degree],"&gt;="&amp;H53)</f>
        <v>0</v>
      </c>
      <c r="J52" s="39">
        <f t="shared" si="13"/>
        <v>9.672727272727272</v>
      </c>
      <c r="K52" s="40">
        <f>COUNTIF(Vertices[Betweenness Centrality],"&gt;= "&amp;J52)-COUNTIF(Vertices[Betweenness Centrality],"&gt;="&amp;J53)</f>
        <v>0</v>
      </c>
      <c r="L52" s="39">
        <f t="shared" si="14"/>
        <v>0.3454545454545455</v>
      </c>
      <c r="M52" s="40">
        <f>COUNTIF(Vertices[Closeness Centrality],"&gt;= "&amp;L52)-COUNTIF(Vertices[Closeness Centrality],"&gt;="&amp;L53)</f>
        <v>0</v>
      </c>
      <c r="N52" s="39">
        <f t="shared" si="15"/>
        <v>0.1268944363636364</v>
      </c>
      <c r="O52" s="40">
        <f>COUNTIF(Vertices[Eigenvector Centrality],"&gt;= "&amp;N52)-COUNTIF(Vertices[Eigenvector Centrality],"&gt;="&amp;N53)</f>
        <v>0</v>
      </c>
      <c r="P52" s="39">
        <f t="shared" si="16"/>
        <v>1.6700975090909072</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2.127272727272726</v>
      </c>
      <c r="I53" s="42">
        <f>COUNTIF(Vertices[Out-Degree],"&gt;= "&amp;H53)-COUNTIF(Vertices[Out-Degree],"&gt;="&amp;H54)</f>
        <v>0</v>
      </c>
      <c r="J53" s="41">
        <f t="shared" si="13"/>
        <v>9.927272727272726</v>
      </c>
      <c r="K53" s="42">
        <f>COUNTIF(Vertices[Betweenness Centrality],"&gt;= "&amp;J53)-COUNTIF(Vertices[Betweenness Centrality],"&gt;="&amp;J54)</f>
        <v>0</v>
      </c>
      <c r="L53" s="41">
        <f t="shared" si="14"/>
        <v>0.3545454545454546</v>
      </c>
      <c r="M53" s="42">
        <f>COUNTIF(Vertices[Closeness Centrality],"&gt;= "&amp;L53)-COUNTIF(Vertices[Closeness Centrality],"&gt;="&amp;L54)</f>
        <v>0</v>
      </c>
      <c r="N53" s="41">
        <f t="shared" si="15"/>
        <v>0.13023376363636366</v>
      </c>
      <c r="O53" s="42">
        <f>COUNTIF(Vertices[Eigenvector Centrality],"&gt;= "&amp;N53)-COUNTIF(Vertices[Eigenvector Centrality],"&gt;="&amp;N54)</f>
        <v>0</v>
      </c>
      <c r="P53" s="41">
        <f t="shared" si="16"/>
        <v>1.699379890909089</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2.1818181818181808</v>
      </c>
      <c r="I54" s="40">
        <f>COUNTIF(Vertices[Out-Degree],"&gt;= "&amp;H54)-COUNTIF(Vertices[Out-Degree],"&gt;="&amp;H55)</f>
        <v>0</v>
      </c>
      <c r="J54" s="39">
        <f t="shared" si="13"/>
        <v>10.18181818181818</v>
      </c>
      <c r="K54" s="40">
        <f>COUNTIF(Vertices[Betweenness Centrality],"&gt;= "&amp;J54)-COUNTIF(Vertices[Betweenness Centrality],"&gt;="&amp;J55)</f>
        <v>0</v>
      </c>
      <c r="L54" s="39">
        <f t="shared" si="14"/>
        <v>0.3636363636363637</v>
      </c>
      <c r="M54" s="40">
        <f>COUNTIF(Vertices[Closeness Centrality],"&gt;= "&amp;L54)-COUNTIF(Vertices[Closeness Centrality],"&gt;="&amp;L55)</f>
        <v>0</v>
      </c>
      <c r="N54" s="39">
        <f t="shared" si="15"/>
        <v>0.13357309090909092</v>
      </c>
      <c r="O54" s="40">
        <f>COUNTIF(Vertices[Eigenvector Centrality],"&gt;= "&amp;N54)-COUNTIF(Vertices[Eigenvector Centrality],"&gt;="&amp;N55)</f>
        <v>0</v>
      </c>
      <c r="P54" s="39">
        <f t="shared" si="16"/>
        <v>1.7286622727272707</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2.9818181818181824</v>
      </c>
      <c r="G55" s="42">
        <f>COUNTIF(Vertices[In-Degree],"&gt;= "&amp;F55)-COUNTIF(Vertices[In-Degree],"&gt;="&amp;F56)</f>
        <v>0</v>
      </c>
      <c r="H55" s="41">
        <f t="shared" si="12"/>
        <v>2.2363636363636354</v>
      </c>
      <c r="I55" s="42">
        <f>COUNTIF(Vertices[Out-Degree],"&gt;= "&amp;H55)-COUNTIF(Vertices[Out-Degree],"&gt;="&amp;H56)</f>
        <v>0</v>
      </c>
      <c r="J55" s="41">
        <f t="shared" si="13"/>
        <v>10.436363636363634</v>
      </c>
      <c r="K55" s="42">
        <f>COUNTIF(Vertices[Betweenness Centrality],"&gt;= "&amp;J55)-COUNTIF(Vertices[Betweenness Centrality],"&gt;="&amp;J56)</f>
        <v>0</v>
      </c>
      <c r="L55" s="41">
        <f t="shared" si="14"/>
        <v>0.3727272727272728</v>
      </c>
      <c r="M55" s="42">
        <f>COUNTIF(Vertices[Closeness Centrality],"&gt;= "&amp;L55)-COUNTIF(Vertices[Closeness Centrality],"&gt;="&amp;L56)</f>
        <v>0</v>
      </c>
      <c r="N55" s="41">
        <f t="shared" si="15"/>
        <v>0.13691241818181818</v>
      </c>
      <c r="O55" s="42">
        <f>COUNTIF(Vertices[Eigenvector Centrality],"&gt;= "&amp;N55)-COUNTIF(Vertices[Eigenvector Centrality],"&gt;="&amp;N56)</f>
        <v>0</v>
      </c>
      <c r="P55" s="41">
        <f t="shared" si="16"/>
        <v>1.7579446545454525</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3.054545454545455</v>
      </c>
      <c r="G56" s="40">
        <f>COUNTIF(Vertices[In-Degree],"&gt;= "&amp;F56)-COUNTIF(Vertices[In-Degree],"&gt;="&amp;F57)</f>
        <v>0</v>
      </c>
      <c r="H56" s="39">
        <f t="shared" si="12"/>
        <v>2.29090909090909</v>
      </c>
      <c r="I56" s="40">
        <f>COUNTIF(Vertices[Out-Degree],"&gt;= "&amp;H56)-COUNTIF(Vertices[Out-Degree],"&gt;="&amp;H57)</f>
        <v>0</v>
      </c>
      <c r="J56" s="39">
        <f t="shared" si="13"/>
        <v>10.690909090909088</v>
      </c>
      <c r="K56" s="40">
        <f>COUNTIF(Vertices[Betweenness Centrality],"&gt;= "&amp;J56)-COUNTIF(Vertices[Betweenness Centrality],"&gt;="&amp;J57)</f>
        <v>1</v>
      </c>
      <c r="L56" s="39">
        <f t="shared" si="14"/>
        <v>0.3818181818181819</v>
      </c>
      <c r="M56" s="40">
        <f>COUNTIF(Vertices[Closeness Centrality],"&gt;= "&amp;L56)-COUNTIF(Vertices[Closeness Centrality],"&gt;="&amp;L57)</f>
        <v>0</v>
      </c>
      <c r="N56" s="39">
        <f t="shared" si="15"/>
        <v>0.14025174545454544</v>
      </c>
      <c r="O56" s="40">
        <f>COUNTIF(Vertices[Eigenvector Centrality],"&gt;= "&amp;N56)-COUNTIF(Vertices[Eigenvector Centrality],"&gt;="&amp;N57)</f>
        <v>0</v>
      </c>
      <c r="P56" s="39">
        <f t="shared" si="16"/>
        <v>1.7872270363636342</v>
      </c>
      <c r="Q56" s="40">
        <f>COUNTIF(Vertices[PageRank],"&gt;= "&amp;P56)-COUNTIF(Vertices[PageRank],"&gt;="&amp;P57)</f>
        <v>1</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v>
      </c>
      <c r="G57" s="44">
        <f>COUNTIF(Vertices[In-Degree],"&gt;= "&amp;F57)-COUNTIF(Vertices[In-Degree],"&gt;="&amp;F58)</f>
        <v>2</v>
      </c>
      <c r="H57" s="43">
        <f>MAX(Vertices[Out-Degree])</f>
        <v>3</v>
      </c>
      <c r="I57" s="44">
        <f>COUNTIF(Vertices[Out-Degree],"&gt;= "&amp;H57)-COUNTIF(Vertices[Out-Degree],"&gt;="&amp;H58)</f>
        <v>2</v>
      </c>
      <c r="J57" s="43">
        <f>MAX(Vertices[Betweenness Centrality])</f>
        <v>14</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0.183663</v>
      </c>
      <c r="O57" s="44">
        <f>COUNTIF(Vertices[Eigenvector Centrality],"&gt;= "&amp;N57)-COUNTIF(Vertices[Eigenvector Centrality],"&gt;="&amp;N58)</f>
        <v>1</v>
      </c>
      <c r="P57" s="43">
        <f>MAX(Vertices[PageRank])</f>
        <v>2.167898</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v>
      </c>
    </row>
    <row r="71" spans="1:2" ht="15">
      <c r="A71" s="35" t="s">
        <v>90</v>
      </c>
      <c r="B71" s="49">
        <f>_xlfn.IFERROR(AVERAGE(Vertices[In-Degree]),NoMetricMessage)</f>
        <v>1.037037037037037</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1.037037037037037</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14</v>
      </c>
    </row>
    <row r="99" spans="1:2" ht="15">
      <c r="A99" s="35" t="s">
        <v>102</v>
      </c>
      <c r="B99" s="49">
        <f>_xlfn.IFERROR(AVERAGE(Vertices[Betweenness Centrality]),NoMetricMessage)</f>
        <v>1.8518518518518519</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0.5</v>
      </c>
    </row>
    <row r="113" spans="1:2" ht="15">
      <c r="A113" s="35" t="s">
        <v>108</v>
      </c>
      <c r="B113" s="49">
        <f>_xlfn.IFERROR(AVERAGE(Vertices[Closeness Centrality]),NoMetricMessage)</f>
        <v>0.1320118888888889</v>
      </c>
    </row>
    <row r="114" spans="1:2" ht="15">
      <c r="A114" s="35" t="s">
        <v>109</v>
      </c>
      <c r="B114" s="49">
        <f>_xlfn.IFERROR(MEDIAN(Vertices[Closeness Centrality]),NoMetricMessage)</f>
        <v>0.111111</v>
      </c>
    </row>
    <row r="125" spans="1:2" ht="15">
      <c r="A125" s="35" t="s">
        <v>112</v>
      </c>
      <c r="B125" s="49">
        <f>IF(COUNT(Vertices[Eigenvector Centrality])&gt;0,N2,NoMetricMessage)</f>
        <v>0</v>
      </c>
    </row>
    <row r="126" spans="1:2" ht="15">
      <c r="A126" s="35" t="s">
        <v>113</v>
      </c>
      <c r="B126" s="49">
        <f>IF(COUNT(Vertices[Eigenvector Centrality])&gt;0,N57,NoMetricMessage)</f>
        <v>0.183663</v>
      </c>
    </row>
    <row r="127" spans="1:2" ht="15">
      <c r="A127" s="35" t="s">
        <v>114</v>
      </c>
      <c r="B127" s="49">
        <f>_xlfn.IFERROR(AVERAGE(Vertices[Eigenvector Centrality]),NoMetricMessage)</f>
        <v>0.037037037037037035</v>
      </c>
    </row>
    <row r="128" spans="1:2" ht="15">
      <c r="A128" s="35" t="s">
        <v>115</v>
      </c>
      <c r="B128" s="49">
        <f>_xlfn.IFERROR(MEDIAN(Vertices[Eigenvector Centrality]),NoMetricMessage)</f>
        <v>0.002679</v>
      </c>
    </row>
    <row r="139" spans="1:2" ht="15">
      <c r="A139" s="35" t="s">
        <v>140</v>
      </c>
      <c r="B139" s="49">
        <f>IF(COUNT(Vertices[PageRank])&gt;0,P2,NoMetricMessage)</f>
        <v>0.557367</v>
      </c>
    </row>
    <row r="140" spans="1:2" ht="15">
      <c r="A140" s="35" t="s">
        <v>141</v>
      </c>
      <c r="B140" s="49">
        <f>IF(COUNT(Vertices[PageRank])&gt;0,P57,NoMetricMessage)</f>
        <v>2.167898</v>
      </c>
    </row>
    <row r="141" spans="1:2" ht="15">
      <c r="A141" s="35" t="s">
        <v>142</v>
      </c>
      <c r="B141" s="49">
        <f>_xlfn.IFERROR(AVERAGE(Vertices[PageRank]),NoMetricMessage)</f>
        <v>0.9999820740740739</v>
      </c>
    </row>
    <row r="142" spans="1:2" ht="15">
      <c r="A142" s="35" t="s">
        <v>143</v>
      </c>
      <c r="B142" s="49">
        <f>_xlfn.IFERROR(MEDIAN(Vertices[PageRank]),NoMetricMessage)</f>
        <v>0.966228</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0.08641975308641975</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598</v>
      </c>
      <c r="K7" s="13" t="s">
        <v>599</v>
      </c>
    </row>
    <row r="8" spans="1:11" ht="409.5">
      <c r="A8"/>
      <c r="B8">
        <v>2</v>
      </c>
      <c r="C8">
        <v>2</v>
      </c>
      <c r="D8" t="s">
        <v>61</v>
      </c>
      <c r="E8" t="s">
        <v>61</v>
      </c>
      <c r="H8" t="s">
        <v>73</v>
      </c>
      <c r="J8" t="s">
        <v>600</v>
      </c>
      <c r="K8" s="13" t="s">
        <v>601</v>
      </c>
    </row>
    <row r="9" spans="1:11" ht="409.5">
      <c r="A9"/>
      <c r="B9">
        <v>3</v>
      </c>
      <c r="C9">
        <v>4</v>
      </c>
      <c r="D9" t="s">
        <v>62</v>
      </c>
      <c r="E9" t="s">
        <v>62</v>
      </c>
      <c r="H9" t="s">
        <v>74</v>
      </c>
      <c r="J9" t="s">
        <v>602</v>
      </c>
      <c r="K9" s="13" t="s">
        <v>603</v>
      </c>
    </row>
    <row r="10" spans="1:11" ht="409.5">
      <c r="A10"/>
      <c r="B10">
        <v>4</v>
      </c>
      <c r="D10" t="s">
        <v>63</v>
      </c>
      <c r="E10" t="s">
        <v>63</v>
      </c>
      <c r="H10" t="s">
        <v>75</v>
      </c>
      <c r="J10" t="s">
        <v>604</v>
      </c>
      <c r="K10" s="13" t="s">
        <v>605</v>
      </c>
    </row>
    <row r="11" spans="1:11" ht="15">
      <c r="A11"/>
      <c r="B11">
        <v>5</v>
      </c>
      <c r="D11" t="s">
        <v>46</v>
      </c>
      <c r="E11">
        <v>1</v>
      </c>
      <c r="H11" t="s">
        <v>76</v>
      </c>
      <c r="J11" t="s">
        <v>606</v>
      </c>
      <c r="K11" t="s">
        <v>607</v>
      </c>
    </row>
    <row r="12" spans="1:11" ht="15">
      <c r="A12"/>
      <c r="B12"/>
      <c r="D12" t="s">
        <v>64</v>
      </c>
      <c r="E12">
        <v>2</v>
      </c>
      <c r="H12">
        <v>0</v>
      </c>
      <c r="J12" t="s">
        <v>608</v>
      </c>
      <c r="K12" t="s">
        <v>609</v>
      </c>
    </row>
    <row r="13" spans="1:11" ht="15">
      <c r="A13"/>
      <c r="B13"/>
      <c r="D13">
        <v>1</v>
      </c>
      <c r="E13">
        <v>3</v>
      </c>
      <c r="H13">
        <v>1</v>
      </c>
      <c r="J13" t="s">
        <v>610</v>
      </c>
      <c r="K13" t="s">
        <v>611</v>
      </c>
    </row>
    <row r="14" spans="4:11" ht="15">
      <c r="D14">
        <v>2</v>
      </c>
      <c r="E14">
        <v>4</v>
      </c>
      <c r="H14">
        <v>2</v>
      </c>
      <c r="J14" t="s">
        <v>612</v>
      </c>
      <c r="K14" t="s">
        <v>613</v>
      </c>
    </row>
    <row r="15" spans="4:11" ht="15">
      <c r="D15">
        <v>3</v>
      </c>
      <c r="E15">
        <v>5</v>
      </c>
      <c r="H15">
        <v>3</v>
      </c>
      <c r="J15" t="s">
        <v>614</v>
      </c>
      <c r="K15" t="s">
        <v>615</v>
      </c>
    </row>
    <row r="16" spans="4:11" ht="15">
      <c r="D16">
        <v>4</v>
      </c>
      <c r="E16">
        <v>6</v>
      </c>
      <c r="H16">
        <v>4</v>
      </c>
      <c r="J16" t="s">
        <v>616</v>
      </c>
      <c r="K16" t="s">
        <v>617</v>
      </c>
    </row>
    <row r="17" spans="4:11" ht="15">
      <c r="D17">
        <v>5</v>
      </c>
      <c r="E17">
        <v>7</v>
      </c>
      <c r="H17">
        <v>5</v>
      </c>
      <c r="J17" t="s">
        <v>618</v>
      </c>
      <c r="K17" t="s">
        <v>619</v>
      </c>
    </row>
    <row r="18" spans="4:11" ht="15">
      <c r="D18">
        <v>6</v>
      </c>
      <c r="E18">
        <v>8</v>
      </c>
      <c r="H18">
        <v>6</v>
      </c>
      <c r="J18" t="s">
        <v>620</v>
      </c>
      <c r="K18" t="s">
        <v>621</v>
      </c>
    </row>
    <row r="19" spans="4:11" ht="15">
      <c r="D19">
        <v>7</v>
      </c>
      <c r="E19">
        <v>9</v>
      </c>
      <c r="H19">
        <v>7</v>
      </c>
      <c r="J19" t="s">
        <v>622</v>
      </c>
      <c r="K19" t="s">
        <v>623</v>
      </c>
    </row>
    <row r="20" spans="4:11" ht="15">
      <c r="D20">
        <v>8</v>
      </c>
      <c r="H20">
        <v>8</v>
      </c>
      <c r="J20" t="s">
        <v>624</v>
      </c>
      <c r="K20" t="s">
        <v>625</v>
      </c>
    </row>
    <row r="21" spans="4:11" ht="409.5">
      <c r="D21">
        <v>9</v>
      </c>
      <c r="H21">
        <v>9</v>
      </c>
      <c r="J21" t="s">
        <v>626</v>
      </c>
      <c r="K21" s="13" t="s">
        <v>627</v>
      </c>
    </row>
    <row r="22" spans="4:11" ht="409.5">
      <c r="D22">
        <v>10</v>
      </c>
      <c r="J22" t="s">
        <v>628</v>
      </c>
      <c r="K22" s="13" t="s">
        <v>629</v>
      </c>
    </row>
    <row r="23" spans="4:11" ht="409.5">
      <c r="D23">
        <v>11</v>
      </c>
      <c r="J23" t="s">
        <v>630</v>
      </c>
      <c r="K23" s="13" t="s">
        <v>631</v>
      </c>
    </row>
    <row r="24" spans="10:11" ht="409.5">
      <c r="J24" t="s">
        <v>632</v>
      </c>
      <c r="K24" s="13" t="s">
        <v>971</v>
      </c>
    </row>
    <row r="25" spans="10:11" ht="15">
      <c r="J25" t="s">
        <v>633</v>
      </c>
      <c r="K25" t="b">
        <v>0</v>
      </c>
    </row>
    <row r="26" spans="10:11" ht="15">
      <c r="J26" t="s">
        <v>969</v>
      </c>
      <c r="K26" t="s">
        <v>970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648</v>
      </c>
      <c r="B2" s="128" t="s">
        <v>649</v>
      </c>
      <c r="C2" s="67" t="s">
        <v>650</v>
      </c>
    </row>
    <row r="3" spans="1:3" ht="15">
      <c r="A3" s="127" t="s">
        <v>635</v>
      </c>
      <c r="B3" s="127" t="s">
        <v>635</v>
      </c>
      <c r="C3" s="36">
        <v>9</v>
      </c>
    </row>
    <row r="4" spans="1:3" ht="15">
      <c r="A4" s="127" t="s">
        <v>636</v>
      </c>
      <c r="B4" s="127" t="s">
        <v>636</v>
      </c>
      <c r="C4" s="36">
        <v>7</v>
      </c>
    </row>
    <row r="5" spans="1:3" ht="15">
      <c r="A5" s="127" t="s">
        <v>637</v>
      </c>
      <c r="B5" s="127" t="s">
        <v>637</v>
      </c>
      <c r="C5" s="36">
        <v>11</v>
      </c>
    </row>
    <row r="6" spans="1:3" ht="15">
      <c r="A6" s="127" t="s">
        <v>638</v>
      </c>
      <c r="B6" s="127" t="s">
        <v>638</v>
      </c>
      <c r="C6" s="36">
        <v>4</v>
      </c>
    </row>
    <row r="7" spans="1:3" ht="15">
      <c r="A7" s="127" t="s">
        <v>639</v>
      </c>
      <c r="B7" s="127" t="s">
        <v>639</v>
      </c>
      <c r="C7"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656</v>
      </c>
      <c r="B1" s="13" t="s">
        <v>658</v>
      </c>
      <c r="C1" s="13" t="s">
        <v>659</v>
      </c>
      <c r="D1" s="13" t="s">
        <v>661</v>
      </c>
      <c r="E1" s="13" t="s">
        <v>660</v>
      </c>
      <c r="F1" s="13" t="s">
        <v>663</v>
      </c>
      <c r="G1" s="85" t="s">
        <v>662</v>
      </c>
      <c r="H1" s="85" t="s">
        <v>665</v>
      </c>
      <c r="I1" s="13" t="s">
        <v>664</v>
      </c>
      <c r="J1" s="13" t="s">
        <v>667</v>
      </c>
      <c r="K1" s="13" t="s">
        <v>666</v>
      </c>
      <c r="L1" s="13" t="s">
        <v>668</v>
      </c>
    </row>
    <row r="2" spans="1:12" ht="15">
      <c r="A2" s="90" t="s">
        <v>657</v>
      </c>
      <c r="B2" s="85">
        <v>2</v>
      </c>
      <c r="C2" s="90" t="s">
        <v>263</v>
      </c>
      <c r="D2" s="85">
        <v>2</v>
      </c>
      <c r="E2" s="90" t="s">
        <v>268</v>
      </c>
      <c r="F2" s="85">
        <v>1</v>
      </c>
      <c r="G2" s="85"/>
      <c r="H2" s="85"/>
      <c r="I2" s="90" t="s">
        <v>269</v>
      </c>
      <c r="J2" s="85">
        <v>1</v>
      </c>
      <c r="K2" s="90" t="s">
        <v>267</v>
      </c>
      <c r="L2" s="85">
        <v>1</v>
      </c>
    </row>
    <row r="3" spans="1:12" ht="15">
      <c r="A3" s="90" t="s">
        <v>263</v>
      </c>
      <c r="B3" s="85">
        <v>2</v>
      </c>
      <c r="C3" s="90" t="s">
        <v>657</v>
      </c>
      <c r="D3" s="85">
        <v>2</v>
      </c>
      <c r="E3" s="90" t="s">
        <v>262</v>
      </c>
      <c r="F3" s="85">
        <v>1</v>
      </c>
      <c r="G3" s="85"/>
      <c r="H3" s="85"/>
      <c r="I3" s="85"/>
      <c r="J3" s="85"/>
      <c r="K3" s="85"/>
      <c r="L3" s="85"/>
    </row>
    <row r="4" spans="1:12" ht="15">
      <c r="A4" s="90" t="s">
        <v>271</v>
      </c>
      <c r="B4" s="85">
        <v>1</v>
      </c>
      <c r="C4" s="90" t="s">
        <v>261</v>
      </c>
      <c r="D4" s="85">
        <v>1</v>
      </c>
      <c r="E4" s="85"/>
      <c r="F4" s="85"/>
      <c r="G4" s="85"/>
      <c r="H4" s="85"/>
      <c r="I4" s="85"/>
      <c r="J4" s="85"/>
      <c r="K4" s="85"/>
      <c r="L4" s="85"/>
    </row>
    <row r="5" spans="1:12" ht="15">
      <c r="A5" s="90" t="s">
        <v>270</v>
      </c>
      <c r="B5" s="85">
        <v>1</v>
      </c>
      <c r="C5" s="90" t="s">
        <v>264</v>
      </c>
      <c r="D5" s="85">
        <v>1</v>
      </c>
      <c r="E5" s="85"/>
      <c r="F5" s="85"/>
      <c r="G5" s="85"/>
      <c r="H5" s="85"/>
      <c r="I5" s="85"/>
      <c r="J5" s="85"/>
      <c r="K5" s="85"/>
      <c r="L5" s="85"/>
    </row>
    <row r="6" spans="1:12" ht="15">
      <c r="A6" s="90" t="s">
        <v>269</v>
      </c>
      <c r="B6" s="85">
        <v>1</v>
      </c>
      <c r="C6" s="90" t="s">
        <v>266</v>
      </c>
      <c r="D6" s="85">
        <v>1</v>
      </c>
      <c r="E6" s="85"/>
      <c r="F6" s="85"/>
      <c r="G6" s="85"/>
      <c r="H6" s="85"/>
      <c r="I6" s="85"/>
      <c r="J6" s="85"/>
      <c r="K6" s="85"/>
      <c r="L6" s="85"/>
    </row>
    <row r="7" spans="1:12" ht="15">
      <c r="A7" s="90" t="s">
        <v>268</v>
      </c>
      <c r="B7" s="85">
        <v>1</v>
      </c>
      <c r="C7" s="90" t="s">
        <v>270</v>
      </c>
      <c r="D7" s="85">
        <v>1</v>
      </c>
      <c r="E7" s="85"/>
      <c r="F7" s="85"/>
      <c r="G7" s="85"/>
      <c r="H7" s="85"/>
      <c r="I7" s="85"/>
      <c r="J7" s="85"/>
      <c r="K7" s="85"/>
      <c r="L7" s="85"/>
    </row>
    <row r="8" spans="1:12" ht="15">
      <c r="A8" s="90" t="s">
        <v>267</v>
      </c>
      <c r="B8" s="85">
        <v>1</v>
      </c>
      <c r="C8" s="90" t="s">
        <v>271</v>
      </c>
      <c r="D8" s="85">
        <v>1</v>
      </c>
      <c r="E8" s="85"/>
      <c r="F8" s="85"/>
      <c r="G8" s="85"/>
      <c r="H8" s="85"/>
      <c r="I8" s="85"/>
      <c r="J8" s="85"/>
      <c r="K8" s="85"/>
      <c r="L8" s="85"/>
    </row>
    <row r="9" spans="1:12" ht="15">
      <c r="A9" s="90" t="s">
        <v>266</v>
      </c>
      <c r="B9" s="85">
        <v>1</v>
      </c>
      <c r="C9" s="85"/>
      <c r="D9" s="85"/>
      <c r="E9" s="85"/>
      <c r="F9" s="85"/>
      <c r="G9" s="85"/>
      <c r="H9" s="85"/>
      <c r="I9" s="85"/>
      <c r="J9" s="85"/>
      <c r="K9" s="85"/>
      <c r="L9" s="85"/>
    </row>
    <row r="10" spans="1:12" ht="15">
      <c r="A10" s="90" t="s">
        <v>264</v>
      </c>
      <c r="B10" s="85">
        <v>1</v>
      </c>
      <c r="C10" s="85"/>
      <c r="D10" s="85"/>
      <c r="E10" s="85"/>
      <c r="F10" s="85"/>
      <c r="G10" s="85"/>
      <c r="H10" s="85"/>
      <c r="I10" s="85"/>
      <c r="J10" s="85"/>
      <c r="K10" s="85"/>
      <c r="L10" s="85"/>
    </row>
    <row r="11" spans="1:12" ht="15">
      <c r="A11" s="90" t="s">
        <v>262</v>
      </c>
      <c r="B11" s="85">
        <v>1</v>
      </c>
      <c r="C11" s="85"/>
      <c r="D11" s="85"/>
      <c r="E11" s="85"/>
      <c r="F11" s="85"/>
      <c r="G11" s="85"/>
      <c r="H11" s="85"/>
      <c r="I11" s="85"/>
      <c r="J11" s="85"/>
      <c r="K11" s="85"/>
      <c r="L11" s="85"/>
    </row>
    <row r="14" spans="1:12" ht="15" customHeight="1">
      <c r="A14" s="13" t="s">
        <v>672</v>
      </c>
      <c r="B14" s="13" t="s">
        <v>658</v>
      </c>
      <c r="C14" s="13" t="s">
        <v>674</v>
      </c>
      <c r="D14" s="13" t="s">
        <v>661</v>
      </c>
      <c r="E14" s="13" t="s">
        <v>675</v>
      </c>
      <c r="F14" s="13" t="s">
        <v>663</v>
      </c>
      <c r="G14" s="85" t="s">
        <v>676</v>
      </c>
      <c r="H14" s="85" t="s">
        <v>665</v>
      </c>
      <c r="I14" s="13" t="s">
        <v>677</v>
      </c>
      <c r="J14" s="13" t="s">
        <v>667</v>
      </c>
      <c r="K14" s="13" t="s">
        <v>678</v>
      </c>
      <c r="L14" s="13" t="s">
        <v>668</v>
      </c>
    </row>
    <row r="15" spans="1:12" ht="15">
      <c r="A15" s="85" t="s">
        <v>272</v>
      </c>
      <c r="B15" s="85">
        <v>4</v>
      </c>
      <c r="C15" s="85" t="s">
        <v>272</v>
      </c>
      <c r="D15" s="85">
        <v>3</v>
      </c>
      <c r="E15" s="85" t="s">
        <v>273</v>
      </c>
      <c r="F15" s="85">
        <v>2</v>
      </c>
      <c r="G15" s="85"/>
      <c r="H15" s="85"/>
      <c r="I15" s="85" t="s">
        <v>277</v>
      </c>
      <c r="J15" s="85">
        <v>1</v>
      </c>
      <c r="K15" s="85" t="s">
        <v>272</v>
      </c>
      <c r="L15" s="85">
        <v>1</v>
      </c>
    </row>
    <row r="16" spans="1:12" ht="15">
      <c r="A16" s="85" t="s">
        <v>273</v>
      </c>
      <c r="B16" s="85">
        <v>2</v>
      </c>
      <c r="C16" s="85" t="s">
        <v>274</v>
      </c>
      <c r="D16" s="85">
        <v>2</v>
      </c>
      <c r="E16" s="85"/>
      <c r="F16" s="85"/>
      <c r="G16" s="85"/>
      <c r="H16" s="85"/>
      <c r="I16" s="85"/>
      <c r="J16" s="85"/>
      <c r="K16" s="85"/>
      <c r="L16" s="85"/>
    </row>
    <row r="17" spans="1:12" ht="15">
      <c r="A17" s="85" t="s">
        <v>673</v>
      </c>
      <c r="B17" s="85">
        <v>2</v>
      </c>
      <c r="C17" s="85" t="s">
        <v>673</v>
      </c>
      <c r="D17" s="85">
        <v>2</v>
      </c>
      <c r="E17" s="85"/>
      <c r="F17" s="85"/>
      <c r="G17" s="85"/>
      <c r="H17" s="85"/>
      <c r="I17" s="85"/>
      <c r="J17" s="85"/>
      <c r="K17" s="85"/>
      <c r="L17" s="85"/>
    </row>
    <row r="18" spans="1:12" ht="15">
      <c r="A18" s="85" t="s">
        <v>274</v>
      </c>
      <c r="B18" s="85">
        <v>2</v>
      </c>
      <c r="C18" s="85" t="s">
        <v>276</v>
      </c>
      <c r="D18" s="85">
        <v>1</v>
      </c>
      <c r="E18" s="85"/>
      <c r="F18" s="85"/>
      <c r="G18" s="85"/>
      <c r="H18" s="85"/>
      <c r="I18" s="85"/>
      <c r="J18" s="85"/>
      <c r="K18" s="85"/>
      <c r="L18" s="85"/>
    </row>
    <row r="19" spans="1:12" ht="15">
      <c r="A19" s="85" t="s">
        <v>278</v>
      </c>
      <c r="B19" s="85">
        <v>1</v>
      </c>
      <c r="C19" s="85" t="s">
        <v>278</v>
      </c>
      <c r="D19" s="85">
        <v>1</v>
      </c>
      <c r="E19" s="85"/>
      <c r="F19" s="85"/>
      <c r="G19" s="85"/>
      <c r="H19" s="85"/>
      <c r="I19" s="85"/>
      <c r="J19" s="85"/>
      <c r="K19" s="85"/>
      <c r="L19" s="85"/>
    </row>
    <row r="20" spans="1:12" ht="15">
      <c r="A20" s="85" t="s">
        <v>277</v>
      </c>
      <c r="B20" s="85">
        <v>1</v>
      </c>
      <c r="C20" s="85"/>
      <c r="D20" s="85"/>
      <c r="E20" s="85"/>
      <c r="F20" s="85"/>
      <c r="G20" s="85"/>
      <c r="H20" s="85"/>
      <c r="I20" s="85"/>
      <c r="J20" s="85"/>
      <c r="K20" s="85"/>
      <c r="L20" s="85"/>
    </row>
    <row r="21" spans="1:12" ht="15">
      <c r="A21" s="85" t="s">
        <v>276</v>
      </c>
      <c r="B21" s="85">
        <v>1</v>
      </c>
      <c r="C21" s="85"/>
      <c r="D21" s="85"/>
      <c r="E21" s="85"/>
      <c r="F21" s="85"/>
      <c r="G21" s="85"/>
      <c r="H21" s="85"/>
      <c r="I21" s="85"/>
      <c r="J21" s="85"/>
      <c r="K21" s="85"/>
      <c r="L21" s="85"/>
    </row>
    <row r="24" spans="1:12" ht="15" customHeight="1">
      <c r="A24" s="13" t="s">
        <v>681</v>
      </c>
      <c r="B24" s="13" t="s">
        <v>658</v>
      </c>
      <c r="C24" s="13" t="s">
        <v>691</v>
      </c>
      <c r="D24" s="13" t="s">
        <v>661</v>
      </c>
      <c r="E24" s="13" t="s">
        <v>701</v>
      </c>
      <c r="F24" s="13" t="s">
        <v>663</v>
      </c>
      <c r="G24" s="13" t="s">
        <v>702</v>
      </c>
      <c r="H24" s="13" t="s">
        <v>665</v>
      </c>
      <c r="I24" s="85" t="s">
        <v>705</v>
      </c>
      <c r="J24" s="85" t="s">
        <v>667</v>
      </c>
      <c r="K24" s="13" t="s">
        <v>706</v>
      </c>
      <c r="L24" s="13" t="s">
        <v>668</v>
      </c>
    </row>
    <row r="25" spans="1:12" ht="15">
      <c r="A25" s="85" t="s">
        <v>237</v>
      </c>
      <c r="B25" s="85">
        <v>12</v>
      </c>
      <c r="C25" s="85" t="s">
        <v>237</v>
      </c>
      <c r="D25" s="85">
        <v>8</v>
      </c>
      <c r="E25" s="85" t="s">
        <v>685</v>
      </c>
      <c r="F25" s="85">
        <v>2</v>
      </c>
      <c r="G25" s="85" t="s">
        <v>682</v>
      </c>
      <c r="H25" s="85">
        <v>5</v>
      </c>
      <c r="I25" s="85"/>
      <c r="J25" s="85"/>
      <c r="K25" s="85" t="s">
        <v>237</v>
      </c>
      <c r="L25" s="85">
        <v>2</v>
      </c>
    </row>
    <row r="26" spans="1:12" ht="15">
      <c r="A26" s="85" t="s">
        <v>682</v>
      </c>
      <c r="B26" s="85">
        <v>5</v>
      </c>
      <c r="C26" s="85" t="s">
        <v>692</v>
      </c>
      <c r="D26" s="85">
        <v>1</v>
      </c>
      <c r="E26" s="85" t="s">
        <v>686</v>
      </c>
      <c r="F26" s="85">
        <v>2</v>
      </c>
      <c r="G26" s="85" t="s">
        <v>683</v>
      </c>
      <c r="H26" s="85">
        <v>3</v>
      </c>
      <c r="I26" s="85"/>
      <c r="J26" s="85"/>
      <c r="K26" s="85" t="s">
        <v>684</v>
      </c>
      <c r="L26" s="85">
        <v>1</v>
      </c>
    </row>
    <row r="27" spans="1:12" ht="15">
      <c r="A27" s="85" t="s">
        <v>683</v>
      </c>
      <c r="B27" s="85">
        <v>3</v>
      </c>
      <c r="C27" s="85" t="s">
        <v>693</v>
      </c>
      <c r="D27" s="85">
        <v>1</v>
      </c>
      <c r="E27" s="85" t="s">
        <v>687</v>
      </c>
      <c r="F27" s="85">
        <v>2</v>
      </c>
      <c r="G27" s="85" t="s">
        <v>703</v>
      </c>
      <c r="H27" s="85">
        <v>2</v>
      </c>
      <c r="I27" s="85"/>
      <c r="J27" s="85"/>
      <c r="K27" s="85" t="s">
        <v>707</v>
      </c>
      <c r="L27" s="85">
        <v>1</v>
      </c>
    </row>
    <row r="28" spans="1:12" ht="15">
      <c r="A28" s="85" t="s">
        <v>684</v>
      </c>
      <c r="B28" s="85">
        <v>2</v>
      </c>
      <c r="C28" s="85" t="s">
        <v>694</v>
      </c>
      <c r="D28" s="85">
        <v>1</v>
      </c>
      <c r="E28" s="85" t="s">
        <v>688</v>
      </c>
      <c r="F28" s="85">
        <v>2</v>
      </c>
      <c r="G28" s="85" t="s">
        <v>237</v>
      </c>
      <c r="H28" s="85">
        <v>2</v>
      </c>
      <c r="I28" s="85"/>
      <c r="J28" s="85"/>
      <c r="K28" s="85" t="s">
        <v>708</v>
      </c>
      <c r="L28" s="85">
        <v>1</v>
      </c>
    </row>
    <row r="29" spans="1:12" ht="15">
      <c r="A29" s="85" t="s">
        <v>685</v>
      </c>
      <c r="B29" s="85">
        <v>2</v>
      </c>
      <c r="C29" s="85" t="s">
        <v>695</v>
      </c>
      <c r="D29" s="85">
        <v>1</v>
      </c>
      <c r="E29" s="85" t="s">
        <v>689</v>
      </c>
      <c r="F29" s="85">
        <v>2</v>
      </c>
      <c r="G29" s="85" t="s">
        <v>704</v>
      </c>
      <c r="H29" s="85">
        <v>1</v>
      </c>
      <c r="I29" s="85"/>
      <c r="J29" s="85"/>
      <c r="K29" s="85" t="s">
        <v>709</v>
      </c>
      <c r="L29" s="85">
        <v>1</v>
      </c>
    </row>
    <row r="30" spans="1:12" ht="15">
      <c r="A30" s="85" t="s">
        <v>686</v>
      </c>
      <c r="B30" s="85">
        <v>2</v>
      </c>
      <c r="C30" s="85" t="s">
        <v>696</v>
      </c>
      <c r="D30" s="85">
        <v>1</v>
      </c>
      <c r="E30" s="85" t="s">
        <v>690</v>
      </c>
      <c r="F30" s="85">
        <v>2</v>
      </c>
      <c r="G30" s="85"/>
      <c r="H30" s="85"/>
      <c r="I30" s="85"/>
      <c r="J30" s="85"/>
      <c r="K30" s="85" t="s">
        <v>710</v>
      </c>
      <c r="L30" s="85">
        <v>1</v>
      </c>
    </row>
    <row r="31" spans="1:12" ht="15">
      <c r="A31" s="85" t="s">
        <v>687</v>
      </c>
      <c r="B31" s="85">
        <v>2</v>
      </c>
      <c r="C31" s="85" t="s">
        <v>697</v>
      </c>
      <c r="D31" s="85">
        <v>1</v>
      </c>
      <c r="E31" s="85"/>
      <c r="F31" s="85"/>
      <c r="G31" s="85"/>
      <c r="H31" s="85"/>
      <c r="I31" s="85"/>
      <c r="J31" s="85"/>
      <c r="K31" s="85" t="s">
        <v>711</v>
      </c>
      <c r="L31" s="85">
        <v>1</v>
      </c>
    </row>
    <row r="32" spans="1:12" ht="15">
      <c r="A32" s="85" t="s">
        <v>688</v>
      </c>
      <c r="B32" s="85">
        <v>2</v>
      </c>
      <c r="C32" s="85" t="s">
        <v>698</v>
      </c>
      <c r="D32" s="85">
        <v>1</v>
      </c>
      <c r="E32" s="85"/>
      <c r="F32" s="85"/>
      <c r="G32" s="85"/>
      <c r="H32" s="85"/>
      <c r="I32" s="85"/>
      <c r="J32" s="85"/>
      <c r="K32" s="85" t="s">
        <v>712</v>
      </c>
      <c r="L32" s="85">
        <v>1</v>
      </c>
    </row>
    <row r="33" spans="1:12" ht="15">
      <c r="A33" s="85" t="s">
        <v>689</v>
      </c>
      <c r="B33" s="85">
        <v>2</v>
      </c>
      <c r="C33" s="85" t="s">
        <v>699</v>
      </c>
      <c r="D33" s="85">
        <v>1</v>
      </c>
      <c r="E33" s="85"/>
      <c r="F33" s="85"/>
      <c r="G33" s="85"/>
      <c r="H33" s="85"/>
      <c r="I33" s="85"/>
      <c r="J33" s="85"/>
      <c r="K33" s="85" t="s">
        <v>713</v>
      </c>
      <c r="L33" s="85">
        <v>1</v>
      </c>
    </row>
    <row r="34" spans="1:12" ht="15">
      <c r="A34" s="85" t="s">
        <v>690</v>
      </c>
      <c r="B34" s="85">
        <v>2</v>
      </c>
      <c r="C34" s="85" t="s">
        <v>700</v>
      </c>
      <c r="D34" s="85">
        <v>1</v>
      </c>
      <c r="E34" s="85"/>
      <c r="F34" s="85"/>
      <c r="G34" s="85"/>
      <c r="H34" s="85"/>
      <c r="I34" s="85"/>
      <c r="J34" s="85"/>
      <c r="K34" s="85" t="s">
        <v>714</v>
      </c>
      <c r="L34" s="85">
        <v>1</v>
      </c>
    </row>
    <row r="37" spans="1:12" ht="15" customHeight="1">
      <c r="A37" s="13" t="s">
        <v>720</v>
      </c>
      <c r="B37" s="13" t="s">
        <v>658</v>
      </c>
      <c r="C37" s="13" t="s">
        <v>728</v>
      </c>
      <c r="D37" s="13" t="s">
        <v>661</v>
      </c>
      <c r="E37" s="13" t="s">
        <v>736</v>
      </c>
      <c r="F37" s="13" t="s">
        <v>663</v>
      </c>
      <c r="G37" s="13" t="s">
        <v>745</v>
      </c>
      <c r="H37" s="13" t="s">
        <v>665</v>
      </c>
      <c r="I37" s="13" t="s">
        <v>752</v>
      </c>
      <c r="J37" s="13" t="s">
        <v>667</v>
      </c>
      <c r="K37" s="13" t="s">
        <v>763</v>
      </c>
      <c r="L37" s="13" t="s">
        <v>668</v>
      </c>
    </row>
    <row r="38" spans="1:12" ht="15">
      <c r="A38" s="91" t="s">
        <v>721</v>
      </c>
      <c r="B38" s="91">
        <v>17</v>
      </c>
      <c r="C38" s="91" t="s">
        <v>684</v>
      </c>
      <c r="D38" s="91">
        <v>8</v>
      </c>
      <c r="E38" s="91" t="s">
        <v>237</v>
      </c>
      <c r="F38" s="91">
        <v>4</v>
      </c>
      <c r="G38" s="91" t="s">
        <v>727</v>
      </c>
      <c r="H38" s="91">
        <v>5</v>
      </c>
      <c r="I38" s="91" t="s">
        <v>753</v>
      </c>
      <c r="J38" s="91">
        <v>4</v>
      </c>
      <c r="K38" s="91" t="s">
        <v>764</v>
      </c>
      <c r="L38" s="91">
        <v>2</v>
      </c>
    </row>
    <row r="39" spans="1:12" ht="15">
      <c r="A39" s="91" t="s">
        <v>722</v>
      </c>
      <c r="B39" s="91">
        <v>6</v>
      </c>
      <c r="C39" s="91" t="s">
        <v>726</v>
      </c>
      <c r="D39" s="91">
        <v>8</v>
      </c>
      <c r="E39" s="91" t="s">
        <v>737</v>
      </c>
      <c r="F39" s="91">
        <v>2</v>
      </c>
      <c r="G39" s="91" t="s">
        <v>746</v>
      </c>
      <c r="H39" s="91">
        <v>5</v>
      </c>
      <c r="I39" s="91" t="s">
        <v>754</v>
      </c>
      <c r="J39" s="91">
        <v>4</v>
      </c>
      <c r="K39" s="91" t="s">
        <v>238</v>
      </c>
      <c r="L39" s="91">
        <v>2</v>
      </c>
    </row>
    <row r="40" spans="1:12" ht="15">
      <c r="A40" s="91" t="s">
        <v>723</v>
      </c>
      <c r="B40" s="91">
        <v>0</v>
      </c>
      <c r="C40" s="91" t="s">
        <v>687</v>
      </c>
      <c r="D40" s="91">
        <v>4</v>
      </c>
      <c r="E40" s="91" t="s">
        <v>738</v>
      </c>
      <c r="F40" s="91">
        <v>2</v>
      </c>
      <c r="G40" s="91" t="s">
        <v>213</v>
      </c>
      <c r="H40" s="91">
        <v>3</v>
      </c>
      <c r="I40" s="91" t="s">
        <v>755</v>
      </c>
      <c r="J40" s="91">
        <v>4</v>
      </c>
      <c r="K40" s="91" t="s">
        <v>726</v>
      </c>
      <c r="L40" s="91">
        <v>2</v>
      </c>
    </row>
    <row r="41" spans="1:12" ht="15">
      <c r="A41" s="91" t="s">
        <v>724</v>
      </c>
      <c r="B41" s="91">
        <v>536</v>
      </c>
      <c r="C41" s="91" t="s">
        <v>729</v>
      </c>
      <c r="D41" s="91">
        <v>4</v>
      </c>
      <c r="E41" s="91" t="s">
        <v>739</v>
      </c>
      <c r="F41" s="91">
        <v>2</v>
      </c>
      <c r="G41" s="91" t="s">
        <v>747</v>
      </c>
      <c r="H41" s="91">
        <v>3</v>
      </c>
      <c r="I41" s="91" t="s">
        <v>756</v>
      </c>
      <c r="J41" s="91">
        <v>4</v>
      </c>
      <c r="K41" s="91"/>
      <c r="L41" s="91"/>
    </row>
    <row r="42" spans="1:12" ht="15">
      <c r="A42" s="91" t="s">
        <v>725</v>
      </c>
      <c r="B42" s="91">
        <v>559</v>
      </c>
      <c r="C42" s="91" t="s">
        <v>730</v>
      </c>
      <c r="D42" s="91">
        <v>2</v>
      </c>
      <c r="E42" s="91" t="s">
        <v>236</v>
      </c>
      <c r="F42" s="91">
        <v>2</v>
      </c>
      <c r="G42" s="91" t="s">
        <v>235</v>
      </c>
      <c r="H42" s="91">
        <v>3</v>
      </c>
      <c r="I42" s="91" t="s">
        <v>757</v>
      </c>
      <c r="J42" s="91">
        <v>4</v>
      </c>
      <c r="K42" s="91"/>
      <c r="L42" s="91"/>
    </row>
    <row r="43" spans="1:12" ht="15">
      <c r="A43" s="91" t="s">
        <v>726</v>
      </c>
      <c r="B43" s="91">
        <v>12</v>
      </c>
      <c r="C43" s="91" t="s">
        <v>731</v>
      </c>
      <c r="D43" s="91">
        <v>2</v>
      </c>
      <c r="E43" s="91" t="s">
        <v>740</v>
      </c>
      <c r="F43" s="91">
        <v>2</v>
      </c>
      <c r="G43" s="91" t="s">
        <v>214</v>
      </c>
      <c r="H43" s="91">
        <v>3</v>
      </c>
      <c r="I43" s="91" t="s">
        <v>758</v>
      </c>
      <c r="J43" s="91">
        <v>4</v>
      </c>
      <c r="K43" s="91"/>
      <c r="L43" s="91"/>
    </row>
    <row r="44" spans="1:12" ht="15">
      <c r="A44" s="91" t="s">
        <v>684</v>
      </c>
      <c r="B44" s="91">
        <v>9</v>
      </c>
      <c r="C44" s="91" t="s">
        <v>732</v>
      </c>
      <c r="D44" s="91">
        <v>2</v>
      </c>
      <c r="E44" s="91" t="s">
        <v>741</v>
      </c>
      <c r="F44" s="91">
        <v>2</v>
      </c>
      <c r="G44" s="91" t="s">
        <v>748</v>
      </c>
      <c r="H44" s="91">
        <v>3</v>
      </c>
      <c r="I44" s="91" t="s">
        <v>759</v>
      </c>
      <c r="J44" s="91">
        <v>4</v>
      </c>
      <c r="K44" s="91"/>
      <c r="L44" s="91"/>
    </row>
    <row r="45" spans="1:12" ht="15">
      <c r="A45" s="91" t="s">
        <v>687</v>
      </c>
      <c r="B45" s="91">
        <v>6</v>
      </c>
      <c r="C45" s="91" t="s">
        <v>733</v>
      </c>
      <c r="D45" s="91">
        <v>2</v>
      </c>
      <c r="E45" s="91" t="s">
        <v>742</v>
      </c>
      <c r="F45" s="91">
        <v>2</v>
      </c>
      <c r="G45" s="91" t="s">
        <v>749</v>
      </c>
      <c r="H45" s="91">
        <v>3</v>
      </c>
      <c r="I45" s="91" t="s">
        <v>760</v>
      </c>
      <c r="J45" s="91">
        <v>4</v>
      </c>
      <c r="K45" s="91"/>
      <c r="L45" s="91"/>
    </row>
    <row r="46" spans="1:12" ht="15">
      <c r="A46" s="91" t="s">
        <v>237</v>
      </c>
      <c r="B46" s="91">
        <v>6</v>
      </c>
      <c r="C46" s="91" t="s">
        <v>734</v>
      </c>
      <c r="D46" s="91">
        <v>2</v>
      </c>
      <c r="E46" s="91" t="s">
        <v>743</v>
      </c>
      <c r="F46" s="91">
        <v>2</v>
      </c>
      <c r="G46" s="91" t="s">
        <v>750</v>
      </c>
      <c r="H46" s="91">
        <v>3</v>
      </c>
      <c r="I46" s="91" t="s">
        <v>761</v>
      </c>
      <c r="J46" s="91">
        <v>4</v>
      </c>
      <c r="K46" s="91"/>
      <c r="L46" s="91"/>
    </row>
    <row r="47" spans="1:12" ht="15">
      <c r="A47" s="91" t="s">
        <v>727</v>
      </c>
      <c r="B47" s="91">
        <v>5</v>
      </c>
      <c r="C47" s="91" t="s">
        <v>735</v>
      </c>
      <c r="D47" s="91">
        <v>2</v>
      </c>
      <c r="E47" s="91" t="s">
        <v>744</v>
      </c>
      <c r="F47" s="91">
        <v>2</v>
      </c>
      <c r="G47" s="91" t="s">
        <v>751</v>
      </c>
      <c r="H47" s="91">
        <v>3</v>
      </c>
      <c r="I47" s="91" t="s">
        <v>762</v>
      </c>
      <c r="J47" s="91">
        <v>4</v>
      </c>
      <c r="K47" s="91"/>
      <c r="L47" s="91"/>
    </row>
    <row r="50" spans="1:12" ht="15" customHeight="1">
      <c r="A50" s="13" t="s">
        <v>771</v>
      </c>
      <c r="B50" s="13" t="s">
        <v>658</v>
      </c>
      <c r="C50" s="13" t="s">
        <v>782</v>
      </c>
      <c r="D50" s="13" t="s">
        <v>661</v>
      </c>
      <c r="E50" s="13" t="s">
        <v>788</v>
      </c>
      <c r="F50" s="13" t="s">
        <v>663</v>
      </c>
      <c r="G50" s="13" t="s">
        <v>799</v>
      </c>
      <c r="H50" s="13" t="s">
        <v>665</v>
      </c>
      <c r="I50" s="13" t="s">
        <v>810</v>
      </c>
      <c r="J50" s="13" t="s">
        <v>667</v>
      </c>
      <c r="K50" s="85" t="s">
        <v>811</v>
      </c>
      <c r="L50" s="85" t="s">
        <v>668</v>
      </c>
    </row>
    <row r="51" spans="1:12" ht="15">
      <c r="A51" s="91" t="s">
        <v>772</v>
      </c>
      <c r="B51" s="91">
        <v>4</v>
      </c>
      <c r="C51" s="91" t="s">
        <v>783</v>
      </c>
      <c r="D51" s="91">
        <v>2</v>
      </c>
      <c r="E51" s="91" t="s">
        <v>789</v>
      </c>
      <c r="F51" s="91">
        <v>2</v>
      </c>
      <c r="G51" s="91" t="s">
        <v>800</v>
      </c>
      <c r="H51" s="91">
        <v>3</v>
      </c>
      <c r="I51" s="91" t="s">
        <v>772</v>
      </c>
      <c r="J51" s="91">
        <v>4</v>
      </c>
      <c r="K51" s="91"/>
      <c r="L51" s="91"/>
    </row>
    <row r="52" spans="1:12" ht="15">
      <c r="A52" s="91" t="s">
        <v>773</v>
      </c>
      <c r="B52" s="91">
        <v>4</v>
      </c>
      <c r="C52" s="91" t="s">
        <v>784</v>
      </c>
      <c r="D52" s="91">
        <v>2</v>
      </c>
      <c r="E52" s="91" t="s">
        <v>790</v>
      </c>
      <c r="F52" s="91">
        <v>2</v>
      </c>
      <c r="G52" s="91" t="s">
        <v>801</v>
      </c>
      <c r="H52" s="91">
        <v>3</v>
      </c>
      <c r="I52" s="91" t="s">
        <v>773</v>
      </c>
      <c r="J52" s="91">
        <v>4</v>
      </c>
      <c r="K52" s="91"/>
      <c r="L52" s="91"/>
    </row>
    <row r="53" spans="1:12" ht="15">
      <c r="A53" s="91" t="s">
        <v>774</v>
      </c>
      <c r="B53" s="91">
        <v>4</v>
      </c>
      <c r="C53" s="91" t="s">
        <v>785</v>
      </c>
      <c r="D53" s="91">
        <v>2</v>
      </c>
      <c r="E53" s="91" t="s">
        <v>791</v>
      </c>
      <c r="F53" s="91">
        <v>2</v>
      </c>
      <c r="G53" s="91" t="s">
        <v>802</v>
      </c>
      <c r="H53" s="91">
        <v>3</v>
      </c>
      <c r="I53" s="91" t="s">
        <v>774</v>
      </c>
      <c r="J53" s="91">
        <v>4</v>
      </c>
      <c r="K53" s="91"/>
      <c r="L53" s="91"/>
    </row>
    <row r="54" spans="1:12" ht="15">
      <c r="A54" s="91" t="s">
        <v>775</v>
      </c>
      <c r="B54" s="91">
        <v>4</v>
      </c>
      <c r="C54" s="91" t="s">
        <v>786</v>
      </c>
      <c r="D54" s="91">
        <v>2</v>
      </c>
      <c r="E54" s="91" t="s">
        <v>792</v>
      </c>
      <c r="F54" s="91">
        <v>2</v>
      </c>
      <c r="G54" s="91" t="s">
        <v>803</v>
      </c>
      <c r="H54" s="91">
        <v>3</v>
      </c>
      <c r="I54" s="91" t="s">
        <v>775</v>
      </c>
      <c r="J54" s="91">
        <v>4</v>
      </c>
      <c r="K54" s="91"/>
      <c r="L54" s="91"/>
    </row>
    <row r="55" spans="1:12" ht="15">
      <c r="A55" s="91" t="s">
        <v>776</v>
      </c>
      <c r="B55" s="91">
        <v>4</v>
      </c>
      <c r="C55" s="91" t="s">
        <v>787</v>
      </c>
      <c r="D55" s="91">
        <v>2</v>
      </c>
      <c r="E55" s="91" t="s">
        <v>793</v>
      </c>
      <c r="F55" s="91">
        <v>2</v>
      </c>
      <c r="G55" s="91" t="s">
        <v>804</v>
      </c>
      <c r="H55" s="91">
        <v>3</v>
      </c>
      <c r="I55" s="91" t="s">
        <v>776</v>
      </c>
      <c r="J55" s="91">
        <v>4</v>
      </c>
      <c r="K55" s="91"/>
      <c r="L55" s="91"/>
    </row>
    <row r="56" spans="1:12" ht="15">
      <c r="A56" s="91" t="s">
        <v>777</v>
      </c>
      <c r="B56" s="91">
        <v>4</v>
      </c>
      <c r="C56" s="91"/>
      <c r="D56" s="91"/>
      <c r="E56" s="91" t="s">
        <v>794</v>
      </c>
      <c r="F56" s="91">
        <v>2</v>
      </c>
      <c r="G56" s="91" t="s">
        <v>805</v>
      </c>
      <c r="H56" s="91">
        <v>3</v>
      </c>
      <c r="I56" s="91" t="s">
        <v>777</v>
      </c>
      <c r="J56" s="91">
        <v>4</v>
      </c>
      <c r="K56" s="91"/>
      <c r="L56" s="91"/>
    </row>
    <row r="57" spans="1:12" ht="15">
      <c r="A57" s="91" t="s">
        <v>778</v>
      </c>
      <c r="B57" s="91">
        <v>4</v>
      </c>
      <c r="C57" s="91"/>
      <c r="D57" s="91"/>
      <c r="E57" s="91" t="s">
        <v>795</v>
      </c>
      <c r="F57" s="91">
        <v>2</v>
      </c>
      <c r="G57" s="91" t="s">
        <v>806</v>
      </c>
      <c r="H57" s="91">
        <v>3</v>
      </c>
      <c r="I57" s="91" t="s">
        <v>778</v>
      </c>
      <c r="J57" s="91">
        <v>4</v>
      </c>
      <c r="K57" s="91"/>
      <c r="L57" s="91"/>
    </row>
    <row r="58" spans="1:12" ht="15">
      <c r="A58" s="91" t="s">
        <v>779</v>
      </c>
      <c r="B58" s="91">
        <v>4</v>
      </c>
      <c r="C58" s="91"/>
      <c r="D58" s="91"/>
      <c r="E58" s="91" t="s">
        <v>796</v>
      </c>
      <c r="F58" s="91">
        <v>2</v>
      </c>
      <c r="G58" s="91" t="s">
        <v>807</v>
      </c>
      <c r="H58" s="91">
        <v>3</v>
      </c>
      <c r="I58" s="91" t="s">
        <v>779</v>
      </c>
      <c r="J58" s="91">
        <v>4</v>
      </c>
      <c r="K58" s="91"/>
      <c r="L58" s="91"/>
    </row>
    <row r="59" spans="1:12" ht="15">
      <c r="A59" s="91" t="s">
        <v>780</v>
      </c>
      <c r="B59" s="91">
        <v>4</v>
      </c>
      <c r="C59" s="91"/>
      <c r="D59" s="91"/>
      <c r="E59" s="91" t="s">
        <v>797</v>
      </c>
      <c r="F59" s="91">
        <v>2</v>
      </c>
      <c r="G59" s="91" t="s">
        <v>808</v>
      </c>
      <c r="H59" s="91">
        <v>3</v>
      </c>
      <c r="I59" s="91" t="s">
        <v>780</v>
      </c>
      <c r="J59" s="91">
        <v>4</v>
      </c>
      <c r="K59" s="91"/>
      <c r="L59" s="91"/>
    </row>
    <row r="60" spans="1:12" ht="15">
      <c r="A60" s="91" t="s">
        <v>781</v>
      </c>
      <c r="B60" s="91">
        <v>4</v>
      </c>
      <c r="C60" s="91"/>
      <c r="D60" s="91"/>
      <c r="E60" s="91" t="s">
        <v>798</v>
      </c>
      <c r="F60" s="91">
        <v>2</v>
      </c>
      <c r="G60" s="91" t="s">
        <v>809</v>
      </c>
      <c r="H60" s="91">
        <v>3</v>
      </c>
      <c r="I60" s="91" t="s">
        <v>781</v>
      </c>
      <c r="J60" s="91">
        <v>4</v>
      </c>
      <c r="K60" s="91"/>
      <c r="L60" s="91"/>
    </row>
    <row r="63" spans="1:12" ht="15" customHeight="1">
      <c r="A63" s="85" t="s">
        <v>817</v>
      </c>
      <c r="B63" s="85" t="s">
        <v>658</v>
      </c>
      <c r="C63" s="85" t="s">
        <v>819</v>
      </c>
      <c r="D63" s="85" t="s">
        <v>661</v>
      </c>
      <c r="E63" s="85" t="s">
        <v>820</v>
      </c>
      <c r="F63" s="85" t="s">
        <v>663</v>
      </c>
      <c r="G63" s="85" t="s">
        <v>823</v>
      </c>
      <c r="H63" s="85" t="s">
        <v>665</v>
      </c>
      <c r="I63" s="85" t="s">
        <v>825</v>
      </c>
      <c r="J63" s="85" t="s">
        <v>667</v>
      </c>
      <c r="K63" s="85" t="s">
        <v>827</v>
      </c>
      <c r="L63" s="85" t="s">
        <v>668</v>
      </c>
    </row>
    <row r="64" spans="1:12" ht="15">
      <c r="A64" s="85"/>
      <c r="B64" s="85"/>
      <c r="C64" s="85"/>
      <c r="D64" s="85"/>
      <c r="E64" s="85"/>
      <c r="F64" s="85"/>
      <c r="G64" s="85"/>
      <c r="H64" s="85"/>
      <c r="I64" s="85"/>
      <c r="J64" s="85"/>
      <c r="K64" s="85"/>
      <c r="L64" s="85"/>
    </row>
    <row r="66" spans="1:12" ht="15" customHeight="1">
      <c r="A66" s="13" t="s">
        <v>818</v>
      </c>
      <c r="B66" s="13" t="s">
        <v>658</v>
      </c>
      <c r="C66" s="85" t="s">
        <v>821</v>
      </c>
      <c r="D66" s="85" t="s">
        <v>661</v>
      </c>
      <c r="E66" s="13" t="s">
        <v>822</v>
      </c>
      <c r="F66" s="13" t="s">
        <v>663</v>
      </c>
      <c r="G66" s="13" t="s">
        <v>824</v>
      </c>
      <c r="H66" s="13" t="s">
        <v>665</v>
      </c>
      <c r="I66" s="13" t="s">
        <v>826</v>
      </c>
      <c r="J66" s="13" t="s">
        <v>667</v>
      </c>
      <c r="K66" s="13" t="s">
        <v>828</v>
      </c>
      <c r="L66" s="13" t="s">
        <v>668</v>
      </c>
    </row>
    <row r="67" spans="1:12" ht="15">
      <c r="A67" s="85" t="s">
        <v>237</v>
      </c>
      <c r="B67" s="85">
        <v>4</v>
      </c>
      <c r="C67" s="85"/>
      <c r="D67" s="85"/>
      <c r="E67" s="85" t="s">
        <v>237</v>
      </c>
      <c r="F67" s="85">
        <v>4</v>
      </c>
      <c r="G67" s="85" t="s">
        <v>213</v>
      </c>
      <c r="H67" s="85">
        <v>3</v>
      </c>
      <c r="I67" s="85" t="s">
        <v>228</v>
      </c>
      <c r="J67" s="85">
        <v>3</v>
      </c>
      <c r="K67" s="85" t="s">
        <v>238</v>
      </c>
      <c r="L67" s="85">
        <v>2</v>
      </c>
    </row>
    <row r="68" spans="1:12" ht="15">
      <c r="A68" s="85" t="s">
        <v>228</v>
      </c>
      <c r="B68" s="85">
        <v>3</v>
      </c>
      <c r="C68" s="85"/>
      <c r="D68" s="85"/>
      <c r="E68" s="85" t="s">
        <v>236</v>
      </c>
      <c r="F68" s="85">
        <v>2</v>
      </c>
      <c r="G68" s="85" t="s">
        <v>235</v>
      </c>
      <c r="H68" s="85">
        <v>3</v>
      </c>
      <c r="I68" s="85"/>
      <c r="J68" s="85"/>
      <c r="K68" s="85"/>
      <c r="L68" s="85"/>
    </row>
    <row r="69" spans="1:12" ht="15">
      <c r="A69" s="85" t="s">
        <v>213</v>
      </c>
      <c r="B69" s="85">
        <v>3</v>
      </c>
      <c r="C69" s="85"/>
      <c r="D69" s="85"/>
      <c r="E69" s="85" t="s">
        <v>219</v>
      </c>
      <c r="F69" s="85">
        <v>1</v>
      </c>
      <c r="G69" s="85" t="s">
        <v>214</v>
      </c>
      <c r="H69" s="85">
        <v>3</v>
      </c>
      <c r="I69" s="85"/>
      <c r="J69" s="85"/>
      <c r="K69" s="85"/>
      <c r="L69" s="85"/>
    </row>
    <row r="70" spans="1:12" ht="15">
      <c r="A70" s="85" t="s">
        <v>235</v>
      </c>
      <c r="B70" s="85">
        <v>3</v>
      </c>
      <c r="C70" s="85"/>
      <c r="D70" s="85"/>
      <c r="E70" s="85"/>
      <c r="F70" s="85"/>
      <c r="G70" s="85" t="s">
        <v>233</v>
      </c>
      <c r="H70" s="85">
        <v>2</v>
      </c>
      <c r="I70" s="85"/>
      <c r="J70" s="85"/>
      <c r="K70" s="85"/>
      <c r="L70" s="85"/>
    </row>
    <row r="71" spans="1:12" ht="15">
      <c r="A71" s="85" t="s">
        <v>214</v>
      </c>
      <c r="B71" s="85">
        <v>3</v>
      </c>
      <c r="C71" s="85"/>
      <c r="D71" s="85"/>
      <c r="E71" s="85"/>
      <c r="F71" s="85"/>
      <c r="G71" s="85" t="s">
        <v>234</v>
      </c>
      <c r="H71" s="85">
        <v>1</v>
      </c>
      <c r="I71" s="85"/>
      <c r="J71" s="85"/>
      <c r="K71" s="85"/>
      <c r="L71" s="85"/>
    </row>
    <row r="72" spans="1:12" ht="15">
      <c r="A72" s="85" t="s">
        <v>238</v>
      </c>
      <c r="B72" s="85">
        <v>2</v>
      </c>
      <c r="C72" s="85"/>
      <c r="D72" s="85"/>
      <c r="E72" s="85"/>
      <c r="F72" s="85"/>
      <c r="G72" s="85"/>
      <c r="H72" s="85"/>
      <c r="I72" s="85"/>
      <c r="J72" s="85"/>
      <c r="K72" s="85"/>
      <c r="L72" s="85"/>
    </row>
    <row r="73" spans="1:12" ht="15">
      <c r="A73" s="85" t="s">
        <v>236</v>
      </c>
      <c r="B73" s="85">
        <v>2</v>
      </c>
      <c r="C73" s="85"/>
      <c r="D73" s="85"/>
      <c r="E73" s="85"/>
      <c r="F73" s="85"/>
      <c r="G73" s="85"/>
      <c r="H73" s="85"/>
      <c r="I73" s="85"/>
      <c r="J73" s="85"/>
      <c r="K73" s="85"/>
      <c r="L73" s="85"/>
    </row>
    <row r="74" spans="1:12" ht="15">
      <c r="A74" s="85" t="s">
        <v>233</v>
      </c>
      <c r="B74" s="85">
        <v>2</v>
      </c>
      <c r="C74" s="85"/>
      <c r="D74" s="85"/>
      <c r="E74" s="85"/>
      <c r="F74" s="85"/>
      <c r="G74" s="85"/>
      <c r="H74" s="85"/>
      <c r="I74" s="85"/>
      <c r="J74" s="85"/>
      <c r="K74" s="85"/>
      <c r="L74" s="85"/>
    </row>
    <row r="75" spans="1:12" ht="15">
      <c r="A75" s="85" t="s">
        <v>219</v>
      </c>
      <c r="B75" s="85">
        <v>1</v>
      </c>
      <c r="C75" s="85"/>
      <c r="D75" s="85"/>
      <c r="E75" s="85"/>
      <c r="F75" s="85"/>
      <c r="G75" s="85"/>
      <c r="H75" s="85"/>
      <c r="I75" s="85"/>
      <c r="J75" s="85"/>
      <c r="K75" s="85"/>
      <c r="L75" s="85"/>
    </row>
    <row r="76" spans="1:12" ht="15">
      <c r="A76" s="85" t="s">
        <v>234</v>
      </c>
      <c r="B76" s="85">
        <v>1</v>
      </c>
      <c r="C76" s="85"/>
      <c r="D76" s="85"/>
      <c r="E76" s="85"/>
      <c r="F76" s="85"/>
      <c r="G76" s="85"/>
      <c r="H76" s="85"/>
      <c r="I76" s="85"/>
      <c r="J76" s="85"/>
      <c r="K76" s="85"/>
      <c r="L76" s="85"/>
    </row>
    <row r="79" spans="1:12" ht="15" customHeight="1">
      <c r="A79" s="13" t="s">
        <v>833</v>
      </c>
      <c r="B79" s="13" t="s">
        <v>658</v>
      </c>
      <c r="C79" s="13" t="s">
        <v>834</v>
      </c>
      <c r="D79" s="13" t="s">
        <v>661</v>
      </c>
      <c r="E79" s="13" t="s">
        <v>835</v>
      </c>
      <c r="F79" s="13" t="s">
        <v>663</v>
      </c>
      <c r="G79" s="13" t="s">
        <v>836</v>
      </c>
      <c r="H79" s="13" t="s">
        <v>665</v>
      </c>
      <c r="I79" s="13" t="s">
        <v>837</v>
      </c>
      <c r="J79" s="13" t="s">
        <v>667</v>
      </c>
      <c r="K79" s="13" t="s">
        <v>838</v>
      </c>
      <c r="L79" s="13" t="s">
        <v>668</v>
      </c>
    </row>
    <row r="80" spans="1:12" ht="15">
      <c r="A80" s="124" t="s">
        <v>220</v>
      </c>
      <c r="B80" s="85">
        <v>331156</v>
      </c>
      <c r="C80" s="124" t="s">
        <v>224</v>
      </c>
      <c r="D80" s="85">
        <v>63350</v>
      </c>
      <c r="E80" s="124" t="s">
        <v>220</v>
      </c>
      <c r="F80" s="85">
        <v>331156</v>
      </c>
      <c r="G80" s="124" t="s">
        <v>214</v>
      </c>
      <c r="H80" s="85">
        <v>24171</v>
      </c>
      <c r="I80" s="124" t="s">
        <v>227</v>
      </c>
      <c r="J80" s="85">
        <v>59427</v>
      </c>
      <c r="K80" s="124" t="s">
        <v>238</v>
      </c>
      <c r="L80" s="85">
        <v>3507</v>
      </c>
    </row>
    <row r="81" spans="1:12" ht="15">
      <c r="A81" s="124" t="s">
        <v>224</v>
      </c>
      <c r="B81" s="85">
        <v>63350</v>
      </c>
      <c r="C81" s="124" t="s">
        <v>231</v>
      </c>
      <c r="D81" s="85">
        <v>9170</v>
      </c>
      <c r="E81" s="124" t="s">
        <v>236</v>
      </c>
      <c r="F81" s="85">
        <v>6772</v>
      </c>
      <c r="G81" s="124" t="s">
        <v>234</v>
      </c>
      <c r="H81" s="85">
        <v>21487</v>
      </c>
      <c r="I81" s="124" t="s">
        <v>226</v>
      </c>
      <c r="J81" s="85">
        <v>57713</v>
      </c>
      <c r="K81" s="124" t="s">
        <v>232</v>
      </c>
      <c r="L81" s="85">
        <v>53</v>
      </c>
    </row>
    <row r="82" spans="1:12" ht="15">
      <c r="A82" s="124" t="s">
        <v>227</v>
      </c>
      <c r="B82" s="85">
        <v>59427</v>
      </c>
      <c r="C82" s="124" t="s">
        <v>215</v>
      </c>
      <c r="D82" s="85">
        <v>6584</v>
      </c>
      <c r="E82" s="124" t="s">
        <v>225</v>
      </c>
      <c r="F82" s="85">
        <v>3168</v>
      </c>
      <c r="G82" s="124" t="s">
        <v>212</v>
      </c>
      <c r="H82" s="85">
        <v>4807</v>
      </c>
      <c r="I82" s="124" t="s">
        <v>229</v>
      </c>
      <c r="J82" s="85">
        <v>14811</v>
      </c>
      <c r="K82" s="124" t="s">
        <v>223</v>
      </c>
      <c r="L82" s="85">
        <v>22</v>
      </c>
    </row>
    <row r="83" spans="1:12" ht="15">
      <c r="A83" s="124" t="s">
        <v>226</v>
      </c>
      <c r="B83" s="85">
        <v>57713</v>
      </c>
      <c r="C83" s="124" t="s">
        <v>218</v>
      </c>
      <c r="D83" s="85">
        <v>5942</v>
      </c>
      <c r="E83" s="124" t="s">
        <v>216</v>
      </c>
      <c r="F83" s="85">
        <v>2366</v>
      </c>
      <c r="G83" s="124" t="s">
        <v>213</v>
      </c>
      <c r="H83" s="85">
        <v>3755</v>
      </c>
      <c r="I83" s="124" t="s">
        <v>228</v>
      </c>
      <c r="J83" s="85">
        <v>98</v>
      </c>
      <c r="K83" s="124"/>
      <c r="L83" s="85"/>
    </row>
    <row r="84" spans="1:12" ht="15">
      <c r="A84" s="124" t="s">
        <v>214</v>
      </c>
      <c r="B84" s="85">
        <v>24171</v>
      </c>
      <c r="C84" s="124" t="s">
        <v>230</v>
      </c>
      <c r="D84" s="85">
        <v>5026</v>
      </c>
      <c r="E84" s="124" t="s">
        <v>219</v>
      </c>
      <c r="F84" s="85">
        <v>1468</v>
      </c>
      <c r="G84" s="124" t="s">
        <v>235</v>
      </c>
      <c r="H84" s="85">
        <v>1932</v>
      </c>
      <c r="I84" s="124"/>
      <c r="J84" s="85"/>
      <c r="K84" s="124"/>
      <c r="L84" s="85"/>
    </row>
    <row r="85" spans="1:12" ht="15">
      <c r="A85" s="124" t="s">
        <v>234</v>
      </c>
      <c r="B85" s="85">
        <v>21487</v>
      </c>
      <c r="C85" s="124" t="s">
        <v>222</v>
      </c>
      <c r="D85" s="85">
        <v>4736</v>
      </c>
      <c r="E85" s="124" t="s">
        <v>237</v>
      </c>
      <c r="F85" s="85">
        <v>36</v>
      </c>
      <c r="G85" s="124" t="s">
        <v>233</v>
      </c>
      <c r="H85" s="85">
        <v>756</v>
      </c>
      <c r="I85" s="124"/>
      <c r="J85" s="85"/>
      <c r="K85" s="124"/>
      <c r="L85" s="85"/>
    </row>
    <row r="86" spans="1:12" ht="15">
      <c r="A86" s="124" t="s">
        <v>229</v>
      </c>
      <c r="B86" s="85">
        <v>14811</v>
      </c>
      <c r="C86" s="124" t="s">
        <v>221</v>
      </c>
      <c r="D86" s="85">
        <v>716</v>
      </c>
      <c r="E86" s="124"/>
      <c r="F86" s="85"/>
      <c r="G86" s="124"/>
      <c r="H86" s="85"/>
      <c r="I86" s="124"/>
      <c r="J86" s="85"/>
      <c r="K86" s="124"/>
      <c r="L86" s="85"/>
    </row>
    <row r="87" spans="1:12" ht="15">
      <c r="A87" s="124" t="s">
        <v>231</v>
      </c>
      <c r="B87" s="85">
        <v>9170</v>
      </c>
      <c r="C87" s="124" t="s">
        <v>217</v>
      </c>
      <c r="D87" s="85">
        <v>130</v>
      </c>
      <c r="E87" s="124"/>
      <c r="F87" s="85"/>
      <c r="G87" s="124"/>
      <c r="H87" s="85"/>
      <c r="I87" s="124"/>
      <c r="J87" s="85"/>
      <c r="K87" s="124"/>
      <c r="L87" s="85"/>
    </row>
    <row r="88" spans="1:12" ht="15">
      <c r="A88" s="124" t="s">
        <v>236</v>
      </c>
      <c r="B88" s="85">
        <v>6772</v>
      </c>
      <c r="C88" s="124"/>
      <c r="D88" s="85"/>
      <c r="E88" s="124"/>
      <c r="F88" s="85"/>
      <c r="G88" s="124"/>
      <c r="H88" s="85"/>
      <c r="I88" s="124"/>
      <c r="J88" s="85"/>
      <c r="K88" s="124"/>
      <c r="L88" s="85"/>
    </row>
    <row r="89" spans="1:12" ht="15">
      <c r="A89" s="124" t="s">
        <v>215</v>
      </c>
      <c r="B89" s="85">
        <v>6584</v>
      </c>
      <c r="C89" s="124"/>
      <c r="D89" s="85"/>
      <c r="E89" s="124"/>
      <c r="F89" s="85"/>
      <c r="G89" s="124"/>
      <c r="H89" s="85"/>
      <c r="I89" s="124"/>
      <c r="J89" s="85"/>
      <c r="K89" s="124"/>
      <c r="L89" s="85"/>
    </row>
  </sheetData>
  <hyperlinks>
    <hyperlink ref="A2" r:id="rId1" display="https://keynotesearch.com/about/news/keynote-group-office-bans-plastic-water-bottles-from-our-office"/>
    <hyperlink ref="A3" r:id="rId2" display="https://twoavocadostalkhealth.com/food-review-flow-water/"/>
    <hyperlink ref="A4" r:id="rId3" display="https://www.instagram.com/p/BwXq3ZzlBiB/?igshid=bxbwzldi6m2b"/>
    <hyperlink ref="A5" r:id="rId4" display="https://www.facebook.com/533722293309082/posts/2596684667012824/"/>
    <hyperlink ref="A6" r:id="rId5" display="https://flowentradas.com/ozuna-san-fernando/"/>
    <hyperlink ref="A7" r:id="rId6" display="https://www.socialnature.com/naturally-alkaline-water?review=306814&amp;social=twitter&amp;user_referrer=133535&amp;user_referral_channel=twitter&amp;product=141"/>
    <hyperlink ref="A8" r:id="rId7" display="https://www.instagram.com/p/Bu6-fOHg925/?utm_source=ig_twitter_share&amp;igshid=83t0dsuqbv83"/>
    <hyperlink ref="A9" r:id="rId8" display="http://www.insidemarine.com/index.php/news/equipment-and-sevices/1596-new-flowsafe-bwms-saves-costs-for-bulkers-with-gravity-discharge-pumps"/>
    <hyperlink ref="A10" r:id="rId9" display="https://www.instagram.com/p/BuoA4qThj72/?utm_source=ig_twitter_share&amp;igshid=10416orpwd843"/>
    <hyperlink ref="A11" r:id="rId10" display="https://www.socialnature.com/naturally-alkaline-water?review=294597&amp;social=twitter&amp;user_referrer=56989&amp;user_referral_channel=twitter&amp;product=141"/>
    <hyperlink ref="C2" r:id="rId11" display="https://twoavocadostalkhealth.com/food-review-flow-water/"/>
    <hyperlink ref="C3" r:id="rId12" display="https://keynotesearch.com/about/news/keynote-group-office-bans-plastic-water-bottles-from-our-office"/>
    <hyperlink ref="C4" r:id="rId13" display="https://www.instagram.com/p/Bty4mADBCGq/?utm_source=ig_twitter_share&amp;igshid=1d90iehubklfx"/>
    <hyperlink ref="C5" r:id="rId14" display="https://www.instagram.com/p/BuoA4qThj72/?utm_source=ig_twitter_share&amp;igshid=10416orpwd843"/>
    <hyperlink ref="C6" r:id="rId15" display="http://www.insidemarine.com/index.php/news/equipment-and-sevices/1596-new-flowsafe-bwms-saves-costs-for-bulkers-with-gravity-discharge-pumps"/>
    <hyperlink ref="C7" r:id="rId16" display="https://www.facebook.com/533722293309082/posts/2596684667012824/"/>
    <hyperlink ref="C8" r:id="rId17" display="https://www.instagram.com/p/BwXq3ZzlBiB/?igshid=bxbwzldi6m2b"/>
    <hyperlink ref="E2" r:id="rId18" display="https://www.socialnature.com/naturally-alkaline-water?review=306814&amp;social=twitter&amp;user_referrer=133535&amp;user_referral_channel=twitter&amp;product=141"/>
    <hyperlink ref="E3" r:id="rId19" display="https://www.socialnature.com/naturally-alkaline-water?review=294597&amp;social=twitter&amp;user_referrer=56989&amp;user_referral_channel=twitter&amp;product=141"/>
    <hyperlink ref="I2" r:id="rId20" display="https://flowentradas.com/ozuna-san-fernando/"/>
    <hyperlink ref="K2" r:id="rId21" display="https://www.instagram.com/p/Bu6-fOHg925/?utm_source=ig_twitter_share&amp;igshid=83t0dsuqbv83"/>
  </hyperlinks>
  <printOptions/>
  <pageMargins left="0.7" right="0.7" top="0.75" bottom="0.75" header="0.3" footer="0.3"/>
  <pageSetup orientation="portrait" paperSize="9"/>
  <tableParts>
    <tablePart r:id="rId25"/>
    <tablePart r:id="rId23"/>
    <tablePart r:id="rId22"/>
    <tablePart r:id="rId29"/>
    <tablePart r:id="rId28"/>
    <tablePart r:id="rId24"/>
    <tablePart r:id="rId26"/>
    <tablePart r:id="rId2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2019-04-25T14:18:12Z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