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Path Edges" sheetId="9" r:id="rId9"/>
    <sheet name="Path Vertices" sheetId="10" r:id="rId10"/>
    <sheet name="Path Metrics" sheetId="11" r:id="rId11"/>
    <sheet name="Words" sheetId="12" r:id="rId12"/>
    <sheet name="Word Pair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<sst xmlns="http://schemas.openxmlformats.org/spreadsheetml/2006/main" count="4719" uniqueCount="900">
  <si>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</si>
  <si>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</si>
  <si>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</si>
  <si>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</si>
  <si>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</si>
  <si>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</si>
  <si>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</si>
  <si>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</si>
  <si>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</si>
  <si>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</si>
  <si>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</si>
  <si>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</si>
  <si>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</si>
  <si>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</si>
  <si>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</si>
  <si>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</si>
  <si>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</si>
  <si>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</si>
  <si>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</si>
  <si>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</si>
  <si>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</si>
  <si>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</si>
  <si>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</si>
  <si>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</si>
  <si>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</si>
  <si>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</si>
  <si>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</si>
  <si>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</si>
  <si>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</si>
  <si>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</si>
  <si>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</si>
  <si>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</si>
  <si>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</si>
  <si>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</si>
  <si>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</si>
  <si>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</si>
  <si>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</si>
  <si>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</si>
  <si>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</si>
  <si>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</si>
  <si>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</si>
  <si>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</si>
  <si>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</si>
  <si>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</si>
  <si>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</si>
  <si>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</si>
  <si>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</si>
  <si>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</si>
  <si>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</si>
  <si>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</si>
  <si>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</si>
  <si>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</si>
  <si>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</si>
  <si>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</si>
  <si>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</si>
  <si>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</si>
  <si>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</si>
  <si>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</si>
  <si>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</si>
  <si>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</si>
  <si>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</si>
  <si>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</si>
  <si>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</si>
  <si>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</si>
  <si>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</si>
  <si>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</si>
  <si>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</si>
  <si>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</si>
  <si>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</si>
  <si>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</si>
  <si>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</si>
  <si>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</si>
  <si>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</si>
  <si>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</si>
  <si>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</si>
  <si>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</si>
  <si>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</si>
  <si>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</si>
  <si>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</si>
  <si>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</si>
  <si>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</si>
  <si>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</si>
  <si>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</si>
  <si>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</si>
  <si>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</si>
  <si>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</si>
  <si>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</si>
  <si>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</si>
  <si>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</si>
  <si>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</si>
  <si>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</si>
  <si>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</si>
  <si>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</si>
  <si>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</si>
  <si>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</si>
  <si>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</si>
  <si>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</si>
  <si>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</si>
  <si>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</si>
  <si>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</si>
  <si>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</si>
  <si>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</si>
  <si>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</si>
  <si>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</si>
  <si>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</si>
  <si>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</si>
  <si>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</si>
  <si>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</si>
  <si>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</si>
  <si>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</si>
  <si>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</si>
  <si>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</si>
  <si>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</si>
  <si>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</si>
  <si>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</si>
  <si>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</si>
  <si>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</si>
  <si>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</si>
  <si>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</si>
  <si>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</si>
  <si>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</si>
  <si>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</si>
  <si>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</si>
  <si>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</si>
  <si>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</si>
  <si>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</si>
  <si>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</si>
  <si>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</si>
  <si>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</si>
  <si>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</si>
  <si>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</si>
  <si>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</si>
  <si>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</si>
  <si>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</si>
  <si>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</si>
  <si>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</si>
  <si>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</si>
  <si>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</si>
  <si>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</si>
  <si>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</si>
  <si>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</si>
  <si>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</si>
  <si>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</si>
  <si>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</si>
  <si>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</si>
  <si>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</si>
  <si>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</si>
  <si>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</si>
  <si>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</si>
  <si>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</si>
  <si>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</si>
  <si>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</si>
  <si>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</si>
  <si>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</si>
  <si>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</si>
  <si>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</si>
  <si>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</si>
  <si>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</si>
  <si>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</si>
  <si>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</si>
  <si>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</si>
  <si>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</si>
  <si>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</si>
  <si>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</si>
  <si>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</si>
  <si>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</si>
  <si>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</si>
  <si>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</si>
  <si>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</si>
  <si>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</si>
  <si>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</si>
  <si>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</si>
  <si>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</si>
  <si>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</si>
  <si>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</si>
  <si>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</si>
  <si>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</si>
  <si>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</si>
  <si>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</si>
  <si>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</si>
  <si>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</si>
  <si>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</si>
  <si>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</si>
  <si>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</si>
  <si>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</si>
  <si>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</si>
  <si>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</si>
  <si>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</si>
  <si>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</si>
  <si>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</si>
  <si>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</si>
  <si>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</si>
  <si>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</si>
  <si>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</si>
  <si>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</si>
  <si>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</si>
  <si>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</si>
  <si>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</si>
  <si>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</si>
  <si>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</si>
  <si>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</si>
  <si>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</si>
  <si>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</si>
  <si>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</si>
  <si>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</si>
  <si>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</si>
  <si>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</si>
  <si>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</si>
  <si>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</si>
  <si>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</si>
  <si>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</si>
  <si>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</si>
  <si>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</si>
  <si>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</si>
  <si>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</si>
  <si>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</si>
  <si>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</si>
  <si>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</si>
  <si>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</si>
  <si>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</si>
  <si>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</si>
  <si>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</si>
  <si>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</si>
  <si>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</si>
  <si>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</si>
  <si>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</si>
  <si>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</si>
  <si>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</si>
  <si>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</si>
  <si>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</si>
  <si>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</si>
  <si>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</si>
  <si>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</si>
  <si>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</si>
  <si>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fatimamartinez</t>
  </si>
  <si>
    <t>celiahil</t>
  </si>
  <si>
    <t>javier_platon</t>
  </si>
  <si>
    <t>escueladenyd</t>
  </si>
  <si>
    <t>luisdiazdeldedo</t>
  </si>
  <si>
    <t>metricool_es</t>
  </si>
  <si>
    <t>gemmajg</t>
  </si>
  <si>
    <t>hacemosmktin</t>
  </si>
  <si>
    <t>barrerostadl</t>
  </si>
  <si>
    <t>donsergioalonso</t>
  </si>
  <si>
    <t>mundoposgrado</t>
  </si>
  <si>
    <t>equiposytalento</t>
  </si>
  <si>
    <t>jptejela</t>
  </si>
  <si>
    <t>Retweet</t>
  </si>
  <si>
    <t>Mentions</t>
  </si>
  <si>
    <t>Replies to</t>
  </si>
  <si>
    <t>_xD83D__xDD25_ Empieza la cuenta atrás para Growth Hackers Sprint _xD83D__xDD25_
▶️ 10 Speakers
▶️ 6 de Junio de 2019
▶️ 4 Mesas Redondas
▶️ 1 Cara a Cara
_xD83D__xDC47_ Compra tu entrada aquí _xD83D__xDC47_
https://t.co/kXcuftAgAk  
#GHS2019ENYD #GrowthHacking https://t.co/pPtvfzCkhA</t>
  </si>
  <si>
    <t>¿Retener o Crecer? Esa es la cuestión. @DonSergioAlonso nos hablará en el #GHS2019ENyD de #GrowthHacking pero ligado al producto, cómo un buen canal de adquisición no sirve de nada si no estás reteniendo a esos usuarios para que encuentren valor a tu app_xD83D__xDC49_ https://t.co/kXcuftAgAk https://t.co/KFyw4iX3dn</t>
  </si>
  <si>
    <t>✅@MundoPosgrado también aconseja acudir al #GHS2019ENYD, la cita anual de los #GrowthHackers del momento. Si todavía no tienes tu entrada, recuerda que las plazas son limitadas _xD83D__xDC49_https://t.co/kXcuftAgAk  
Empieza la cuenta atrás⏰https://t.co/GJtZDNG2tr https://t.co/Ftx3fIGg6R</t>
  </si>
  <si>
    <t>_xD83D__xDE4C_ @EquiposyTalento se hace eco del evento de la temporada, el 
#GHS2019ENyD. La cita anual en la que se reúnen los Growth Hackers del momento 
_xD83D__xDC49_https://t.co/Sq1uXsOxjt  
Si todavía no la tienes, compra tu entrada, las plazas son limitadas https://t.co/kXcuftAgAk #GrowthHacking https://t.co/nxdGad78Pa</t>
  </si>
  <si>
    <t>¿Quieres conocer el trabajo diario de un #GrowthHacker y cómo organizarte en las diferentes fases del desarrollo de producto? @luisdiazdeldedo lo cuenta el 6 de junio en #GHS2019ENYD. Compra tu entrada, las plazas son limitadas 
⏰ tic, tac,...tic, tac..⏰ https://t.co/kXcuftAgAk https://t.co/Ed6fxJDtpp</t>
  </si>
  <si>
    <t>El 6 de Junio no te puedes perder el #GHS2019ENYD _xD83D__xDD1D_ Evento de Growth Marketing organizado por @EscueladeNyD donde @jptejela os enseñará como cómo hackear eventos para conseguir mayor visibilidad _xD83E__xDD2F__xD83D__xDE0E_
Aquí tenéis toda la info ⬇️⬇️⬇️
https://t.co/bxgqxipAnx</t>
  </si>
  <si>
    <t>¿Quieres aprender a hackear eventos para conseguir mayor visibilidad? _xD83D__xDE00_Pues no te pierdas la conferencia de @jptejela, CEO de @Metricool_es en el gran evento de la temporada, #GHS2019ENyD. 
Compra ya tu entrada antes de que se agoten _xD83E__xDD13_ https://t.co/kXcuftAgAk  
¡A disfrutar! _xD83D__xDE4C_ https://t.co/RxFmllBJJ8</t>
  </si>
  <si>
    <t>@HacemosMktIn @EscueladeNyD Una pena que no puedas venir a la cita anual de los Growth Hackers en #ENyD _xD83D__xDE05_
#GHS2019ENyD</t>
  </si>
  <si>
    <t>¿Quieres escuchar a los ponentes que hablarán en el #GHS2019ENyD el 6 de junio en #ENyD? _xD83C__xDFA7_Aquí los tienes prácticamente a todos. Durante meses @BarreroStadl y nuestra #CommunityManager @GemmaJG, estuvieron grabando podcasts a diferentes #GrowthHackers ⚡️https://t.co/pnVtpsJkfh https://t.co/1awBVVQurH</t>
  </si>
  <si>
    <t>_xD83D__xDD1D_¿Tienes ya tu asiento para el gran #evento de #GrowthHacking?_xD83E__xDD14_El próximo 6 de Junio #GHS2019ENyD en #ENyD habrá novedades, exclusivas y sorpresas de la mano de grandes #expertos #referentes #GrowthHackers _xD83D__xDC4D_ ¡No te lo puedes perder! Compra tu entrada☺️https://t.co/kXcuftAgAk https://t.co/6djHM3m3J8</t>
  </si>
  <si>
    <t>https://www.escueladenegociosydireccion.com/cat-eventos/que-es-growth-hacking-un-evento-para-entender-paso-a-paso-esta-metodologia/?utm_source=Twitter&amp;utm_medium=social&amp;utm_term=rrss_eventos_org&amp;utm_content=EventoGrowthHacking</t>
  </si>
  <si>
    <t>https://www.escueladenegociosydireccion.com/cat-eventos/que-es-growth-hacking-un-evento-para-entender-paso-a-paso-esta-metodologia/?utm_source=Twitter&amp;utm_medium=social&amp;utm_term=rrss_eventos_org&amp;utm_content=EventoGrowthHacking https://www.mundoposgrado.com/enyd-prepara-la-segunda-edicion-de-growth-hackers-sprint/?platform=hootsuite</t>
  </si>
  <si>
    <t>https://www.equiposytalento.com/noticias/2019/04/10/enyd-reunira-en-madrid-a-los-growth-hackers-del-momento?platform=hootsuite https://www.escueladenegociosydireccion.com/cat-eventos/que-es-growth-hacking-un-evento-para-entender-paso-a-paso-esta-metodologia/?utm_source=Twitter&amp;utm_medium=social&amp;utm_term=rrss_eventos_org&amp;utm_content=EventoGrowthHacking</t>
  </si>
  <si>
    <t>https://www.escueladenegociosydireccion.com/cat-eventos/que-es-growth-hacking-un-evento-para-entender-paso-a-paso-esta-metodologia/</t>
  </si>
  <si>
    <t>https://soundcloud.com/upswingconf?platform=hootsuite</t>
  </si>
  <si>
    <t>escueladenegociosydireccion.com</t>
  </si>
  <si>
    <t>escueladenegociosydireccion.com mundoposgrado.com</t>
  </si>
  <si>
    <t>equiposytalento.com escueladenegociosydireccion.com</t>
  </si>
  <si>
    <t>soundcloud.com</t>
  </si>
  <si>
    <t>ghs2019enyd growthhacking</t>
  </si>
  <si>
    <t>ghs2019enyd growthhackers</t>
  </si>
  <si>
    <t>growthhacker</t>
  </si>
  <si>
    <t>growthhacker ghs2019enyd</t>
  </si>
  <si>
    <t>ghs2019enyd</t>
  </si>
  <si>
    <t>enyd ghs2019enyd</t>
  </si>
  <si>
    <t>ghs2019enyd enyd</t>
  </si>
  <si>
    <t>ghs2019enyd enyd communitymanager growthhackers</t>
  </si>
  <si>
    <t>evento growthhacking ghs2019enyd enyd expertos referentes growthhackers</t>
  </si>
  <si>
    <t>evento growthhacking ghs2019enyd enyd</t>
  </si>
  <si>
    <t>https://pbs.twimg.com/media/D5bGoNCWkAAWLim.jpg</t>
  </si>
  <si>
    <t>https://pbs.twimg.com/media/D6EjWSKWAAAupyL.jpg</t>
  </si>
  <si>
    <t>https://pbs.twimg.com/media/D6Tsp3SX4AENGsm.jpg</t>
  </si>
  <si>
    <t>https://pbs.twimg.com/media/D6Y5rYSWsAA1eBa.jpg</t>
  </si>
  <si>
    <t>https://pbs.twimg.com/media/D6RZBq_X4AACK2x.jpg</t>
  </si>
  <si>
    <t>https://pbs.twimg.com/media/D6sza3dWkAA4nLG.jpg</t>
  </si>
  <si>
    <t>https://pbs.twimg.com/media/D59MgthW4AICeDf.jpg</t>
  </si>
  <si>
    <t>https://pbs.twimg.com/media/D6xaquDWkAEzwI_.jpg</t>
  </si>
  <si>
    <t>http://pbs.twimg.com/profile_images/1079092205762031617/N_-k_Ad0_normal.jpg</t>
  </si>
  <si>
    <t>http://pbs.twimg.com/profile_images/378800000866205561/ye6YEv4i_normal.jpeg</t>
  </si>
  <si>
    <t>http://pbs.twimg.com/profile_images/1111258610263384065/UrHhp7Q2_normal.jpg</t>
  </si>
  <si>
    <t>http://pbs.twimg.com/profile_images/526873563278491648/R9vEACAJ_normal.png</t>
  </si>
  <si>
    <t>http://pbs.twimg.com/profile_images/1053581823794728965/q0OTIp3G_normal.jpg</t>
  </si>
  <si>
    <t>http://pbs.twimg.com/profile_images/611455502375981056/Ibl_Fb4z_normal.png</t>
  </si>
  <si>
    <t>http://pbs.twimg.com/profile_images/835204935503523840/eEVxlZbr_normal.jpg</t>
  </si>
  <si>
    <t>http://pbs.twimg.com/profile_images/921268809289302016/8O7viiec_normal.jpg</t>
  </si>
  <si>
    <t>http://pbs.twimg.com/profile_images/752108018402287616/RoIZ3jGs_normal.jpg</t>
  </si>
  <si>
    <t>11:33:53</t>
  </si>
  <si>
    <t>19:53:30</t>
  </si>
  <si>
    <t>13:12:18</t>
  </si>
  <si>
    <t>19:10:11</t>
  </si>
  <si>
    <t>20:20:06</t>
  </si>
  <si>
    <t>18:55:04</t>
  </si>
  <si>
    <t>16:41:26</t>
  </si>
  <si>
    <t>19:10:04</t>
  </si>
  <si>
    <t>14:30:46</t>
  </si>
  <si>
    <t>08:10:04</t>
  </si>
  <si>
    <t>15:00:15</t>
  </si>
  <si>
    <t>10:26:05</t>
  </si>
  <si>
    <t>11:24:39</t>
  </si>
  <si>
    <t>11:14:03</t>
  </si>
  <si>
    <t>19:30:00</t>
  </si>
  <si>
    <t>15:55:07</t>
  </si>
  <si>
    <t>19:31:43</t>
  </si>
  <si>
    <t>10:03:01</t>
  </si>
  <si>
    <t>13:25:05</t>
  </si>
  <si>
    <t>19:50:21</t>
  </si>
  <si>
    <t>15:13:01</t>
  </si>
  <si>
    <t>https://twitter.com/fatimamartinez/status/1128624540345565184</t>
  </si>
  <si>
    <t>https://twitter.com/celiahil/status/1128750271901896704</t>
  </si>
  <si>
    <t>https://twitter.com/javier_platon/status/1129011694716497921</t>
  </si>
  <si>
    <t>https://twitter.com/escueladenyd/status/1123303552691126272</t>
  </si>
  <si>
    <t>https://twitter.com/escueladenyd/status/1126220249458720769</t>
  </si>
  <si>
    <t>https://twitter.com/escueladenyd/status/1127286012886093825</t>
  </si>
  <si>
    <t>https://twitter.com/luisdiazdeldedo/status/1127977160378146816</t>
  </si>
  <si>
    <t>https://twitter.com/escueladenyd/status/1127652176304721922</t>
  </si>
  <si>
    <t>https://twitter.com/metricool_es/status/1129393827419217920</t>
  </si>
  <si>
    <t>https://twitter.com/escueladenyd/status/1127123693451268097</t>
  </si>
  <si>
    <t>https://twitter.com/escueladenyd/status/1129401246316683264</t>
  </si>
  <si>
    <t>https://twitter.com/gemmajg/status/1128607474125299714</t>
  </si>
  <si>
    <t>https://twitter.com/hacemosmktin/status/1128622214570545153</t>
  </si>
  <si>
    <t>https://twitter.com/gemmajg/status/1128619549304213504</t>
  </si>
  <si>
    <t>https://twitter.com/barrerostadl/status/1129106745006198789</t>
  </si>
  <si>
    <t>https://twitter.com/escueladenyd/status/1129052670076043264</t>
  </si>
  <si>
    <t>https://twitter.com/gemmajg/status/1129107175601844229</t>
  </si>
  <si>
    <t>https://twitter.com/escueladenyd/status/1125702568385089537</t>
  </si>
  <si>
    <t>https://twitter.com/escueladenyd/status/1129377298631790592</t>
  </si>
  <si>
    <t>https://twitter.com/gemmajg/status/1126575151347380228</t>
  </si>
  <si>
    <t>https://twitter.com/gemmajg/status/1129404462873894916</t>
  </si>
  <si>
    <t>1128624540345565184</t>
  </si>
  <si>
    <t>1128750271901896704</t>
  </si>
  <si>
    <t>1129011694716497921</t>
  </si>
  <si>
    <t>1123303552691126272</t>
  </si>
  <si>
    <t>1126220249458720769</t>
  </si>
  <si>
    <t>1127286012886093825</t>
  </si>
  <si>
    <t>1127977160378146816</t>
  </si>
  <si>
    <t>1127652176304721922</t>
  </si>
  <si>
    <t>1129393827419217920</t>
  </si>
  <si>
    <t>1127123693451268097</t>
  </si>
  <si>
    <t>1129401246316683264</t>
  </si>
  <si>
    <t>1128607474125299714</t>
  </si>
  <si>
    <t>1128622214570545153</t>
  </si>
  <si>
    <t>1128619549304213504</t>
  </si>
  <si>
    <t>1129106745006198789</t>
  </si>
  <si>
    <t>1129052670076043264</t>
  </si>
  <si>
    <t>1129107175601844229</t>
  </si>
  <si>
    <t>1125702568385089537</t>
  </si>
  <si>
    <t>1129377298631790592</t>
  </si>
  <si>
    <t>1126575151347380228</t>
  </si>
  <si>
    <t>1129404462873894916</t>
  </si>
  <si>
    <t>1128616864060461056</t>
  </si>
  <si>
    <t/>
  </si>
  <si>
    <t>1440393044</t>
  </si>
  <si>
    <t>es</t>
  </si>
  <si>
    <t>Twitter for iPhone</t>
  </si>
  <si>
    <t>Twitter Web Client</t>
  </si>
  <si>
    <t>Twitter Web App</t>
  </si>
  <si>
    <t>Hootsuite Inc.</t>
  </si>
  <si>
    <t>Twitter for Android</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</si>
  <si>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</si>
  <si>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</si>
  <si>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</si>
  <si>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</si>
  <si>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</si>
  <si>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</si>
  <si>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</si>
  <si>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</si>
  <si>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</si>
  <si>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</si>
  <si>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</si>
  <si>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</si>
  <si>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</si>
  <si>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</si>
  <si>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</si>
  <si>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</si>
  <si>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</si>
  <si>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</si>
  <si>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</si>
  <si>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</si>
  <si>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</si>
  <si>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Fátima Martínez</t>
  </si>
  <si>
    <t>ENyD</t>
  </si>
  <si>
    <t>Cèlia Hil</t>
  </si>
  <si>
    <t>Javier Platón</t>
  </si>
  <si>
    <t>Sergio Alonso</t>
  </si>
  <si>
    <t>Mundo Posgrado</t>
  </si>
  <si>
    <t>Equipos&amp;Talento</t>
  </si>
  <si>
    <t>Luis Díaz del Dedo</t>
  </si>
  <si>
    <t>Metricool ES</t>
  </si>
  <si>
    <t>Juan Pablo</t>
  </si>
  <si>
    <t>Gemma Juan Giner</t>
  </si>
  <si>
    <t>Hacemos Marketing _xD83D__xDD1D_</t>
  </si>
  <si>
    <t>Daniel Barrero Stadl</t>
  </si>
  <si>
    <t>Consultora. Profesora @GoogleActivate. Speaker Blogger @movistar_es Instagram: https://t.co/I7Eg2NKit2 _xD83D__xDCD6_ Autora del libro #TresDamasConMarca</t>
  </si>
  <si>
    <t>Escuela de Negocios y Dirección ENyD. #Formación de postgrado en #Marketing #RRHH #MarketingDigital #MBA #Asesoría #Finanzas #GestiónEmprendedora, #BigData, etc</t>
  </si>
  <si>
    <t>Conferenciante en: #Empleo #LinkedIn #MarcaPersonal #RRHH Consultora de #TalentoSénior en https://t.co/nhc6lXLjKL Ln: https://t.co/wVn4lsZP8H</t>
  </si>
  <si>
    <t>Business Designer</t>
  </si>
  <si>
    <t>Life is a game, play to win_xD83D__xDCF1_Marketing &amp; Growth @peoople</t>
  </si>
  <si>
    <t>Información y asesoramiento gratuito sobre escuelas, universidades, #masters, #MBA y #formación. Asesoramiento personalizado al +34 91 737 88 43 / 638 88 17 54</t>
  </si>
  <si>
    <t>Publicación especializada en Recursos Humanos dirigida a responsables de RRHH, Selección, Formación y Gestión de Personas de grandes empresas.</t>
  </si>
  <si>
    <t>CEO en Product Hackers. Sísifo revelado.</t>
  </si>
  <si>
    <t>La herramienta definitiva para analizar, gestionar y medir el éxito de todos tus contenidos y campañas digitales. Gratuita. Completa.Intuitiva.</t>
  </si>
  <si>
    <t>Co-founder &amp; CEO at @metricool _xD83C__xDD92_  · Software Developer _xD83D__xDCBB_  · Social media lover ❤  May the metrics be with you _xD83D__xDCD0_</t>
  </si>
  <si>
    <t>#Periodista apasionada de la #comunicación y las #RedesSociales. Amante de la TV y la literatura #CommunityManager en #ENyD_xD83D__xDCD5__xD83D__xDE0D_</t>
  </si>
  <si>
    <t>Jorge Navarrete Prado _xD83D__xDE80_ Empecé en #Marketing cuando tenía pelo _xD83D__xDE31_ CMO de @next2passtech _xD83D__xDDA5_ Mentor y #Emprendedor 3.0 _xD83C__xDF0E_ Escribo mi blog  https://t.co/ArJV1UlTf1</t>
  </si>
  <si>
    <t>Tras una larga trayectoria trabajando en expansión internacional, ahora ando enredado en el mundo de los Eventos, Podcast, Marketing y Disrupción.</t>
  </si>
  <si>
    <t>Madrid (Spain)</t>
  </si>
  <si>
    <t>Madrid. España</t>
  </si>
  <si>
    <t>Penedès (Barcelona)</t>
  </si>
  <si>
    <t>Madrid</t>
  </si>
  <si>
    <t>Madrid, Spain</t>
  </si>
  <si>
    <t>Spain</t>
  </si>
  <si>
    <t>Barcelona</t>
  </si>
  <si>
    <t>Madrid, Comunidad de Madrid</t>
  </si>
  <si>
    <t>Earth</t>
  </si>
  <si>
    <t>Madrid, España</t>
  </si>
  <si>
    <t>Tenerife, España</t>
  </si>
  <si>
    <t>https://t.co/wnmEAWZUGz</t>
  </si>
  <si>
    <t>http://t.co/GgSIKo8hfE</t>
  </si>
  <si>
    <t>https://t.co/Z9IbIYXfiR</t>
  </si>
  <si>
    <t>https://t.co/Prg0suWkeo</t>
  </si>
  <si>
    <t>https://t.co/HpxzzYE9BO</t>
  </si>
  <si>
    <t>http://t.co/eLP81rQtXr</t>
  </si>
  <si>
    <t>http://t.co/xB5uLk3w7u</t>
  </si>
  <si>
    <t>https://t.co/b8EPZAdSfv</t>
  </si>
  <si>
    <t>https://t.co/evzYvnDOws</t>
  </si>
  <si>
    <t>http://t.co/evzYvnDOws</t>
  </si>
  <si>
    <t>https://t.co/HLYsjOJBZf</t>
  </si>
  <si>
    <t>https://t.co/td25Aq5Chm</t>
  </si>
  <si>
    <t>https://pbs.twimg.com/profile_banners/71613889/1546110813</t>
  </si>
  <si>
    <t>https://pbs.twimg.com/profile_banners/296301094/1434621362</t>
  </si>
  <si>
    <t>https://pbs.twimg.com/profile_banners/291310770/1548528217</t>
  </si>
  <si>
    <t>https://pbs.twimg.com/profile_banners/2985455669/1553779674</t>
  </si>
  <si>
    <t>https://pbs.twimg.com/profile_banners/169198317/1489169788</t>
  </si>
  <si>
    <t>https://pbs.twimg.com/profile_banners/2810991816/1516115741</t>
  </si>
  <si>
    <t>https://pbs.twimg.com/profile_banners/161718323/1550221282</t>
  </si>
  <si>
    <t>https://pbs.twimg.com/profile_banners/35459613/1485453670</t>
  </si>
  <si>
    <t>https://pbs.twimg.com/profile_banners/1685197165/1516796139</t>
  </si>
  <si>
    <t>https://pbs.twimg.com/profile_banners/255710397/1553527190</t>
  </si>
  <si>
    <t>https://pbs.twimg.com/profile_banners/121737123/1491995933</t>
  </si>
  <si>
    <t>https://pbs.twimg.com/profile_banners/1440393044/1536430781</t>
  </si>
  <si>
    <t>https://pbs.twimg.com/profile_banners/729010153966702593/1535227348</t>
  </si>
  <si>
    <t>en</t>
  </si>
  <si>
    <t>http://abs.twimg.com/images/themes/theme7/bg.gif</t>
  </si>
  <si>
    <t>http://abs.twimg.com/images/themes/theme1/bg.png</t>
  </si>
  <si>
    <t>http://abs.twimg.com/images/themes/theme9/bg.gif</t>
  </si>
  <si>
    <t>http://abs.twimg.com/images/themes/theme6/bg.gif</t>
  </si>
  <si>
    <t>http://abs.twimg.com/images/themes/theme14/bg.gif</t>
  </si>
  <si>
    <t>http://abs.twimg.com/images/themes/theme11/bg.gif</t>
  </si>
  <si>
    <t>http://abs.twimg.com/images/themes/theme15/bg.png</t>
  </si>
  <si>
    <t>http://pbs.twimg.com/profile_images/1090187188808179712/p-IEJq4B_normal.jpg</t>
  </si>
  <si>
    <t>http://pbs.twimg.com/profile_images/959400189990768641/O7ng_Oxf_normal.jpg</t>
  </si>
  <si>
    <t>http://pbs.twimg.com/profile_images/1081174834783158272/_BeV6gKS_normal.jpg</t>
  </si>
  <si>
    <t>http://pbs.twimg.com/profile_images/1110824381901651969/6JiVJVsJ_normal.png</t>
  </si>
  <si>
    <t>Open Twitter Page for This Person</t>
  </si>
  <si>
    <t>https://twitter.com/fatimamartinez</t>
  </si>
  <si>
    <t>https://twitter.com/escueladenyd</t>
  </si>
  <si>
    <t>https://twitter.com/celiahil</t>
  </si>
  <si>
    <t>https://twitter.com/javier_platon</t>
  </si>
  <si>
    <t>https://twitter.com/donsergioalonso</t>
  </si>
  <si>
    <t>https://twitter.com/mundoposgrado</t>
  </si>
  <si>
    <t>https://twitter.com/equiposytalento</t>
  </si>
  <si>
    <t>https://twitter.com/luisdiazdeldedo</t>
  </si>
  <si>
    <t>https://twitter.com/metricool_es</t>
  </si>
  <si>
    <t>https://twitter.com/jptejela</t>
  </si>
  <si>
    <t>https://twitter.com/gemmajg</t>
  </si>
  <si>
    <t>https://twitter.com/hacemosmktin</t>
  </si>
  <si>
    <t>https://twitter.com/barrerostadl</t>
  </si>
  <si>
    <t>fatimamartinez
_xD83D__xDD25_ Empieza la cuenta atrás para
Growth Hackers Sprint _xD83D__xDD25_ ▶️ 10
Speakers ▶️ 6 de Junio de 2019
▶️ 4 Mesas Redondas ▶️ 1 Cara a
Cara _xD83D__xDC47_ Compra tu entrada aquí
_xD83D__xDC47_ https://t.co/kXcuftAgAk #GHS2019ENYD
#GrowthHacking https://t.co/pPtvfzCkhA</t>
  </si>
  <si>
    <t>celiahil
_xD83D__xDD25_ Empieza la cuenta atrás para
Growth Hackers Sprint _xD83D__xDD25_ ▶️ 10
Speakers ▶️ 6 de Junio de 2019
▶️ 4 Mesas Redondas ▶️ 1 Cara a
Cara _xD83D__xDC47_ Compra tu entrada aquí
_xD83D__xDC47_ https://t.co/kXcuftAgAk #GHS2019ENYD
#GrowthHacking https://t.co/pPtvfzCkhA</t>
  </si>
  <si>
    <t>javier_platon
¿Retener o Crecer? Esa es la cuestión.
@DonSergioAlonso nos hablará en
el #GHS2019ENyD de #GrowthHacking
pero ligado al producto, cómo un
buen canal de adquisición no sirve
de nada si no estás reteniendo
a esos usuarios para que encuentren
valor a tu app_xD83D__xDC49_ https://t.co/kXcuftAgAk
https://t.co/KFyw4iX3dn</t>
  </si>
  <si>
    <t xml:space="preserve">donsergioalonso
</t>
  </si>
  <si>
    <t xml:space="preserve">mundoposgrado
</t>
  </si>
  <si>
    <t xml:space="preserve">equiposytalento
</t>
  </si>
  <si>
    <t>luisdiazdeldedo
¿Quieres conocer el trabajo diario
de un #GrowthHacker y cómo organizarte
en las diferentes fases del desarrollo
de producto? @luisdiazdeldedo lo
cuenta el 6 de junio en #GHS2019ENYD.
Compra tu entrada, las plazas son
limitadas ⏰ tic, tac,...tic, tac..⏰
https://t.co/kXcuftAgAk https://t.co/Ed6fxJDtpp</t>
  </si>
  <si>
    <t>metricool_es
El 6 de Junio no te puedes perder
el #GHS2019ENYD _xD83D__xDD1D_ Evento de Growth
Marketing organizado por @EscueladeNyD
donde @jptejela os enseñará como
cómo hackear eventos para conseguir
mayor visibilidad _xD83E__xDD2F__xD83D__xDE0E_ Aquí tenéis
toda la info ⬇️⬇️⬇️ https://t.co/bxgqxipAnx</t>
  </si>
  <si>
    <t xml:space="preserve">jptejela
</t>
  </si>
  <si>
    <t>gemmajg
_xD83D__xDD1D_¿Tienes ya tu asiento para el
gran #evento de #GrowthHacking?_xD83E__xDD14_El
próximo 6 de Junio #GHS2019ENyD
en #ENyD habrá novedades, exclusivas
y sorpresas de la mano de grandes
#expertos #referentes #GrowthHackers
_xD83D__xDC4D_ ¡No te lo puedes perder! Compra
tu entrada☺️https://t.co/kXcuftAgAk
https://t.co/6djHM3m3J8</t>
  </si>
  <si>
    <t>barrerostadl
¿Quieres escuchar a los ponentes
que hablarán en el #GHS2019ENyD
el 6 de junio en #ENyD? _xD83C__xDFA7_Aquí
los tienes prácticamente a todos.
Durante meses @BarreroStadl y nuestra
#CommunityManager @GemmaJG, estuvieron
grabando podcasts a diferentes
#GrowthHackers ⚡️https://t.co/pnVtpsJkfh
https://t.co/1awBVVQurH</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</si>
  <si>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name="FolderPath" serializeAs="String"&gt;
        &lt;value&gt;C:\Users\Marc Smith\Dropbox\_NodeXL\NodeXL Data\Twitter&lt;/value&gt;
      &lt;/setting&gt;
      &lt;setting name="Footer" serializeAs="String"&gt;
        &lt;value&gt;Created with NodeXL (http://nodexl.codeplex.com) from the Social Media Research Foundation (http://www.smrfoundation.org)&lt;/value&gt;
      &lt;/setting&gt;
    &lt;/ExportToPowerPointUserSettings&gt;
    &lt;AutoScaleUserSettings&gt;
      &lt;setting name="AutoScale" serializeAs="String"&gt;
        &lt;value&gt;True&lt;/value&gt;
      &lt;/setting&gt;
    &lt;/AutoScaleUserSettings&gt;
    &lt;ExportDataUserSettings&gt;
      &lt;setting name="URL" serializeAs="String"&gt;
        &lt;value&gt;http://bit.ly/NodeXL&lt;/value&gt;
      &lt;/setting&gt;
      &lt;setting name="Hashtag" serializeAs="String"&gt;
        &lt;value&gt;#NodeXL&lt;/value&gt;
      &lt;/setting&gt;
      &lt;</t>
  </si>
  <si>
    <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&lt;value&gt;http://www.connectedaction.net/wp-content/uploads/2009/11/2009-Connected-Action-Logo.png&lt;/value&gt;
      &lt;/setting&gt;
    &lt;/ExportDataUserSettings&gt;
    &lt;PlugInUserSettings&gt;
      &lt;setting name="PlugInFolderPath" serializeAs="String"&gt;
        &lt;value&gt;D:\Dropbox\_NodeXL\NodeXL Addins&lt;/value&gt;
      &lt;/setting&gt;
    &lt;/PlugInUserSettings&gt;
    &lt;ExportToNodeXLGraphGalleryUserSettings&gt;
      &lt;setting name="SpaceDelimitedTags" serializeAs="String"&gt;
        &lt;value&gt;Connected Action - Your link to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t>
  </si>
  <si>
    <t>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&lt;value&gt;Marc_Smith&lt;/value&gt;
      &lt;/setting&gt;
      &lt;setting name="UseFixedAspectRatio" serializeAs="String"&gt;
        &lt;value&gt;True&lt;/value&gt;
      &lt;/setting&gt;
      &lt;setting name="UseCredentials" seria</t>
  </si>
  <si>
    <t>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Words, ReciprocatedVertexPairRatio, TimeSeries, Paths,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
  </si>
  <si>
    <t>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
de             
en             
van            
ik             
te             
dat            
die            
in             
een            
hij            
het            
niet           
zijn           
is             
was            
op             
aan            
met            
als            
voor           
had            
er             
maar           
om             
hem            
dan            
zou            
of             
wat            
mijn           
men            
dit            
zo             
door           
over           
ze             
zich           
bij            
ook            
tot            
je             
mij            
uit            
der            
daar           
haar           
naar           
heb            
hoe            
heeft          
hebben         
deze           
u              
want           
nog            
zal            
me             
zij            
nu             
ge             
geen           
omdat          
iets           
worden         
toch           
al             
waren          
veel           
meer           
doen           
toen           
moet           
ben            
zonder         
kan            
hun            
dus            
alles          
onder          
ja             
eens           
hier           
wie            
werd           
altijd         
doch           
wordt          
wezen          
kunnen         
ons            
zelf           
tegen          
na             
reeds          
wil            
kon            
niets          
uw             
iemand
geweest
andere▓SentimentList1Name░Positive▓SentimentList2Name░Negative▓SentimentList3Name░Angry/Violent▓SentimentWordsInList1░a+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t>
  </si>
  <si>
    <t>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t>
  </si>
  <si>
    <t>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t>
  </si>
  <si>
    <t>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t>
  </si>
  <si>
    <t xml:space="preserve">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t>
  </si>
  <si>
    <t>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</si>
  <si>
    <t xml:space="preserve">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t>
  </si>
  <si>
    <t>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t>
  </si>
  <si>
    <t>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t>
  </si>
  <si>
    <t>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t>
  </si>
  <si>
    <t xml:space="preserve">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t>
  </si>
  <si>
    <t>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Burn&lt;/value&gt;
      &lt;/setting&gt;
      &lt;setting name="TimeSeriesUserSettings" serializeAs="String"&gt;
        &lt;value&gt;TimeColumnName░Tweet Date (UTC)▓TimeSlice░Days▓UniqueEdges░True▓UniqueColumnName░Imported ID▓SlicerColumns░Relationship,Hashtags in Tweet&lt;/value&gt;
      &lt;/setting&gt;
      &lt;setting name="OverallMetricsUserSettings" serializeAs="String"&gt;
        &lt;value&gt;ColumnNameForEdgeType░Relationship&lt;/value&gt;
      &lt;/setting&gt;
      &lt;setting name="PathUserSettings" serializeAs="String"&gt;
        &lt;value&gt;EdgeColumnName░Imported ID▓EdgeParentColumnName░Unified Twitter ID&lt;/value&gt;
      &lt;/setting&gt;
      &lt;setting name="NetworkTopItemsListUserSettings" serializeAs="Xml"&gt;
        &lt;value&gt;
          &lt;NetworkTopItemsListUserSettings xmlns:xsi="http://www.w3.org/2001/XMLSchema-instance" xmlns:xsd="http://www.w3.org/2001/XMLSchema"&gt;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ExportToEmail, ExportToPowerPoint, ImportMissingTweets&lt;/value&gt;
      &lt;/setting&gt;
      &lt;setting name="AutomateThisWorkbookOnly" serializeAs="String"&gt;
        &lt;value&gt;True&lt;/value&gt;
      &lt;/setting&gt;
      &lt;setting name="FolderToSaveWorkbookTo" serializeAs="String"&gt;
        &lt;value&gt;D:\Dropbox\_NodeXL\NodeXL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t>
  </si>
  <si>
    <t>"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&lt;value&gt;Followers&lt;/value&gt;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t>
  </si>
  <si>
    <t>MUY BUEN EVENTO! Growth Hacking: Escala tu Proyecto Empresarial al Siguiente Nivel - Haga clic ver también ☛  https://t.co/0mm8SkcOaG vía @EscueladeNyD y #HacemosMarketing</t>
  </si>
  <si>
    <t>hacemosmarketing</t>
  </si>
  <si>
    <t>11:03:23</t>
  </si>
  <si>
    <t>https://twitter.com/hacemosmktin/status/1128616864060461056</t>
  </si>
  <si>
    <t>Reply-To</t>
  </si>
  <si>
    <t>-16.3435946,28.4097691 
-16.1193629,28.4097691 
-16.1193629,28.5893929 
-16.3435946,28.5893929</t>
  </si>
  <si>
    <t>ES</t>
  </si>
  <si>
    <t>Santa Cruz de Tenerife, Spain</t>
  </si>
  <si>
    <t>7974acce42d034d5</t>
  </si>
  <si>
    <t>Santa Cruz de Tenerife</t>
  </si>
  <si>
    <t>city</t>
  </si>
  <si>
    <t>https://api.twitter.com/1.1/geo/id/7974acce42d034d5.json</t>
  </si>
  <si>
    <t xml:space="preserve">escueladenyd
</t>
  </si>
  <si>
    <t>hacemosmktin
MUY BUEN EVENTO! Growth Hacking:
Escala tu Proyecto Empresarial
al Siguiente Nivel - Haga clic
ver también ☛ https://t.co/0mm8SkcOaG
vía @EscueladeNyD y #HacemosMarketing</t>
  </si>
  <si>
    <t>Edge Weight</t>
  </si>
  <si>
    <t>G1</t>
  </si>
  <si>
    <t>G2</t>
  </si>
  <si>
    <t>0, 12, 96</t>
  </si>
  <si>
    <t>0, 136, 227</t>
  </si>
  <si>
    <t>Vertex Group</t>
  </si>
  <si>
    <t>Vertex 1 Group</t>
  </si>
  <si>
    <t>Vertex 2 Group</t>
  </si>
  <si>
    <t>Group 1</t>
  </si>
  <si>
    <t>Group 2</t>
  </si>
  <si>
    <t>Edges</t>
  </si>
  <si>
    <t>Graph Type</t>
  </si>
  <si>
    <t>Number of Edge Types</t>
  </si>
  <si>
    <t>Modularity</t>
  </si>
  <si>
    <t>NodeXL Version</t>
  </si>
  <si>
    <t>1.0.1.412</t>
  </si>
  <si>
    <t>Path Vertex 1</t>
  </si>
  <si>
    <t>Path Vertex 2</t>
  </si>
  <si>
    <t>Edge Vertex 1</t>
  </si>
  <si>
    <t>Edge Vertex 2</t>
  </si>
  <si>
    <t>Vertex 1 Vertex</t>
  </si>
  <si>
    <t>Vertex 1 Degree</t>
  </si>
  <si>
    <t>Vertex 1 In-Degree</t>
  </si>
  <si>
    <t>Vertex 1 Out-Degree</t>
  </si>
  <si>
    <t>Vertex 1 Betweenness Centrality</t>
  </si>
  <si>
    <t>Vertex 1 Closeness Centrality</t>
  </si>
  <si>
    <t>Vertex 1 Eigenvector Centrality</t>
  </si>
  <si>
    <t>Vertex 1 PageRank</t>
  </si>
  <si>
    <t>Vertex 1 Clustering Coefficient</t>
  </si>
  <si>
    <t>Vertex 1 Reciprocated Vertex Pair Ratio</t>
  </si>
  <si>
    <t>Vertex 1 Name</t>
  </si>
  <si>
    <t>Vertex 1 Followed</t>
  </si>
  <si>
    <t>Vertex 1 Followers</t>
  </si>
  <si>
    <t>Vertex 1 Tweets</t>
  </si>
  <si>
    <t>Vertex 1 Favorites</t>
  </si>
  <si>
    <t>Vertex 1 Time Zone UTC Offset (Seconds)</t>
  </si>
  <si>
    <t>Vertex 1 Description</t>
  </si>
  <si>
    <t>Vertex 1 Location</t>
  </si>
  <si>
    <t>Vertex 1 Web</t>
  </si>
  <si>
    <t>Vertex 1 Time Zone</t>
  </si>
  <si>
    <t>Vertex 1 Joined Twitter Date (UTC)</t>
  </si>
  <si>
    <t>Vertex 1 Profile Banner Url</t>
  </si>
  <si>
    <t>Vertex 1 Default Profile</t>
  </si>
  <si>
    <t>Vertex 1 Default Profile Image</t>
  </si>
  <si>
    <t>Vertex 1 Geo Enabled</t>
  </si>
  <si>
    <t>Vertex 1 Language</t>
  </si>
  <si>
    <t>Vertex 1 Listed Count</t>
  </si>
  <si>
    <t>Vertex 1 Profile Background Image Url</t>
  </si>
  <si>
    <t>Vertex 1 Verified</t>
  </si>
  <si>
    <t>Vertex 1 Tweeted Search Term?</t>
  </si>
  <si>
    <t>Vertex 1 Vertex Group</t>
  </si>
  <si>
    <t>Vertex 2 Vertex</t>
  </si>
  <si>
    <t>Vertex 2 Degree</t>
  </si>
  <si>
    <t>Vertex 2 In-Degree</t>
  </si>
  <si>
    <t>Vertex 2 Out-Degree</t>
  </si>
  <si>
    <t>Vertex 2 Betweenness Centrality</t>
  </si>
  <si>
    <t>Vertex 2 Closeness Centrality</t>
  </si>
  <si>
    <t>Vertex 2 Eigenvector Centrality</t>
  </si>
  <si>
    <t>Vertex 2 PageRank</t>
  </si>
  <si>
    <t>Vertex 2 Clustering Coefficient</t>
  </si>
  <si>
    <t>Vertex 2 Reciprocated Vertex Pair Ratio</t>
  </si>
  <si>
    <t>Vertex 2 Name</t>
  </si>
  <si>
    <t>Vertex 2 Followed</t>
  </si>
  <si>
    <t>Vertex 2 Followers</t>
  </si>
  <si>
    <t>Vertex 2 Tweets</t>
  </si>
  <si>
    <t>Vertex 2 Favorites</t>
  </si>
  <si>
    <t>Vertex 2 Time Zone UTC Offset (Seconds)</t>
  </si>
  <si>
    <t>Vertex 2 Description</t>
  </si>
  <si>
    <t>Vertex 2 Location</t>
  </si>
  <si>
    <t>Vertex 2 Web</t>
  </si>
  <si>
    <t>Vertex 2 Time Zone</t>
  </si>
  <si>
    <t>Vertex 2 Joined Twitter Date (UTC)</t>
  </si>
  <si>
    <t>Vertex 2 Profile Banner Url</t>
  </si>
  <si>
    <t>Vertex 2 Default Profile</t>
  </si>
  <si>
    <t>Vertex 2 Default Profile Image</t>
  </si>
  <si>
    <t>Vertex 2 Geo Enabled</t>
  </si>
  <si>
    <t>Vertex 2 Language</t>
  </si>
  <si>
    <t>Vertex 2 Listed Count</t>
  </si>
  <si>
    <t>Vertex 2 Profile Background Image Url</t>
  </si>
  <si>
    <t>Vertex 2 Verified</t>
  </si>
  <si>
    <t>Vertex 2 Tweeted Search Term?</t>
  </si>
  <si>
    <t>Vertex 2 Vertex Group</t>
  </si>
  <si>
    <t>Path ID Vertex 1</t>
  </si>
  <si>
    <t>Path ID Vertex 2</t>
  </si>
  <si>
    <t>Generation ID Vertex 1</t>
  </si>
  <si>
    <t>Generation ID Vertex 2</t>
  </si>
  <si>
    <t>Path Sequence Vertex 1</t>
  </si>
  <si>
    <t>Path Sequence Vertex 2</t>
  </si>
  <si>
    <t>Path ID</t>
  </si>
  <si>
    <t>Generation ID</t>
  </si>
  <si>
    <t>Path Sequence</t>
  </si>
  <si>
    <t xml:space="preserve">gemmajg: </t>
  </si>
  <si>
    <t xml:space="preserve">escueladenyd: </t>
  </si>
  <si>
    <t xml:space="preserve">barrerostadl: </t>
  </si>
  <si>
    <t xml:space="preserve">hacemosmktin: </t>
  </si>
  <si>
    <t xml:space="preserve">metricool_es: </t>
  </si>
  <si>
    <t xml:space="preserve">luisdiazdeldedo: </t>
  </si>
  <si>
    <t xml:space="preserve">javier_platon: </t>
  </si>
  <si>
    <t xml:space="preserve">celiahil: </t>
  </si>
  <si>
    <t xml:space="preserve">fatimamartinez: </t>
  </si>
  <si>
    <t>Messages</t>
  </si>
  <si>
    <t>Breadth</t>
  </si>
  <si>
    <t>Generations</t>
  </si>
  <si>
    <t>Min Date</t>
  </si>
  <si>
    <t>Max Date</t>
  </si>
  <si>
    <t>Period</t>
  </si>
  <si>
    <t>Word</t>
  </si>
  <si>
    <t>Words in Sentiment List#1: Positive</t>
  </si>
  <si>
    <t>Words in Sentiment List#2: Negative</t>
  </si>
  <si>
    <t>Words in Sentiment List#3: Angry/Violent</t>
  </si>
  <si>
    <t>Non-categorized Words</t>
  </si>
  <si>
    <t>Total Words</t>
  </si>
  <si>
    <t>#ghs2019enyd</t>
  </si>
  <si>
    <t>tu</t>
  </si>
  <si>
    <t>6</t>
  </si>
  <si>
    <t>junio</t>
  </si>
  <si>
    <t>entrada</t>
  </si>
  <si>
    <t>compra</t>
  </si>
  <si>
    <t>growth</t>
  </si>
  <si>
    <t>aquí</t>
  </si>
  <si>
    <t>#growthhacking</t>
  </si>
  <si>
    <t>https</t>
  </si>
  <si>
    <t>t</t>
  </si>
  <si>
    <t>co</t>
  </si>
  <si>
    <t>cara</t>
  </si>
  <si>
    <t>quieres</t>
  </si>
  <si>
    <t>#enyd</t>
  </si>
  <si>
    <t>tienes</t>
  </si>
  <si>
    <t>hackers</t>
  </si>
  <si>
    <t>cuenta</t>
  </si>
  <si>
    <t>#growthhackers</t>
  </si>
  <si>
    <t>evento</t>
  </si>
  <si>
    <t>cómo</t>
  </si>
  <si>
    <t>diferentes</t>
  </si>
  <si>
    <t>empieza</t>
  </si>
  <si>
    <t>atrás</t>
  </si>
  <si>
    <t>cita</t>
  </si>
  <si>
    <t>anual</t>
  </si>
  <si>
    <t>gran</t>
  </si>
  <si>
    <t>puedes</t>
  </si>
  <si>
    <t>perder</t>
  </si>
  <si>
    <t>hackear</t>
  </si>
  <si>
    <t>eventos</t>
  </si>
  <si>
    <t>conseguir</t>
  </si>
  <si>
    <t>mayor</t>
  </si>
  <si>
    <t>visibilidad</t>
  </si>
  <si>
    <t>sprint</t>
  </si>
  <si>
    <t>10</t>
  </si>
  <si>
    <t>speakers</t>
  </si>
  <si>
    <t>2019</t>
  </si>
  <si>
    <t>4</t>
  </si>
  <si>
    <t>mesas</t>
  </si>
  <si>
    <t>redondas</t>
  </si>
  <si>
    <t>1</t>
  </si>
  <si>
    <t>producto</t>
  </si>
  <si>
    <t>plazas</t>
  </si>
  <si>
    <t>limitadas</t>
  </si>
  <si>
    <t>tic</t>
  </si>
  <si>
    <t>tac</t>
  </si>
  <si>
    <t>escuchar</t>
  </si>
  <si>
    <t>ponentes</t>
  </si>
  <si>
    <t>hablarán</t>
  </si>
  <si>
    <t>prácticamente</t>
  </si>
  <si>
    <t>durante</t>
  </si>
  <si>
    <t>meses</t>
  </si>
  <si>
    <t>nuestra</t>
  </si>
  <si>
    <t>#communitymanager</t>
  </si>
  <si>
    <t>estuvieron</t>
  </si>
  <si>
    <t>grabando</t>
  </si>
  <si>
    <t>podcasts</t>
  </si>
  <si>
    <t>pnvtpsjkfh</t>
  </si>
  <si>
    <t>buen</t>
  </si>
  <si>
    <t>kxcuftagak</t>
  </si>
  <si>
    <t>temporada</t>
  </si>
  <si>
    <t>también</t>
  </si>
  <si>
    <t>pena</t>
  </si>
  <si>
    <t>puedas</t>
  </si>
  <si>
    <t>venir</t>
  </si>
  <si>
    <t>asiento</t>
  </si>
  <si>
    <t>#evento</t>
  </si>
  <si>
    <t>próximo</t>
  </si>
  <si>
    <t>habrá</t>
  </si>
  <si>
    <t>novedades</t>
  </si>
  <si>
    <t>exclusivas</t>
  </si>
  <si>
    <t>sorpresas</t>
  </si>
  <si>
    <t>mano</t>
  </si>
  <si>
    <t>grandes</t>
  </si>
  <si>
    <t>#expertos</t>
  </si>
  <si>
    <t>#referentes</t>
  </si>
  <si>
    <t>aprender</t>
  </si>
  <si>
    <t>pues</t>
  </si>
  <si>
    <t>pierdas</t>
  </si>
  <si>
    <t>conferencia</t>
  </si>
  <si>
    <t>ceo</t>
  </si>
  <si>
    <t>antes</t>
  </si>
  <si>
    <t>agoten</t>
  </si>
  <si>
    <t>disfrutar</t>
  </si>
  <si>
    <t>marketing</t>
  </si>
  <si>
    <t>organizado</t>
  </si>
  <si>
    <t>donde</t>
  </si>
  <si>
    <t>os</t>
  </si>
  <si>
    <t>enseñará</t>
  </si>
  <si>
    <t>tenéis</t>
  </si>
  <si>
    <t>toda</t>
  </si>
  <si>
    <t>info</t>
  </si>
  <si>
    <t>conocer</t>
  </si>
  <si>
    <t>trabajo</t>
  </si>
  <si>
    <t>diario</t>
  </si>
  <si>
    <t>#growthhacker</t>
  </si>
  <si>
    <t>organizarte</t>
  </si>
  <si>
    <t>fases</t>
  </si>
  <si>
    <t>desarrollo</t>
  </si>
  <si>
    <t>momento</t>
  </si>
  <si>
    <t>todavía</t>
  </si>
  <si>
    <t>retener</t>
  </si>
  <si>
    <t>crecer</t>
  </si>
  <si>
    <t>esa</t>
  </si>
  <si>
    <t>cuestión</t>
  </si>
  <si>
    <t>nos</t>
  </si>
  <si>
    <t>hablará</t>
  </si>
  <si>
    <t>ligado</t>
  </si>
  <si>
    <t>canal</t>
  </si>
  <si>
    <t>adquisición</t>
  </si>
  <si>
    <t>sirve</t>
  </si>
  <si>
    <t>estás</t>
  </si>
  <si>
    <t>reteniendo</t>
  </si>
  <si>
    <t>esos</t>
  </si>
  <si>
    <t>usuarios</t>
  </si>
  <si>
    <t>encuentren</t>
  </si>
  <si>
    <t>valor</t>
  </si>
  <si>
    <t>app</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</si>
  <si>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</si>
  <si>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</si>
  <si>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</si>
  <si>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</si>
  <si>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</si>
  <si>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</si>
  <si>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</si>
  <si>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</si>
  <si>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</si>
  <si>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</si>
  <si>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</si>
  <si>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</si>
  <si>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</si>
  <si>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</si>
  <si>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</si>
  <si>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</si>
  <si>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</si>
  <si>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</si>
  <si>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</si>
  <si>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</si>
  <si>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</si>
  <si>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</si>
  <si>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</si>
  <si>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</si>
  <si>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</si>
  <si>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</si>
  <si>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Top 10 Vertices, Ranked by Betweenness Centrality</t>
  </si>
  <si>
    <t>Top URLs in Tweet in Entire Graph</t>
  </si>
  <si>
    <t>https://www.equiposytalento.com/noticias/2019/04/10/enyd-reunira-en-madrid-a-los-growth-hackers-del-momento?platform=hootsuite</t>
  </si>
  <si>
    <t>https://www.mundoposgrado.com/enyd-prepara-la-segunda-edicion-de-growth-hackers-sprint/?platform=hootsuite</t>
  </si>
  <si>
    <t>Entire Graph Count</t>
  </si>
  <si>
    <t>Top URLs in Tweet in G1</t>
  </si>
  <si>
    <t>Top URLs in Tweet in G2</t>
  </si>
  <si>
    <t>G1 Count</t>
  </si>
  <si>
    <t>G2 Count</t>
  </si>
  <si>
    <t>Top URLs in Tweet</t>
  </si>
  <si>
    <t>https://www.escueladenegociosydireccion.com/cat-eventos/que-es-growth-hacking-un-evento-para-entender-paso-a-paso-esta-metodologia/?utm_source=Twitter&amp;utm_medium=social&amp;utm_term=rrss_eventos_org&amp;utm_content=EventoGrowthHacking https://soundcloud.com/upswingconf?platform=hootsuite https://www.mundoposgrado.com/enyd-prepara-la-segunda-edicion-de-growth-hackers-sprint/?platform=hootsuite https://www.equiposytalento.com/noticias/2019/04/10/enyd-reunira-en-madrid-a-los-growth-hackers-del-momento?platform=hootsuite</t>
  </si>
  <si>
    <t>Top Domains in Tweet in Entire Graph</t>
  </si>
  <si>
    <t>equiposytalento.com</t>
  </si>
  <si>
    <t>mundoposgrado.com</t>
  </si>
  <si>
    <t>Top Domains in Tweet in G1</t>
  </si>
  <si>
    <t>Top Domains in Tweet in G2</t>
  </si>
  <si>
    <t>Top Domains in Tweet</t>
  </si>
  <si>
    <t>escueladenegociosydireccion.com soundcloud.com mundoposgrado.com equiposytalento.com</t>
  </si>
  <si>
    <t>Top Hashtags in Tweet in Entire Graph</t>
  </si>
  <si>
    <t>enyd</t>
  </si>
  <si>
    <t>growthhacking</t>
  </si>
  <si>
    <t>growthhackers</t>
  </si>
  <si>
    <t>communitymanager</t>
  </si>
  <si>
    <t>expertos</t>
  </si>
  <si>
    <t>referentes</t>
  </si>
  <si>
    <t>Top Hashtags in Tweet in G1</t>
  </si>
  <si>
    <t>Top Hashtags in Tweet in G2</t>
  </si>
  <si>
    <t>Top Hashtags in Tweet</t>
  </si>
  <si>
    <t>ghs2019enyd growthhacking growthhackers enyd growthhacker communitymanager evento expertos referentes</t>
  </si>
  <si>
    <t>ghs2019enyd enyd evento growthhacking hacemosmarketing</t>
  </si>
  <si>
    <t>Top Words in Tweet in Entire Graph</t>
  </si>
  <si>
    <t>Top Words in Tweet in G1</t>
  </si>
  <si>
    <t>Top Words in Tweet in G2</t>
  </si>
  <si>
    <t>Top Words in Tweet</t>
  </si>
  <si>
    <t>#ghs2019enyd tu entrada 6 junio compra #growthhacking cuenta cara aquí</t>
  </si>
  <si>
    <t>#ghs2019enyd 6 junio #enyd growth tu aquí escueladenyd quieres tienes</t>
  </si>
  <si>
    <t>Top Word Pairs in Tweet in Entire Graph</t>
  </si>
  <si>
    <t>6,junio</t>
  </si>
  <si>
    <t>tu,entrada</t>
  </si>
  <si>
    <t>compra,tu</t>
  </si>
  <si>
    <t>https,t</t>
  </si>
  <si>
    <t>t,co</t>
  </si>
  <si>
    <t>growth,hackers</t>
  </si>
  <si>
    <t>#ghs2019enyd,#growthhacking</t>
  </si>
  <si>
    <t>empieza,cuenta</t>
  </si>
  <si>
    <t>cuenta,atrás</t>
  </si>
  <si>
    <t>cita,anual</t>
  </si>
  <si>
    <t>Top Word Pairs in Tweet in G1</t>
  </si>
  <si>
    <t>plazas,limitadas</t>
  </si>
  <si>
    <t>Top Word Pairs in Tweet in G2</t>
  </si>
  <si>
    <t>quieres,escuchar</t>
  </si>
  <si>
    <t>escuchar,ponentes</t>
  </si>
  <si>
    <t>ponentes,hablarán</t>
  </si>
  <si>
    <t>hablarán,#ghs2019enyd</t>
  </si>
  <si>
    <t>Top Word Pairs in Tweet</t>
  </si>
  <si>
    <t>tu,entrada  6,junio  compra,tu  https,t  t,co  #ghs2019enyd,#growthhacking  empieza,cuenta  cuenta,atrás  growth,hackers  plazas,limitadas</t>
  </si>
  <si>
    <t>6,junio  https,t  t,co  growth,hackers  compra,tu  tu,entrada  quieres,escuchar  escuchar,ponentes  ponentes,hablarán  hablarán,#ghs2019enyd</t>
  </si>
  <si>
    <t>Top Replied-To in Entire Graph</t>
  </si>
  <si>
    <t>Top Mentioned in Entire Graph</t>
  </si>
  <si>
    <t>Top Replied-To in G1</t>
  </si>
  <si>
    <t>Top Replied-To in G2</t>
  </si>
  <si>
    <t>Top Mentioned in G1</t>
  </si>
  <si>
    <t>Top Mentioned in G2</t>
  </si>
  <si>
    <t>Top Replied-To in Tweet</t>
  </si>
  <si>
    <t>Top Mentioned in Tweet</t>
  </si>
  <si>
    <t>donsergioalonso luisdiazdeldedo jptejela barrerostadl gemmajg mundoposgrado equiposytalento metricool_es escueladenyd</t>
  </si>
  <si>
    <t>escueladenyd barrerostadl gemmajg jptejela metricool_es</t>
  </si>
  <si>
    <t>Top Tweeters in Entire Graph</t>
  </si>
  <si>
    <t>Top Tweeters in G1</t>
  </si>
  <si>
    <t>Top Tweeters in G2</t>
  </si>
  <si>
    <t>Top Tweeters</t>
  </si>
  <si>
    <t>fatimamartinez celiahil equiposytalento escueladenyd donsergioalonso mundoposgrado javier_platon luisdiazdeldedo</t>
  </si>
  <si>
    <t>hacemosmktin metricool_es gemmajg jptejela barrerostadl</t>
  </si>
  <si>
    <t>URLs in Tweet by Count</t>
  </si>
  <si>
    <t>https://www.escueladenegociosydireccion.com/cat-eventos/que-es-growth-hacking-un-evento-para-entender-paso-a-paso-esta-metodologia/?utm_source=Twitter&amp;utm_medium=social&amp;utm_term=rrss_eventos_org&amp;utm_content=EventoGrowthHacking https://soundcloud.com/upswingconf?platform=hootsuite https://www.equiposytalento.com/noticias/2019/04/10/enyd-reunira-en-madrid-a-los-growth-hackers-del-momento?platform=hootsuite https://www.mundoposgrado.com/enyd-prepara-la-segunda-edicion-de-growth-hackers-sprint/?platform=hootsuite</t>
  </si>
  <si>
    <t>URLs in Tweet by Salience</t>
  </si>
  <si>
    <t>https://soundcloud.com/upswingconf?platform=hootsuite https://www.equiposytalento.com/noticias/2019/04/10/enyd-reunira-en-madrid-a-los-growth-hackers-del-momento?platform=hootsuite https://www.mundoposgrado.com/enyd-prepara-la-segunda-edicion-de-growth-hackers-sprint/?platform=hootsuite https://www.escueladenegociosydireccion.com/cat-eventos/que-es-growth-hacking-un-evento-para-entender-paso-a-paso-esta-metodologia/?utm_source=Twitter&amp;utm_medium=social&amp;utm_term=rrss_eventos_org&amp;utm_content=EventoGrowthHacking</t>
  </si>
  <si>
    <t>Domains in Tweet by Count</t>
  </si>
  <si>
    <t>escueladenegociosydireccion.com soundcloud.com equiposytalento.com mundoposgrado.com</t>
  </si>
  <si>
    <t>Domains in Tweet by Salience</t>
  </si>
  <si>
    <t>soundcloud.com equiposytalento.com mundoposgrado.com escueladenegociosydireccion.com</t>
  </si>
  <si>
    <t>Hashtags in Tweet by Count</t>
  </si>
  <si>
    <t>ghs2019enyd growthhacking growthhackers enyd communitymanager growthhacker evento expertos referentes</t>
  </si>
  <si>
    <t>ghs2019enyd enyd evento growthhacking</t>
  </si>
  <si>
    <t>hacemosmarketing enyd ghs2019enyd</t>
  </si>
  <si>
    <t>Hashtags in Tweet by Salience</t>
  </si>
  <si>
    <t>growthhackers growthhacking enyd communitymanager growthhacker evento expertos referentes ghs2019enyd</t>
  </si>
  <si>
    <t>Top Words in Tweet by Count</t>
  </si>
  <si>
    <t>de cara empieza la cuenta atrás para growth hackers sprint</t>
  </si>
  <si>
    <t>de la el en tu entrada que 6 junio https</t>
  </si>
  <si>
    <t>de retener o crecer esa es la cuestión donsergioalonso nos</t>
  </si>
  <si>
    <t>de el en las tic tac quieres conocer trabajo diario</t>
  </si>
  <si>
    <t>el de 6 junio te puedes perder evento growth marketing</t>
  </si>
  <si>
    <t>de en el la tu los que 6 junio #enyd</t>
  </si>
  <si>
    <t>growth escueladenyd muy buen evento hacking escala tu proyecto empresarial</t>
  </si>
  <si>
    <t>los en el quieres escuchar ponentes que hablarán 6 de</t>
  </si>
  <si>
    <t>Top Words in Tweet by Salience</t>
  </si>
  <si>
    <t>se los las del tic tac cara https t co</t>
  </si>
  <si>
    <t>cara los el tu quieres aquí tienes y #growthhackers https</t>
  </si>
  <si>
    <t>muy buen evento hacking escala tu proyecto empresarial al siguiente</t>
  </si>
  <si>
    <t>Top Word Pairs in Tweet by Count</t>
  </si>
  <si>
    <t>empieza,la  la,cuenta  cuenta,atrás  atrás,para  para,growth  growth,hackers  hackers,sprint  sprint,10  10,speakers  speakers,6</t>
  </si>
  <si>
    <t>tu,entrada  6,de  de,junio  https,t  t,co  el,#ghs2019enyd  compra,tu  en,el  el,6  evento,de</t>
  </si>
  <si>
    <t>retener,o  o,crecer  crecer,esa  esa,es  es,la  la,cuestión  cuestión,donsergioalonso  donsergioalonso,nos  nos,hablará  hablará,en</t>
  </si>
  <si>
    <t>tic,tac  quieres,conocer  conocer,el  el,trabajo  trabajo,diario  diario,de  de,un  un,#growthhacker  #growthhacker,y  y,cómo</t>
  </si>
  <si>
    <t>el,6  6,de  de,junio  junio,te  te,puedes  puedes,perder  perder,el  el,#ghs2019enyd  #ghs2019enyd,evento  evento,de</t>
  </si>
  <si>
    <t>6,de  de,junio  en,#enyd  tu,entrada  en,el  https,t  t,co  growth,hackers  ya,tu  el,gran</t>
  </si>
  <si>
    <t>muy,buen  buen,evento  evento,growth  growth,hacking  hacking,escala  escala,tu  tu,proyecto  proyecto,empresarial  empresarial,al  al,siguiente</t>
  </si>
  <si>
    <t>quieres,escuchar  escuchar,los  los,ponentes  ponentes,que  que,hablarán  hablarán,en  en,el  el,#ghs2019enyd  #ghs2019enyd,el  el,6</t>
  </si>
  <si>
    <t>Top Word Pairs in Tweet by Salience</t>
  </si>
  <si>
    <t>tic,tac  https,t  t,co  en,el  el,6  evento,de  de,la  las,plazas  plazas,son  son,limitadas</t>
  </si>
  <si>
    <t>en,el  https,t  t,co  growth,hackers  ya,tu  el,gran  de,la  compra,tu  quieres,escuchar  escuchar,los</t>
  </si>
  <si>
    <t>Count of Tweet Date (UTC)</t>
  </si>
  <si>
    <t>Row Labels</t>
  </si>
  <si>
    <t>Grand Total</t>
  </si>
  <si>
    <t>Green</t>
  </si>
  <si>
    <t>85, 85, 0</t>
  </si>
  <si>
    <t>Red</t>
  </si>
  <si>
    <t>G1: #ghs2019enyd tu entrada 6 junio compra #growthhacking cuenta cara aquí</t>
  </si>
  <si>
    <t>G2: #ghs2019enyd 6 junio #enyd growth tu aquí escueladenyd quieres tienes</t>
  </si>
  <si>
    <t>Edge Weight▓1▓4▓0▓True▓Green▓Red▓▓Edge Weight▓1▓2▓0▓3▓10▓False▓Edge Weight▓1▓4▓0▓32▓6▓False▓▓0▓0▓0▓True▓Black▓Black▓▓Followers▓79▓16177▓0▓162▓1000▓False▓Followers▓79▓45749▓0▓100▓70▓False▓▓0▓0▓0▓0▓0▓False▓▓0▓0▓0▓0▓0▓False</t>
  </si>
  <si>
    <t>Subgraph</t>
  </si>
  <si>
    <t>GraphSource░TwitterSearch▓GraphTerm░#GHS2019ENYD▓ImportDescription░The graph represents a network of 13 Twitter users whose recent tweets contained "#GHS2019ENYD", or who were replied to or mentioned in those tweets, taken from a data set limited to a maximum of 18,000 tweets.  The network was obtained from Twitter on Friday, 17 May 2019 at 16:28 UTC.
The tweets in the network were tweeted over the 8-day, 18-hour, 40-minute period from Wednesday, 08 May 2019 at 20:20 UTC to Friday, 17 May 2019 at 15:00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"mentions".▓ImportSuggestedTitle░#GHS2019ENYD Twitter NodeXL SNA Map and Report for Friday, 17 May 2019 at 16:28 UTC▓ImportSuggestedFileNameNoExtension░2019-05-17 16-28-15 NodeXL Twitter Search #GHS2019ENYD▓GroupingDescription░The graph's vertices were grouped by cluster using the Clauset-Newman-Moore cluster algorithm.▓LayoutAlgorithm░The graph was laid out using the Harel-Koren Fast Multiscale layout algorithm.▓GraphDirectedness░The graph is directed.</t>
  </si>
  <si>
    <t>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&lt;value&gt;Times New Roman, 38.25pt White BottomCenter 2147483647 2147483647 Black True 360 Black 86 TopLeft Microsoft Sans Serif, 48pt Microsoft Sans Serif, 12pt&lt;/value&gt;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</si>
</sst>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6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1" xfId="25" applyNumberFormat="1" applyBorder="1" applyAlignment="1">
      <alignment wrapText="1"/>
    </xf>
    <xf numFmtId="49" fontId="6" fillId="5" borderId="1" xfId="25" applyNumberFormat="1" applyAlignment="1">
      <alignment/>
    </xf>
    <xf numFmtId="49" fontId="6" fillId="5" borderId="11" xfId="25" applyNumberFormat="1" applyBorder="1" applyAlignment="1">
      <alignment/>
    </xf>
    <xf numFmtId="49" fontId="0" fillId="0" borderId="0" xfId="22" applyNumberFormat="1" applyFont="1" applyBorder="1" applyAlignment="1">
      <alignment/>
    </xf>
    <xf numFmtId="0" fontId="0" fillId="3" borderId="11" xfId="23" applyNumberFormat="1" applyFont="1" applyBorder="1" applyAlignment="1">
      <alignment wrapText="1"/>
    </xf>
    <xf numFmtId="164" fontId="0" fillId="3" borderId="11" xfId="23" applyNumberFormat="1" applyFont="1" applyBorder="1" applyAlignment="1">
      <alignment wrapText="1"/>
    </xf>
    <xf numFmtId="0" fontId="0" fillId="3" borderId="11" xfId="23" applyNumberFormat="1" applyFont="1" applyBorder="1" applyAlignment="1">
      <alignment wrapText="1"/>
    </xf>
    <xf numFmtId="1" fontId="0" fillId="3" borderId="11" xfId="23" applyNumberFormat="1" applyFont="1" applyBorder="1" applyAlignment="1">
      <alignment wrapText="1"/>
    </xf>
    <xf numFmtId="0" fontId="6" fillId="5" borderId="11" xfId="25" applyNumberFormat="1" applyBorder="1" applyAlignment="1">
      <alignment wrapText="1"/>
    </xf>
    <xf numFmtId="0" fontId="0" fillId="2" borderId="11" xfId="20" applyNumberFormat="1" applyFont="1" applyBorder="1" applyAlignment="1">
      <alignment wrapText="1"/>
    </xf>
    <xf numFmtId="0" fontId="0" fillId="0" borderId="0" xfId="21" applyNumberFormat="1" applyFont="1" applyBorder="1" applyAlignment="1">
      <alignment wrapText="1"/>
    </xf>
    <xf numFmtId="0" fontId="0" fillId="0" borderId="0" xfId="0" applyFill="1" applyBorder="1" applyAlignment="1">
      <alignment/>
    </xf>
    <xf numFmtId="22" fontId="0" fillId="0" borderId="0" xfId="0" applyNumberFormat="1" applyFill="1" applyBorder="1" applyAlignment="1">
      <alignment/>
    </xf>
    <xf numFmtId="0" fontId="10" fillId="0" borderId="0" xfId="28" applyFill="1" applyBorder="1" applyAlignment="1">
      <alignment/>
    </xf>
    <xf numFmtId="14" fontId="0" fillId="0" borderId="0" xfId="0" applyNumberFormat="1" applyFill="1" applyBorder="1" applyAlignment="1">
      <alignment/>
    </xf>
    <xf numFmtId="0" fontId="0" fillId="0" borderId="0" xfId="0" applyFill="1" applyBorder="1" applyAlignment="1" quotePrefix="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0" fontId="0" fillId="3" borderId="1" xfId="23" applyNumberFormat="1" applyFont="1" applyAlignment="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22" fontId="0" fillId="0" borderId="0" xfId="0" applyNumberFormat="1" applyAlignment="1" quotePrefix="1">
      <alignment/>
    </xf>
    <xf numFmtId="21" fontId="0" fillId="0" borderId="0" xfId="0" applyNumberFormat="1" applyAlignment="1" quotePrefix="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1" fontId="0" fillId="4" borderId="1" xfId="24" applyNumberFormat="1" applyAlignment="1" quotePrefix="1">
      <alignment/>
    </xf>
    <xf numFmtId="0" fontId="0" fillId="3" borderId="1" xfId="23" applyNumberFormat="1" applyFont="1" applyBorder="1" applyAlignment="1">
      <alignment wrapText="1"/>
    </xf>
    <xf numFmtId="164" fontId="0" fillId="3" borderId="1" xfId="23" applyNumberFormat="1" applyFont="1" applyBorder="1" applyAlignment="1">
      <alignment wrapText="1"/>
    </xf>
    <xf numFmtId="0" fontId="0" fillId="3" borderId="1" xfId="23" applyNumberFormat="1" applyFont="1" applyBorder="1" applyAlignment="1">
      <alignment wrapText="1"/>
    </xf>
    <xf numFmtId="1" fontId="0" fillId="3" borderId="1" xfId="23" applyNumberFormat="1" applyFont="1" applyBorder="1" applyAlignment="1">
      <alignment wrapText="1"/>
    </xf>
    <xf numFmtId="49" fontId="6" fillId="5" borderId="1" xfId="25" applyNumberFormat="1" applyBorder="1" applyAlignment="1">
      <alignment wrapText="1"/>
    </xf>
    <xf numFmtId="0" fontId="6" fillId="5" borderId="1" xfId="25" applyNumberFormat="1" applyBorder="1" applyAlignment="1">
      <alignment wrapText="1"/>
    </xf>
    <xf numFmtId="0" fontId="0" fillId="2" borderId="1" xfId="20" applyNumberFormat="1" applyFont="1" applyBorder="1" applyAlignment="1">
      <alignment wrapText="1"/>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0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77" formatCode="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border>
        <left style="thin">
          <color theme="0"/>
        </left>
      </border>
    </dxf>
    <dxf>
      <numFmt numFmtId="178"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border>
        <left style="thin">
          <color theme="0"/>
        </left>
      </border>
    </dxf>
    <dxf>
      <numFmt numFmtId="177" formatCode="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78" formatCode="General"/>
    </dxf>
    <dxf>
      <numFmt numFmtId="179" formatCode="@"/>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05"/>
      <tableStyleElement type="headerRow" dxfId="504"/>
    </tableStyle>
    <tableStyle name="NodeXL Table" pivot="0" count="1">
      <tableStyleElement type="headerRow" dxfId="50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25564066"/>
        <c:axId val="28750003"/>
      </c:barChart>
      <c:catAx>
        <c:axId val="2556406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8750003"/>
        <c:crosses val="autoZero"/>
        <c:auto val="1"/>
        <c:lblOffset val="100"/>
        <c:noMultiLvlLbl val="0"/>
      </c:catAx>
      <c:valAx>
        <c:axId val="287500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5640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#GHS2019ENYD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Series'!$A$26:$A$48</c:f>
              <c:strCache>
                <c:ptCount val="22"/>
                <c:pt idx="0">
                  <c:v>4/30/2019 19:10</c:v>
                </c:pt>
                <c:pt idx="1">
                  <c:v>5/7/2019 10:03</c:v>
                </c:pt>
                <c:pt idx="2">
                  <c:v>5/8/2019 20:20</c:v>
                </c:pt>
                <c:pt idx="3">
                  <c:v>5/9/2019 19:50</c:v>
                </c:pt>
                <c:pt idx="4">
                  <c:v>5/11/2019 8:10</c:v>
                </c:pt>
                <c:pt idx="5">
                  <c:v>5/11/2019 18:55</c:v>
                </c:pt>
                <c:pt idx="6">
                  <c:v>5/12/2019 19:10</c:v>
                </c:pt>
                <c:pt idx="7">
                  <c:v>5/13/2019 16:41</c:v>
                </c:pt>
                <c:pt idx="8">
                  <c:v>5/15/2019 10:26</c:v>
                </c:pt>
                <c:pt idx="9">
                  <c:v>5/15/2019 11:03</c:v>
                </c:pt>
                <c:pt idx="10">
                  <c:v>5/15/2019 11:14</c:v>
                </c:pt>
                <c:pt idx="11">
                  <c:v>5/15/2019 11:24</c:v>
                </c:pt>
                <c:pt idx="12">
                  <c:v>5/15/2019 11:33</c:v>
                </c:pt>
                <c:pt idx="13">
                  <c:v>5/15/2019 19:53</c:v>
                </c:pt>
                <c:pt idx="14">
                  <c:v>5/16/2019 13:12</c:v>
                </c:pt>
                <c:pt idx="15">
                  <c:v>5/16/2019 15:55</c:v>
                </c:pt>
                <c:pt idx="16">
                  <c:v>5/16/2019 19:30</c:v>
                </c:pt>
                <c:pt idx="17">
                  <c:v>5/16/2019 19:31</c:v>
                </c:pt>
                <c:pt idx="18">
                  <c:v>5/17/2019 13:25</c:v>
                </c:pt>
                <c:pt idx="19">
                  <c:v>5/17/2019 14:30</c:v>
                </c:pt>
                <c:pt idx="20">
                  <c:v>5/17/2019 15:00</c:v>
                </c:pt>
                <c:pt idx="21">
                  <c:v>5/17/2019 15:13</c:v>
                </c:pt>
              </c:strCache>
            </c:strRef>
          </c:cat>
          <c:val>
            <c:numRef>
              <c:f>'Time Series'!$B$26:$B$48</c:f>
              <c:numCache>
                <c:formatCode>General</c:formatCode>
                <c:ptCount val="22"/>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numCache>
            </c:numRef>
          </c:val>
        </c:ser>
        <c:axId val="64588828"/>
        <c:axId val="44428541"/>
      </c:barChart>
      <c:catAx>
        <c:axId val="64588828"/>
        <c:scaling>
          <c:orientation val="minMax"/>
        </c:scaling>
        <c:axPos val="b"/>
        <c:delete val="0"/>
        <c:numFmt formatCode="General" sourceLinked="1"/>
        <c:majorTickMark val="out"/>
        <c:minorTickMark val="none"/>
        <c:tickLblPos val="nextTo"/>
        <c:crossAx val="44428541"/>
        <c:crosses val="autoZero"/>
        <c:auto val="1"/>
        <c:lblOffset val="100"/>
        <c:noMultiLvlLbl val="0"/>
      </c:catAx>
      <c:valAx>
        <c:axId val="44428541"/>
        <c:scaling>
          <c:orientation val="minMax"/>
        </c:scaling>
        <c:axPos val="l"/>
        <c:majorGridlines/>
        <c:delete val="0"/>
        <c:numFmt formatCode="General" sourceLinked="1"/>
        <c:majorTickMark val="out"/>
        <c:minorTickMark val="none"/>
        <c:tickLblPos val="nextTo"/>
        <c:crossAx val="6458882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57423436"/>
        <c:axId val="47048877"/>
      </c:barChart>
      <c:catAx>
        <c:axId val="5742343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7048877"/>
        <c:crosses val="autoZero"/>
        <c:auto val="1"/>
        <c:lblOffset val="100"/>
        <c:noMultiLvlLbl val="0"/>
      </c:catAx>
      <c:valAx>
        <c:axId val="470488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4234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20786710"/>
        <c:axId val="52862663"/>
      </c:barChart>
      <c:catAx>
        <c:axId val="2078671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2862663"/>
        <c:crosses val="autoZero"/>
        <c:auto val="1"/>
        <c:lblOffset val="100"/>
        <c:noMultiLvlLbl val="0"/>
      </c:catAx>
      <c:valAx>
        <c:axId val="528626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7867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6001920"/>
        <c:axId val="54017281"/>
      </c:barChart>
      <c:catAx>
        <c:axId val="600192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4017281"/>
        <c:crosses val="autoZero"/>
        <c:auto val="1"/>
        <c:lblOffset val="100"/>
        <c:noMultiLvlLbl val="0"/>
      </c:catAx>
      <c:valAx>
        <c:axId val="540172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019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16393482"/>
        <c:axId val="13323611"/>
      </c:barChart>
      <c:catAx>
        <c:axId val="1639348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3323611"/>
        <c:crosses val="autoZero"/>
        <c:auto val="1"/>
        <c:lblOffset val="100"/>
        <c:noMultiLvlLbl val="0"/>
      </c:catAx>
      <c:valAx>
        <c:axId val="133236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39348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52803636"/>
        <c:axId val="5470677"/>
      </c:barChart>
      <c:catAx>
        <c:axId val="5280363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470677"/>
        <c:crosses val="autoZero"/>
        <c:auto val="1"/>
        <c:lblOffset val="100"/>
        <c:noMultiLvlLbl val="0"/>
      </c:catAx>
      <c:valAx>
        <c:axId val="54706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8036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49236094"/>
        <c:axId val="40471663"/>
      </c:barChart>
      <c:catAx>
        <c:axId val="4923609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0471663"/>
        <c:crosses val="autoZero"/>
        <c:auto val="1"/>
        <c:lblOffset val="100"/>
        <c:noMultiLvlLbl val="0"/>
      </c:catAx>
      <c:valAx>
        <c:axId val="404716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23609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28700648"/>
        <c:axId val="56979241"/>
      </c:barChart>
      <c:catAx>
        <c:axId val="2870064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6979241"/>
        <c:crosses val="autoZero"/>
        <c:auto val="1"/>
        <c:lblOffset val="100"/>
        <c:noMultiLvlLbl val="0"/>
      </c:catAx>
      <c:valAx>
        <c:axId val="569792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7006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43051122"/>
        <c:axId val="51915779"/>
      </c:barChart>
      <c:catAx>
        <c:axId val="43051122"/>
        <c:scaling>
          <c:orientation val="minMax"/>
        </c:scaling>
        <c:axPos val="b"/>
        <c:delete val="1"/>
        <c:majorTickMark val="out"/>
        <c:minorTickMark val="none"/>
        <c:tickLblPos val="none"/>
        <c:crossAx val="51915779"/>
        <c:crosses val="autoZero"/>
        <c:auto val="1"/>
        <c:lblOffset val="100"/>
        <c:noMultiLvlLbl val="0"/>
      </c:catAx>
      <c:valAx>
        <c:axId val="51915779"/>
        <c:scaling>
          <c:orientation val="minMax"/>
        </c:scaling>
        <c:axPos val="l"/>
        <c:delete val="1"/>
        <c:majorTickMark val="out"/>
        <c:minorTickMark val="none"/>
        <c:tickLblPos val="none"/>
        <c:crossAx val="4305112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2" name="Subgraph-fatimamartinez"/>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3" name="Subgraph-escueladenyd"/>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4" name="Subgraph-celiahil"/>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5" name="Subgraph-javier_platon"/>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6" name="Subgraph-donsergioalonso"/>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7" name="Subgraph-mundoposgrado"/>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8" name="Subgraph-equiposytalento"/>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9" name="Subgraph-luisdiazdeldedo"/>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0" name="Subgraph-metricool_es"/>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11" name="Subgraph-jptejela"/>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12" name="Subgraph-gemmajg"/>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13" name="Subgraph-hacemosmktin"/>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14" name="Subgraph-barrerostadl"/>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2" refreshedBy="Marc Smith" refreshedVersion="5">
  <cacheSource type="worksheet">
    <worksheetSource ref="A2:BN24"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Retweet"/>
        <s v="Mentions"/>
        <s v="Replies to"/>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12">
        <m/>
        <s v="ghs2019enyd growthhacking"/>
        <s v="ghs2019enyd growthhackers"/>
        <s v="growthhacker"/>
        <s v="growthhacker ghs2019enyd"/>
        <s v="ghs2019enyd"/>
        <s v="enyd ghs2019enyd"/>
        <s v="ghs2019enyd enyd"/>
        <s v="ghs2019enyd enyd communitymanager growthhackers"/>
        <s v="evento growthhacking ghs2019enyd enyd expertos referentes growthhackers"/>
        <s v="evento growthhacking ghs2019enyd enyd"/>
        <s v="hacemosmarketing"/>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2">
        <d v="2019-05-15T11:33:53.000"/>
        <d v="2019-05-15T19:53:30.000"/>
        <d v="2019-05-16T13:12:18.000"/>
        <d v="2019-04-30T19:10:11.000"/>
        <d v="2019-05-08T20:20:06.000"/>
        <d v="2019-05-11T18:55:04.000"/>
        <d v="2019-05-13T16:41:26.000"/>
        <d v="2019-05-12T19:10:04.000"/>
        <d v="2019-05-17T14:30:46.000"/>
        <d v="2019-05-11T08:10:04.000"/>
        <d v="2019-05-17T15:00:15.000"/>
        <d v="2019-05-15T10:26:05.000"/>
        <d v="2019-05-15T11:24:39.000"/>
        <d v="2019-05-15T11:14:03.000"/>
        <d v="2019-05-16T19:30:00.000"/>
        <d v="2019-05-16T15:55:07.000"/>
        <d v="2019-05-16T19:31:43.000"/>
        <d v="2019-05-07T10:03:01.000"/>
        <d v="2019-05-17T13:25:05.000"/>
        <d v="2019-05-09T19:50:21.000"/>
        <d v="2019-05-17T15:13:01.000"/>
        <d v="2019-05-15T11:03:23.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2">
  <r>
    <s v="fatimamartinez"/>
    <s v="escueladenyd"/>
    <m/>
    <m/>
    <m/>
    <m/>
    <m/>
    <m/>
    <m/>
    <m/>
    <s v="No"/>
    <n v="3"/>
    <m/>
    <m/>
    <x v="0"/>
    <d v="2019-05-15T11:33:53.000"/>
    <s v="🔥 Empieza la cuenta atrás para Growth Hackers Sprint 🔥_x000a__x000a_▶️ 10 Speakers_x000a_▶️ 6 de Junio de 2019_x000a_▶️ 4 Mesas Redondas_x000a_▶️ 1 Cara a Cara_x000a__x000a_👇 Compra tu entrada aquí 👇_x000a__x000a_https://t.co/kXcuftAgAk  _x000a__x000a_#GHS2019ENYD #GrowthHacking https://t.co/pPtvfzCkhA"/>
    <m/>
    <m/>
    <x v="0"/>
    <m/>
    <s v="http://pbs.twimg.com/profile_images/1079092205762031617/N_-k_Ad0_normal.jpg"/>
    <x v="0"/>
    <d v="2019-05-15T00:00:00.000"/>
    <s v="11:33:53"/>
    <s v="https://twitter.com/fatimamartinez/status/1128624540345565184"/>
    <m/>
    <m/>
    <s v="1128624540345565184"/>
    <m/>
    <b v="0"/>
    <n v="0"/>
    <s v=""/>
    <b v="0"/>
    <s v="es"/>
    <m/>
    <s v=""/>
    <b v="0"/>
    <n v="3"/>
    <s v="1125702568385089537"/>
    <s v="Twitter for iPhone"/>
    <b v="0"/>
    <s v="1125702568385089537"/>
    <s v="Tweet"/>
    <n v="0"/>
    <n v="0"/>
    <m/>
    <m/>
    <m/>
    <m/>
    <m/>
    <m/>
    <m/>
    <m/>
    <n v="1"/>
    <s v="1"/>
    <s v="1"/>
    <n v="0"/>
    <n v="0"/>
    <n v="0"/>
    <n v="0"/>
    <n v="0"/>
    <n v="0"/>
    <n v="28"/>
    <n v="100"/>
    <n v="28"/>
  </r>
  <r>
    <s v="celiahil"/>
    <s v="escueladenyd"/>
    <m/>
    <m/>
    <m/>
    <m/>
    <m/>
    <m/>
    <m/>
    <m/>
    <s v="No"/>
    <n v="4"/>
    <m/>
    <m/>
    <x v="0"/>
    <d v="2019-05-15T19:53:30.000"/>
    <s v="🔥 Empieza la cuenta atrás para Growth Hackers Sprint 🔥_x000a__x000a_▶️ 10 Speakers_x000a_▶️ 6 de Junio de 2019_x000a_▶️ 4 Mesas Redondas_x000a_▶️ 1 Cara a Cara_x000a__x000a_👇 Compra tu entrada aquí 👇_x000a__x000a_https://t.co/kXcuftAgAk  _x000a__x000a_#GHS2019ENYD #GrowthHacking https://t.co/pPtvfzCkhA"/>
    <m/>
    <m/>
    <x v="0"/>
    <m/>
    <s v="http://pbs.twimg.com/profile_images/378800000866205561/ye6YEv4i_normal.jpeg"/>
    <x v="1"/>
    <d v="2019-05-15T00:00:00.000"/>
    <s v="19:53:30"/>
    <s v="https://twitter.com/celiahil/status/1128750271901896704"/>
    <m/>
    <m/>
    <s v="1128750271901896704"/>
    <m/>
    <b v="0"/>
    <n v="0"/>
    <s v=""/>
    <b v="0"/>
    <s v="es"/>
    <m/>
    <s v=""/>
    <b v="0"/>
    <n v="3"/>
    <s v="1125702568385089537"/>
    <s v="Twitter Web Client"/>
    <b v="0"/>
    <s v="1125702568385089537"/>
    <s v="Tweet"/>
    <n v="0"/>
    <n v="0"/>
    <m/>
    <m/>
    <m/>
    <m/>
    <m/>
    <m/>
    <m/>
    <m/>
    <n v="1"/>
    <s v="1"/>
    <s v="1"/>
    <n v="0"/>
    <n v="0"/>
    <n v="0"/>
    <n v="0"/>
    <n v="0"/>
    <n v="0"/>
    <n v="28"/>
    <n v="100"/>
    <n v="28"/>
  </r>
  <r>
    <s v="javier_platon"/>
    <s v="escueladenyd"/>
    <m/>
    <m/>
    <m/>
    <m/>
    <m/>
    <m/>
    <m/>
    <m/>
    <s v="No"/>
    <n v="5"/>
    <m/>
    <m/>
    <x v="0"/>
    <d v="2019-05-16T13:12:18.000"/>
    <s v="¿Retener o Crecer? Esa es la cuestión. @DonSergioAlonso nos hablará en el #GHS2019ENyD de #GrowthHacking pero ligado al producto, cómo un buen canal de adquisición no sirve de nada si no estás reteniendo a esos usuarios para que encuentren valor a tu app👉 https://t.co/kXcuftAgAk https://t.co/KFyw4iX3dn"/>
    <m/>
    <m/>
    <x v="1"/>
    <m/>
    <s v="http://pbs.twimg.com/profile_images/1111258610263384065/UrHhp7Q2_normal.jpg"/>
    <x v="2"/>
    <d v="2019-05-16T00:00:00.000"/>
    <s v="13:12:18"/>
    <s v="https://twitter.com/javier_platon/status/1129011694716497921"/>
    <m/>
    <m/>
    <s v="1129011694716497921"/>
    <m/>
    <b v="0"/>
    <n v="0"/>
    <s v=""/>
    <b v="0"/>
    <s v="es"/>
    <m/>
    <s v=""/>
    <b v="0"/>
    <n v="6"/>
    <s v="1123303552691126272"/>
    <s v="Twitter Web App"/>
    <b v="0"/>
    <s v="1123303552691126272"/>
    <s v="Tweet"/>
    <n v="0"/>
    <n v="0"/>
    <m/>
    <m/>
    <m/>
    <m/>
    <m/>
    <m/>
    <m/>
    <m/>
    <n v="1"/>
    <s v="1"/>
    <s v="1"/>
    <m/>
    <m/>
    <m/>
    <m/>
    <m/>
    <m/>
    <m/>
    <m/>
    <m/>
  </r>
  <r>
    <s v="escueladenyd"/>
    <s v="donsergioalonso"/>
    <m/>
    <m/>
    <m/>
    <m/>
    <m/>
    <m/>
    <m/>
    <m/>
    <s v="No"/>
    <n v="7"/>
    <m/>
    <m/>
    <x v="1"/>
    <d v="2019-04-30T19:10:11.000"/>
    <s v="¿Retener o Crecer? Esa es la cuestión. @DonSergioAlonso nos hablará en el #GHS2019ENyD de #GrowthHacking pero ligado al producto, cómo un buen canal de adquisición no sirve de nada si no estás reteniendo a esos usuarios para que encuentren valor a tu app👉 https://t.co/kXcuftAgAk https://t.co/KFyw4iX3dn"/>
    <s v="https://www.escueladenegociosydireccion.com/cat-eventos/que-es-growth-hacking-un-evento-para-entender-paso-a-paso-esta-metodologia/?utm_source=Twitter&amp;utm_medium=social&amp;utm_term=rrss_eventos_org&amp;utm_content=EventoGrowthHacking"/>
    <s v="escueladenegociosydireccion.com"/>
    <x v="1"/>
    <s v="https://pbs.twimg.com/media/D5bGoNCWkAAWLim.jpg"/>
    <s v="https://pbs.twimg.com/media/D5bGoNCWkAAWLim.jpg"/>
    <x v="3"/>
    <d v="2019-04-30T00:00:00.000"/>
    <s v="19:10:11"/>
    <s v="https://twitter.com/escueladenyd/status/1123303552691126272"/>
    <m/>
    <m/>
    <s v="1123303552691126272"/>
    <m/>
    <b v="0"/>
    <n v="7"/>
    <s v=""/>
    <b v="0"/>
    <s v="es"/>
    <m/>
    <s v=""/>
    <b v="0"/>
    <n v="6"/>
    <s v=""/>
    <s v="Hootsuite Inc."/>
    <b v="0"/>
    <s v="1123303552691126272"/>
    <s v="Retweet"/>
    <n v="0"/>
    <n v="0"/>
    <m/>
    <m/>
    <m/>
    <m/>
    <m/>
    <m/>
    <m/>
    <m/>
    <n v="1"/>
    <s v="1"/>
    <s v="1"/>
    <n v="1"/>
    <n v="2.3255813953488373"/>
    <n v="0"/>
    <n v="0"/>
    <n v="0"/>
    <n v="0"/>
    <n v="42"/>
    <n v="97.67441860465117"/>
    <n v="43"/>
  </r>
  <r>
    <s v="escueladenyd"/>
    <s v="mundoposgrado"/>
    <m/>
    <m/>
    <m/>
    <m/>
    <m/>
    <m/>
    <m/>
    <m/>
    <s v="No"/>
    <n v="8"/>
    <m/>
    <m/>
    <x v="1"/>
    <d v="2019-05-08T20:20:06.000"/>
    <s v="✅@MundoPosgrado también aconseja acudir al #GHS2019ENYD, la cita anual de los #GrowthHackers del momento. Si todavía no tienes tu entrada, recuerda que las plazas son limitadas 👉https://t.co/kXcuftAgAk  _x000a_Empieza la cuenta atrás⏰https://t.co/GJtZDNG2tr https://t.co/Ftx3fIGg6R"/>
    <s v="https://www.escueladenegociosydireccion.com/cat-eventos/que-es-growth-hacking-un-evento-para-entender-paso-a-paso-esta-metodologia/?utm_source=Twitter&amp;utm_medium=social&amp;utm_term=rrss_eventos_org&amp;utm_content=EventoGrowthHacking https://www.mundoposgrado.com/enyd-prepara-la-segunda-edicion-de-growth-hackers-sprint/?platform=hootsuite"/>
    <s v="escueladenegociosydireccion.com mundoposgrado.com"/>
    <x v="2"/>
    <s v="https://pbs.twimg.com/media/D6EjWSKWAAAupyL.jpg"/>
    <s v="https://pbs.twimg.com/media/D6EjWSKWAAAupyL.jpg"/>
    <x v="4"/>
    <d v="2019-05-08T00:00:00.000"/>
    <s v="20:20:06"/>
    <s v="https://twitter.com/escueladenyd/status/1126220249458720769"/>
    <m/>
    <m/>
    <s v="1126220249458720769"/>
    <m/>
    <b v="0"/>
    <n v="0"/>
    <s v=""/>
    <b v="0"/>
    <s v="es"/>
    <m/>
    <s v=""/>
    <b v="0"/>
    <n v="0"/>
    <s v=""/>
    <s v="Hootsuite Inc."/>
    <b v="0"/>
    <s v="1126220249458720769"/>
    <s v="Tweet"/>
    <n v="0"/>
    <n v="0"/>
    <m/>
    <m/>
    <m/>
    <m/>
    <m/>
    <m/>
    <m/>
    <m/>
    <n v="1"/>
    <s v="1"/>
    <s v="1"/>
    <n v="0"/>
    <n v="0"/>
    <n v="0"/>
    <n v="0"/>
    <n v="0"/>
    <n v="0"/>
    <n v="38"/>
    <n v="100"/>
    <n v="38"/>
  </r>
  <r>
    <s v="escueladenyd"/>
    <s v="equiposytalento"/>
    <m/>
    <m/>
    <m/>
    <m/>
    <m/>
    <m/>
    <m/>
    <m/>
    <s v="No"/>
    <n v="9"/>
    <m/>
    <m/>
    <x v="1"/>
    <d v="2019-05-11T18:55:04.000"/>
    <s v="🙌 @EquiposyTalento se hace eco del evento de la temporada, el _x000a_#GHS2019ENyD. La cita anual en la que se reúnen los Growth Hackers del momento _x000a_👉https://t.co/Sq1uXsOxjt  _x000a_Si todavía no la tienes, compra tu entrada, las plazas son limitadas https://t.co/kXcuftAgAk #GrowthHacking https://t.co/nxdGad78Pa"/>
    <s v="https://www.equiposytalento.com/noticias/2019/04/10/enyd-reunira-en-madrid-a-los-growth-hackers-del-momento?platform=hootsuite https://www.escueladenegociosydireccion.com/cat-eventos/que-es-growth-hacking-un-evento-para-entender-paso-a-paso-esta-metodologia/?utm_source=Twitter&amp;utm_medium=social&amp;utm_term=rrss_eventos_org&amp;utm_content=EventoGrowthHacking"/>
    <s v="equiposytalento.com escueladenegociosydireccion.com"/>
    <x v="1"/>
    <s v="https://pbs.twimg.com/media/D6Tsp3SX4AENGsm.jpg"/>
    <s v="https://pbs.twimg.com/media/D6Tsp3SX4AENGsm.jpg"/>
    <x v="5"/>
    <d v="2019-05-11T00:00:00.000"/>
    <s v="18:55:04"/>
    <s v="https://twitter.com/escueladenyd/status/1127286012886093825"/>
    <m/>
    <m/>
    <s v="1127286012886093825"/>
    <m/>
    <b v="0"/>
    <n v="4"/>
    <s v=""/>
    <b v="0"/>
    <s v="es"/>
    <m/>
    <s v=""/>
    <b v="0"/>
    <n v="0"/>
    <s v=""/>
    <s v="Hootsuite Inc."/>
    <b v="0"/>
    <s v="1127286012886093825"/>
    <s v="Tweet"/>
    <n v="0"/>
    <n v="0"/>
    <m/>
    <m/>
    <m/>
    <m/>
    <m/>
    <m/>
    <m/>
    <m/>
    <n v="1"/>
    <s v="1"/>
    <s v="1"/>
    <n v="0"/>
    <n v="0"/>
    <n v="0"/>
    <n v="0"/>
    <n v="0"/>
    <n v="0"/>
    <n v="41"/>
    <n v="100"/>
    <n v="41"/>
  </r>
  <r>
    <s v="luisdiazdeldedo"/>
    <s v="escueladenyd"/>
    <m/>
    <m/>
    <m/>
    <m/>
    <m/>
    <m/>
    <m/>
    <m/>
    <s v="Yes"/>
    <n v="10"/>
    <m/>
    <m/>
    <x v="0"/>
    <d v="2019-05-13T16:41:26.000"/>
    <s v="¿Quieres conocer el trabajo diario de un #GrowthHacker y cómo organizarte en las diferentes fases del desarrollo de producto? @luisdiazdeldedo lo cuenta el 6 de junio en #GHS2019ENYD. Compra tu entrada, las plazas son limitadas _x000a_⏰ tic, tac,...tic, tac..⏰ https://t.co/kXcuftAgAk https://t.co/Ed6fxJDtpp"/>
    <m/>
    <m/>
    <x v="3"/>
    <m/>
    <s v="http://pbs.twimg.com/profile_images/526873563278491648/R9vEACAJ_normal.png"/>
    <x v="6"/>
    <d v="2019-05-13T00:00:00.000"/>
    <s v="16:41:26"/>
    <s v="https://twitter.com/luisdiazdeldedo/status/1127977160378146816"/>
    <m/>
    <m/>
    <s v="1127977160378146816"/>
    <m/>
    <b v="0"/>
    <n v="0"/>
    <s v=""/>
    <b v="0"/>
    <s v="es"/>
    <m/>
    <s v=""/>
    <b v="0"/>
    <n v="1"/>
    <s v="1127652176304721922"/>
    <s v="Twitter Web Client"/>
    <b v="0"/>
    <s v="1127652176304721922"/>
    <s v="Tweet"/>
    <n v="0"/>
    <n v="0"/>
    <m/>
    <m/>
    <m/>
    <m/>
    <m/>
    <m/>
    <m/>
    <m/>
    <n v="1"/>
    <s v="1"/>
    <s v="1"/>
    <n v="0"/>
    <n v="0"/>
    <n v="0"/>
    <n v="0"/>
    <n v="0"/>
    <n v="0"/>
    <n v="39"/>
    <n v="100"/>
    <n v="39"/>
  </r>
  <r>
    <s v="escueladenyd"/>
    <s v="luisdiazdeldedo"/>
    <m/>
    <m/>
    <m/>
    <m/>
    <m/>
    <m/>
    <m/>
    <m/>
    <s v="Yes"/>
    <n v="11"/>
    <m/>
    <m/>
    <x v="1"/>
    <d v="2019-05-12T19:10:04.000"/>
    <s v="¿Quieres conocer el trabajo diario de un #GrowthHacker y cómo organizarte en las diferentes fases del desarrollo de producto? @luisdiazdeldedo lo cuenta el 6 de junio en #GHS2019ENYD. Compra tu entrada, las plazas son limitadas _x000a_⏰ tic, tac,...tic, tac..⏰ https://t.co/kXcuftAgAk https://t.co/Ed6fxJDtpp"/>
    <s v="https://www.escueladenegociosydireccion.com/cat-eventos/que-es-growth-hacking-un-evento-para-entender-paso-a-paso-esta-metodologia/?utm_source=Twitter&amp;utm_medium=social&amp;utm_term=rrss_eventos_org&amp;utm_content=EventoGrowthHacking"/>
    <s v="escueladenegociosydireccion.com"/>
    <x v="4"/>
    <s v="https://pbs.twimg.com/media/D6Y5rYSWsAA1eBa.jpg"/>
    <s v="https://pbs.twimg.com/media/D6Y5rYSWsAA1eBa.jpg"/>
    <x v="7"/>
    <d v="2019-05-12T00:00:00.000"/>
    <s v="19:10:04"/>
    <s v="https://twitter.com/escueladenyd/status/1127652176304721922"/>
    <m/>
    <m/>
    <s v="1127652176304721922"/>
    <m/>
    <b v="0"/>
    <n v="3"/>
    <s v=""/>
    <b v="0"/>
    <s v="es"/>
    <m/>
    <s v=""/>
    <b v="0"/>
    <n v="1"/>
    <s v=""/>
    <s v="Hootsuite Inc."/>
    <b v="0"/>
    <s v="1127652176304721922"/>
    <s v="Tweet"/>
    <n v="0"/>
    <n v="0"/>
    <m/>
    <m/>
    <m/>
    <m/>
    <m/>
    <m/>
    <m/>
    <m/>
    <n v="1"/>
    <s v="1"/>
    <s v="1"/>
    <n v="0"/>
    <n v="0"/>
    <n v="0"/>
    <n v="0"/>
    <n v="0"/>
    <n v="0"/>
    <n v="39"/>
    <n v="100"/>
    <n v="39"/>
  </r>
  <r>
    <s v="metricool_es"/>
    <s v="jptejela"/>
    <m/>
    <m/>
    <m/>
    <m/>
    <m/>
    <m/>
    <m/>
    <m/>
    <s v="No"/>
    <n v="12"/>
    <m/>
    <m/>
    <x v="1"/>
    <d v="2019-05-17T14:30:46.000"/>
    <s v="El 6 de Junio no te puedes perder el #GHS2019ENYD 🔝 Evento de Growth Marketing organizado por @EscueladeNyD donde @jptejela os enseñará como cómo hackear eventos para conseguir mayor visibilidad 🤯😎_x000a__x000a_Aquí tenéis toda la info ⬇️⬇️⬇️_x000a__x000a_https://t.co/bxgqxipAnx"/>
    <s v="https://www.escueladenegociosydireccion.com/cat-eventos/que-es-growth-hacking-un-evento-para-entender-paso-a-paso-esta-metodologia/"/>
    <s v="escueladenegociosydireccion.com"/>
    <x v="5"/>
    <m/>
    <s v="http://pbs.twimg.com/profile_images/1053581823794728965/q0OTIp3G_normal.jpg"/>
    <x v="8"/>
    <d v="2019-05-17T00:00:00.000"/>
    <s v="14:30:46"/>
    <s v="https://twitter.com/metricool_es/status/1129393827419217920"/>
    <m/>
    <m/>
    <s v="1129393827419217920"/>
    <m/>
    <b v="0"/>
    <n v="2"/>
    <s v=""/>
    <b v="0"/>
    <s v="es"/>
    <m/>
    <s v=""/>
    <b v="0"/>
    <n v="1"/>
    <s v=""/>
    <s v="Twitter Web Client"/>
    <b v="0"/>
    <s v="1129393827419217920"/>
    <s v="Tweet"/>
    <n v="0"/>
    <n v="0"/>
    <m/>
    <m/>
    <m/>
    <m/>
    <m/>
    <m/>
    <m/>
    <m/>
    <n v="1"/>
    <s v="2"/>
    <s v="2"/>
    <n v="0"/>
    <n v="0"/>
    <n v="0"/>
    <n v="0"/>
    <n v="0"/>
    <n v="0"/>
    <n v="34"/>
    <n v="100"/>
    <n v="34"/>
  </r>
  <r>
    <s v="escueladenyd"/>
    <s v="metricool_es"/>
    <m/>
    <m/>
    <m/>
    <m/>
    <m/>
    <m/>
    <m/>
    <m/>
    <s v="Yes"/>
    <n v="14"/>
    <m/>
    <m/>
    <x v="1"/>
    <d v="2019-05-11T08:10:04.000"/>
    <s v="¿Quieres aprender a hackear eventos para conseguir mayor visibilidad? 😀Pues no te pierdas la conferencia de @jptejela, CEO de @Metricool_es en el gran evento de la temporada, #GHS2019ENyD. _x000a_Compra ya tu entrada antes de que se agoten 🤓 https://t.co/kXcuftAgAk  _x000a_¡A disfrutar! 🙌 https://t.co/RxFmllBJJ8"/>
    <s v="https://www.escueladenegociosydireccion.com/cat-eventos/que-es-growth-hacking-un-evento-para-entender-paso-a-paso-esta-metodologia/?utm_source=Twitter&amp;utm_medium=social&amp;utm_term=rrss_eventos_org&amp;utm_content=EventoGrowthHacking"/>
    <s v="escueladenegociosydireccion.com"/>
    <x v="5"/>
    <s v="https://pbs.twimg.com/media/D6RZBq_X4AACK2x.jpg"/>
    <s v="https://pbs.twimg.com/media/D6RZBq_X4AACK2x.jpg"/>
    <x v="9"/>
    <d v="2019-05-11T00:00:00.000"/>
    <s v="08:10:04"/>
    <s v="https://twitter.com/escueladenyd/status/1127123693451268097"/>
    <m/>
    <m/>
    <s v="1127123693451268097"/>
    <m/>
    <b v="0"/>
    <n v="3"/>
    <s v=""/>
    <b v="0"/>
    <s v="es"/>
    <m/>
    <s v=""/>
    <b v="0"/>
    <n v="1"/>
    <s v=""/>
    <s v="Hootsuite Inc."/>
    <b v="0"/>
    <s v="1127123693451268097"/>
    <s v="Tweet"/>
    <n v="0"/>
    <n v="0"/>
    <m/>
    <m/>
    <m/>
    <m/>
    <m/>
    <m/>
    <m/>
    <m/>
    <n v="1"/>
    <s v="1"/>
    <s v="2"/>
    <m/>
    <m/>
    <m/>
    <m/>
    <m/>
    <m/>
    <m/>
    <m/>
    <m/>
  </r>
  <r>
    <s v="escueladenyd"/>
    <s v="metricool_es"/>
    <m/>
    <m/>
    <m/>
    <m/>
    <m/>
    <m/>
    <m/>
    <m/>
    <s v="Yes"/>
    <n v="15"/>
    <m/>
    <m/>
    <x v="0"/>
    <d v="2019-05-17T15:00:15.000"/>
    <s v="El 6 de Junio no te puedes perder el #GHS2019ENYD 🔝 Evento de Growth Marketing organizado por @EscueladeNyD donde @jptejela os enseñará como cómo hackear eventos para conseguir mayor visibilidad 🤯😎_x000a__x000a_Aquí tenéis toda la info ⬇️⬇️⬇️_x000a__x000a_https://t.co/bxgqxipAnx"/>
    <m/>
    <m/>
    <x v="5"/>
    <m/>
    <s v="http://pbs.twimg.com/profile_images/611455502375981056/Ibl_Fb4z_normal.png"/>
    <x v="10"/>
    <d v="2019-05-17T00:00:00.000"/>
    <s v="15:00:15"/>
    <s v="https://twitter.com/escueladenyd/status/1129401246316683264"/>
    <m/>
    <m/>
    <s v="1129401246316683264"/>
    <m/>
    <b v="0"/>
    <n v="0"/>
    <s v=""/>
    <b v="0"/>
    <s v="es"/>
    <m/>
    <s v=""/>
    <b v="0"/>
    <n v="1"/>
    <s v="1129393827419217920"/>
    <s v="Twitter for Android"/>
    <b v="0"/>
    <s v="1129393827419217920"/>
    <s v="Tweet"/>
    <n v="0"/>
    <n v="0"/>
    <m/>
    <m/>
    <m/>
    <m/>
    <m/>
    <m/>
    <m/>
    <m/>
    <n v="1"/>
    <s v="1"/>
    <s v="2"/>
    <m/>
    <m/>
    <m/>
    <m/>
    <m/>
    <m/>
    <m/>
    <m/>
    <m/>
  </r>
  <r>
    <s v="gemmajg"/>
    <s v="metricool_es"/>
    <m/>
    <m/>
    <m/>
    <m/>
    <m/>
    <m/>
    <m/>
    <m/>
    <s v="No"/>
    <n v="16"/>
    <m/>
    <m/>
    <x v="1"/>
    <d v="2019-05-15T10:26:05.000"/>
    <s v="¿Quieres aprender a hackear eventos para conseguir mayor visibilidad? 😀Pues no te pierdas la conferencia de @jptejela, CEO de @Metricool_es en el gran evento de la temporada, #GHS2019ENyD. _x000a_Compra ya tu entrada antes de que se agoten 🤓 https://t.co/kXcuftAgAk  _x000a_¡A disfrutar! 🙌 https://t.co/RxFmllBJJ8"/>
    <m/>
    <m/>
    <x v="0"/>
    <m/>
    <s v="http://pbs.twimg.com/profile_images/835204935503523840/eEVxlZbr_normal.jpg"/>
    <x v="11"/>
    <d v="2019-05-15T00:00:00.000"/>
    <s v="10:26:05"/>
    <s v="https://twitter.com/gemmajg/status/1128607474125299714"/>
    <m/>
    <m/>
    <s v="1128607474125299714"/>
    <m/>
    <b v="0"/>
    <n v="0"/>
    <s v=""/>
    <b v="0"/>
    <s v="es"/>
    <m/>
    <s v=""/>
    <b v="0"/>
    <n v="1"/>
    <s v="1127123693451268097"/>
    <s v="Twitter Web Client"/>
    <b v="0"/>
    <s v="1127123693451268097"/>
    <s v="Tweet"/>
    <n v="0"/>
    <n v="0"/>
    <m/>
    <m/>
    <m/>
    <m/>
    <m/>
    <m/>
    <m/>
    <m/>
    <n v="1"/>
    <s v="2"/>
    <s v="2"/>
    <m/>
    <m/>
    <m/>
    <m/>
    <m/>
    <m/>
    <m/>
    <m/>
    <m/>
  </r>
  <r>
    <s v="hacemosmktin"/>
    <s v="gemmajg"/>
    <m/>
    <m/>
    <m/>
    <m/>
    <m/>
    <m/>
    <m/>
    <m/>
    <s v="Yes"/>
    <n v="20"/>
    <m/>
    <m/>
    <x v="0"/>
    <d v="2019-05-15T11:24:39.000"/>
    <s v="@HacemosMktIn @EscueladeNyD Una pena que no puedas venir a la cita anual de los Growth Hackers en #ENyD 😅_x000a_#GHS2019ENyD"/>
    <m/>
    <m/>
    <x v="6"/>
    <m/>
    <s v="http://pbs.twimg.com/profile_images/921268809289302016/8O7viiec_normal.jpg"/>
    <x v="12"/>
    <d v="2019-05-15T00:00:00.000"/>
    <s v="11:24:39"/>
    <s v="https://twitter.com/hacemosmktin/status/1128622214570545153"/>
    <m/>
    <m/>
    <s v="1128622214570545153"/>
    <m/>
    <b v="0"/>
    <n v="0"/>
    <s v=""/>
    <b v="0"/>
    <s v="es"/>
    <m/>
    <s v=""/>
    <b v="0"/>
    <n v="1"/>
    <s v="1128619549304213504"/>
    <s v="Twitter for Android"/>
    <b v="0"/>
    <s v="1128619549304213504"/>
    <s v="Tweet"/>
    <n v="0"/>
    <n v="0"/>
    <m/>
    <m/>
    <m/>
    <m/>
    <m/>
    <m/>
    <m/>
    <m/>
    <n v="1"/>
    <s v="2"/>
    <s v="2"/>
    <m/>
    <m/>
    <m/>
    <m/>
    <m/>
    <m/>
    <m/>
    <m/>
    <m/>
  </r>
  <r>
    <s v="gemmajg"/>
    <s v="hacemosmktin"/>
    <m/>
    <m/>
    <m/>
    <m/>
    <m/>
    <m/>
    <m/>
    <m/>
    <s v="Yes"/>
    <n v="22"/>
    <m/>
    <m/>
    <x v="2"/>
    <d v="2019-05-15T11:14:03.000"/>
    <s v="@HacemosMktIn @EscueladeNyD Una pena que no puedas venir a la cita anual de los Growth Hackers en #ENyD 😅_x000a_#GHS2019ENyD"/>
    <m/>
    <m/>
    <x v="6"/>
    <m/>
    <s v="http://pbs.twimg.com/profile_images/835204935503523840/eEVxlZbr_normal.jpg"/>
    <x v="13"/>
    <d v="2019-05-15T00:00:00.000"/>
    <s v="11:14:03"/>
    <s v="https://twitter.com/gemmajg/status/1128619549304213504"/>
    <m/>
    <m/>
    <s v="1128619549304213504"/>
    <s v="1128616864060461056"/>
    <b v="0"/>
    <n v="2"/>
    <s v="1440393044"/>
    <b v="0"/>
    <s v="es"/>
    <m/>
    <s v=""/>
    <b v="0"/>
    <n v="1"/>
    <s v=""/>
    <s v="Twitter Web Client"/>
    <b v="0"/>
    <s v="1128616864060461056"/>
    <s v="Tweet"/>
    <n v="0"/>
    <n v="0"/>
    <m/>
    <m/>
    <m/>
    <m/>
    <m/>
    <m/>
    <m/>
    <m/>
    <n v="1"/>
    <s v="2"/>
    <s v="2"/>
    <n v="0"/>
    <n v="0"/>
    <n v="0"/>
    <n v="0"/>
    <n v="0"/>
    <n v="0"/>
    <n v="19"/>
    <n v="100"/>
    <n v="19"/>
  </r>
  <r>
    <s v="barrerostadl"/>
    <s v="escueladenyd"/>
    <m/>
    <m/>
    <m/>
    <m/>
    <m/>
    <m/>
    <m/>
    <m/>
    <s v="Yes"/>
    <n v="23"/>
    <m/>
    <m/>
    <x v="0"/>
    <d v="2019-05-16T19:30:00.000"/>
    <s v="¿Quieres escuchar a los ponentes que hablarán en el #GHS2019ENyD el 6 de junio en #ENyD? 🎧Aquí los tienes prácticamente a todos. Durante meses @BarreroStadl y nuestra #CommunityManager @GemmaJG, estuvieron grabando podcasts a diferentes #GrowthHackers ⚡️https://t.co/pnVtpsJkfh https://t.co/1awBVVQurH"/>
    <m/>
    <m/>
    <x v="7"/>
    <m/>
    <s v="http://pbs.twimg.com/profile_images/752108018402287616/RoIZ3jGs_normal.jpg"/>
    <x v="14"/>
    <d v="2019-05-16T00:00:00.000"/>
    <s v="19:30:00"/>
    <s v="https://twitter.com/barrerostadl/status/1129106745006198789"/>
    <m/>
    <m/>
    <s v="1129106745006198789"/>
    <m/>
    <b v="0"/>
    <n v="0"/>
    <s v=""/>
    <b v="0"/>
    <s v="es"/>
    <m/>
    <s v=""/>
    <b v="0"/>
    <n v="2"/>
    <s v="1129052670076043264"/>
    <s v="Twitter Web Client"/>
    <b v="0"/>
    <s v="1129052670076043264"/>
    <s v="Tweet"/>
    <n v="0"/>
    <n v="0"/>
    <m/>
    <m/>
    <m/>
    <m/>
    <m/>
    <m/>
    <m/>
    <m/>
    <n v="1"/>
    <s v="2"/>
    <s v="1"/>
    <m/>
    <m/>
    <m/>
    <m/>
    <m/>
    <m/>
    <m/>
    <m/>
    <m/>
  </r>
  <r>
    <s v="escueladenyd"/>
    <s v="barrerostadl"/>
    <m/>
    <m/>
    <m/>
    <m/>
    <m/>
    <m/>
    <m/>
    <m/>
    <s v="Yes"/>
    <n v="25"/>
    <m/>
    <m/>
    <x v="1"/>
    <d v="2019-05-16T15:55:07.000"/>
    <s v="¿Quieres escuchar a los ponentes que hablarán en el #GHS2019ENyD el 6 de junio en #ENyD? 🎧Aquí los tienes prácticamente a todos. Durante meses @BarreroStadl y nuestra #CommunityManager @GemmaJG, estuvieron grabando podcasts a diferentes #GrowthHackers ⚡️https://t.co/pnVtpsJkfh https://t.co/1awBVVQurH"/>
    <s v="https://soundcloud.com/upswingconf?platform=hootsuite"/>
    <s v="soundcloud.com"/>
    <x v="8"/>
    <s v="https://pbs.twimg.com/media/D6sza3dWkAA4nLG.jpg"/>
    <s v="https://pbs.twimg.com/media/D6sza3dWkAA4nLG.jpg"/>
    <x v="15"/>
    <d v="2019-05-16T00:00:00.000"/>
    <s v="15:55:07"/>
    <s v="https://twitter.com/escueladenyd/status/1129052670076043264"/>
    <m/>
    <m/>
    <s v="1129052670076043264"/>
    <m/>
    <b v="0"/>
    <n v="3"/>
    <s v=""/>
    <b v="0"/>
    <s v="es"/>
    <m/>
    <s v=""/>
    <b v="0"/>
    <n v="2"/>
    <s v=""/>
    <s v="Hootsuite Inc."/>
    <b v="0"/>
    <s v="1129052670076043264"/>
    <s v="Tweet"/>
    <n v="0"/>
    <n v="0"/>
    <m/>
    <m/>
    <m/>
    <m/>
    <m/>
    <m/>
    <m/>
    <m/>
    <n v="1"/>
    <s v="1"/>
    <s v="2"/>
    <n v="0"/>
    <n v="0"/>
    <n v="0"/>
    <n v="0"/>
    <n v="0"/>
    <n v="0"/>
    <n v="39"/>
    <n v="100"/>
    <n v="39"/>
  </r>
  <r>
    <s v="gemmajg"/>
    <s v="barrerostadl"/>
    <m/>
    <m/>
    <m/>
    <m/>
    <m/>
    <m/>
    <m/>
    <m/>
    <s v="Yes"/>
    <n v="26"/>
    <m/>
    <m/>
    <x v="1"/>
    <d v="2019-05-16T19:31:43.000"/>
    <s v="¿Quieres escuchar a los ponentes que hablarán en el #GHS2019ENyD el 6 de junio en #ENyD? 🎧Aquí los tienes prácticamente a todos. Durante meses @BarreroStadl y nuestra #CommunityManager @GemmaJG, estuvieron grabando podcasts a diferentes #GrowthHackers ⚡️https://t.co/pnVtpsJkfh https://t.co/1awBVVQurH"/>
    <m/>
    <m/>
    <x v="7"/>
    <m/>
    <s v="http://pbs.twimg.com/profile_images/835204935503523840/eEVxlZbr_normal.jpg"/>
    <x v="16"/>
    <d v="2019-05-16T00:00:00.000"/>
    <s v="19:31:43"/>
    <s v="https://twitter.com/gemmajg/status/1129107175601844229"/>
    <m/>
    <m/>
    <s v="1129107175601844229"/>
    <m/>
    <b v="0"/>
    <n v="0"/>
    <s v=""/>
    <b v="0"/>
    <s v="es"/>
    <m/>
    <s v=""/>
    <b v="0"/>
    <n v="2"/>
    <s v="1129052670076043264"/>
    <s v="Twitter for Android"/>
    <b v="0"/>
    <s v="1129052670076043264"/>
    <s v="Tweet"/>
    <n v="0"/>
    <n v="0"/>
    <m/>
    <m/>
    <m/>
    <m/>
    <m/>
    <m/>
    <m/>
    <m/>
    <n v="1"/>
    <s v="2"/>
    <s v="2"/>
    <n v="0"/>
    <n v="0"/>
    <n v="0"/>
    <n v="0"/>
    <n v="0"/>
    <n v="0"/>
    <n v="39"/>
    <n v="100"/>
    <n v="39"/>
  </r>
  <r>
    <s v="escueladenyd"/>
    <s v="escueladenyd"/>
    <m/>
    <m/>
    <m/>
    <m/>
    <m/>
    <m/>
    <m/>
    <m/>
    <s v="No"/>
    <n v="27"/>
    <m/>
    <m/>
    <x v="3"/>
    <d v="2019-05-07T10:03:01.000"/>
    <s v="🔥 Empieza la cuenta atrás para Growth Hackers Sprint 🔥_x000a__x000a_▶️ 10 Speakers_x000a_▶️ 6 de Junio de 2019_x000a_▶️ 4 Mesas Redondas_x000a_▶️ 1 Cara a Cara_x000a__x000a_👇 Compra tu entrada aquí 👇_x000a__x000a_https://t.co/kXcuftAgAk  _x000a__x000a_#GHS2019ENYD #GrowthHacking https://t.co/pPtvfzCkhA"/>
    <s v="https://www.escueladenegociosydireccion.com/cat-eventos/que-es-growth-hacking-un-evento-para-entender-paso-a-paso-esta-metodologia/?utm_source=Twitter&amp;utm_medium=social&amp;utm_term=rrss_eventos_org&amp;utm_content=EventoGrowthHacking"/>
    <s v="escueladenegociosydireccion.com"/>
    <x v="1"/>
    <s v="https://pbs.twimg.com/media/D59MgthW4AICeDf.jpg"/>
    <s v="https://pbs.twimg.com/media/D59MgthW4AICeDf.jpg"/>
    <x v="17"/>
    <d v="2019-05-07T00:00:00.000"/>
    <s v="10:03:01"/>
    <s v="https://twitter.com/escueladenyd/status/1125702568385089537"/>
    <m/>
    <m/>
    <s v="1125702568385089537"/>
    <m/>
    <b v="0"/>
    <n v="7"/>
    <s v=""/>
    <b v="0"/>
    <s v="es"/>
    <m/>
    <s v=""/>
    <b v="0"/>
    <n v="3"/>
    <s v=""/>
    <s v="Twitter Web Client"/>
    <b v="0"/>
    <s v="1125702568385089537"/>
    <s v="Retweet"/>
    <n v="0"/>
    <n v="0"/>
    <m/>
    <m/>
    <m/>
    <m/>
    <m/>
    <m/>
    <m/>
    <m/>
    <n v="2"/>
    <s v="1"/>
    <s v="1"/>
    <n v="0"/>
    <n v="0"/>
    <n v="0"/>
    <n v="0"/>
    <n v="0"/>
    <n v="0"/>
    <n v="28"/>
    <n v="100"/>
    <n v="28"/>
  </r>
  <r>
    <s v="escueladenyd"/>
    <s v="escueladenyd"/>
    <m/>
    <m/>
    <m/>
    <m/>
    <m/>
    <m/>
    <m/>
    <m/>
    <s v="No"/>
    <n v="29"/>
    <m/>
    <m/>
    <x v="3"/>
    <d v="2019-05-17T13:25:05.000"/>
    <s v="🔝¿Tienes ya tu asiento para el gran #evento de #GrowthHacking?🤔El próximo 6 de Junio #GHS2019ENyD en #ENyD habrá novedades, exclusivas y sorpresas de la mano de grandes #expertos #referentes #GrowthHackers 👍 ¡No te lo puedes perder! Compra tu entrada☺️https://t.co/kXcuftAgAk https://t.co/6djHM3m3J8"/>
    <s v="https://www.escueladenegociosydireccion.com/cat-eventos/que-es-growth-hacking-un-evento-para-entender-paso-a-paso-esta-metodologia/?utm_source=Twitter&amp;utm_medium=social&amp;utm_term=rrss_eventos_org&amp;utm_content=EventoGrowthHacking"/>
    <s v="escueladenegociosydireccion.com"/>
    <x v="9"/>
    <s v="https://pbs.twimg.com/media/D6xaquDWkAEzwI_.jpg"/>
    <s v="https://pbs.twimg.com/media/D6xaquDWkAEzwI_.jpg"/>
    <x v="18"/>
    <d v="2019-05-17T00:00:00.000"/>
    <s v="13:25:05"/>
    <s v="https://twitter.com/escueladenyd/status/1129377298631790592"/>
    <m/>
    <m/>
    <s v="1129377298631790592"/>
    <m/>
    <b v="0"/>
    <n v="1"/>
    <s v=""/>
    <b v="0"/>
    <s v="es"/>
    <m/>
    <s v=""/>
    <b v="0"/>
    <n v="1"/>
    <s v=""/>
    <s v="Hootsuite Inc."/>
    <b v="0"/>
    <s v="1129377298631790592"/>
    <s v="Tweet"/>
    <n v="0"/>
    <n v="0"/>
    <m/>
    <m/>
    <m/>
    <m/>
    <m/>
    <m/>
    <m/>
    <m/>
    <n v="2"/>
    <s v="1"/>
    <s v="1"/>
    <n v="0"/>
    <n v="0"/>
    <n v="0"/>
    <n v="0"/>
    <n v="0"/>
    <n v="0"/>
    <n v="43"/>
    <n v="100"/>
    <n v="43"/>
  </r>
  <r>
    <s v="gemmajg"/>
    <s v="escueladenyd"/>
    <m/>
    <m/>
    <m/>
    <m/>
    <m/>
    <m/>
    <m/>
    <m/>
    <s v="Yes"/>
    <n v="30"/>
    <m/>
    <m/>
    <x v="0"/>
    <d v="2019-05-09T19:50:21.000"/>
    <s v="🔥 Empieza la cuenta atrás para Growth Hackers Sprint 🔥_x000a__x000a_▶️ 10 Speakers_x000a_▶️ 6 de Junio de 2019_x000a_▶️ 4 Mesas Redondas_x000a_▶️ 1 Cara a Cara_x000a__x000a_👇 Compra tu entrada aquí 👇_x000a__x000a_https://t.co/kXcuftAgAk  _x000a__x000a_#GHS2019ENYD #GrowthHacking https://t.co/pPtvfzCkhA"/>
    <m/>
    <m/>
    <x v="0"/>
    <m/>
    <s v="http://pbs.twimg.com/profile_images/835204935503523840/eEVxlZbr_normal.jpg"/>
    <x v="19"/>
    <d v="2019-05-09T00:00:00.000"/>
    <s v="19:50:21"/>
    <s v="https://twitter.com/gemmajg/status/1126575151347380228"/>
    <m/>
    <m/>
    <s v="1126575151347380228"/>
    <m/>
    <b v="0"/>
    <n v="0"/>
    <s v=""/>
    <b v="0"/>
    <s v="es"/>
    <m/>
    <s v=""/>
    <b v="0"/>
    <n v="3"/>
    <s v="1125702568385089537"/>
    <s v="Twitter for Android"/>
    <b v="0"/>
    <s v="1125702568385089537"/>
    <s v="Tweet"/>
    <n v="0"/>
    <n v="0"/>
    <m/>
    <m/>
    <m/>
    <m/>
    <m/>
    <m/>
    <m/>
    <m/>
    <n v="4"/>
    <s v="2"/>
    <s v="1"/>
    <n v="0"/>
    <n v="0"/>
    <n v="0"/>
    <n v="0"/>
    <n v="0"/>
    <n v="0"/>
    <n v="28"/>
    <n v="100"/>
    <n v="28"/>
  </r>
  <r>
    <s v="gemmajg"/>
    <s v="escueladenyd"/>
    <m/>
    <m/>
    <m/>
    <m/>
    <m/>
    <m/>
    <m/>
    <m/>
    <s v="Yes"/>
    <n v="34"/>
    <m/>
    <m/>
    <x v="0"/>
    <d v="2019-05-17T15:13:01.000"/>
    <s v="🔝¿Tienes ya tu asiento para el gran #evento de #GrowthHacking?🤔El próximo 6 de Junio #GHS2019ENyD en #ENyD habrá novedades, exclusivas y sorpresas de la mano de grandes #expertos #referentes #GrowthHackers 👍 ¡No te lo puedes perder! Compra tu entrada☺️https://t.co/kXcuftAgAk https://t.co/6djHM3m3J8"/>
    <m/>
    <m/>
    <x v="10"/>
    <m/>
    <s v="http://pbs.twimg.com/profile_images/835204935503523840/eEVxlZbr_normal.jpg"/>
    <x v="20"/>
    <d v="2019-05-17T00:00:00.000"/>
    <s v="15:13:01"/>
    <s v="https://twitter.com/gemmajg/status/1129404462873894916"/>
    <m/>
    <m/>
    <s v="1129404462873894916"/>
    <m/>
    <b v="0"/>
    <n v="0"/>
    <s v=""/>
    <b v="0"/>
    <s v="es"/>
    <m/>
    <s v=""/>
    <b v="0"/>
    <n v="1"/>
    <s v="1129377298631790592"/>
    <s v="Twitter Web Client"/>
    <b v="0"/>
    <s v="1129377298631790592"/>
    <s v="Tweet"/>
    <n v="0"/>
    <n v="0"/>
    <m/>
    <m/>
    <m/>
    <m/>
    <m/>
    <m/>
    <m/>
    <m/>
    <n v="4"/>
    <s v="2"/>
    <s v="1"/>
    <n v="0"/>
    <n v="0"/>
    <n v="0"/>
    <n v="0"/>
    <n v="0"/>
    <n v="0"/>
    <n v="43"/>
    <n v="100"/>
    <n v="43"/>
  </r>
  <r>
    <s v="hacemosmktin"/>
    <s v="escueladenyd"/>
    <m/>
    <m/>
    <m/>
    <m/>
    <m/>
    <m/>
    <m/>
    <m/>
    <s v="No"/>
    <n v="35"/>
    <m/>
    <m/>
    <x v="1"/>
    <d v="2019-05-15T11:03:23.000"/>
    <s v="MUY BUEN EVENTO! Growth Hacking: Escala tu Proyecto Empresarial al Siguiente Nivel - Haga clic ver también ☛  https://t.co/0mm8SkcOaG vía @EscueladeNyD y #HacemosMarketing"/>
    <s v="https://www.escueladenegociosydireccion.com/cat-eventos/que-es-growth-hacking-un-evento-para-entender-paso-a-paso-esta-metodologia/"/>
    <s v="escueladenegociosydireccion.com"/>
    <x v="11"/>
    <m/>
    <s v="http://pbs.twimg.com/profile_images/921268809289302016/8O7viiec_normal.jpg"/>
    <x v="21"/>
    <d v="2019-05-15T00:00:00.000"/>
    <s v="11:03:23"/>
    <s v="https://twitter.com/hacemosmktin/status/1128616864060461056"/>
    <m/>
    <m/>
    <s v="1128616864060461056"/>
    <m/>
    <b v="0"/>
    <n v="3"/>
    <s v=""/>
    <b v="0"/>
    <s v="es"/>
    <m/>
    <s v=""/>
    <b v="0"/>
    <n v="2"/>
    <s v=""/>
    <s v="Twitter for Android"/>
    <b v="0"/>
    <s v="1128616864060461056"/>
    <s v="Reply-To"/>
    <n v="0"/>
    <n v="0"/>
    <s v="-16.3435946,28.4097691 _x000a_-16.1193629,28.4097691 _x000a_-16.1193629,28.5893929 _x000a_-16.3435946,28.5893929"/>
    <s v="Spain"/>
    <s v="ES"/>
    <s v="Santa Cruz de Tenerife, Spain"/>
    <s v="7974acce42d034d5"/>
    <s v="Santa Cruz de Tenerife"/>
    <s v="city"/>
    <s v="https://api.twitter.com/1.1/geo/id/7974acce42d034d5.json"/>
    <n v="2"/>
    <s v="2"/>
    <s v="1"/>
    <n v="0"/>
    <n v="0"/>
    <n v="0"/>
    <n v="0"/>
    <n v="0"/>
    <n v="0"/>
    <n v="20"/>
    <n v="100"/>
    <n v="20"/>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48"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3">
        <item x="3"/>
        <item x="17"/>
        <item x="4"/>
        <item x="19"/>
        <item x="9"/>
        <item x="5"/>
        <item x="7"/>
        <item x="6"/>
        <item x="11"/>
        <item x="21"/>
        <item x="13"/>
        <item x="12"/>
        <item x="0"/>
        <item x="1"/>
        <item x="2"/>
        <item x="15"/>
        <item x="14"/>
        <item x="16"/>
        <item x="18"/>
        <item x="8"/>
        <item x="10"/>
        <item x="20"/>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3">
    <i>
      <x/>
    </i>
    <i>
      <x v="1"/>
    </i>
    <i>
      <x v="2"/>
    </i>
    <i>
      <x v="3"/>
    </i>
    <i>
      <x v="4"/>
    </i>
    <i>
      <x v="5"/>
    </i>
    <i>
      <x v="6"/>
    </i>
    <i>
      <x v="7"/>
    </i>
    <i>
      <x v="8"/>
    </i>
    <i>
      <x v="9"/>
    </i>
    <i>
      <x v="10"/>
    </i>
    <i>
      <x v="11"/>
    </i>
    <i>
      <x v="12"/>
    </i>
    <i>
      <x v="13"/>
    </i>
    <i>
      <x v="14"/>
    </i>
    <i>
      <x v="15"/>
    </i>
    <i>
      <x v="16"/>
    </i>
    <i>
      <x v="17"/>
    </i>
    <i>
      <x v="18"/>
    </i>
    <i>
      <x v="19"/>
    </i>
    <i>
      <x v="20"/>
    </i>
    <i>
      <x v="2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1" s="1"/>
        <i x="2" s="1"/>
        <i x="0"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2">
        <i x="6" s="1"/>
        <i x="10" s="1"/>
        <i x="9" s="1"/>
        <i x="5" s="1"/>
        <i x="7" s="1"/>
        <i x="8" s="1"/>
        <i x="2" s="1"/>
        <i x="1" s="1"/>
        <i x="3" s="1"/>
        <i x="4" s="1"/>
        <i x="1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5" totalsRowShown="0" headerRowDxfId="502" dataDxfId="501">
  <autoFilter ref="A2:BN35"/>
  <tableColumns count="66">
    <tableColumn id="1" name="Vertex 1" dataDxfId="451"/>
    <tableColumn id="2" name="Vertex 2" dataDxfId="449"/>
    <tableColumn id="3" name="Color" dataDxfId="450"/>
    <tableColumn id="4" name="Width" dataDxfId="500"/>
    <tableColumn id="11" name="Style" dataDxfId="499"/>
    <tableColumn id="5" name="Opacity" dataDxfId="498"/>
    <tableColumn id="6" name="Visibility" dataDxfId="497"/>
    <tableColumn id="10" name="Label" dataDxfId="496"/>
    <tableColumn id="12" name="Label Text Color" dataDxfId="495"/>
    <tableColumn id="13" name="Label Font Size" dataDxfId="494"/>
    <tableColumn id="14" name="Reciprocated?" dataDxfId="180"/>
    <tableColumn id="7" name="ID" dataDxfId="493"/>
    <tableColumn id="9" name="Dynamic Filter" dataDxfId="492"/>
    <tableColumn id="8" name="Add Your Own Columns Here" dataDxfId="448"/>
    <tableColumn id="15" name="Relationship" dataDxfId="447"/>
    <tableColumn id="16" name="Relationship Date (UTC)" dataDxfId="446"/>
    <tableColumn id="17" name="Tweet" dataDxfId="445"/>
    <tableColumn id="18" name="URLs in Tweet" dataDxfId="444"/>
    <tableColumn id="19" name="Domains in Tweet" dataDxfId="443"/>
    <tableColumn id="20" name="Hashtags in Tweet" dataDxfId="442"/>
    <tableColumn id="21" name="Media in Tweet" dataDxfId="441"/>
    <tableColumn id="22" name="Tweet Image File" dataDxfId="440"/>
    <tableColumn id="23" name="Tweet Date (UTC)" dataDxfId="439"/>
    <tableColumn id="24" name="Date" dataDxfId="438"/>
    <tableColumn id="25" name="Time" dataDxfId="437"/>
    <tableColumn id="26" name="Twitter Page for Tweet" dataDxfId="436"/>
    <tableColumn id="27" name="Latitude" dataDxfId="435"/>
    <tableColumn id="28" name="Longitude" dataDxfId="434"/>
    <tableColumn id="29" name="Imported ID" dataDxfId="433"/>
    <tableColumn id="30" name="In-Reply-To Tweet ID" dataDxfId="432"/>
    <tableColumn id="31" name="Favorited" dataDxfId="431"/>
    <tableColumn id="32" name="Favorite Count" dataDxfId="430"/>
    <tableColumn id="33" name="In-Reply-To User ID" dataDxfId="429"/>
    <tableColumn id="34" name="Is Quote Status" dataDxfId="428"/>
    <tableColumn id="35" name="Language" dataDxfId="427"/>
    <tableColumn id="36" name="Possibly Sensitive" dataDxfId="426"/>
    <tableColumn id="37" name="Quoted Status ID" dataDxfId="425"/>
    <tableColumn id="38" name="Retweeted" dataDxfId="424"/>
    <tableColumn id="39" name="Retweet Count" dataDxfId="423"/>
    <tableColumn id="40" name="Retweet ID" dataDxfId="422"/>
    <tableColumn id="41" name="Source" dataDxfId="421"/>
    <tableColumn id="42" name="Truncated" dataDxfId="420"/>
    <tableColumn id="43" name="Unified Twitter ID" dataDxfId="419"/>
    <tableColumn id="44" name="Imported Tweet Type" dataDxfId="418"/>
    <tableColumn id="45" name="Added By Extended Analysis" dataDxfId="417"/>
    <tableColumn id="46" name="Corrected By Extended Analysis" dataDxfId="416"/>
    <tableColumn id="47" name="Place Bounding Box" dataDxfId="415"/>
    <tableColumn id="48" name="Place Country" dataDxfId="414"/>
    <tableColumn id="49" name="Place Country Code" dataDxfId="413"/>
    <tableColumn id="50" name="Place Full Name" dataDxfId="412"/>
    <tableColumn id="51" name="Place ID" dataDxfId="411"/>
    <tableColumn id="52" name="Place Name" dataDxfId="410"/>
    <tableColumn id="53" name="Place Type" dataDxfId="409"/>
    <tableColumn id="54" name="Place URL" dataDxfId="408"/>
    <tableColumn id="55" name="Edge Weight"/>
    <tableColumn id="56" name="Vertex 1 Group" dataDxfId="371">
      <calculatedColumnFormula>REPLACE(INDEX(GroupVertices[Group], MATCH(Edges[[#This Row],[Vertex 1]],GroupVertices[Vertex],0)),1,1,"")</calculatedColumnFormula>
    </tableColumn>
    <tableColumn id="57" name="Vertex 2 Group" dataDxfId="206">
      <calculatedColumnFormula>REPLACE(INDEX(GroupVertices[Group], MATCH(Edges[[#This Row],[Vertex 2]],GroupVertices[Vertex],0)),1,1,"")</calculatedColumnFormula>
    </tableColumn>
    <tableColumn id="58" name="Sentiment List #1: Positive Word Count" dataDxfId="205"/>
    <tableColumn id="59" name="Sentiment List #1: Positive Word Percentage (%)" dataDxfId="204"/>
    <tableColumn id="60" name="Sentiment List #2: Negative Word Count" dataDxfId="203"/>
    <tableColumn id="61" name="Sentiment List #2: Negative Word Percentage (%)" dataDxfId="202"/>
    <tableColumn id="62" name="Sentiment List #3: Angry/Violent Word Count" dataDxfId="201"/>
    <tableColumn id="63" name="Sentiment List #3: Angry/Violent Word Percentage (%)" dataDxfId="200"/>
    <tableColumn id="64" name="Non-categorized Word Count" dataDxfId="199"/>
    <tableColumn id="65" name="Non-categorized Word Percentage (%)" dataDxfId="198"/>
    <tableColumn id="66" name="Edge Content Word Count" dataDxfId="197"/>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5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6" totalsRowShown="0" headerRowDxfId="370" dataDxfId="369">
  <autoFilter ref="A2:C6"/>
  <tableColumns count="3">
    <tableColumn id="1" name="Group 1" dataDxfId="368"/>
    <tableColumn id="2" name="Group 2" dataDxfId="367"/>
    <tableColumn id="3" name="Edges" dataDxfId="366"/>
  </tableColumns>
  <tableStyleInfo name="NodeXL Table" showFirstColumn="0" showLastColumn="0" showRowStripes="1" showColumnStripes="0"/>
</table>
</file>

<file path=xl/tables/table12.xml><?xml version="1.0" encoding="utf-8"?>
<table xmlns="http://schemas.openxmlformats.org/spreadsheetml/2006/main" id="11" name="Path Edges" displayName="Path_Edges" ref="A1:DL34" totalsRowShown="0" headerRowDxfId="363" dataDxfId="362">
  <autoFilter ref="A1:DL34"/>
  <tableColumns count="116">
    <tableColumn id="1" name="Path Vertex 1" dataDxfId="361"/>
    <tableColumn id="2" name="Path Vertex 2" dataDxfId="360"/>
    <tableColumn id="3" name="Edge Vertex 1" dataDxfId="359"/>
    <tableColumn id="4" name="Edge Vertex 2" dataDxfId="358"/>
    <tableColumn id="5" name="Reciprocated?" dataDxfId="357"/>
    <tableColumn id="6" name="Relationship" dataDxfId="356"/>
    <tableColumn id="7" name="Relationship Date (UTC)" dataDxfId="355"/>
    <tableColumn id="8" name="Tweet" dataDxfId="354"/>
    <tableColumn id="9" name="URLs in Tweet" dataDxfId="353"/>
    <tableColumn id="10" name="Domains in Tweet" dataDxfId="352"/>
    <tableColumn id="11" name="Hashtags in Tweet" dataDxfId="351"/>
    <tableColumn id="12" name="Media in Tweet" dataDxfId="350"/>
    <tableColumn id="13" name="Tweet Image File" dataDxfId="349"/>
    <tableColumn id="14" name="Tweet Date (UTC)" dataDxfId="348"/>
    <tableColumn id="15" name="Date" dataDxfId="347"/>
    <tableColumn id="16" name="Time" dataDxfId="346"/>
    <tableColumn id="17" name="Twitter Page for Tweet" dataDxfId="345"/>
    <tableColumn id="18" name="Latitude" dataDxfId="344"/>
    <tableColumn id="19" name="Longitude" dataDxfId="343"/>
    <tableColumn id="20" name="Imported ID" dataDxfId="342"/>
    <tableColumn id="21" name="In-Reply-To Tweet ID" dataDxfId="341"/>
    <tableColumn id="22" name="Favorited" dataDxfId="340"/>
    <tableColumn id="23" name="Favorite Count" dataDxfId="339"/>
    <tableColumn id="24" name="In-Reply-To User ID" dataDxfId="338"/>
    <tableColumn id="25" name="Is Quote Status" dataDxfId="337"/>
    <tableColumn id="26" name="Language" dataDxfId="336"/>
    <tableColumn id="27" name="Possibly Sensitive" dataDxfId="335"/>
    <tableColumn id="28" name="Quoted Status ID" dataDxfId="334"/>
    <tableColumn id="29" name="Retweeted" dataDxfId="333"/>
    <tableColumn id="30" name="Retweet Count" dataDxfId="332"/>
    <tableColumn id="31" name="Retweet ID" dataDxfId="331"/>
    <tableColumn id="32" name="Source" dataDxfId="330"/>
    <tableColumn id="33" name="Truncated" dataDxfId="329"/>
    <tableColumn id="34" name="Unified Twitter ID" dataDxfId="328"/>
    <tableColumn id="35" name="Imported Tweet Type" dataDxfId="327"/>
    <tableColumn id="36" name="Added By Extended Analysis" dataDxfId="326"/>
    <tableColumn id="37" name="Corrected By Extended Analysis" dataDxfId="325"/>
    <tableColumn id="38" name="Place Bounding Box" dataDxfId="324"/>
    <tableColumn id="39" name="Place Country" dataDxfId="323"/>
    <tableColumn id="40" name="Place Country Code" dataDxfId="322"/>
    <tableColumn id="41" name="Place Full Name" dataDxfId="321"/>
    <tableColumn id="42" name="Place ID" dataDxfId="320"/>
    <tableColumn id="43" name="Place Name" dataDxfId="319"/>
    <tableColumn id="44" name="Place Type" dataDxfId="318"/>
    <tableColumn id="45" name="Place URL" dataDxfId="317"/>
    <tableColumn id="46" name="Edge Weight" dataDxfId="316"/>
    <tableColumn id="47" name="Vertex 1 Group" dataDxfId="315"/>
    <tableColumn id="48" name="Vertex 2 Group" dataDxfId="314"/>
    <tableColumn id="49" name="Vertex 1 Vertex" dataDxfId="313"/>
    <tableColumn id="50" name="Vertex 1 Degree" dataDxfId="312"/>
    <tableColumn id="51" name="Vertex 1 In-Degree" dataDxfId="311"/>
    <tableColumn id="52" name="Vertex 1 Out-Degree" dataDxfId="310"/>
    <tableColumn id="53" name="Vertex 1 Betweenness Centrality" dataDxfId="309"/>
    <tableColumn id="54" name="Vertex 1 Closeness Centrality" dataDxfId="308"/>
    <tableColumn id="55" name="Vertex 1 Eigenvector Centrality" dataDxfId="307"/>
    <tableColumn id="56" name="Vertex 1 PageRank" dataDxfId="306"/>
    <tableColumn id="57" name="Vertex 1 Clustering Coefficient" dataDxfId="305"/>
    <tableColumn id="58" name="Vertex 1 Reciprocated Vertex Pair Ratio" dataDxfId="304"/>
    <tableColumn id="59" name="Vertex 1 Name" dataDxfId="303"/>
    <tableColumn id="60" name="Vertex 1 Followed" dataDxfId="302"/>
    <tableColumn id="61" name="Vertex 1 Followers" dataDxfId="301"/>
    <tableColumn id="62" name="Vertex 1 Tweets" dataDxfId="300"/>
    <tableColumn id="63" name="Vertex 1 Favorites" dataDxfId="299"/>
    <tableColumn id="64" name="Vertex 1 Time Zone UTC Offset (Seconds)" dataDxfId="298"/>
    <tableColumn id="65" name="Vertex 1 Description" dataDxfId="297"/>
    <tableColumn id="66" name="Vertex 1 Location" dataDxfId="296"/>
    <tableColumn id="67" name="Vertex 1 Web" dataDxfId="295"/>
    <tableColumn id="68" name="Vertex 1 Time Zone" dataDxfId="294"/>
    <tableColumn id="69" name="Vertex 1 Joined Twitter Date (UTC)" dataDxfId="293"/>
    <tableColumn id="70" name="Vertex 1 Profile Banner Url" dataDxfId="292"/>
    <tableColumn id="71" name="Vertex 1 Default Profile" dataDxfId="291"/>
    <tableColumn id="72" name="Vertex 1 Default Profile Image" dataDxfId="290"/>
    <tableColumn id="73" name="Vertex 1 Geo Enabled" dataDxfId="289"/>
    <tableColumn id="74" name="Vertex 1 Language" dataDxfId="288"/>
    <tableColumn id="75" name="Vertex 1 Listed Count" dataDxfId="287"/>
    <tableColumn id="76" name="Vertex 1 Profile Background Image Url" dataDxfId="286"/>
    <tableColumn id="77" name="Vertex 1 Verified" dataDxfId="285"/>
    <tableColumn id="78" name="Vertex 1 Tweeted Search Term?" dataDxfId="284"/>
    <tableColumn id="79" name="Vertex 1 Vertex Group" dataDxfId="283"/>
    <tableColumn id="80" name="Vertex 2 Vertex" dataDxfId="282"/>
    <tableColumn id="81" name="Vertex 2 Degree" dataDxfId="281"/>
    <tableColumn id="82" name="Vertex 2 In-Degree" dataDxfId="280"/>
    <tableColumn id="83" name="Vertex 2 Out-Degree" dataDxfId="279"/>
    <tableColumn id="84" name="Vertex 2 Betweenness Centrality" dataDxfId="278"/>
    <tableColumn id="85" name="Vertex 2 Closeness Centrality" dataDxfId="277"/>
    <tableColumn id="86" name="Vertex 2 Eigenvector Centrality" dataDxfId="276"/>
    <tableColumn id="87" name="Vertex 2 PageRank" dataDxfId="275"/>
    <tableColumn id="88" name="Vertex 2 Clustering Coefficient" dataDxfId="274"/>
    <tableColumn id="89" name="Vertex 2 Reciprocated Vertex Pair Ratio" dataDxfId="273"/>
    <tableColumn id="90" name="Vertex 2 Name" dataDxfId="272"/>
    <tableColumn id="91" name="Vertex 2 Followed" dataDxfId="271"/>
    <tableColumn id="92" name="Vertex 2 Followers" dataDxfId="270"/>
    <tableColumn id="93" name="Vertex 2 Tweets" dataDxfId="269"/>
    <tableColumn id="94" name="Vertex 2 Favorites" dataDxfId="268"/>
    <tableColumn id="95" name="Vertex 2 Time Zone UTC Offset (Seconds)" dataDxfId="267"/>
    <tableColumn id="96" name="Vertex 2 Description" dataDxfId="266"/>
    <tableColumn id="97" name="Vertex 2 Location" dataDxfId="265"/>
    <tableColumn id="98" name="Vertex 2 Web" dataDxfId="264"/>
    <tableColumn id="99" name="Vertex 2 Time Zone" dataDxfId="263"/>
    <tableColumn id="100" name="Vertex 2 Joined Twitter Date (UTC)" dataDxfId="262"/>
    <tableColumn id="101" name="Vertex 2 Profile Banner Url" dataDxfId="261"/>
    <tableColumn id="102" name="Vertex 2 Default Profile" dataDxfId="260"/>
    <tableColumn id="103" name="Vertex 2 Default Profile Image" dataDxfId="259"/>
    <tableColumn id="104" name="Vertex 2 Geo Enabled" dataDxfId="258"/>
    <tableColumn id="105" name="Vertex 2 Language" dataDxfId="257"/>
    <tableColumn id="106" name="Vertex 2 Listed Count" dataDxfId="256"/>
    <tableColumn id="107" name="Vertex 2 Profile Background Image Url" dataDxfId="255"/>
    <tableColumn id="108" name="Vertex 2 Verified" dataDxfId="254"/>
    <tableColumn id="109" name="Vertex 2 Tweeted Search Term?" dataDxfId="253"/>
    <tableColumn id="110" name="Vertex 2 Vertex Group" dataDxfId="252"/>
    <tableColumn id="111" name="Path ID Vertex 1" dataDxfId="251"/>
    <tableColumn id="112" name="Path ID Vertex 2" dataDxfId="250"/>
    <tableColumn id="113" name="Generation ID Vertex 1" dataDxfId="249"/>
    <tableColumn id="114" name="Generation ID Vertex 2" dataDxfId="248"/>
    <tableColumn id="115" name="Path Sequence Vertex 1" dataDxfId="247"/>
    <tableColumn id="116" name="Path Sequence Vertex 2" dataDxfId="246"/>
  </tableColumns>
  <tableStyleInfo name="NodeXL Table" showFirstColumn="0" showLastColumn="0" showRowStripes="1" showColumnStripes="0"/>
</table>
</file>

<file path=xl/tables/table13.xml><?xml version="1.0" encoding="utf-8"?>
<table xmlns="http://schemas.openxmlformats.org/spreadsheetml/2006/main" id="12" name="Path Vertices" displayName="Path_Vertices" ref="A1:E23" totalsRowShown="0" headerRowDxfId="245" dataDxfId="244">
  <autoFilter ref="A1:E23"/>
  <tableColumns count="5">
    <tableColumn id="1" name="Vertex" dataDxfId="243"/>
    <tableColumn id="2" name="Path ID" dataDxfId="242"/>
    <tableColumn id="3" name="Generation ID" dataDxfId="241"/>
    <tableColumn id="4" name="Path Sequence" dataDxfId="240"/>
    <tableColumn id="5" name="Tooltip" dataDxfId="239"/>
  </tableColumns>
  <tableStyleInfo name="NodeXL Table" showFirstColumn="0" showLastColumn="0" showRowStripes="1" showColumnStripes="0"/>
</table>
</file>

<file path=xl/tables/table14.xml><?xml version="1.0" encoding="utf-8"?>
<table xmlns="http://schemas.openxmlformats.org/spreadsheetml/2006/main" id="13" name="Path Metrics" displayName="Path_Metrics" ref="A1:G11" totalsRowShown="0" headerRowDxfId="238" dataDxfId="237">
  <autoFilter ref="A1:G11"/>
  <tableColumns count="7">
    <tableColumn id="1" name="Path ID" dataDxfId="236"/>
    <tableColumn id="2" name="Messages" dataDxfId="235"/>
    <tableColumn id="3" name="Breadth" dataDxfId="234"/>
    <tableColumn id="4" name="Generations" dataDxfId="233"/>
    <tableColumn id="5" name="Min Date" dataDxfId="232"/>
    <tableColumn id="6" name="Max Date" dataDxfId="231"/>
    <tableColumn id="7" name="Period" dataDxfId="230"/>
  </tableColumns>
  <tableStyleInfo name="NodeXL Table" showFirstColumn="0" showLastColumn="0" showRowStripes="1" showColumnStripes="0"/>
</table>
</file>

<file path=xl/tables/table15.xml><?xml version="1.0" encoding="utf-8"?>
<table xmlns="http://schemas.openxmlformats.org/spreadsheetml/2006/main" id="14" name="Words" displayName="Words" ref="A1:G262" totalsRowShown="0" headerRowDxfId="229" dataDxfId="228">
  <autoFilter ref="A1:G262"/>
  <tableColumns count="7">
    <tableColumn id="1" name="Word" dataDxfId="227"/>
    <tableColumn id="2" name="Count" dataDxfId="226"/>
    <tableColumn id="3" name="Salience" dataDxfId="225"/>
    <tableColumn id="4" name="Group" dataDxfId="224"/>
    <tableColumn id="5" name="Word on Sentiment List #1: Positive" dataDxfId="223"/>
    <tableColumn id="6" name="Word on Sentiment List #2: Negative" dataDxfId="222"/>
    <tableColumn id="7" name="Word on Sentiment List #3: Angry/Violent" dataDxfId="221"/>
  </tableColumns>
  <tableStyleInfo name="NodeXL Table" showFirstColumn="0" showLastColumn="0" showRowStripes="1" showColumnStripes="0"/>
</table>
</file>

<file path=xl/tables/table16.xml><?xml version="1.0" encoding="utf-8"?>
<table xmlns="http://schemas.openxmlformats.org/spreadsheetml/2006/main" id="16" name="WordPairs" displayName="WordPairs" ref="A1:L279" totalsRowShown="0" headerRowDxfId="220" dataDxfId="219">
  <autoFilter ref="A1:L279"/>
  <tableColumns count="12">
    <tableColumn id="1" name="Word 1" dataDxfId="218"/>
    <tableColumn id="2" name="Word 2" dataDxfId="217"/>
    <tableColumn id="3" name="Count" dataDxfId="216"/>
    <tableColumn id="4" name="Salience" dataDxfId="215"/>
    <tableColumn id="5" name="Mutual Information" dataDxfId="214"/>
    <tableColumn id="6" name="Group" dataDxfId="213"/>
    <tableColumn id="7" name="Word1 on Sentiment List #1: Positive" dataDxfId="212"/>
    <tableColumn id="8" name="Word1 on Sentiment List #2: Negative" dataDxfId="211"/>
    <tableColumn id="9" name="Word1 on Sentiment List #3: Angry/Violent" dataDxfId="210"/>
    <tableColumn id="10" name="Word2 on Sentiment List #1: Positive" dataDxfId="209"/>
    <tableColumn id="11" name="Word2 on Sentiment List #2: Negative" dataDxfId="208"/>
    <tableColumn id="12" name="Word2 on Sentiment List #3: Angry/Violent" dataDxfId="20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54" dataDxfId="153">
  <autoFilter ref="A1:B11"/>
  <tableColumns count="2">
    <tableColumn id="1" name="Top 10 Vertices, Ranked by Betweenness Centrality" dataDxfId="152"/>
    <tableColumn id="2" name="Betweenness Centrality" dataDxfId="15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4" totalsRowShown="0" headerRowDxfId="66" dataDxfId="65">
  <autoFilter ref="A2:BN24"/>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Positive Word Count" dataDxfId="8"/>
    <tableColumn id="59" name="Sentiment List #1: Positive Word Percentage (%)" dataDxfId="7"/>
    <tableColumn id="60" name="Sentiment List #2: Negative Word Count" dataDxfId="6"/>
    <tableColumn id="61" name="Sentiment List #2: Negative Word Percentage (%)" dataDxfId="5"/>
    <tableColumn id="62" name="Sentiment List #3: Angry/Violent Word Count" dataDxfId="4"/>
    <tableColumn id="63" name="Sentiment List #3: Angry/Violent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F6" totalsRowShown="0" headerRowDxfId="150" dataDxfId="149">
  <autoFilter ref="A1:F6"/>
  <tableColumns count="6">
    <tableColumn id="1" name="Top URLs in Tweet in Entire Graph" dataDxfId="148"/>
    <tableColumn id="2" name="Entire Graph Count" dataDxfId="147"/>
    <tableColumn id="3" name="Top URLs in Tweet in G1" dataDxfId="146"/>
    <tableColumn id="4" name="G1 Count" dataDxfId="145"/>
    <tableColumn id="5" name="Top URLs in Tweet in G2" dataDxfId="144"/>
    <tableColumn id="6" name="G2 Count" dataDxfId="14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5" totalsRowShown="0" headerRowDxfId="491" dataDxfId="490">
  <autoFilter ref="A2:BT15"/>
  <tableColumns count="72">
    <tableColumn id="1" name="Vertex" dataDxfId="489"/>
    <tableColumn id="72" name="Subgraph"/>
    <tableColumn id="2" name="Color" dataDxfId="488"/>
    <tableColumn id="5" name="Shape" dataDxfId="487"/>
    <tableColumn id="6" name="Size" dataDxfId="486"/>
    <tableColumn id="4" name="Opacity" dataDxfId="388"/>
    <tableColumn id="7" name="Image File" dataDxfId="386"/>
    <tableColumn id="3" name="Visibility" dataDxfId="387"/>
    <tableColumn id="10" name="Label" dataDxfId="485"/>
    <tableColumn id="16" name="Label Fill Color" dataDxfId="484"/>
    <tableColumn id="9" name="Label Position" dataDxfId="382"/>
    <tableColumn id="8" name="Tooltip" dataDxfId="380"/>
    <tableColumn id="18" name="Layout Order" dataDxfId="381"/>
    <tableColumn id="13" name="X" dataDxfId="483"/>
    <tableColumn id="14" name="Y" dataDxfId="482"/>
    <tableColumn id="12" name="Locked?" dataDxfId="481"/>
    <tableColumn id="19" name="Polar R" dataDxfId="480"/>
    <tableColumn id="20" name="Polar Angle" dataDxfId="479"/>
    <tableColumn id="21" name="Degree" dataDxfId="163"/>
    <tableColumn id="22" name="In-Degree" dataDxfId="162"/>
    <tableColumn id="23" name="Out-Degree" dataDxfId="159"/>
    <tableColumn id="24" name="Betweenness Centrality" dataDxfId="158"/>
    <tableColumn id="25" name="Closeness Centrality" dataDxfId="157"/>
    <tableColumn id="26" name="Eigenvector Centrality" dataDxfId="155"/>
    <tableColumn id="15" name="PageRank" dataDxfId="156"/>
    <tableColumn id="27" name="Clustering Coefficient" dataDxfId="160"/>
    <tableColumn id="29" name="Reciprocated Vertex Pair Ratio" dataDxfId="161"/>
    <tableColumn id="11" name="ID" dataDxfId="478"/>
    <tableColumn id="28" name="Dynamic Filter" dataDxfId="477"/>
    <tableColumn id="17" name="Add Your Own Columns Here" dataDxfId="407"/>
    <tableColumn id="30" name="Name" dataDxfId="406"/>
    <tableColumn id="31" name="Followed" dataDxfId="405"/>
    <tableColumn id="32" name="Followers" dataDxfId="404"/>
    <tableColumn id="33" name="Tweets" dataDxfId="403"/>
    <tableColumn id="34" name="Favorites" dataDxfId="402"/>
    <tableColumn id="35" name="Time Zone UTC Offset (Seconds)" dataDxfId="401"/>
    <tableColumn id="36" name="Description" dataDxfId="400"/>
    <tableColumn id="37" name="Location" dataDxfId="399"/>
    <tableColumn id="38" name="Web" dataDxfId="398"/>
    <tableColumn id="39" name="Time Zone" dataDxfId="397"/>
    <tableColumn id="40" name="Joined Twitter Date (UTC)" dataDxfId="396"/>
    <tableColumn id="41" name="Profile Banner Url" dataDxfId="395"/>
    <tableColumn id="42" name="Default Profile" dataDxfId="394"/>
    <tableColumn id="43" name="Default Profile Image" dataDxfId="393"/>
    <tableColumn id="44" name="Geo Enabled" dataDxfId="392"/>
    <tableColumn id="45" name="Language" dataDxfId="391"/>
    <tableColumn id="46" name="Listed Count" dataDxfId="390"/>
    <tableColumn id="47" name="Profile Background Image Url" dataDxfId="389"/>
    <tableColumn id="48" name="Verified" dataDxfId="385"/>
    <tableColumn id="49" name="Custom Menu Item Text" dataDxfId="384"/>
    <tableColumn id="50" name="Custom Menu Item Action" dataDxfId="383"/>
    <tableColumn id="51" name="Tweeted Search Term?" dataDxfId="372"/>
    <tableColumn id="52" name="Vertex Group" dataDxfId="196">
      <calculatedColumnFormula>REPLACE(INDEX(GroupVertices[Group], MATCH(Vertices[[#This Row],[Vertex]],GroupVertices[Vertex],0)),1,1,"")</calculatedColumnFormula>
    </tableColumn>
    <tableColumn id="53" name="Sentiment List #1: Positive Word Count" dataDxfId="195"/>
    <tableColumn id="54" name="Sentiment List #1: Positive Word Percentage (%)" dataDxfId="194"/>
    <tableColumn id="55" name="Sentiment List #2: Negative Word Count" dataDxfId="193"/>
    <tableColumn id="56" name="Sentiment List #2: Negative Word Percentage (%)" dataDxfId="192"/>
    <tableColumn id="57" name="Sentiment List #3: Angry/Violent Word Count" dataDxfId="191"/>
    <tableColumn id="58" name="Sentiment List #3: Angry/Violent Word Percentage (%)" dataDxfId="190"/>
    <tableColumn id="59" name="Non-categorized Word Count" dataDxfId="189"/>
    <tableColumn id="60" name="Non-categorized Word Percentage (%)" dataDxfId="188"/>
    <tableColumn id="61" name="Vertex Content Word Count" dataDxfId="77"/>
    <tableColumn id="62" name="URLs in Tweet by Count" dataDxfId="76"/>
    <tableColumn id="63" name="URLs in Tweet by Salience" dataDxfId="75"/>
    <tableColumn id="64" name="Domains in Tweet by Count" dataDxfId="74"/>
    <tableColumn id="65" name="Domains in Tweet by Salience" dataDxfId="73"/>
    <tableColumn id="66" name="Hashtags in Tweet by Count" dataDxfId="72"/>
    <tableColumn id="67" name="Hashtags in Tweet by Salience" dataDxfId="71"/>
    <tableColumn id="68" name="Top Words in Tweet by Count" dataDxfId="70"/>
    <tableColumn id="69" name="Top Words in Tweet by Salience" dataDxfId="69"/>
    <tableColumn id="70" name="Top Word Pairs in Tweet by Count" dataDxfId="68"/>
    <tableColumn id="71"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9:F13" totalsRowShown="0" headerRowDxfId="141" dataDxfId="140">
  <autoFilter ref="A9:F13"/>
  <tableColumns count="6">
    <tableColumn id="1" name="Top Domains in Tweet in Entire Graph" dataDxfId="139"/>
    <tableColumn id="2" name="Entire Graph Count" dataDxfId="138"/>
    <tableColumn id="3" name="Top Domains in Tweet in G1" dataDxfId="137"/>
    <tableColumn id="4" name="G1 Count" dataDxfId="136"/>
    <tableColumn id="5" name="Top Domains in Tweet in G2" dataDxfId="135"/>
    <tableColumn id="6" name="G2 Count" dataDxfId="13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6:F26" totalsRowShown="0" headerRowDxfId="132" dataDxfId="131">
  <autoFilter ref="A16:F26"/>
  <tableColumns count="6">
    <tableColumn id="1" name="Top Hashtags in Tweet in Entire Graph" dataDxfId="130"/>
    <tableColumn id="2" name="Entire Graph Count" dataDxfId="129"/>
    <tableColumn id="3" name="Top Hashtags in Tweet in G1" dataDxfId="128"/>
    <tableColumn id="4" name="G1 Count" dataDxfId="127"/>
    <tableColumn id="5" name="Top Hashtags in Tweet in G2" dataDxfId="126"/>
    <tableColumn id="6" name="G2 Count" dataDxfId="12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9:F39" totalsRowShown="0" headerRowDxfId="123" dataDxfId="122">
  <autoFilter ref="A29:F39"/>
  <tableColumns count="6">
    <tableColumn id="1" name="Top Words in Tweet in Entire Graph" dataDxfId="121"/>
    <tableColumn id="2" name="Entire Graph Count" dataDxfId="120"/>
    <tableColumn id="3" name="Top Words in Tweet in G1" dataDxfId="119"/>
    <tableColumn id="4" name="G1 Count" dataDxfId="118"/>
    <tableColumn id="5" name="Top Words in Tweet in G2" dataDxfId="117"/>
    <tableColumn id="6" name="G2 Count" dataDxfId="11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2:F52" totalsRowShown="0" headerRowDxfId="114" dataDxfId="113">
  <autoFilter ref="A42:F52"/>
  <tableColumns count="6">
    <tableColumn id="1" name="Top Word Pairs in Tweet in Entire Graph" dataDxfId="112"/>
    <tableColumn id="2" name="Entire Graph Count" dataDxfId="111"/>
    <tableColumn id="3" name="Top Word Pairs in Tweet in G1" dataDxfId="110"/>
    <tableColumn id="4" name="G1 Count" dataDxfId="109"/>
    <tableColumn id="5" name="Top Word Pairs in Tweet in G2" dataDxfId="108"/>
    <tableColumn id="6" name="G2 Count" dataDxfId="10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5:F56" totalsRowShown="0" headerRowDxfId="105" dataDxfId="104">
  <autoFilter ref="A55:F56"/>
  <tableColumns count="6">
    <tableColumn id="1" name="Top Replied-To in Entire Graph" dataDxfId="103"/>
    <tableColumn id="2" name="Entire Graph Count" dataDxfId="99"/>
    <tableColumn id="3" name="Top Replied-To in G1" dataDxfId="98"/>
    <tableColumn id="4" name="G1 Count" dataDxfId="95"/>
    <tableColumn id="5" name="Top Replied-To in G2" dataDxfId="94"/>
    <tableColumn id="6" name="G2 Count" dataDxfId="9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9:F68" totalsRowShown="0" headerRowDxfId="102" dataDxfId="101">
  <autoFilter ref="A59:F68"/>
  <tableColumns count="6">
    <tableColumn id="1" name="Top Mentioned in Entire Graph" dataDxfId="100"/>
    <tableColumn id="2" name="Entire Graph Count" dataDxfId="97"/>
    <tableColumn id="3" name="Top Mentioned in G1" dataDxfId="96"/>
    <tableColumn id="4" name="G1 Count" dataDxfId="92"/>
    <tableColumn id="5" name="Top Mentioned in G2" dataDxfId="91"/>
    <tableColumn id="6" name="G2 Count" dataDxfId="9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1:F81" totalsRowShown="0" headerRowDxfId="87" dataDxfId="86">
  <autoFilter ref="A71:F81"/>
  <tableColumns count="6">
    <tableColumn id="1" name="Top Tweeters in Entire Graph" dataDxfId="85"/>
    <tableColumn id="2" name="Entire Graph Count" dataDxfId="84"/>
    <tableColumn id="3" name="Top Tweeters in G1" dataDxfId="83"/>
    <tableColumn id="4" name="G1 Count" dataDxfId="82"/>
    <tableColumn id="5" name="Top Tweeters in G2" dataDxfId="81"/>
    <tableColumn id="6" name="G2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 totalsRowShown="0" headerRowDxfId="476">
  <autoFilter ref="A2:AO4"/>
  <tableColumns count="41">
    <tableColumn id="1" name="Group" dataDxfId="379"/>
    <tableColumn id="2" name="Vertex Color" dataDxfId="378"/>
    <tableColumn id="3" name="Vertex Shape" dataDxfId="376"/>
    <tableColumn id="22" name="Visibility" dataDxfId="377"/>
    <tableColumn id="4" name="Collapsed?"/>
    <tableColumn id="18" name="Label" dataDxfId="475"/>
    <tableColumn id="20" name="Collapsed X"/>
    <tableColumn id="21" name="Collapsed Y"/>
    <tableColumn id="6" name="ID" dataDxfId="474"/>
    <tableColumn id="19" name="Collapsed Properties" dataDxfId="179"/>
    <tableColumn id="5" name="Vertices" dataDxfId="178"/>
    <tableColumn id="7" name="Unique Edges" dataDxfId="177"/>
    <tableColumn id="8" name="Edges With Duplicates" dataDxfId="176"/>
    <tableColumn id="9" name="Total Edges" dataDxfId="175"/>
    <tableColumn id="10" name="Self-Loops" dataDxfId="174"/>
    <tableColumn id="24" name="Reciprocated Vertex Pair Ratio" dataDxfId="173"/>
    <tableColumn id="25" name="Reciprocated Edge Ratio" dataDxfId="172"/>
    <tableColumn id="11" name="Connected Components" dataDxfId="171"/>
    <tableColumn id="12" name="Single-Vertex Connected Components" dataDxfId="170"/>
    <tableColumn id="13" name="Maximum Vertices in a Connected Component" dataDxfId="169"/>
    <tableColumn id="14" name="Maximum Edges in a Connected Component" dataDxfId="168"/>
    <tableColumn id="15" name="Maximum Geodesic Distance (Diameter)" dataDxfId="167"/>
    <tableColumn id="16" name="Average Geodesic Distance" dataDxfId="166"/>
    <tableColumn id="17" name="Graph Density" dataDxfId="164"/>
    <tableColumn id="23" name="Sentiment List #1: Positive Word Count" dataDxfId="165"/>
    <tableColumn id="26" name="Sentiment List #1: Positive Word Percentage (%)" dataDxfId="187"/>
    <tableColumn id="27" name="Sentiment List #2: Negative Word Count" dataDxfId="186"/>
    <tableColumn id="28" name="Sentiment List #2: Negative Word Percentage (%)" dataDxfId="185"/>
    <tableColumn id="29" name="Sentiment List #3: Angry/Violent Word Count" dataDxfId="184"/>
    <tableColumn id="30" name="Sentiment List #3: Angry/Violent Word Percentage (%)" dataDxfId="183"/>
    <tableColumn id="31" name="Non-categorized Word Count" dataDxfId="182"/>
    <tableColumn id="32" name="Non-categorized Word Percentage (%)" dataDxfId="181"/>
    <tableColumn id="33" name="Group Content Word Count" dataDxfId="142"/>
    <tableColumn id="34" name="Top URLs in Tweet" dataDxfId="133"/>
    <tableColumn id="35" name="Top Domains in Tweet" dataDxfId="124"/>
    <tableColumn id="36" name="Top Hashtags in Tweet" dataDxfId="115"/>
    <tableColumn id="37" name="Top Words in Tweet" dataDxfId="106"/>
    <tableColumn id="38" name="Top Word Pairs in Tweet" dataDxfId="89"/>
    <tableColumn id="39" name="Top Replied-To in Tweet" dataDxfId="8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4" totalsRowShown="0" headerRowDxfId="473" dataDxfId="472">
  <autoFilter ref="A1:C14"/>
  <tableColumns count="3">
    <tableColumn id="1" name="Group" dataDxfId="375"/>
    <tableColumn id="2" name="Vertex" dataDxfId="374"/>
    <tableColumn id="3" name="Vertex ID" dataDxfId="373">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3" totalsRowShown="0">
  <autoFilter ref="A1:B33"/>
  <tableColumns count="2">
    <tableColumn id="1" name="Graph Metric" dataDxfId="365"/>
    <tableColumn id="2" name="Value" dataDxfId="36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471"/>
    <tableColumn id="2" name="Degree Frequency" dataDxfId="470">
      <calculatedColumnFormula>COUNTIF(Vertices[Degree], "&gt;= " &amp; D2) - COUNTIF(Vertices[Degree], "&gt;=" &amp; D3)</calculatedColumnFormula>
    </tableColumn>
    <tableColumn id="3" name="In-Degree Bin" dataDxfId="469"/>
    <tableColumn id="4" name="In-Degree Frequency" dataDxfId="468">
      <calculatedColumnFormula>COUNTIF(Vertices[In-Degree], "&gt;= " &amp; F2) - COUNTIF(Vertices[In-Degree], "&gt;=" &amp; F3)</calculatedColumnFormula>
    </tableColumn>
    <tableColumn id="5" name="Out-Degree Bin" dataDxfId="467"/>
    <tableColumn id="6" name="Out-Degree Frequency" dataDxfId="466">
      <calculatedColumnFormula>COUNTIF(Vertices[Out-Degree], "&gt;= " &amp; H2) - COUNTIF(Vertices[Out-Degree], "&gt;=" &amp; H3)</calculatedColumnFormula>
    </tableColumn>
    <tableColumn id="7" name="Betweenness Centrality Bin" dataDxfId="465"/>
    <tableColumn id="8" name="Betweenness Centrality Frequency" dataDxfId="464">
      <calculatedColumnFormula>COUNTIF(Vertices[Betweenness Centrality], "&gt;= " &amp; J2) - COUNTIF(Vertices[Betweenness Centrality], "&gt;=" &amp; J3)</calculatedColumnFormula>
    </tableColumn>
    <tableColumn id="9" name="Closeness Centrality Bin" dataDxfId="463"/>
    <tableColumn id="10" name="Closeness Centrality Frequency" dataDxfId="462">
      <calculatedColumnFormula>COUNTIF(Vertices[Closeness Centrality], "&gt;= " &amp; L2) - COUNTIF(Vertices[Closeness Centrality], "&gt;=" &amp; L3)</calculatedColumnFormula>
    </tableColumn>
    <tableColumn id="11" name="Eigenvector Centrality Bin" dataDxfId="461"/>
    <tableColumn id="12" name="Eigenvector Centrality Frequency" dataDxfId="460">
      <calculatedColumnFormula>COUNTIF(Vertices[Eigenvector Centrality], "&gt;= " &amp; N2) - COUNTIF(Vertices[Eigenvector Centrality], "&gt;=" &amp; N3)</calculatedColumnFormula>
    </tableColumn>
    <tableColumn id="18" name="PageRank Bin" dataDxfId="459"/>
    <tableColumn id="17" name="PageRank Frequency" dataDxfId="458">
      <calculatedColumnFormula>COUNTIF(Vertices[Eigenvector Centrality], "&gt;= " &amp; P2) - COUNTIF(Vertices[Eigenvector Centrality], "&gt;=" &amp; P3)</calculatedColumnFormula>
    </tableColumn>
    <tableColumn id="13" name="Clustering Coefficient Bin" dataDxfId="457"/>
    <tableColumn id="14" name="Clustering Coefficient Frequency" dataDxfId="456">
      <calculatedColumnFormula>COUNTIF(Vertices[Clustering Coefficient], "&gt;= " &amp; R2) - COUNTIF(Vertices[Clustering Coefficient], "&gt;=" &amp; R3)</calculatedColumnFormula>
    </tableColumn>
    <tableColumn id="15" name="Dynamic Filter Bin" dataDxfId="455"/>
    <tableColumn id="16" name="Dynamic Filter Frequency" dataDxfId="45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2" insertRow="1" totalsRowShown="0">
  <autoFilter ref="A41:B42"/>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453">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escueladenegociosydireccion.com/cat-eventos/que-es-growth-hacking-un-evento-para-entender-paso-a-paso-esta-metodologia/?utm_source=Twitter&amp;utm_medium=social&amp;utm_term=rrss_eventos_org&amp;utm_content=EventoGrowthHacking" TargetMode="External" /><Relationship Id="rId2" Type="http://schemas.openxmlformats.org/officeDocument/2006/relationships/hyperlink" Target="https://www.escueladenegociosydireccion.com/cat-eventos/que-es-growth-hacking-un-evento-para-entender-paso-a-paso-esta-metodologia/?utm_source=Twitter&amp;utm_medium=social&amp;utm_term=rrss_eventos_org&amp;utm_content=EventoGrowthHacking" TargetMode="External" /><Relationship Id="rId3" Type="http://schemas.openxmlformats.org/officeDocument/2006/relationships/hyperlink" Target="https://www.escueladenegociosydireccion.com/cat-eventos/que-es-growth-hacking-un-evento-para-entender-paso-a-paso-esta-metodologia/" TargetMode="External" /><Relationship Id="rId4" Type="http://schemas.openxmlformats.org/officeDocument/2006/relationships/hyperlink" Target="https://www.escueladenegociosydireccion.com/cat-eventos/que-es-growth-hacking-un-evento-para-entender-paso-a-paso-esta-metodologia/" TargetMode="External" /><Relationship Id="rId5" Type="http://schemas.openxmlformats.org/officeDocument/2006/relationships/hyperlink" Target="https://www.escueladenegociosydireccion.com/cat-eventos/que-es-growth-hacking-un-evento-para-entender-paso-a-paso-esta-metodologia/?utm_source=Twitter&amp;utm_medium=social&amp;utm_term=rrss_eventos_org&amp;utm_content=EventoGrowthHacking" TargetMode="External" /><Relationship Id="rId6" Type="http://schemas.openxmlformats.org/officeDocument/2006/relationships/hyperlink" Target="https://www.escueladenegociosydireccion.com/cat-eventos/que-es-growth-hacking-un-evento-para-entender-paso-a-paso-esta-metodologia/?utm_source=Twitter&amp;utm_medium=social&amp;utm_term=rrss_eventos_org&amp;utm_content=EventoGrowthHacking" TargetMode="External" /><Relationship Id="rId7" Type="http://schemas.openxmlformats.org/officeDocument/2006/relationships/hyperlink" Target="https://soundcloud.com/upswingconf?platform=hootsuite" TargetMode="External" /><Relationship Id="rId8" Type="http://schemas.openxmlformats.org/officeDocument/2006/relationships/hyperlink" Target="https://www.escueladenegociosydireccion.com/cat-eventos/que-es-growth-hacking-un-evento-para-entender-paso-a-paso-esta-metodologia/?utm_source=Twitter&amp;utm_medium=social&amp;utm_term=rrss_eventos_org&amp;utm_content=EventoGrowthHacking" TargetMode="External" /><Relationship Id="rId9" Type="http://schemas.openxmlformats.org/officeDocument/2006/relationships/hyperlink" Target="https://soundcloud.com/upswingconf?platform=hootsuite" TargetMode="External" /><Relationship Id="rId10" Type="http://schemas.openxmlformats.org/officeDocument/2006/relationships/hyperlink" Target="https://www.escueladenegociosydireccion.com/cat-eventos/que-es-growth-hacking-un-evento-para-entender-paso-a-paso-esta-metodologia/?utm_source=Twitter&amp;utm_medium=social&amp;utm_term=rrss_eventos_org&amp;utm_content=EventoGrowthHacking" TargetMode="External" /><Relationship Id="rId11" Type="http://schemas.openxmlformats.org/officeDocument/2006/relationships/hyperlink" Target="https://pbs.twimg.com/media/D5bGoNCWkAAWLim.jpg" TargetMode="External" /><Relationship Id="rId12" Type="http://schemas.openxmlformats.org/officeDocument/2006/relationships/hyperlink" Target="https://pbs.twimg.com/media/D6EjWSKWAAAupyL.jpg" TargetMode="External" /><Relationship Id="rId13" Type="http://schemas.openxmlformats.org/officeDocument/2006/relationships/hyperlink" Target="https://pbs.twimg.com/media/D6Tsp3SX4AENGsm.jpg" TargetMode="External" /><Relationship Id="rId14" Type="http://schemas.openxmlformats.org/officeDocument/2006/relationships/hyperlink" Target="https://pbs.twimg.com/media/D6Y5rYSWsAA1eBa.jpg" TargetMode="External" /><Relationship Id="rId15" Type="http://schemas.openxmlformats.org/officeDocument/2006/relationships/hyperlink" Target="https://pbs.twimg.com/media/D6RZBq_X4AACK2x.jpg" TargetMode="External" /><Relationship Id="rId16" Type="http://schemas.openxmlformats.org/officeDocument/2006/relationships/hyperlink" Target="https://pbs.twimg.com/media/D6RZBq_X4AACK2x.jpg" TargetMode="External" /><Relationship Id="rId17" Type="http://schemas.openxmlformats.org/officeDocument/2006/relationships/hyperlink" Target="https://pbs.twimg.com/media/D6sza3dWkAA4nLG.jpg" TargetMode="External" /><Relationship Id="rId18" Type="http://schemas.openxmlformats.org/officeDocument/2006/relationships/hyperlink" Target="https://pbs.twimg.com/media/D59MgthW4AICeDf.jpg" TargetMode="External" /><Relationship Id="rId19" Type="http://schemas.openxmlformats.org/officeDocument/2006/relationships/hyperlink" Target="https://pbs.twimg.com/media/D6sza3dWkAA4nLG.jpg" TargetMode="External" /><Relationship Id="rId20" Type="http://schemas.openxmlformats.org/officeDocument/2006/relationships/hyperlink" Target="https://pbs.twimg.com/media/D6xaquDWkAEzwI_.jpg" TargetMode="External" /><Relationship Id="rId21" Type="http://schemas.openxmlformats.org/officeDocument/2006/relationships/hyperlink" Target="http://pbs.twimg.com/profile_images/1079092205762031617/N_-k_Ad0_normal.jpg" TargetMode="External" /><Relationship Id="rId22" Type="http://schemas.openxmlformats.org/officeDocument/2006/relationships/hyperlink" Target="http://pbs.twimg.com/profile_images/378800000866205561/ye6YEv4i_normal.jpeg" TargetMode="External" /><Relationship Id="rId23" Type="http://schemas.openxmlformats.org/officeDocument/2006/relationships/hyperlink" Target="http://pbs.twimg.com/profile_images/1111258610263384065/UrHhp7Q2_normal.jpg" TargetMode="External" /><Relationship Id="rId24" Type="http://schemas.openxmlformats.org/officeDocument/2006/relationships/hyperlink" Target="http://pbs.twimg.com/profile_images/1111258610263384065/UrHhp7Q2_normal.jpg" TargetMode="External" /><Relationship Id="rId25" Type="http://schemas.openxmlformats.org/officeDocument/2006/relationships/hyperlink" Target="https://pbs.twimg.com/media/D5bGoNCWkAAWLim.jpg" TargetMode="External" /><Relationship Id="rId26" Type="http://schemas.openxmlformats.org/officeDocument/2006/relationships/hyperlink" Target="https://pbs.twimg.com/media/D6EjWSKWAAAupyL.jpg" TargetMode="External" /><Relationship Id="rId27" Type="http://schemas.openxmlformats.org/officeDocument/2006/relationships/hyperlink" Target="https://pbs.twimg.com/media/D6Tsp3SX4AENGsm.jpg" TargetMode="External" /><Relationship Id="rId28" Type="http://schemas.openxmlformats.org/officeDocument/2006/relationships/hyperlink" Target="http://pbs.twimg.com/profile_images/526873563278491648/R9vEACAJ_normal.png" TargetMode="External" /><Relationship Id="rId29" Type="http://schemas.openxmlformats.org/officeDocument/2006/relationships/hyperlink" Target="https://pbs.twimg.com/media/D6Y5rYSWsAA1eBa.jpg" TargetMode="External" /><Relationship Id="rId30" Type="http://schemas.openxmlformats.org/officeDocument/2006/relationships/hyperlink" Target="http://pbs.twimg.com/profile_images/1053581823794728965/q0OTIp3G_normal.jpg" TargetMode="External" /><Relationship Id="rId31" Type="http://schemas.openxmlformats.org/officeDocument/2006/relationships/hyperlink" Target="http://pbs.twimg.com/profile_images/1053581823794728965/q0OTIp3G_normal.jpg" TargetMode="External" /><Relationship Id="rId32" Type="http://schemas.openxmlformats.org/officeDocument/2006/relationships/hyperlink" Target="https://pbs.twimg.com/media/D6RZBq_X4AACK2x.jpg" TargetMode="External" /><Relationship Id="rId33" Type="http://schemas.openxmlformats.org/officeDocument/2006/relationships/hyperlink" Target="http://pbs.twimg.com/profile_images/611455502375981056/Ibl_Fb4z_normal.png" TargetMode="External" /><Relationship Id="rId34" Type="http://schemas.openxmlformats.org/officeDocument/2006/relationships/hyperlink" Target="http://pbs.twimg.com/profile_images/835204935503523840/eEVxlZbr_normal.jpg" TargetMode="External" /><Relationship Id="rId35" Type="http://schemas.openxmlformats.org/officeDocument/2006/relationships/hyperlink" Target="https://pbs.twimg.com/media/D6RZBq_X4AACK2x.jpg" TargetMode="External" /><Relationship Id="rId36" Type="http://schemas.openxmlformats.org/officeDocument/2006/relationships/hyperlink" Target="http://pbs.twimg.com/profile_images/611455502375981056/Ibl_Fb4z_normal.png" TargetMode="External" /><Relationship Id="rId37" Type="http://schemas.openxmlformats.org/officeDocument/2006/relationships/hyperlink" Target="http://pbs.twimg.com/profile_images/835204935503523840/eEVxlZbr_normal.jpg" TargetMode="External" /><Relationship Id="rId38" Type="http://schemas.openxmlformats.org/officeDocument/2006/relationships/hyperlink" Target="http://pbs.twimg.com/profile_images/921268809289302016/8O7viiec_normal.jpg" TargetMode="External" /><Relationship Id="rId39" Type="http://schemas.openxmlformats.org/officeDocument/2006/relationships/hyperlink" Target="http://pbs.twimg.com/profile_images/921268809289302016/8O7viiec_normal.jpg" TargetMode="External" /><Relationship Id="rId40" Type="http://schemas.openxmlformats.org/officeDocument/2006/relationships/hyperlink" Target="http://pbs.twimg.com/profile_images/835204935503523840/eEVxlZbr_normal.jpg" TargetMode="External" /><Relationship Id="rId41" Type="http://schemas.openxmlformats.org/officeDocument/2006/relationships/hyperlink" Target="http://pbs.twimg.com/profile_images/752108018402287616/RoIZ3jGs_normal.jpg" TargetMode="External" /><Relationship Id="rId42" Type="http://schemas.openxmlformats.org/officeDocument/2006/relationships/hyperlink" Target="http://pbs.twimg.com/profile_images/752108018402287616/RoIZ3jGs_normal.jpg" TargetMode="External" /><Relationship Id="rId43" Type="http://schemas.openxmlformats.org/officeDocument/2006/relationships/hyperlink" Target="https://pbs.twimg.com/media/D6sza3dWkAA4nLG.jpg" TargetMode="External" /><Relationship Id="rId44" Type="http://schemas.openxmlformats.org/officeDocument/2006/relationships/hyperlink" Target="http://pbs.twimg.com/profile_images/835204935503523840/eEVxlZbr_normal.jpg" TargetMode="External" /><Relationship Id="rId45" Type="http://schemas.openxmlformats.org/officeDocument/2006/relationships/hyperlink" Target="https://pbs.twimg.com/media/D59MgthW4AICeDf.jpg" TargetMode="External" /><Relationship Id="rId46" Type="http://schemas.openxmlformats.org/officeDocument/2006/relationships/hyperlink" Target="https://pbs.twimg.com/media/D6sza3dWkAA4nLG.jpg" TargetMode="External" /><Relationship Id="rId47" Type="http://schemas.openxmlformats.org/officeDocument/2006/relationships/hyperlink" Target="https://pbs.twimg.com/media/D6xaquDWkAEzwI_.jpg" TargetMode="External" /><Relationship Id="rId48" Type="http://schemas.openxmlformats.org/officeDocument/2006/relationships/hyperlink" Target="http://pbs.twimg.com/profile_images/835204935503523840/eEVxlZbr_normal.jpg" TargetMode="External" /><Relationship Id="rId49" Type="http://schemas.openxmlformats.org/officeDocument/2006/relationships/hyperlink" Target="http://pbs.twimg.com/profile_images/835204935503523840/eEVxlZbr_normal.jpg" TargetMode="External" /><Relationship Id="rId50" Type="http://schemas.openxmlformats.org/officeDocument/2006/relationships/hyperlink" Target="http://pbs.twimg.com/profile_images/835204935503523840/eEVxlZbr_normal.jpg" TargetMode="External" /><Relationship Id="rId51" Type="http://schemas.openxmlformats.org/officeDocument/2006/relationships/hyperlink" Target="http://pbs.twimg.com/profile_images/835204935503523840/eEVxlZbr_normal.jpg" TargetMode="External" /><Relationship Id="rId52" Type="http://schemas.openxmlformats.org/officeDocument/2006/relationships/hyperlink" Target="http://pbs.twimg.com/profile_images/835204935503523840/eEVxlZbr_normal.jpg" TargetMode="External" /><Relationship Id="rId53" Type="http://schemas.openxmlformats.org/officeDocument/2006/relationships/hyperlink" Target="https://twitter.com/fatimamartinez/status/1128624540345565184" TargetMode="External" /><Relationship Id="rId54" Type="http://schemas.openxmlformats.org/officeDocument/2006/relationships/hyperlink" Target="https://twitter.com/celiahil/status/1128750271901896704" TargetMode="External" /><Relationship Id="rId55" Type="http://schemas.openxmlformats.org/officeDocument/2006/relationships/hyperlink" Target="https://twitter.com/javier_platon/status/1129011694716497921" TargetMode="External" /><Relationship Id="rId56" Type="http://schemas.openxmlformats.org/officeDocument/2006/relationships/hyperlink" Target="https://twitter.com/javier_platon/status/1129011694716497921" TargetMode="External" /><Relationship Id="rId57" Type="http://schemas.openxmlformats.org/officeDocument/2006/relationships/hyperlink" Target="https://twitter.com/escueladenyd/status/1123303552691126272" TargetMode="External" /><Relationship Id="rId58" Type="http://schemas.openxmlformats.org/officeDocument/2006/relationships/hyperlink" Target="https://twitter.com/escueladenyd/status/1126220249458720769" TargetMode="External" /><Relationship Id="rId59" Type="http://schemas.openxmlformats.org/officeDocument/2006/relationships/hyperlink" Target="https://twitter.com/escueladenyd/status/1127286012886093825" TargetMode="External" /><Relationship Id="rId60" Type="http://schemas.openxmlformats.org/officeDocument/2006/relationships/hyperlink" Target="https://twitter.com/luisdiazdeldedo/status/1127977160378146816" TargetMode="External" /><Relationship Id="rId61" Type="http://schemas.openxmlformats.org/officeDocument/2006/relationships/hyperlink" Target="https://twitter.com/escueladenyd/status/1127652176304721922" TargetMode="External" /><Relationship Id="rId62" Type="http://schemas.openxmlformats.org/officeDocument/2006/relationships/hyperlink" Target="https://twitter.com/metricool_es/status/1129393827419217920" TargetMode="External" /><Relationship Id="rId63" Type="http://schemas.openxmlformats.org/officeDocument/2006/relationships/hyperlink" Target="https://twitter.com/metricool_es/status/1129393827419217920" TargetMode="External" /><Relationship Id="rId64" Type="http://schemas.openxmlformats.org/officeDocument/2006/relationships/hyperlink" Target="https://twitter.com/escueladenyd/status/1127123693451268097" TargetMode="External" /><Relationship Id="rId65" Type="http://schemas.openxmlformats.org/officeDocument/2006/relationships/hyperlink" Target="https://twitter.com/escueladenyd/status/1129401246316683264" TargetMode="External" /><Relationship Id="rId66" Type="http://schemas.openxmlformats.org/officeDocument/2006/relationships/hyperlink" Target="https://twitter.com/gemmajg/status/1128607474125299714" TargetMode="External" /><Relationship Id="rId67" Type="http://schemas.openxmlformats.org/officeDocument/2006/relationships/hyperlink" Target="https://twitter.com/escueladenyd/status/1127123693451268097" TargetMode="External" /><Relationship Id="rId68" Type="http://schemas.openxmlformats.org/officeDocument/2006/relationships/hyperlink" Target="https://twitter.com/escueladenyd/status/1129401246316683264" TargetMode="External" /><Relationship Id="rId69" Type="http://schemas.openxmlformats.org/officeDocument/2006/relationships/hyperlink" Target="https://twitter.com/gemmajg/status/1128607474125299714" TargetMode="External" /><Relationship Id="rId70" Type="http://schemas.openxmlformats.org/officeDocument/2006/relationships/hyperlink" Target="https://twitter.com/hacemosmktin/status/1128622214570545153" TargetMode="External" /><Relationship Id="rId71" Type="http://schemas.openxmlformats.org/officeDocument/2006/relationships/hyperlink" Target="https://twitter.com/hacemosmktin/status/1128622214570545153" TargetMode="External" /><Relationship Id="rId72" Type="http://schemas.openxmlformats.org/officeDocument/2006/relationships/hyperlink" Target="https://twitter.com/gemmajg/status/1128619549304213504" TargetMode="External" /><Relationship Id="rId73" Type="http://schemas.openxmlformats.org/officeDocument/2006/relationships/hyperlink" Target="https://twitter.com/barrerostadl/status/1129106745006198789" TargetMode="External" /><Relationship Id="rId74" Type="http://schemas.openxmlformats.org/officeDocument/2006/relationships/hyperlink" Target="https://twitter.com/barrerostadl/status/1129106745006198789" TargetMode="External" /><Relationship Id="rId75" Type="http://schemas.openxmlformats.org/officeDocument/2006/relationships/hyperlink" Target="https://twitter.com/escueladenyd/status/1129052670076043264" TargetMode="External" /><Relationship Id="rId76" Type="http://schemas.openxmlformats.org/officeDocument/2006/relationships/hyperlink" Target="https://twitter.com/gemmajg/status/1129107175601844229" TargetMode="External" /><Relationship Id="rId77" Type="http://schemas.openxmlformats.org/officeDocument/2006/relationships/hyperlink" Target="https://twitter.com/escueladenyd/status/1125702568385089537" TargetMode="External" /><Relationship Id="rId78" Type="http://schemas.openxmlformats.org/officeDocument/2006/relationships/hyperlink" Target="https://twitter.com/escueladenyd/status/1129052670076043264" TargetMode="External" /><Relationship Id="rId79" Type="http://schemas.openxmlformats.org/officeDocument/2006/relationships/hyperlink" Target="https://twitter.com/escueladenyd/status/1129377298631790592" TargetMode="External" /><Relationship Id="rId80" Type="http://schemas.openxmlformats.org/officeDocument/2006/relationships/hyperlink" Target="https://twitter.com/gemmajg/status/1126575151347380228" TargetMode="External" /><Relationship Id="rId81" Type="http://schemas.openxmlformats.org/officeDocument/2006/relationships/hyperlink" Target="https://twitter.com/gemmajg/status/1128607474125299714" TargetMode="External" /><Relationship Id="rId82" Type="http://schemas.openxmlformats.org/officeDocument/2006/relationships/hyperlink" Target="https://twitter.com/gemmajg/status/1128619549304213504" TargetMode="External" /><Relationship Id="rId83" Type="http://schemas.openxmlformats.org/officeDocument/2006/relationships/hyperlink" Target="https://twitter.com/gemmajg/status/1129107175601844229" TargetMode="External" /><Relationship Id="rId84" Type="http://schemas.openxmlformats.org/officeDocument/2006/relationships/hyperlink" Target="https://twitter.com/gemmajg/status/1129404462873894916" TargetMode="External" /><Relationship Id="rId85" Type="http://schemas.openxmlformats.org/officeDocument/2006/relationships/hyperlink" Target="https://www.escueladenegociosydireccion.com/cat-eventos/que-es-growth-hacking-un-evento-para-entender-paso-a-paso-esta-metodologia/" TargetMode="External" /><Relationship Id="rId86" Type="http://schemas.openxmlformats.org/officeDocument/2006/relationships/hyperlink" Target="http://pbs.twimg.com/profile_images/921268809289302016/8O7viiec_normal.jpg" TargetMode="External" /><Relationship Id="rId87" Type="http://schemas.openxmlformats.org/officeDocument/2006/relationships/hyperlink" Target="https://twitter.com/hacemosmktin/status/1128616864060461056" TargetMode="External" /><Relationship Id="rId88" Type="http://schemas.openxmlformats.org/officeDocument/2006/relationships/hyperlink" Target="https://api.twitter.com/1.1/geo/id/7974acce42d034d5.json" TargetMode="External" /><Relationship Id="rId89" Type="http://schemas.openxmlformats.org/officeDocument/2006/relationships/comments" Target="../comments1.xml" /><Relationship Id="rId90" Type="http://schemas.openxmlformats.org/officeDocument/2006/relationships/vmlDrawing" Target="../drawings/vmlDrawing1.vml" /><Relationship Id="rId91" Type="http://schemas.openxmlformats.org/officeDocument/2006/relationships/table" Target="../tables/table1.xml" /><Relationship Id="rId9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escueladenegociosydireccion.com/cat-eventos/que-es-growth-hacking-un-evento-para-entender-paso-a-paso-esta-metodologia/?utm_source=Twitter&amp;utm_medium=social&amp;utm_term=rrss_eventos_org&amp;utm_content=EventoGrowthHacking" TargetMode="External" /><Relationship Id="rId2" Type="http://schemas.openxmlformats.org/officeDocument/2006/relationships/hyperlink" Target="https://www.escueladenegociosydireccion.com/cat-eventos/que-es-growth-hacking-un-evento-para-entender-paso-a-paso-esta-metodologia/?utm_source=Twitter&amp;utm_medium=social&amp;utm_term=rrss_eventos_org&amp;utm_content=EventoGrowthHacking" TargetMode="External" /><Relationship Id="rId3" Type="http://schemas.openxmlformats.org/officeDocument/2006/relationships/hyperlink" Target="https://www.escueladenegociosydireccion.com/cat-eventos/que-es-growth-hacking-un-evento-para-entender-paso-a-paso-esta-metodologia/" TargetMode="External" /><Relationship Id="rId4" Type="http://schemas.openxmlformats.org/officeDocument/2006/relationships/hyperlink" Target="https://www.escueladenegociosydireccion.com/cat-eventos/que-es-growth-hacking-un-evento-para-entender-paso-a-paso-esta-metodologia/?utm_source=Twitter&amp;utm_medium=social&amp;utm_term=rrss_eventos_org&amp;utm_content=EventoGrowthHacking" TargetMode="External" /><Relationship Id="rId5" Type="http://schemas.openxmlformats.org/officeDocument/2006/relationships/hyperlink" Target="https://soundcloud.com/upswingconf?platform=hootsuite" TargetMode="External" /><Relationship Id="rId6" Type="http://schemas.openxmlformats.org/officeDocument/2006/relationships/hyperlink" Target="https://www.escueladenegociosydireccion.com/cat-eventos/que-es-growth-hacking-un-evento-para-entender-paso-a-paso-esta-metodologia/?utm_source=Twitter&amp;utm_medium=social&amp;utm_term=rrss_eventos_org&amp;utm_content=EventoGrowthHacking" TargetMode="External" /><Relationship Id="rId7" Type="http://schemas.openxmlformats.org/officeDocument/2006/relationships/hyperlink" Target="https://www.escueladenegociosydireccion.com/cat-eventos/que-es-growth-hacking-un-evento-para-entender-paso-a-paso-esta-metodologia/?utm_source=Twitter&amp;utm_medium=social&amp;utm_term=rrss_eventos_org&amp;utm_content=EventoGrowthHacking" TargetMode="External" /><Relationship Id="rId8" Type="http://schemas.openxmlformats.org/officeDocument/2006/relationships/hyperlink" Target="https://pbs.twimg.com/media/D5bGoNCWkAAWLim.jpg" TargetMode="External" /><Relationship Id="rId9" Type="http://schemas.openxmlformats.org/officeDocument/2006/relationships/hyperlink" Target="https://pbs.twimg.com/media/D6EjWSKWAAAupyL.jpg" TargetMode="External" /><Relationship Id="rId10" Type="http://schemas.openxmlformats.org/officeDocument/2006/relationships/hyperlink" Target="https://pbs.twimg.com/media/D6Tsp3SX4AENGsm.jpg" TargetMode="External" /><Relationship Id="rId11" Type="http://schemas.openxmlformats.org/officeDocument/2006/relationships/hyperlink" Target="https://pbs.twimg.com/media/D6Y5rYSWsAA1eBa.jpg" TargetMode="External" /><Relationship Id="rId12" Type="http://schemas.openxmlformats.org/officeDocument/2006/relationships/hyperlink" Target="https://pbs.twimg.com/media/D6RZBq_X4AACK2x.jpg" TargetMode="External" /><Relationship Id="rId13" Type="http://schemas.openxmlformats.org/officeDocument/2006/relationships/hyperlink" Target="https://pbs.twimg.com/media/D6sza3dWkAA4nLG.jpg" TargetMode="External" /><Relationship Id="rId14" Type="http://schemas.openxmlformats.org/officeDocument/2006/relationships/hyperlink" Target="https://pbs.twimg.com/media/D59MgthW4AICeDf.jpg" TargetMode="External" /><Relationship Id="rId15" Type="http://schemas.openxmlformats.org/officeDocument/2006/relationships/hyperlink" Target="https://pbs.twimg.com/media/D6xaquDWkAEzwI_.jpg" TargetMode="External" /><Relationship Id="rId16" Type="http://schemas.openxmlformats.org/officeDocument/2006/relationships/hyperlink" Target="http://pbs.twimg.com/profile_images/1079092205762031617/N_-k_Ad0_normal.jpg" TargetMode="External" /><Relationship Id="rId17" Type="http://schemas.openxmlformats.org/officeDocument/2006/relationships/hyperlink" Target="http://pbs.twimg.com/profile_images/378800000866205561/ye6YEv4i_normal.jpeg" TargetMode="External" /><Relationship Id="rId18" Type="http://schemas.openxmlformats.org/officeDocument/2006/relationships/hyperlink" Target="http://pbs.twimg.com/profile_images/1111258610263384065/UrHhp7Q2_normal.jpg" TargetMode="External" /><Relationship Id="rId19" Type="http://schemas.openxmlformats.org/officeDocument/2006/relationships/hyperlink" Target="https://pbs.twimg.com/media/D5bGoNCWkAAWLim.jpg" TargetMode="External" /><Relationship Id="rId20" Type="http://schemas.openxmlformats.org/officeDocument/2006/relationships/hyperlink" Target="https://pbs.twimg.com/media/D6EjWSKWAAAupyL.jpg" TargetMode="External" /><Relationship Id="rId21" Type="http://schemas.openxmlformats.org/officeDocument/2006/relationships/hyperlink" Target="https://pbs.twimg.com/media/D6Tsp3SX4AENGsm.jpg" TargetMode="External" /><Relationship Id="rId22" Type="http://schemas.openxmlformats.org/officeDocument/2006/relationships/hyperlink" Target="http://pbs.twimg.com/profile_images/526873563278491648/R9vEACAJ_normal.png" TargetMode="External" /><Relationship Id="rId23" Type="http://schemas.openxmlformats.org/officeDocument/2006/relationships/hyperlink" Target="https://pbs.twimg.com/media/D6Y5rYSWsAA1eBa.jpg" TargetMode="External" /><Relationship Id="rId24" Type="http://schemas.openxmlformats.org/officeDocument/2006/relationships/hyperlink" Target="http://pbs.twimg.com/profile_images/1053581823794728965/q0OTIp3G_normal.jpg" TargetMode="External" /><Relationship Id="rId25" Type="http://schemas.openxmlformats.org/officeDocument/2006/relationships/hyperlink" Target="https://pbs.twimg.com/media/D6RZBq_X4AACK2x.jpg" TargetMode="External" /><Relationship Id="rId26" Type="http://schemas.openxmlformats.org/officeDocument/2006/relationships/hyperlink" Target="http://pbs.twimg.com/profile_images/611455502375981056/Ibl_Fb4z_normal.png" TargetMode="External" /><Relationship Id="rId27" Type="http://schemas.openxmlformats.org/officeDocument/2006/relationships/hyperlink" Target="http://pbs.twimg.com/profile_images/835204935503523840/eEVxlZbr_normal.jpg" TargetMode="External" /><Relationship Id="rId28" Type="http://schemas.openxmlformats.org/officeDocument/2006/relationships/hyperlink" Target="http://pbs.twimg.com/profile_images/921268809289302016/8O7viiec_normal.jpg" TargetMode="External" /><Relationship Id="rId29" Type="http://schemas.openxmlformats.org/officeDocument/2006/relationships/hyperlink" Target="http://pbs.twimg.com/profile_images/835204935503523840/eEVxlZbr_normal.jpg" TargetMode="External" /><Relationship Id="rId30" Type="http://schemas.openxmlformats.org/officeDocument/2006/relationships/hyperlink" Target="http://pbs.twimg.com/profile_images/752108018402287616/RoIZ3jGs_normal.jpg" TargetMode="External" /><Relationship Id="rId31" Type="http://schemas.openxmlformats.org/officeDocument/2006/relationships/hyperlink" Target="https://pbs.twimg.com/media/D6sza3dWkAA4nLG.jpg" TargetMode="External" /><Relationship Id="rId32" Type="http://schemas.openxmlformats.org/officeDocument/2006/relationships/hyperlink" Target="http://pbs.twimg.com/profile_images/835204935503523840/eEVxlZbr_normal.jpg" TargetMode="External" /><Relationship Id="rId33" Type="http://schemas.openxmlformats.org/officeDocument/2006/relationships/hyperlink" Target="https://pbs.twimg.com/media/D59MgthW4AICeDf.jpg" TargetMode="External" /><Relationship Id="rId34" Type="http://schemas.openxmlformats.org/officeDocument/2006/relationships/hyperlink" Target="https://pbs.twimg.com/media/D6xaquDWkAEzwI_.jpg" TargetMode="External" /><Relationship Id="rId35" Type="http://schemas.openxmlformats.org/officeDocument/2006/relationships/hyperlink" Target="http://pbs.twimg.com/profile_images/835204935503523840/eEVxlZbr_normal.jpg" TargetMode="External" /><Relationship Id="rId36" Type="http://schemas.openxmlformats.org/officeDocument/2006/relationships/hyperlink" Target="http://pbs.twimg.com/profile_images/835204935503523840/eEVxlZbr_normal.jpg" TargetMode="External" /><Relationship Id="rId37" Type="http://schemas.openxmlformats.org/officeDocument/2006/relationships/hyperlink" Target="https://twitter.com/fatimamartinez/status/1128624540345565184" TargetMode="External" /><Relationship Id="rId38" Type="http://schemas.openxmlformats.org/officeDocument/2006/relationships/hyperlink" Target="https://twitter.com/celiahil/status/1128750271901896704" TargetMode="External" /><Relationship Id="rId39" Type="http://schemas.openxmlformats.org/officeDocument/2006/relationships/hyperlink" Target="https://twitter.com/javier_platon/status/1129011694716497921" TargetMode="External" /><Relationship Id="rId40" Type="http://schemas.openxmlformats.org/officeDocument/2006/relationships/hyperlink" Target="https://twitter.com/escueladenyd/status/1123303552691126272" TargetMode="External" /><Relationship Id="rId41" Type="http://schemas.openxmlformats.org/officeDocument/2006/relationships/hyperlink" Target="https://twitter.com/escueladenyd/status/1126220249458720769" TargetMode="External" /><Relationship Id="rId42" Type="http://schemas.openxmlformats.org/officeDocument/2006/relationships/hyperlink" Target="https://twitter.com/escueladenyd/status/1127286012886093825" TargetMode="External" /><Relationship Id="rId43" Type="http://schemas.openxmlformats.org/officeDocument/2006/relationships/hyperlink" Target="https://twitter.com/luisdiazdeldedo/status/1127977160378146816" TargetMode="External" /><Relationship Id="rId44" Type="http://schemas.openxmlformats.org/officeDocument/2006/relationships/hyperlink" Target="https://twitter.com/escueladenyd/status/1127652176304721922" TargetMode="External" /><Relationship Id="rId45" Type="http://schemas.openxmlformats.org/officeDocument/2006/relationships/hyperlink" Target="https://twitter.com/metricool_es/status/1129393827419217920" TargetMode="External" /><Relationship Id="rId46" Type="http://schemas.openxmlformats.org/officeDocument/2006/relationships/hyperlink" Target="https://twitter.com/escueladenyd/status/1127123693451268097" TargetMode="External" /><Relationship Id="rId47" Type="http://schemas.openxmlformats.org/officeDocument/2006/relationships/hyperlink" Target="https://twitter.com/escueladenyd/status/1129401246316683264" TargetMode="External" /><Relationship Id="rId48" Type="http://schemas.openxmlformats.org/officeDocument/2006/relationships/hyperlink" Target="https://twitter.com/gemmajg/status/1128607474125299714" TargetMode="External" /><Relationship Id="rId49" Type="http://schemas.openxmlformats.org/officeDocument/2006/relationships/hyperlink" Target="https://twitter.com/hacemosmktin/status/1128622214570545153" TargetMode="External" /><Relationship Id="rId50" Type="http://schemas.openxmlformats.org/officeDocument/2006/relationships/hyperlink" Target="https://twitter.com/gemmajg/status/1128619549304213504" TargetMode="External" /><Relationship Id="rId51" Type="http://schemas.openxmlformats.org/officeDocument/2006/relationships/hyperlink" Target="https://twitter.com/barrerostadl/status/1129106745006198789" TargetMode="External" /><Relationship Id="rId52" Type="http://schemas.openxmlformats.org/officeDocument/2006/relationships/hyperlink" Target="https://twitter.com/escueladenyd/status/1129052670076043264" TargetMode="External" /><Relationship Id="rId53" Type="http://schemas.openxmlformats.org/officeDocument/2006/relationships/hyperlink" Target="https://twitter.com/gemmajg/status/1129107175601844229" TargetMode="External" /><Relationship Id="rId54" Type="http://schemas.openxmlformats.org/officeDocument/2006/relationships/hyperlink" Target="https://twitter.com/escueladenyd/status/1125702568385089537" TargetMode="External" /><Relationship Id="rId55" Type="http://schemas.openxmlformats.org/officeDocument/2006/relationships/hyperlink" Target="https://twitter.com/escueladenyd/status/1129377298631790592" TargetMode="External" /><Relationship Id="rId56" Type="http://schemas.openxmlformats.org/officeDocument/2006/relationships/hyperlink" Target="https://twitter.com/gemmajg/status/1126575151347380228" TargetMode="External" /><Relationship Id="rId57" Type="http://schemas.openxmlformats.org/officeDocument/2006/relationships/hyperlink" Target="https://twitter.com/gemmajg/status/1129404462873894916" TargetMode="External" /><Relationship Id="rId58" Type="http://schemas.openxmlformats.org/officeDocument/2006/relationships/hyperlink" Target="https://www.escueladenegociosydireccion.com/cat-eventos/que-es-growth-hacking-un-evento-para-entender-paso-a-paso-esta-metodologia/" TargetMode="External" /><Relationship Id="rId59" Type="http://schemas.openxmlformats.org/officeDocument/2006/relationships/hyperlink" Target="http://pbs.twimg.com/profile_images/921268809289302016/8O7viiec_normal.jpg" TargetMode="External" /><Relationship Id="rId60" Type="http://schemas.openxmlformats.org/officeDocument/2006/relationships/hyperlink" Target="https://twitter.com/hacemosmktin/status/1128616864060461056" TargetMode="External" /><Relationship Id="rId61" Type="http://schemas.openxmlformats.org/officeDocument/2006/relationships/hyperlink" Target="https://api.twitter.com/1.1/geo/id/7974acce42d034d5.json" TargetMode="External" /><Relationship Id="rId62" Type="http://schemas.openxmlformats.org/officeDocument/2006/relationships/comments" Target="../comments15.xml" /><Relationship Id="rId63" Type="http://schemas.openxmlformats.org/officeDocument/2006/relationships/vmlDrawing" Target="../drawings/vmlDrawing6.vml" /><Relationship Id="rId64" Type="http://schemas.openxmlformats.org/officeDocument/2006/relationships/table" Target="../tables/table18.xml" /><Relationship Id="rId65"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escueladenegociosydireccion.com/cat-eventos/que-es-growth-hacking-un-evento-para-entender-paso-a-paso-esta-metodologia/?utm_source=Twitter&amp;utm_medium=social&amp;utm_term=rrss_eventos_org&amp;utm_content=EventoGrowthHacking" TargetMode="External" /><Relationship Id="rId2" Type="http://schemas.openxmlformats.org/officeDocument/2006/relationships/hyperlink" Target="https://www.escueladenegociosydireccion.com/cat-eventos/que-es-growth-hacking-un-evento-para-entender-paso-a-paso-esta-metodologia/" TargetMode="External" /><Relationship Id="rId3" Type="http://schemas.openxmlformats.org/officeDocument/2006/relationships/hyperlink" Target="https://soundcloud.com/upswingconf?platform=hootsuite" TargetMode="External" /><Relationship Id="rId4" Type="http://schemas.openxmlformats.org/officeDocument/2006/relationships/hyperlink" Target="https://www.equiposytalento.com/noticias/2019/04/10/enyd-reunira-en-madrid-a-los-growth-hackers-del-momento?platform=hootsuite" TargetMode="External" /><Relationship Id="rId5" Type="http://schemas.openxmlformats.org/officeDocument/2006/relationships/hyperlink" Target="https://www.mundoposgrado.com/enyd-prepara-la-segunda-edicion-de-growth-hackers-sprint/?platform=hootsuite" TargetMode="External" /><Relationship Id="rId6" Type="http://schemas.openxmlformats.org/officeDocument/2006/relationships/hyperlink" Target="https://www.escueladenegociosydireccion.com/cat-eventos/que-es-growth-hacking-un-evento-para-entender-paso-a-paso-esta-metodologia/?utm_source=Twitter&amp;utm_medium=social&amp;utm_term=rrss_eventos_org&amp;utm_content=EventoGrowthHacking" TargetMode="External" /><Relationship Id="rId7" Type="http://schemas.openxmlformats.org/officeDocument/2006/relationships/hyperlink" Target="https://soundcloud.com/upswingconf?platform=hootsuite" TargetMode="External" /><Relationship Id="rId8" Type="http://schemas.openxmlformats.org/officeDocument/2006/relationships/hyperlink" Target="https://www.mundoposgrado.com/enyd-prepara-la-segunda-edicion-de-growth-hackers-sprint/?platform=hootsuite" TargetMode="External" /><Relationship Id="rId9" Type="http://schemas.openxmlformats.org/officeDocument/2006/relationships/hyperlink" Target="https://www.equiposytalento.com/noticias/2019/04/10/enyd-reunira-en-madrid-a-los-growth-hackers-del-momento?platform=hootsuite" TargetMode="External" /><Relationship Id="rId10" Type="http://schemas.openxmlformats.org/officeDocument/2006/relationships/hyperlink" Target="https://www.escueladenegociosydireccion.com/cat-eventos/que-es-growth-hacking-un-evento-para-entender-paso-a-paso-esta-metodologia/" TargetMode="External" /><Relationship Id="rId11" Type="http://schemas.openxmlformats.org/officeDocument/2006/relationships/table" Target="../tables/table19.xml" /><Relationship Id="rId12" Type="http://schemas.openxmlformats.org/officeDocument/2006/relationships/table" Target="../tables/table20.xml" /><Relationship Id="rId13" Type="http://schemas.openxmlformats.org/officeDocument/2006/relationships/table" Target="../tables/table21.xml" /><Relationship Id="rId14" Type="http://schemas.openxmlformats.org/officeDocument/2006/relationships/table" Target="../tables/table22.xml" /><Relationship Id="rId15" Type="http://schemas.openxmlformats.org/officeDocument/2006/relationships/table" Target="../tables/table23.xml" /><Relationship Id="rId16" Type="http://schemas.openxmlformats.org/officeDocument/2006/relationships/table" Target="../tables/table24.xml" /><Relationship Id="rId17" Type="http://schemas.openxmlformats.org/officeDocument/2006/relationships/table" Target="../tables/table25.xml" /><Relationship Id="rId1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wnmEAWZUGz" TargetMode="External" /><Relationship Id="rId2" Type="http://schemas.openxmlformats.org/officeDocument/2006/relationships/hyperlink" Target="http://t.co/GgSIKo8hfE" TargetMode="External" /><Relationship Id="rId3" Type="http://schemas.openxmlformats.org/officeDocument/2006/relationships/hyperlink" Target="https://t.co/Z9IbIYXfiR" TargetMode="External" /><Relationship Id="rId4" Type="http://schemas.openxmlformats.org/officeDocument/2006/relationships/hyperlink" Target="https://t.co/Prg0suWkeo" TargetMode="External" /><Relationship Id="rId5" Type="http://schemas.openxmlformats.org/officeDocument/2006/relationships/hyperlink" Target="https://t.co/HpxzzYE9BO" TargetMode="External" /><Relationship Id="rId6" Type="http://schemas.openxmlformats.org/officeDocument/2006/relationships/hyperlink" Target="http://t.co/eLP81rQtXr" TargetMode="External" /><Relationship Id="rId7" Type="http://schemas.openxmlformats.org/officeDocument/2006/relationships/hyperlink" Target="http://t.co/xB5uLk3w7u" TargetMode="External" /><Relationship Id="rId8" Type="http://schemas.openxmlformats.org/officeDocument/2006/relationships/hyperlink" Target="https://t.co/b8EPZAdSfv" TargetMode="External" /><Relationship Id="rId9" Type="http://schemas.openxmlformats.org/officeDocument/2006/relationships/hyperlink" Target="https://t.co/evzYvnDOws" TargetMode="External" /><Relationship Id="rId10" Type="http://schemas.openxmlformats.org/officeDocument/2006/relationships/hyperlink" Target="http://t.co/evzYvnDOws" TargetMode="External" /><Relationship Id="rId11" Type="http://schemas.openxmlformats.org/officeDocument/2006/relationships/hyperlink" Target="https://t.co/HLYsjOJBZf" TargetMode="External" /><Relationship Id="rId12" Type="http://schemas.openxmlformats.org/officeDocument/2006/relationships/hyperlink" Target="https://t.co/td25Aq5Chm" TargetMode="External" /><Relationship Id="rId13" Type="http://schemas.openxmlformats.org/officeDocument/2006/relationships/hyperlink" Target="https://pbs.twimg.com/profile_banners/71613889/1546110813" TargetMode="External" /><Relationship Id="rId14" Type="http://schemas.openxmlformats.org/officeDocument/2006/relationships/hyperlink" Target="https://pbs.twimg.com/profile_banners/296301094/1434621362" TargetMode="External" /><Relationship Id="rId15" Type="http://schemas.openxmlformats.org/officeDocument/2006/relationships/hyperlink" Target="https://pbs.twimg.com/profile_banners/291310770/1548528217" TargetMode="External" /><Relationship Id="rId16" Type="http://schemas.openxmlformats.org/officeDocument/2006/relationships/hyperlink" Target="https://pbs.twimg.com/profile_banners/2985455669/1553779674" TargetMode="External" /><Relationship Id="rId17" Type="http://schemas.openxmlformats.org/officeDocument/2006/relationships/hyperlink" Target="https://pbs.twimg.com/profile_banners/169198317/1489169788" TargetMode="External" /><Relationship Id="rId18" Type="http://schemas.openxmlformats.org/officeDocument/2006/relationships/hyperlink" Target="https://pbs.twimg.com/profile_banners/2810991816/1516115741" TargetMode="External" /><Relationship Id="rId19" Type="http://schemas.openxmlformats.org/officeDocument/2006/relationships/hyperlink" Target="https://pbs.twimg.com/profile_banners/161718323/1550221282" TargetMode="External" /><Relationship Id="rId20" Type="http://schemas.openxmlformats.org/officeDocument/2006/relationships/hyperlink" Target="https://pbs.twimg.com/profile_banners/35459613/1485453670" TargetMode="External" /><Relationship Id="rId21" Type="http://schemas.openxmlformats.org/officeDocument/2006/relationships/hyperlink" Target="https://pbs.twimg.com/profile_banners/1685197165/1516796139" TargetMode="External" /><Relationship Id="rId22" Type="http://schemas.openxmlformats.org/officeDocument/2006/relationships/hyperlink" Target="https://pbs.twimg.com/profile_banners/255710397/1553527190" TargetMode="External" /><Relationship Id="rId23" Type="http://schemas.openxmlformats.org/officeDocument/2006/relationships/hyperlink" Target="https://pbs.twimg.com/profile_banners/121737123/1491995933" TargetMode="External" /><Relationship Id="rId24" Type="http://schemas.openxmlformats.org/officeDocument/2006/relationships/hyperlink" Target="https://pbs.twimg.com/profile_banners/1440393044/1536430781" TargetMode="External" /><Relationship Id="rId25" Type="http://schemas.openxmlformats.org/officeDocument/2006/relationships/hyperlink" Target="https://pbs.twimg.com/profile_banners/729010153966702593/1535227348" TargetMode="External" /><Relationship Id="rId26" Type="http://schemas.openxmlformats.org/officeDocument/2006/relationships/hyperlink" Target="http://abs.twimg.com/images/themes/theme7/bg.gif" TargetMode="External" /><Relationship Id="rId27" Type="http://schemas.openxmlformats.org/officeDocument/2006/relationships/hyperlink" Target="http://abs.twimg.com/images/themes/theme1/bg.png" TargetMode="External" /><Relationship Id="rId28" Type="http://schemas.openxmlformats.org/officeDocument/2006/relationships/hyperlink" Target="http://abs.twimg.com/images/themes/theme9/bg.gif" TargetMode="External" /><Relationship Id="rId29" Type="http://schemas.openxmlformats.org/officeDocument/2006/relationships/hyperlink" Target="http://abs.twimg.com/images/themes/theme1/bg.png" TargetMode="External" /><Relationship Id="rId30" Type="http://schemas.openxmlformats.org/officeDocument/2006/relationships/hyperlink" Target="http://abs.twimg.com/images/themes/theme6/bg.gif" TargetMode="External" /><Relationship Id="rId31" Type="http://schemas.openxmlformats.org/officeDocument/2006/relationships/hyperlink" Target="http://abs.twimg.com/images/themes/theme14/bg.gif" TargetMode="External" /><Relationship Id="rId32" Type="http://schemas.openxmlformats.org/officeDocument/2006/relationships/hyperlink" Target="http://abs.twimg.com/images/themes/theme1/bg.png" TargetMode="External" /><Relationship Id="rId33" Type="http://schemas.openxmlformats.org/officeDocument/2006/relationships/hyperlink" Target="http://abs.twimg.com/images/themes/theme1/bg.png" TargetMode="External" /><Relationship Id="rId34" Type="http://schemas.openxmlformats.org/officeDocument/2006/relationships/hyperlink" Target="http://abs.twimg.com/images/themes/theme1/bg.png" TargetMode="External" /><Relationship Id="rId35" Type="http://schemas.openxmlformats.org/officeDocument/2006/relationships/hyperlink" Target="http://abs.twimg.com/images/themes/theme1/bg.png" TargetMode="External" /><Relationship Id="rId36" Type="http://schemas.openxmlformats.org/officeDocument/2006/relationships/hyperlink" Target="http://abs.twimg.com/images/themes/theme11/bg.gif" TargetMode="External" /><Relationship Id="rId37" Type="http://schemas.openxmlformats.org/officeDocument/2006/relationships/hyperlink" Target="http://abs.twimg.com/images/themes/theme15/bg.png" TargetMode="External" /><Relationship Id="rId38" Type="http://schemas.openxmlformats.org/officeDocument/2006/relationships/hyperlink" Target="http://abs.twimg.com/images/themes/theme1/bg.png" TargetMode="External" /><Relationship Id="rId39" Type="http://schemas.openxmlformats.org/officeDocument/2006/relationships/hyperlink" Target="http://pbs.twimg.com/profile_images/1079092205762031617/N_-k_Ad0_normal.jpg" TargetMode="External" /><Relationship Id="rId40" Type="http://schemas.openxmlformats.org/officeDocument/2006/relationships/hyperlink" Target="http://pbs.twimg.com/profile_images/611455502375981056/Ibl_Fb4z_normal.png" TargetMode="External" /><Relationship Id="rId41" Type="http://schemas.openxmlformats.org/officeDocument/2006/relationships/hyperlink" Target="http://pbs.twimg.com/profile_images/378800000866205561/ye6YEv4i_normal.jpeg" TargetMode="External" /><Relationship Id="rId42" Type="http://schemas.openxmlformats.org/officeDocument/2006/relationships/hyperlink" Target="http://pbs.twimg.com/profile_images/1111258610263384065/UrHhp7Q2_normal.jpg" TargetMode="External" /><Relationship Id="rId43" Type="http://schemas.openxmlformats.org/officeDocument/2006/relationships/hyperlink" Target="http://pbs.twimg.com/profile_images/1090187188808179712/p-IEJq4B_normal.jpg" TargetMode="External" /><Relationship Id="rId44" Type="http://schemas.openxmlformats.org/officeDocument/2006/relationships/hyperlink" Target="http://pbs.twimg.com/profile_images/959400189990768641/O7ng_Oxf_normal.jpg" TargetMode="External" /><Relationship Id="rId45" Type="http://schemas.openxmlformats.org/officeDocument/2006/relationships/hyperlink" Target="http://pbs.twimg.com/profile_images/1081174834783158272/_BeV6gKS_normal.jpg" TargetMode="External" /><Relationship Id="rId46" Type="http://schemas.openxmlformats.org/officeDocument/2006/relationships/hyperlink" Target="http://pbs.twimg.com/profile_images/526873563278491648/R9vEACAJ_normal.png" TargetMode="External" /><Relationship Id="rId47" Type="http://schemas.openxmlformats.org/officeDocument/2006/relationships/hyperlink" Target="http://pbs.twimg.com/profile_images/1053581823794728965/q0OTIp3G_normal.jpg" TargetMode="External" /><Relationship Id="rId48" Type="http://schemas.openxmlformats.org/officeDocument/2006/relationships/hyperlink" Target="http://pbs.twimg.com/profile_images/1110824381901651969/6JiVJVsJ_normal.png" TargetMode="External" /><Relationship Id="rId49" Type="http://schemas.openxmlformats.org/officeDocument/2006/relationships/hyperlink" Target="http://pbs.twimg.com/profile_images/835204935503523840/eEVxlZbr_normal.jpg" TargetMode="External" /><Relationship Id="rId50" Type="http://schemas.openxmlformats.org/officeDocument/2006/relationships/hyperlink" Target="http://pbs.twimg.com/profile_images/921268809289302016/8O7viiec_normal.jpg" TargetMode="External" /><Relationship Id="rId51" Type="http://schemas.openxmlformats.org/officeDocument/2006/relationships/hyperlink" Target="http://pbs.twimg.com/profile_images/752108018402287616/RoIZ3jGs_normal.jpg" TargetMode="External" /><Relationship Id="rId52" Type="http://schemas.openxmlformats.org/officeDocument/2006/relationships/hyperlink" Target="https://twitter.com/fatimamartinez" TargetMode="External" /><Relationship Id="rId53" Type="http://schemas.openxmlformats.org/officeDocument/2006/relationships/hyperlink" Target="https://twitter.com/escueladenyd" TargetMode="External" /><Relationship Id="rId54" Type="http://schemas.openxmlformats.org/officeDocument/2006/relationships/hyperlink" Target="https://twitter.com/celiahil" TargetMode="External" /><Relationship Id="rId55" Type="http://schemas.openxmlformats.org/officeDocument/2006/relationships/hyperlink" Target="https://twitter.com/javier_platon" TargetMode="External" /><Relationship Id="rId56" Type="http://schemas.openxmlformats.org/officeDocument/2006/relationships/hyperlink" Target="https://twitter.com/donsergioalonso" TargetMode="External" /><Relationship Id="rId57" Type="http://schemas.openxmlformats.org/officeDocument/2006/relationships/hyperlink" Target="https://twitter.com/mundoposgrado" TargetMode="External" /><Relationship Id="rId58" Type="http://schemas.openxmlformats.org/officeDocument/2006/relationships/hyperlink" Target="https://twitter.com/equiposytalento" TargetMode="External" /><Relationship Id="rId59" Type="http://schemas.openxmlformats.org/officeDocument/2006/relationships/hyperlink" Target="https://twitter.com/luisdiazdeldedo" TargetMode="External" /><Relationship Id="rId60" Type="http://schemas.openxmlformats.org/officeDocument/2006/relationships/hyperlink" Target="https://twitter.com/metricool_es" TargetMode="External" /><Relationship Id="rId61" Type="http://schemas.openxmlformats.org/officeDocument/2006/relationships/hyperlink" Target="https://twitter.com/jptejela" TargetMode="External" /><Relationship Id="rId62" Type="http://schemas.openxmlformats.org/officeDocument/2006/relationships/hyperlink" Target="https://twitter.com/gemmajg" TargetMode="External" /><Relationship Id="rId63" Type="http://schemas.openxmlformats.org/officeDocument/2006/relationships/hyperlink" Target="https://twitter.com/hacemosmktin" TargetMode="External" /><Relationship Id="rId64" Type="http://schemas.openxmlformats.org/officeDocument/2006/relationships/hyperlink" Target="https://twitter.com/barrerostadl" TargetMode="External" /><Relationship Id="rId65" Type="http://schemas.openxmlformats.org/officeDocument/2006/relationships/comments" Target="../comments2.xml" /><Relationship Id="rId66" Type="http://schemas.openxmlformats.org/officeDocument/2006/relationships/vmlDrawing" Target="../drawings/vmlDrawing2.vml" /><Relationship Id="rId67" Type="http://schemas.openxmlformats.org/officeDocument/2006/relationships/table" Target="../tables/table2.xml" /><Relationship Id="rId68" Type="http://schemas.openxmlformats.org/officeDocument/2006/relationships/drawing" Target="../drawings/drawing1.xml" /><Relationship Id="rId69"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21.7109375" style="0" bestFit="1" customWidth="1"/>
    <col min="59" max="59" width="27.421875" style="0" bestFit="1" customWidth="1"/>
    <col min="60" max="60" width="22.57421875" style="0" bestFit="1" customWidth="1"/>
    <col min="61" max="61" width="28.421875" style="0" bestFit="1" customWidth="1"/>
    <col min="62" max="62" width="27.28125" style="0" bestFit="1" customWidth="1"/>
    <col min="63" max="63" width="33.140625" style="0" bestFit="1" customWidth="1"/>
    <col min="64" max="64" width="18.57421875" style="0" bestFit="1" customWidth="1"/>
    <col min="65" max="65" width="22.28125" style="0" bestFit="1" customWidth="1"/>
    <col min="66" max="66" width="15.7109375" style="0" bestFit="1" customWidth="1"/>
  </cols>
  <sheetData>
    <row r="1" spans="3:14" ht="15">
      <c r="C1" s="18" t="s">
        <v>39</v>
      </c>
      <c r="D1" s="19"/>
      <c r="E1" s="19"/>
      <c r="F1" s="19"/>
      <c r="G1" s="18"/>
      <c r="H1" s="16" t="s">
        <v>43</v>
      </c>
      <c r="I1" s="64"/>
      <c r="J1" s="64"/>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t="s">
        <v>519</v>
      </c>
      <c r="BD2" s="13" t="s">
        <v>525</v>
      </c>
      <c r="BE2" s="13" t="s">
        <v>526</v>
      </c>
      <c r="BF2" s="67" t="s">
        <v>765</v>
      </c>
      <c r="BG2" s="67" t="s">
        <v>766</v>
      </c>
      <c r="BH2" s="67" t="s">
        <v>767</v>
      </c>
      <c r="BI2" s="67" t="s">
        <v>768</v>
      </c>
      <c r="BJ2" s="67" t="s">
        <v>769</v>
      </c>
      <c r="BK2" s="67" t="s">
        <v>770</v>
      </c>
      <c r="BL2" s="67" t="s">
        <v>771</v>
      </c>
      <c r="BM2" s="67" t="s">
        <v>772</v>
      </c>
      <c r="BN2" s="67" t="s">
        <v>773</v>
      </c>
    </row>
    <row r="3" spans="1:66" ht="15" customHeight="1">
      <c r="A3" s="84" t="s">
        <v>234</v>
      </c>
      <c r="B3" s="84" t="s">
        <v>237</v>
      </c>
      <c r="C3" s="53" t="s">
        <v>891</v>
      </c>
      <c r="D3" s="54">
        <v>3</v>
      </c>
      <c r="E3" s="65" t="s">
        <v>132</v>
      </c>
      <c r="F3" s="55">
        <v>32</v>
      </c>
      <c r="G3" s="53"/>
      <c r="H3" s="57"/>
      <c r="I3" s="56"/>
      <c r="J3" s="56"/>
      <c r="K3" s="36" t="s">
        <v>65</v>
      </c>
      <c r="L3" s="62">
        <v>3</v>
      </c>
      <c r="M3" s="62"/>
      <c r="N3" s="63"/>
      <c r="O3" s="85" t="s">
        <v>247</v>
      </c>
      <c r="P3" s="87">
        <v>43600.48186342593</v>
      </c>
      <c r="Q3" s="85" t="s">
        <v>250</v>
      </c>
      <c r="R3" s="85"/>
      <c r="S3" s="85"/>
      <c r="T3" s="85"/>
      <c r="U3" s="85"/>
      <c r="V3" s="90" t="s">
        <v>287</v>
      </c>
      <c r="W3" s="87">
        <v>43600.48186342593</v>
      </c>
      <c r="X3" s="91">
        <v>43600</v>
      </c>
      <c r="Y3" s="93" t="s">
        <v>296</v>
      </c>
      <c r="Z3" s="90" t="s">
        <v>317</v>
      </c>
      <c r="AA3" s="85"/>
      <c r="AB3" s="85"/>
      <c r="AC3" s="93" t="s">
        <v>338</v>
      </c>
      <c r="AD3" s="85"/>
      <c r="AE3" s="85" t="b">
        <v>0</v>
      </c>
      <c r="AF3" s="85">
        <v>0</v>
      </c>
      <c r="AG3" s="93" t="s">
        <v>360</v>
      </c>
      <c r="AH3" s="85" t="b">
        <v>0</v>
      </c>
      <c r="AI3" s="85" t="s">
        <v>362</v>
      </c>
      <c r="AJ3" s="85"/>
      <c r="AK3" s="93" t="s">
        <v>360</v>
      </c>
      <c r="AL3" s="85" t="b">
        <v>0</v>
      </c>
      <c r="AM3" s="85">
        <v>3</v>
      </c>
      <c r="AN3" s="93" t="s">
        <v>355</v>
      </c>
      <c r="AO3" s="85" t="s">
        <v>363</v>
      </c>
      <c r="AP3" s="85" t="b">
        <v>0</v>
      </c>
      <c r="AQ3" s="93" t="s">
        <v>355</v>
      </c>
      <c r="AR3" s="85" t="s">
        <v>196</v>
      </c>
      <c r="AS3" s="85">
        <v>0</v>
      </c>
      <c r="AT3" s="85">
        <v>0</v>
      </c>
      <c r="AU3" s="85"/>
      <c r="AV3" s="85"/>
      <c r="AW3" s="85"/>
      <c r="AX3" s="85"/>
      <c r="AY3" s="85"/>
      <c r="AZ3" s="85"/>
      <c r="BA3" s="85"/>
      <c r="BB3" s="85"/>
      <c r="BC3">
        <v>1</v>
      </c>
      <c r="BD3" s="85" t="str">
        <f>REPLACE(INDEX(GroupVertices[Group],MATCH(Edges[[#This Row],[Vertex 1]],GroupVertices[Vertex],0)),1,1,"")</f>
        <v>1</v>
      </c>
      <c r="BE3" s="85" t="str">
        <f>REPLACE(INDEX(GroupVertices[Group],MATCH(Edges[[#This Row],[Vertex 2]],GroupVertices[Vertex],0)),1,1,"")</f>
        <v>1</v>
      </c>
      <c r="BF3" s="51">
        <v>0</v>
      </c>
      <c r="BG3" s="52">
        <v>0</v>
      </c>
      <c r="BH3" s="51">
        <v>0</v>
      </c>
      <c r="BI3" s="52">
        <v>0</v>
      </c>
      <c r="BJ3" s="51">
        <v>0</v>
      </c>
      <c r="BK3" s="52">
        <v>0</v>
      </c>
      <c r="BL3" s="51">
        <v>28</v>
      </c>
      <c r="BM3" s="52">
        <v>100</v>
      </c>
      <c r="BN3" s="51">
        <v>28</v>
      </c>
    </row>
    <row r="4" spans="1:66" ht="15" customHeight="1">
      <c r="A4" s="84" t="s">
        <v>235</v>
      </c>
      <c r="B4" s="84" t="s">
        <v>237</v>
      </c>
      <c r="C4" s="53" t="s">
        <v>891</v>
      </c>
      <c r="D4" s="54">
        <v>3</v>
      </c>
      <c r="E4" s="65" t="s">
        <v>132</v>
      </c>
      <c r="F4" s="55">
        <v>32</v>
      </c>
      <c r="G4" s="53"/>
      <c r="H4" s="57"/>
      <c r="I4" s="56"/>
      <c r="J4" s="56"/>
      <c r="K4" s="36" t="s">
        <v>65</v>
      </c>
      <c r="L4" s="83">
        <v>4</v>
      </c>
      <c r="M4" s="83"/>
      <c r="N4" s="63"/>
      <c r="O4" s="86" t="s">
        <v>247</v>
      </c>
      <c r="P4" s="88">
        <v>43600.82881944445</v>
      </c>
      <c r="Q4" s="86" t="s">
        <v>250</v>
      </c>
      <c r="R4" s="86"/>
      <c r="S4" s="86"/>
      <c r="T4" s="86"/>
      <c r="U4" s="86"/>
      <c r="V4" s="89" t="s">
        <v>288</v>
      </c>
      <c r="W4" s="88">
        <v>43600.82881944445</v>
      </c>
      <c r="X4" s="92">
        <v>43600</v>
      </c>
      <c r="Y4" s="94" t="s">
        <v>297</v>
      </c>
      <c r="Z4" s="89" t="s">
        <v>318</v>
      </c>
      <c r="AA4" s="86"/>
      <c r="AB4" s="86"/>
      <c r="AC4" s="94" t="s">
        <v>339</v>
      </c>
      <c r="AD4" s="86"/>
      <c r="AE4" s="86" t="b">
        <v>0</v>
      </c>
      <c r="AF4" s="86">
        <v>0</v>
      </c>
      <c r="AG4" s="94" t="s">
        <v>360</v>
      </c>
      <c r="AH4" s="86" t="b">
        <v>0</v>
      </c>
      <c r="AI4" s="86" t="s">
        <v>362</v>
      </c>
      <c r="AJ4" s="86"/>
      <c r="AK4" s="94" t="s">
        <v>360</v>
      </c>
      <c r="AL4" s="86" t="b">
        <v>0</v>
      </c>
      <c r="AM4" s="86">
        <v>3</v>
      </c>
      <c r="AN4" s="94" t="s">
        <v>355</v>
      </c>
      <c r="AO4" s="86" t="s">
        <v>364</v>
      </c>
      <c r="AP4" s="86" t="b">
        <v>0</v>
      </c>
      <c r="AQ4" s="94" t="s">
        <v>355</v>
      </c>
      <c r="AR4" s="86" t="s">
        <v>196</v>
      </c>
      <c r="AS4" s="86">
        <v>0</v>
      </c>
      <c r="AT4" s="86">
        <v>0</v>
      </c>
      <c r="AU4" s="86"/>
      <c r="AV4" s="86"/>
      <c r="AW4" s="86"/>
      <c r="AX4" s="86"/>
      <c r="AY4" s="86"/>
      <c r="AZ4" s="86"/>
      <c r="BA4" s="86"/>
      <c r="BB4" s="86"/>
      <c r="BC4">
        <v>1</v>
      </c>
      <c r="BD4" s="85" t="str">
        <f>REPLACE(INDEX(GroupVertices[Group],MATCH(Edges[[#This Row],[Vertex 1]],GroupVertices[Vertex],0)),1,1,"")</f>
        <v>1</v>
      </c>
      <c r="BE4" s="85" t="str">
        <f>REPLACE(INDEX(GroupVertices[Group],MATCH(Edges[[#This Row],[Vertex 2]],GroupVertices[Vertex],0)),1,1,"")</f>
        <v>1</v>
      </c>
      <c r="BF4" s="51">
        <v>0</v>
      </c>
      <c r="BG4" s="52">
        <v>0</v>
      </c>
      <c r="BH4" s="51">
        <v>0</v>
      </c>
      <c r="BI4" s="52">
        <v>0</v>
      </c>
      <c r="BJ4" s="51">
        <v>0</v>
      </c>
      <c r="BK4" s="52">
        <v>0</v>
      </c>
      <c r="BL4" s="51">
        <v>28</v>
      </c>
      <c r="BM4" s="52">
        <v>100</v>
      </c>
      <c r="BN4" s="51">
        <v>28</v>
      </c>
    </row>
    <row r="5" spans="1:66" ht="15">
      <c r="A5" s="84" t="s">
        <v>236</v>
      </c>
      <c r="B5" s="84" t="s">
        <v>237</v>
      </c>
      <c r="C5" s="53" t="s">
        <v>891</v>
      </c>
      <c r="D5" s="54">
        <v>3</v>
      </c>
      <c r="E5" s="65" t="s">
        <v>132</v>
      </c>
      <c r="F5" s="55">
        <v>32</v>
      </c>
      <c r="G5" s="53"/>
      <c r="H5" s="57"/>
      <c r="I5" s="56"/>
      <c r="J5" s="56"/>
      <c r="K5" s="36" t="s">
        <v>65</v>
      </c>
      <c r="L5" s="83">
        <v>5</v>
      </c>
      <c r="M5" s="83"/>
      <c r="N5" s="63"/>
      <c r="O5" s="86" t="s">
        <v>247</v>
      </c>
      <c r="P5" s="88">
        <v>43601.550208333334</v>
      </c>
      <c r="Q5" s="86" t="s">
        <v>251</v>
      </c>
      <c r="R5" s="86"/>
      <c r="S5" s="86"/>
      <c r="T5" s="86" t="s">
        <v>269</v>
      </c>
      <c r="U5" s="86"/>
      <c r="V5" s="89" t="s">
        <v>289</v>
      </c>
      <c r="W5" s="88">
        <v>43601.550208333334</v>
      </c>
      <c r="X5" s="92">
        <v>43601</v>
      </c>
      <c r="Y5" s="94" t="s">
        <v>298</v>
      </c>
      <c r="Z5" s="89" t="s">
        <v>319</v>
      </c>
      <c r="AA5" s="86"/>
      <c r="AB5" s="86"/>
      <c r="AC5" s="94" t="s">
        <v>340</v>
      </c>
      <c r="AD5" s="86"/>
      <c r="AE5" s="86" t="b">
        <v>0</v>
      </c>
      <c r="AF5" s="86">
        <v>0</v>
      </c>
      <c r="AG5" s="94" t="s">
        <v>360</v>
      </c>
      <c r="AH5" s="86" t="b">
        <v>0</v>
      </c>
      <c r="AI5" s="86" t="s">
        <v>362</v>
      </c>
      <c r="AJ5" s="86"/>
      <c r="AK5" s="94" t="s">
        <v>360</v>
      </c>
      <c r="AL5" s="86" t="b">
        <v>0</v>
      </c>
      <c r="AM5" s="86">
        <v>6</v>
      </c>
      <c r="AN5" s="94" t="s">
        <v>341</v>
      </c>
      <c r="AO5" s="86" t="s">
        <v>365</v>
      </c>
      <c r="AP5" s="86" t="b">
        <v>0</v>
      </c>
      <c r="AQ5" s="94" t="s">
        <v>341</v>
      </c>
      <c r="AR5" s="86" t="s">
        <v>196</v>
      </c>
      <c r="AS5" s="86">
        <v>0</v>
      </c>
      <c r="AT5" s="86">
        <v>0</v>
      </c>
      <c r="AU5" s="86"/>
      <c r="AV5" s="86"/>
      <c r="AW5" s="86"/>
      <c r="AX5" s="86"/>
      <c r="AY5" s="86"/>
      <c r="AZ5" s="86"/>
      <c r="BA5" s="86"/>
      <c r="BB5" s="86"/>
      <c r="BC5">
        <v>1</v>
      </c>
      <c r="BD5" s="85" t="str">
        <f>REPLACE(INDEX(GroupVertices[Group],MATCH(Edges[[#This Row],[Vertex 1]],GroupVertices[Vertex],0)),1,1,"")</f>
        <v>1</v>
      </c>
      <c r="BE5" s="85" t="str">
        <f>REPLACE(INDEX(GroupVertices[Group],MATCH(Edges[[#This Row],[Vertex 2]],GroupVertices[Vertex],0)),1,1,"")</f>
        <v>1</v>
      </c>
      <c r="BF5" s="51"/>
      <c r="BG5" s="52"/>
      <c r="BH5" s="51"/>
      <c r="BI5" s="52"/>
      <c r="BJ5" s="51"/>
      <c r="BK5" s="52"/>
      <c r="BL5" s="51"/>
      <c r="BM5" s="52"/>
      <c r="BN5" s="51"/>
    </row>
    <row r="6" spans="1:66" ht="15">
      <c r="A6" s="84" t="s">
        <v>236</v>
      </c>
      <c r="B6" s="84" t="s">
        <v>243</v>
      </c>
      <c r="C6" s="53" t="s">
        <v>891</v>
      </c>
      <c r="D6" s="54">
        <v>3</v>
      </c>
      <c r="E6" s="65" t="s">
        <v>132</v>
      </c>
      <c r="F6" s="55">
        <v>32</v>
      </c>
      <c r="G6" s="53"/>
      <c r="H6" s="57"/>
      <c r="I6" s="56"/>
      <c r="J6" s="56"/>
      <c r="K6" s="36" t="s">
        <v>65</v>
      </c>
      <c r="L6" s="83">
        <v>6</v>
      </c>
      <c r="M6" s="83"/>
      <c r="N6" s="63"/>
      <c r="O6" s="86" t="s">
        <v>248</v>
      </c>
      <c r="P6" s="88">
        <v>43601.550208333334</v>
      </c>
      <c r="Q6" s="86" t="s">
        <v>251</v>
      </c>
      <c r="R6" s="86"/>
      <c r="S6" s="86"/>
      <c r="T6" s="86" t="s">
        <v>269</v>
      </c>
      <c r="U6" s="86"/>
      <c r="V6" s="89" t="s">
        <v>289</v>
      </c>
      <c r="W6" s="88">
        <v>43601.550208333334</v>
      </c>
      <c r="X6" s="92">
        <v>43601</v>
      </c>
      <c r="Y6" s="94" t="s">
        <v>298</v>
      </c>
      <c r="Z6" s="89" t="s">
        <v>319</v>
      </c>
      <c r="AA6" s="86"/>
      <c r="AB6" s="86"/>
      <c r="AC6" s="94" t="s">
        <v>340</v>
      </c>
      <c r="AD6" s="86"/>
      <c r="AE6" s="86" t="b">
        <v>0</v>
      </c>
      <c r="AF6" s="86">
        <v>0</v>
      </c>
      <c r="AG6" s="94" t="s">
        <v>360</v>
      </c>
      <c r="AH6" s="86" t="b">
        <v>0</v>
      </c>
      <c r="AI6" s="86" t="s">
        <v>362</v>
      </c>
      <c r="AJ6" s="86"/>
      <c r="AK6" s="94" t="s">
        <v>360</v>
      </c>
      <c r="AL6" s="86" t="b">
        <v>0</v>
      </c>
      <c r="AM6" s="86">
        <v>6</v>
      </c>
      <c r="AN6" s="94" t="s">
        <v>341</v>
      </c>
      <c r="AO6" s="86" t="s">
        <v>365</v>
      </c>
      <c r="AP6" s="86" t="b">
        <v>0</v>
      </c>
      <c r="AQ6" s="94" t="s">
        <v>341</v>
      </c>
      <c r="AR6" s="86" t="s">
        <v>196</v>
      </c>
      <c r="AS6" s="86">
        <v>0</v>
      </c>
      <c r="AT6" s="86">
        <v>0</v>
      </c>
      <c r="AU6" s="86"/>
      <c r="AV6" s="86"/>
      <c r="AW6" s="86"/>
      <c r="AX6" s="86"/>
      <c r="AY6" s="86"/>
      <c r="AZ6" s="86"/>
      <c r="BA6" s="86"/>
      <c r="BB6" s="86"/>
      <c r="BC6">
        <v>1</v>
      </c>
      <c r="BD6" s="85" t="str">
        <f>REPLACE(INDEX(GroupVertices[Group],MATCH(Edges[[#This Row],[Vertex 1]],GroupVertices[Vertex],0)),1,1,"")</f>
        <v>1</v>
      </c>
      <c r="BE6" s="85" t="str">
        <f>REPLACE(INDEX(GroupVertices[Group],MATCH(Edges[[#This Row],[Vertex 2]],GroupVertices[Vertex],0)),1,1,"")</f>
        <v>1</v>
      </c>
      <c r="BF6" s="51">
        <v>1</v>
      </c>
      <c r="BG6" s="52">
        <v>2.3255813953488373</v>
      </c>
      <c r="BH6" s="51">
        <v>0</v>
      </c>
      <c r="BI6" s="52">
        <v>0</v>
      </c>
      <c r="BJ6" s="51">
        <v>0</v>
      </c>
      <c r="BK6" s="52">
        <v>0</v>
      </c>
      <c r="BL6" s="51">
        <v>42</v>
      </c>
      <c r="BM6" s="52">
        <v>97.67441860465117</v>
      </c>
      <c r="BN6" s="51">
        <v>43</v>
      </c>
    </row>
    <row r="7" spans="1:66" ht="15">
      <c r="A7" s="84" t="s">
        <v>237</v>
      </c>
      <c r="B7" s="84" t="s">
        <v>243</v>
      </c>
      <c r="C7" s="53" t="s">
        <v>891</v>
      </c>
      <c r="D7" s="54">
        <v>3</v>
      </c>
      <c r="E7" s="65" t="s">
        <v>132</v>
      </c>
      <c r="F7" s="55">
        <v>32</v>
      </c>
      <c r="G7" s="53"/>
      <c r="H7" s="57"/>
      <c r="I7" s="56"/>
      <c r="J7" s="56"/>
      <c r="K7" s="36" t="s">
        <v>65</v>
      </c>
      <c r="L7" s="83">
        <v>7</v>
      </c>
      <c r="M7" s="83"/>
      <c r="N7" s="63"/>
      <c r="O7" s="86" t="s">
        <v>248</v>
      </c>
      <c r="P7" s="88">
        <v>43585.798738425925</v>
      </c>
      <c r="Q7" s="86" t="s">
        <v>251</v>
      </c>
      <c r="R7" s="89" t="s">
        <v>260</v>
      </c>
      <c r="S7" s="86" t="s">
        <v>265</v>
      </c>
      <c r="T7" s="86" t="s">
        <v>269</v>
      </c>
      <c r="U7" s="89" t="s">
        <v>279</v>
      </c>
      <c r="V7" s="89" t="s">
        <v>279</v>
      </c>
      <c r="W7" s="88">
        <v>43585.798738425925</v>
      </c>
      <c r="X7" s="92">
        <v>43585</v>
      </c>
      <c r="Y7" s="94" t="s">
        <v>299</v>
      </c>
      <c r="Z7" s="89" t="s">
        <v>320</v>
      </c>
      <c r="AA7" s="86"/>
      <c r="AB7" s="86"/>
      <c r="AC7" s="94" t="s">
        <v>341</v>
      </c>
      <c r="AD7" s="86"/>
      <c r="AE7" s="86" t="b">
        <v>0</v>
      </c>
      <c r="AF7" s="86">
        <v>7</v>
      </c>
      <c r="AG7" s="94" t="s">
        <v>360</v>
      </c>
      <c r="AH7" s="86" t="b">
        <v>0</v>
      </c>
      <c r="AI7" s="86" t="s">
        <v>362</v>
      </c>
      <c r="AJ7" s="86"/>
      <c r="AK7" s="94" t="s">
        <v>360</v>
      </c>
      <c r="AL7" s="86" t="b">
        <v>0</v>
      </c>
      <c r="AM7" s="86">
        <v>6</v>
      </c>
      <c r="AN7" s="94" t="s">
        <v>360</v>
      </c>
      <c r="AO7" s="86" t="s">
        <v>366</v>
      </c>
      <c r="AP7" s="86" t="b">
        <v>0</v>
      </c>
      <c r="AQ7" s="94" t="s">
        <v>341</v>
      </c>
      <c r="AR7" s="86" t="s">
        <v>247</v>
      </c>
      <c r="AS7" s="86">
        <v>0</v>
      </c>
      <c r="AT7" s="86">
        <v>0</v>
      </c>
      <c r="AU7" s="86"/>
      <c r="AV7" s="86"/>
      <c r="AW7" s="86"/>
      <c r="AX7" s="86"/>
      <c r="AY7" s="86"/>
      <c r="AZ7" s="86"/>
      <c r="BA7" s="86"/>
      <c r="BB7" s="86"/>
      <c r="BC7">
        <v>1</v>
      </c>
      <c r="BD7" s="85" t="str">
        <f>REPLACE(INDEX(GroupVertices[Group],MATCH(Edges[[#This Row],[Vertex 1]],GroupVertices[Vertex],0)),1,1,"")</f>
        <v>1</v>
      </c>
      <c r="BE7" s="85" t="str">
        <f>REPLACE(INDEX(GroupVertices[Group],MATCH(Edges[[#This Row],[Vertex 2]],GroupVertices[Vertex],0)),1,1,"")</f>
        <v>1</v>
      </c>
      <c r="BF7" s="51">
        <v>1</v>
      </c>
      <c r="BG7" s="52">
        <v>2.3255813953488373</v>
      </c>
      <c r="BH7" s="51">
        <v>0</v>
      </c>
      <c r="BI7" s="52">
        <v>0</v>
      </c>
      <c r="BJ7" s="51">
        <v>0</v>
      </c>
      <c r="BK7" s="52">
        <v>0</v>
      </c>
      <c r="BL7" s="51">
        <v>42</v>
      </c>
      <c r="BM7" s="52">
        <v>97.67441860465117</v>
      </c>
      <c r="BN7" s="51">
        <v>43</v>
      </c>
    </row>
    <row r="8" spans="1:66" ht="15">
      <c r="A8" s="84" t="s">
        <v>237</v>
      </c>
      <c r="B8" s="84" t="s">
        <v>244</v>
      </c>
      <c r="C8" s="53" t="s">
        <v>891</v>
      </c>
      <c r="D8" s="54">
        <v>3</v>
      </c>
      <c r="E8" s="65" t="s">
        <v>132</v>
      </c>
      <c r="F8" s="55">
        <v>32</v>
      </c>
      <c r="G8" s="53"/>
      <c r="H8" s="57"/>
      <c r="I8" s="56"/>
      <c r="J8" s="56"/>
      <c r="K8" s="36" t="s">
        <v>65</v>
      </c>
      <c r="L8" s="83">
        <v>8</v>
      </c>
      <c r="M8" s="83"/>
      <c r="N8" s="63"/>
      <c r="O8" s="86" t="s">
        <v>248</v>
      </c>
      <c r="P8" s="88">
        <v>43593.847291666665</v>
      </c>
      <c r="Q8" s="86" t="s">
        <v>252</v>
      </c>
      <c r="R8" s="86" t="s">
        <v>261</v>
      </c>
      <c r="S8" s="86" t="s">
        <v>266</v>
      </c>
      <c r="T8" s="86" t="s">
        <v>270</v>
      </c>
      <c r="U8" s="89" t="s">
        <v>280</v>
      </c>
      <c r="V8" s="89" t="s">
        <v>280</v>
      </c>
      <c r="W8" s="88">
        <v>43593.847291666665</v>
      </c>
      <c r="X8" s="92">
        <v>43593</v>
      </c>
      <c r="Y8" s="94" t="s">
        <v>300</v>
      </c>
      <c r="Z8" s="89" t="s">
        <v>321</v>
      </c>
      <c r="AA8" s="86"/>
      <c r="AB8" s="86"/>
      <c r="AC8" s="94" t="s">
        <v>342</v>
      </c>
      <c r="AD8" s="86"/>
      <c r="AE8" s="86" t="b">
        <v>0</v>
      </c>
      <c r="AF8" s="86">
        <v>0</v>
      </c>
      <c r="AG8" s="94" t="s">
        <v>360</v>
      </c>
      <c r="AH8" s="86" t="b">
        <v>0</v>
      </c>
      <c r="AI8" s="86" t="s">
        <v>362</v>
      </c>
      <c r="AJ8" s="86"/>
      <c r="AK8" s="94" t="s">
        <v>360</v>
      </c>
      <c r="AL8" s="86" t="b">
        <v>0</v>
      </c>
      <c r="AM8" s="86">
        <v>0</v>
      </c>
      <c r="AN8" s="94" t="s">
        <v>360</v>
      </c>
      <c r="AO8" s="86" t="s">
        <v>366</v>
      </c>
      <c r="AP8" s="86" t="b">
        <v>0</v>
      </c>
      <c r="AQ8" s="94" t="s">
        <v>342</v>
      </c>
      <c r="AR8" s="86" t="s">
        <v>196</v>
      </c>
      <c r="AS8" s="86">
        <v>0</v>
      </c>
      <c r="AT8" s="86">
        <v>0</v>
      </c>
      <c r="AU8" s="86"/>
      <c r="AV8" s="86"/>
      <c r="AW8" s="86"/>
      <c r="AX8" s="86"/>
      <c r="AY8" s="86"/>
      <c r="AZ8" s="86"/>
      <c r="BA8" s="86"/>
      <c r="BB8" s="86"/>
      <c r="BC8">
        <v>1</v>
      </c>
      <c r="BD8" s="85" t="str">
        <f>REPLACE(INDEX(GroupVertices[Group],MATCH(Edges[[#This Row],[Vertex 1]],GroupVertices[Vertex],0)),1,1,"")</f>
        <v>1</v>
      </c>
      <c r="BE8" s="85" t="str">
        <f>REPLACE(INDEX(GroupVertices[Group],MATCH(Edges[[#This Row],[Vertex 2]],GroupVertices[Vertex],0)),1,1,"")</f>
        <v>1</v>
      </c>
      <c r="BF8" s="51">
        <v>0</v>
      </c>
      <c r="BG8" s="52">
        <v>0</v>
      </c>
      <c r="BH8" s="51">
        <v>0</v>
      </c>
      <c r="BI8" s="52">
        <v>0</v>
      </c>
      <c r="BJ8" s="51">
        <v>0</v>
      </c>
      <c r="BK8" s="52">
        <v>0</v>
      </c>
      <c r="BL8" s="51">
        <v>38</v>
      </c>
      <c r="BM8" s="52">
        <v>100</v>
      </c>
      <c r="BN8" s="51">
        <v>38</v>
      </c>
    </row>
    <row r="9" spans="1:66" ht="15">
      <c r="A9" s="84" t="s">
        <v>237</v>
      </c>
      <c r="B9" s="84" t="s">
        <v>245</v>
      </c>
      <c r="C9" s="53" t="s">
        <v>891</v>
      </c>
      <c r="D9" s="54">
        <v>3</v>
      </c>
      <c r="E9" s="65" t="s">
        <v>132</v>
      </c>
      <c r="F9" s="55">
        <v>32</v>
      </c>
      <c r="G9" s="53"/>
      <c r="H9" s="57"/>
      <c r="I9" s="56"/>
      <c r="J9" s="56"/>
      <c r="K9" s="36" t="s">
        <v>65</v>
      </c>
      <c r="L9" s="83">
        <v>9</v>
      </c>
      <c r="M9" s="83"/>
      <c r="N9" s="63"/>
      <c r="O9" s="86" t="s">
        <v>248</v>
      </c>
      <c r="P9" s="88">
        <v>43596.78824074074</v>
      </c>
      <c r="Q9" s="86" t="s">
        <v>253</v>
      </c>
      <c r="R9" s="86" t="s">
        <v>262</v>
      </c>
      <c r="S9" s="86" t="s">
        <v>267</v>
      </c>
      <c r="T9" s="86" t="s">
        <v>269</v>
      </c>
      <c r="U9" s="89" t="s">
        <v>281</v>
      </c>
      <c r="V9" s="89" t="s">
        <v>281</v>
      </c>
      <c r="W9" s="88">
        <v>43596.78824074074</v>
      </c>
      <c r="X9" s="92">
        <v>43596</v>
      </c>
      <c r="Y9" s="94" t="s">
        <v>301</v>
      </c>
      <c r="Z9" s="89" t="s">
        <v>322</v>
      </c>
      <c r="AA9" s="86"/>
      <c r="AB9" s="86"/>
      <c r="AC9" s="94" t="s">
        <v>343</v>
      </c>
      <c r="AD9" s="86"/>
      <c r="AE9" s="86" t="b">
        <v>0</v>
      </c>
      <c r="AF9" s="86">
        <v>4</v>
      </c>
      <c r="AG9" s="94" t="s">
        <v>360</v>
      </c>
      <c r="AH9" s="86" t="b">
        <v>0</v>
      </c>
      <c r="AI9" s="86" t="s">
        <v>362</v>
      </c>
      <c r="AJ9" s="86"/>
      <c r="AK9" s="94" t="s">
        <v>360</v>
      </c>
      <c r="AL9" s="86" t="b">
        <v>0</v>
      </c>
      <c r="AM9" s="86">
        <v>0</v>
      </c>
      <c r="AN9" s="94" t="s">
        <v>360</v>
      </c>
      <c r="AO9" s="86" t="s">
        <v>366</v>
      </c>
      <c r="AP9" s="86" t="b">
        <v>0</v>
      </c>
      <c r="AQ9" s="94" t="s">
        <v>343</v>
      </c>
      <c r="AR9" s="86" t="s">
        <v>196</v>
      </c>
      <c r="AS9" s="86">
        <v>0</v>
      </c>
      <c r="AT9" s="86">
        <v>0</v>
      </c>
      <c r="AU9" s="86"/>
      <c r="AV9" s="86"/>
      <c r="AW9" s="86"/>
      <c r="AX9" s="86"/>
      <c r="AY9" s="86"/>
      <c r="AZ9" s="86"/>
      <c r="BA9" s="86"/>
      <c r="BB9" s="86"/>
      <c r="BC9">
        <v>1</v>
      </c>
      <c r="BD9" s="85" t="str">
        <f>REPLACE(INDEX(GroupVertices[Group],MATCH(Edges[[#This Row],[Vertex 1]],GroupVertices[Vertex],0)),1,1,"")</f>
        <v>1</v>
      </c>
      <c r="BE9" s="85" t="str">
        <f>REPLACE(INDEX(GroupVertices[Group],MATCH(Edges[[#This Row],[Vertex 2]],GroupVertices[Vertex],0)),1,1,"")</f>
        <v>1</v>
      </c>
      <c r="BF9" s="51">
        <v>0</v>
      </c>
      <c r="BG9" s="52">
        <v>0</v>
      </c>
      <c r="BH9" s="51">
        <v>0</v>
      </c>
      <c r="BI9" s="52">
        <v>0</v>
      </c>
      <c r="BJ9" s="51">
        <v>0</v>
      </c>
      <c r="BK9" s="52">
        <v>0</v>
      </c>
      <c r="BL9" s="51">
        <v>41</v>
      </c>
      <c r="BM9" s="52">
        <v>100</v>
      </c>
      <c r="BN9" s="51">
        <v>41</v>
      </c>
    </row>
    <row r="10" spans="1:66" ht="15">
      <c r="A10" s="84" t="s">
        <v>238</v>
      </c>
      <c r="B10" s="84" t="s">
        <v>237</v>
      </c>
      <c r="C10" s="53" t="s">
        <v>891</v>
      </c>
      <c r="D10" s="54">
        <v>3</v>
      </c>
      <c r="E10" s="65" t="s">
        <v>132</v>
      </c>
      <c r="F10" s="55">
        <v>32</v>
      </c>
      <c r="G10" s="53"/>
      <c r="H10" s="57"/>
      <c r="I10" s="56"/>
      <c r="J10" s="56"/>
      <c r="K10" s="36" t="s">
        <v>66</v>
      </c>
      <c r="L10" s="83">
        <v>10</v>
      </c>
      <c r="M10" s="83"/>
      <c r="N10" s="63"/>
      <c r="O10" s="86" t="s">
        <v>247</v>
      </c>
      <c r="P10" s="88">
        <v>43598.695439814815</v>
      </c>
      <c r="Q10" s="86" t="s">
        <v>254</v>
      </c>
      <c r="R10" s="86"/>
      <c r="S10" s="86"/>
      <c r="T10" s="86" t="s">
        <v>271</v>
      </c>
      <c r="U10" s="86"/>
      <c r="V10" s="89" t="s">
        <v>290</v>
      </c>
      <c r="W10" s="88">
        <v>43598.695439814815</v>
      </c>
      <c r="X10" s="92">
        <v>43598</v>
      </c>
      <c r="Y10" s="94" t="s">
        <v>302</v>
      </c>
      <c r="Z10" s="89" t="s">
        <v>323</v>
      </c>
      <c r="AA10" s="86"/>
      <c r="AB10" s="86"/>
      <c r="AC10" s="94" t="s">
        <v>344</v>
      </c>
      <c r="AD10" s="86"/>
      <c r="AE10" s="86" t="b">
        <v>0</v>
      </c>
      <c r="AF10" s="86">
        <v>0</v>
      </c>
      <c r="AG10" s="94" t="s">
        <v>360</v>
      </c>
      <c r="AH10" s="86" t="b">
        <v>0</v>
      </c>
      <c r="AI10" s="86" t="s">
        <v>362</v>
      </c>
      <c r="AJ10" s="86"/>
      <c r="AK10" s="94" t="s">
        <v>360</v>
      </c>
      <c r="AL10" s="86" t="b">
        <v>0</v>
      </c>
      <c r="AM10" s="86">
        <v>1</v>
      </c>
      <c r="AN10" s="94" t="s">
        <v>345</v>
      </c>
      <c r="AO10" s="86" t="s">
        <v>364</v>
      </c>
      <c r="AP10" s="86" t="b">
        <v>0</v>
      </c>
      <c r="AQ10" s="94" t="s">
        <v>345</v>
      </c>
      <c r="AR10" s="86" t="s">
        <v>196</v>
      </c>
      <c r="AS10" s="86">
        <v>0</v>
      </c>
      <c r="AT10" s="86">
        <v>0</v>
      </c>
      <c r="AU10" s="86"/>
      <c r="AV10" s="86"/>
      <c r="AW10" s="86"/>
      <c r="AX10" s="86"/>
      <c r="AY10" s="86"/>
      <c r="AZ10" s="86"/>
      <c r="BA10" s="86"/>
      <c r="BB10" s="86"/>
      <c r="BC10">
        <v>1</v>
      </c>
      <c r="BD10" s="85" t="str">
        <f>REPLACE(INDEX(GroupVertices[Group],MATCH(Edges[[#This Row],[Vertex 1]],GroupVertices[Vertex],0)),1,1,"")</f>
        <v>1</v>
      </c>
      <c r="BE10" s="85" t="str">
        <f>REPLACE(INDEX(GroupVertices[Group],MATCH(Edges[[#This Row],[Vertex 2]],GroupVertices[Vertex],0)),1,1,"")</f>
        <v>1</v>
      </c>
      <c r="BF10" s="51">
        <v>0</v>
      </c>
      <c r="BG10" s="52">
        <v>0</v>
      </c>
      <c r="BH10" s="51">
        <v>0</v>
      </c>
      <c r="BI10" s="52">
        <v>0</v>
      </c>
      <c r="BJ10" s="51">
        <v>0</v>
      </c>
      <c r="BK10" s="52">
        <v>0</v>
      </c>
      <c r="BL10" s="51">
        <v>39</v>
      </c>
      <c r="BM10" s="52">
        <v>100</v>
      </c>
      <c r="BN10" s="51">
        <v>39</v>
      </c>
    </row>
    <row r="11" spans="1:66" ht="15">
      <c r="A11" s="84" t="s">
        <v>237</v>
      </c>
      <c r="B11" s="84" t="s">
        <v>238</v>
      </c>
      <c r="C11" s="53" t="s">
        <v>891</v>
      </c>
      <c r="D11" s="54">
        <v>3</v>
      </c>
      <c r="E11" s="65" t="s">
        <v>132</v>
      </c>
      <c r="F11" s="55">
        <v>32</v>
      </c>
      <c r="G11" s="53"/>
      <c r="H11" s="57"/>
      <c r="I11" s="56"/>
      <c r="J11" s="56"/>
      <c r="K11" s="36" t="s">
        <v>66</v>
      </c>
      <c r="L11" s="83">
        <v>11</v>
      </c>
      <c r="M11" s="83"/>
      <c r="N11" s="63"/>
      <c r="O11" s="86" t="s">
        <v>248</v>
      </c>
      <c r="P11" s="88">
        <v>43597.79865740741</v>
      </c>
      <c r="Q11" s="86" t="s">
        <v>254</v>
      </c>
      <c r="R11" s="89" t="s">
        <v>260</v>
      </c>
      <c r="S11" s="86" t="s">
        <v>265</v>
      </c>
      <c r="T11" s="86" t="s">
        <v>272</v>
      </c>
      <c r="U11" s="89" t="s">
        <v>282</v>
      </c>
      <c r="V11" s="89" t="s">
        <v>282</v>
      </c>
      <c r="W11" s="88">
        <v>43597.79865740741</v>
      </c>
      <c r="X11" s="92">
        <v>43597</v>
      </c>
      <c r="Y11" s="94" t="s">
        <v>303</v>
      </c>
      <c r="Z11" s="89" t="s">
        <v>324</v>
      </c>
      <c r="AA11" s="86"/>
      <c r="AB11" s="86"/>
      <c r="AC11" s="94" t="s">
        <v>345</v>
      </c>
      <c r="AD11" s="86"/>
      <c r="AE11" s="86" t="b">
        <v>0</v>
      </c>
      <c r="AF11" s="86">
        <v>3</v>
      </c>
      <c r="AG11" s="94" t="s">
        <v>360</v>
      </c>
      <c r="AH11" s="86" t="b">
        <v>0</v>
      </c>
      <c r="AI11" s="86" t="s">
        <v>362</v>
      </c>
      <c r="AJ11" s="86"/>
      <c r="AK11" s="94" t="s">
        <v>360</v>
      </c>
      <c r="AL11" s="86" t="b">
        <v>0</v>
      </c>
      <c r="AM11" s="86">
        <v>1</v>
      </c>
      <c r="AN11" s="94" t="s">
        <v>360</v>
      </c>
      <c r="AO11" s="86" t="s">
        <v>366</v>
      </c>
      <c r="AP11" s="86" t="b">
        <v>0</v>
      </c>
      <c r="AQ11" s="94" t="s">
        <v>345</v>
      </c>
      <c r="AR11" s="86" t="s">
        <v>196</v>
      </c>
      <c r="AS11" s="86">
        <v>0</v>
      </c>
      <c r="AT11" s="86">
        <v>0</v>
      </c>
      <c r="AU11" s="86"/>
      <c r="AV11" s="86"/>
      <c r="AW11" s="86"/>
      <c r="AX11" s="86"/>
      <c r="AY11" s="86"/>
      <c r="AZ11" s="86"/>
      <c r="BA11" s="86"/>
      <c r="BB11" s="86"/>
      <c r="BC11">
        <v>1</v>
      </c>
      <c r="BD11" s="85" t="str">
        <f>REPLACE(INDEX(GroupVertices[Group],MATCH(Edges[[#This Row],[Vertex 1]],GroupVertices[Vertex],0)),1,1,"")</f>
        <v>1</v>
      </c>
      <c r="BE11" s="85" t="str">
        <f>REPLACE(INDEX(GroupVertices[Group],MATCH(Edges[[#This Row],[Vertex 2]],GroupVertices[Vertex],0)),1,1,"")</f>
        <v>1</v>
      </c>
      <c r="BF11" s="51">
        <v>0</v>
      </c>
      <c r="BG11" s="52">
        <v>0</v>
      </c>
      <c r="BH11" s="51">
        <v>0</v>
      </c>
      <c r="BI11" s="52">
        <v>0</v>
      </c>
      <c r="BJ11" s="51">
        <v>0</v>
      </c>
      <c r="BK11" s="52">
        <v>0</v>
      </c>
      <c r="BL11" s="51">
        <v>39</v>
      </c>
      <c r="BM11" s="52">
        <v>100</v>
      </c>
      <c r="BN11" s="51">
        <v>39</v>
      </c>
    </row>
    <row r="12" spans="1:66" ht="15">
      <c r="A12" s="84" t="s">
        <v>239</v>
      </c>
      <c r="B12" s="84" t="s">
        <v>246</v>
      </c>
      <c r="C12" s="53" t="s">
        <v>891</v>
      </c>
      <c r="D12" s="54">
        <v>3</v>
      </c>
      <c r="E12" s="65" t="s">
        <v>132</v>
      </c>
      <c r="F12" s="55">
        <v>32</v>
      </c>
      <c r="G12" s="53"/>
      <c r="H12" s="57"/>
      <c r="I12" s="56"/>
      <c r="J12" s="56"/>
      <c r="K12" s="36" t="s">
        <v>65</v>
      </c>
      <c r="L12" s="83">
        <v>12</v>
      </c>
      <c r="M12" s="83"/>
      <c r="N12" s="63"/>
      <c r="O12" s="86" t="s">
        <v>248</v>
      </c>
      <c r="P12" s="88">
        <v>43602.60469907407</v>
      </c>
      <c r="Q12" s="86" t="s">
        <v>255</v>
      </c>
      <c r="R12" s="89" t="s">
        <v>263</v>
      </c>
      <c r="S12" s="86" t="s">
        <v>265</v>
      </c>
      <c r="T12" s="86" t="s">
        <v>273</v>
      </c>
      <c r="U12" s="86"/>
      <c r="V12" s="89" t="s">
        <v>291</v>
      </c>
      <c r="W12" s="88">
        <v>43602.60469907407</v>
      </c>
      <c r="X12" s="92">
        <v>43602</v>
      </c>
      <c r="Y12" s="94" t="s">
        <v>304</v>
      </c>
      <c r="Z12" s="89" t="s">
        <v>325</v>
      </c>
      <c r="AA12" s="86"/>
      <c r="AB12" s="86"/>
      <c r="AC12" s="94" t="s">
        <v>346</v>
      </c>
      <c r="AD12" s="86"/>
      <c r="AE12" s="86" t="b">
        <v>0</v>
      </c>
      <c r="AF12" s="86">
        <v>2</v>
      </c>
      <c r="AG12" s="94" t="s">
        <v>360</v>
      </c>
      <c r="AH12" s="86" t="b">
        <v>0</v>
      </c>
      <c r="AI12" s="86" t="s">
        <v>362</v>
      </c>
      <c r="AJ12" s="86"/>
      <c r="AK12" s="94" t="s">
        <v>360</v>
      </c>
      <c r="AL12" s="86" t="b">
        <v>0</v>
      </c>
      <c r="AM12" s="86">
        <v>1</v>
      </c>
      <c r="AN12" s="94" t="s">
        <v>360</v>
      </c>
      <c r="AO12" s="86" t="s">
        <v>364</v>
      </c>
      <c r="AP12" s="86" t="b">
        <v>0</v>
      </c>
      <c r="AQ12" s="94" t="s">
        <v>346</v>
      </c>
      <c r="AR12" s="86" t="s">
        <v>196</v>
      </c>
      <c r="AS12" s="86">
        <v>0</v>
      </c>
      <c r="AT12" s="86">
        <v>0</v>
      </c>
      <c r="AU12" s="86"/>
      <c r="AV12" s="86"/>
      <c r="AW12" s="86"/>
      <c r="AX12" s="86"/>
      <c r="AY12" s="86"/>
      <c r="AZ12" s="86"/>
      <c r="BA12" s="86"/>
      <c r="BB12" s="86"/>
      <c r="BC12">
        <v>1</v>
      </c>
      <c r="BD12" s="85" t="str">
        <f>REPLACE(INDEX(GroupVertices[Group],MATCH(Edges[[#This Row],[Vertex 1]],GroupVertices[Vertex],0)),1,1,"")</f>
        <v>2</v>
      </c>
      <c r="BE12" s="85" t="str">
        <f>REPLACE(INDEX(GroupVertices[Group],MATCH(Edges[[#This Row],[Vertex 2]],GroupVertices[Vertex],0)),1,1,"")</f>
        <v>2</v>
      </c>
      <c r="BF12" s="51">
        <v>0</v>
      </c>
      <c r="BG12" s="52">
        <v>0</v>
      </c>
      <c r="BH12" s="51">
        <v>0</v>
      </c>
      <c r="BI12" s="52">
        <v>0</v>
      </c>
      <c r="BJ12" s="51">
        <v>0</v>
      </c>
      <c r="BK12" s="52">
        <v>0</v>
      </c>
      <c r="BL12" s="51">
        <v>34</v>
      </c>
      <c r="BM12" s="52">
        <v>100</v>
      </c>
      <c r="BN12" s="51">
        <v>34</v>
      </c>
    </row>
    <row r="13" spans="1:66" ht="15">
      <c r="A13" s="84" t="s">
        <v>239</v>
      </c>
      <c r="B13" s="84" t="s">
        <v>237</v>
      </c>
      <c r="C13" s="53" t="s">
        <v>891</v>
      </c>
      <c r="D13" s="54">
        <v>3</v>
      </c>
      <c r="E13" s="65" t="s">
        <v>132</v>
      </c>
      <c r="F13" s="55">
        <v>32</v>
      </c>
      <c r="G13" s="53"/>
      <c r="H13" s="57"/>
      <c r="I13" s="56"/>
      <c r="J13" s="56"/>
      <c r="K13" s="36" t="s">
        <v>66</v>
      </c>
      <c r="L13" s="83">
        <v>13</v>
      </c>
      <c r="M13" s="83"/>
      <c r="N13" s="63"/>
      <c r="O13" s="86" t="s">
        <v>248</v>
      </c>
      <c r="P13" s="88">
        <v>43602.60469907407</v>
      </c>
      <c r="Q13" s="86" t="s">
        <v>255</v>
      </c>
      <c r="R13" s="89" t="s">
        <v>263</v>
      </c>
      <c r="S13" s="86" t="s">
        <v>265</v>
      </c>
      <c r="T13" s="86" t="s">
        <v>273</v>
      </c>
      <c r="U13" s="86"/>
      <c r="V13" s="89" t="s">
        <v>291</v>
      </c>
      <c r="W13" s="88">
        <v>43602.60469907407</v>
      </c>
      <c r="X13" s="92">
        <v>43602</v>
      </c>
      <c r="Y13" s="94" t="s">
        <v>304</v>
      </c>
      <c r="Z13" s="89" t="s">
        <v>325</v>
      </c>
      <c r="AA13" s="86"/>
      <c r="AB13" s="86"/>
      <c r="AC13" s="94" t="s">
        <v>346</v>
      </c>
      <c r="AD13" s="86"/>
      <c r="AE13" s="86" t="b">
        <v>0</v>
      </c>
      <c r="AF13" s="86">
        <v>2</v>
      </c>
      <c r="AG13" s="94" t="s">
        <v>360</v>
      </c>
      <c r="AH13" s="86" t="b">
        <v>0</v>
      </c>
      <c r="AI13" s="86" t="s">
        <v>362</v>
      </c>
      <c r="AJ13" s="86"/>
      <c r="AK13" s="94" t="s">
        <v>360</v>
      </c>
      <c r="AL13" s="86" t="b">
        <v>0</v>
      </c>
      <c r="AM13" s="86">
        <v>1</v>
      </c>
      <c r="AN13" s="94" t="s">
        <v>360</v>
      </c>
      <c r="AO13" s="86" t="s">
        <v>364</v>
      </c>
      <c r="AP13" s="86" t="b">
        <v>0</v>
      </c>
      <c r="AQ13" s="94" t="s">
        <v>346</v>
      </c>
      <c r="AR13" s="86" t="s">
        <v>196</v>
      </c>
      <c r="AS13" s="86">
        <v>0</v>
      </c>
      <c r="AT13" s="86">
        <v>0</v>
      </c>
      <c r="AU13" s="86"/>
      <c r="AV13" s="86"/>
      <c r="AW13" s="86"/>
      <c r="AX13" s="86"/>
      <c r="AY13" s="86"/>
      <c r="AZ13" s="86"/>
      <c r="BA13" s="86"/>
      <c r="BB13" s="86"/>
      <c r="BC13">
        <v>1</v>
      </c>
      <c r="BD13" s="85" t="str">
        <f>REPLACE(INDEX(GroupVertices[Group],MATCH(Edges[[#This Row],[Vertex 1]],GroupVertices[Vertex],0)),1,1,"")</f>
        <v>2</v>
      </c>
      <c r="BE13" s="85" t="str">
        <f>REPLACE(INDEX(GroupVertices[Group],MATCH(Edges[[#This Row],[Vertex 2]],GroupVertices[Vertex],0)),1,1,"")</f>
        <v>1</v>
      </c>
      <c r="BF13" s="51"/>
      <c r="BG13" s="52"/>
      <c r="BH13" s="51"/>
      <c r="BI13" s="52"/>
      <c r="BJ13" s="51"/>
      <c r="BK13" s="52"/>
      <c r="BL13" s="51"/>
      <c r="BM13" s="52"/>
      <c r="BN13" s="51"/>
    </row>
    <row r="14" spans="1:66" ht="15">
      <c r="A14" s="84" t="s">
        <v>237</v>
      </c>
      <c r="B14" s="84" t="s">
        <v>239</v>
      </c>
      <c r="C14" s="53" t="s">
        <v>891</v>
      </c>
      <c r="D14" s="54">
        <v>3</v>
      </c>
      <c r="E14" s="65" t="s">
        <v>132</v>
      </c>
      <c r="F14" s="55">
        <v>32</v>
      </c>
      <c r="G14" s="53"/>
      <c r="H14" s="57"/>
      <c r="I14" s="56"/>
      <c r="J14" s="56"/>
      <c r="K14" s="36" t="s">
        <v>66</v>
      </c>
      <c r="L14" s="83">
        <v>14</v>
      </c>
      <c r="M14" s="83"/>
      <c r="N14" s="63"/>
      <c r="O14" s="86" t="s">
        <v>248</v>
      </c>
      <c r="P14" s="88">
        <v>43596.34032407407</v>
      </c>
      <c r="Q14" s="86" t="s">
        <v>256</v>
      </c>
      <c r="R14" s="89" t="s">
        <v>260</v>
      </c>
      <c r="S14" s="86" t="s">
        <v>265</v>
      </c>
      <c r="T14" s="86" t="s">
        <v>273</v>
      </c>
      <c r="U14" s="89" t="s">
        <v>283</v>
      </c>
      <c r="V14" s="89" t="s">
        <v>283</v>
      </c>
      <c r="W14" s="88">
        <v>43596.34032407407</v>
      </c>
      <c r="X14" s="92">
        <v>43596</v>
      </c>
      <c r="Y14" s="94" t="s">
        <v>305</v>
      </c>
      <c r="Z14" s="89" t="s">
        <v>326</v>
      </c>
      <c r="AA14" s="86"/>
      <c r="AB14" s="86"/>
      <c r="AC14" s="94" t="s">
        <v>347</v>
      </c>
      <c r="AD14" s="86"/>
      <c r="AE14" s="86" t="b">
        <v>0</v>
      </c>
      <c r="AF14" s="86">
        <v>3</v>
      </c>
      <c r="AG14" s="94" t="s">
        <v>360</v>
      </c>
      <c r="AH14" s="86" t="b">
        <v>0</v>
      </c>
      <c r="AI14" s="86" t="s">
        <v>362</v>
      </c>
      <c r="AJ14" s="86"/>
      <c r="AK14" s="94" t="s">
        <v>360</v>
      </c>
      <c r="AL14" s="86" t="b">
        <v>0</v>
      </c>
      <c r="AM14" s="86">
        <v>1</v>
      </c>
      <c r="AN14" s="94" t="s">
        <v>360</v>
      </c>
      <c r="AO14" s="86" t="s">
        <v>366</v>
      </c>
      <c r="AP14" s="86" t="b">
        <v>0</v>
      </c>
      <c r="AQ14" s="94" t="s">
        <v>347</v>
      </c>
      <c r="AR14" s="86" t="s">
        <v>196</v>
      </c>
      <c r="AS14" s="86">
        <v>0</v>
      </c>
      <c r="AT14" s="86">
        <v>0</v>
      </c>
      <c r="AU14" s="86"/>
      <c r="AV14" s="86"/>
      <c r="AW14" s="86"/>
      <c r="AX14" s="86"/>
      <c r="AY14" s="86"/>
      <c r="AZ14" s="86"/>
      <c r="BA14" s="86"/>
      <c r="BB14" s="86"/>
      <c r="BC14">
        <v>1</v>
      </c>
      <c r="BD14" s="85" t="str">
        <f>REPLACE(INDEX(GroupVertices[Group],MATCH(Edges[[#This Row],[Vertex 1]],GroupVertices[Vertex],0)),1,1,"")</f>
        <v>1</v>
      </c>
      <c r="BE14" s="85" t="str">
        <f>REPLACE(INDEX(GroupVertices[Group],MATCH(Edges[[#This Row],[Vertex 2]],GroupVertices[Vertex],0)),1,1,"")</f>
        <v>2</v>
      </c>
      <c r="BF14" s="51"/>
      <c r="BG14" s="52"/>
      <c r="BH14" s="51"/>
      <c r="BI14" s="52"/>
      <c r="BJ14" s="51"/>
      <c r="BK14" s="52"/>
      <c r="BL14" s="51"/>
      <c r="BM14" s="52"/>
      <c r="BN14" s="51"/>
    </row>
    <row r="15" spans="1:66" ht="15">
      <c r="A15" s="84" t="s">
        <v>237</v>
      </c>
      <c r="B15" s="84" t="s">
        <v>239</v>
      </c>
      <c r="C15" s="53" t="s">
        <v>891</v>
      </c>
      <c r="D15" s="54">
        <v>3</v>
      </c>
      <c r="E15" s="65" t="s">
        <v>132</v>
      </c>
      <c r="F15" s="55">
        <v>32</v>
      </c>
      <c r="G15" s="53"/>
      <c r="H15" s="57"/>
      <c r="I15" s="56"/>
      <c r="J15" s="56"/>
      <c r="K15" s="36" t="s">
        <v>66</v>
      </c>
      <c r="L15" s="83">
        <v>15</v>
      </c>
      <c r="M15" s="83"/>
      <c r="N15" s="63"/>
      <c r="O15" s="86" t="s">
        <v>247</v>
      </c>
      <c r="P15" s="88">
        <v>43602.62517361111</v>
      </c>
      <c r="Q15" s="86" t="s">
        <v>255</v>
      </c>
      <c r="R15" s="86"/>
      <c r="S15" s="86"/>
      <c r="T15" s="86" t="s">
        <v>273</v>
      </c>
      <c r="U15" s="86"/>
      <c r="V15" s="89" t="s">
        <v>292</v>
      </c>
      <c r="W15" s="88">
        <v>43602.62517361111</v>
      </c>
      <c r="X15" s="92">
        <v>43602</v>
      </c>
      <c r="Y15" s="94" t="s">
        <v>306</v>
      </c>
      <c r="Z15" s="89" t="s">
        <v>327</v>
      </c>
      <c r="AA15" s="86"/>
      <c r="AB15" s="86"/>
      <c r="AC15" s="94" t="s">
        <v>348</v>
      </c>
      <c r="AD15" s="86"/>
      <c r="AE15" s="86" t="b">
        <v>0</v>
      </c>
      <c r="AF15" s="86">
        <v>0</v>
      </c>
      <c r="AG15" s="94" t="s">
        <v>360</v>
      </c>
      <c r="AH15" s="86" t="b">
        <v>0</v>
      </c>
      <c r="AI15" s="86" t="s">
        <v>362</v>
      </c>
      <c r="AJ15" s="86"/>
      <c r="AK15" s="94" t="s">
        <v>360</v>
      </c>
      <c r="AL15" s="86" t="b">
        <v>0</v>
      </c>
      <c r="AM15" s="86">
        <v>1</v>
      </c>
      <c r="AN15" s="94" t="s">
        <v>346</v>
      </c>
      <c r="AO15" s="86" t="s">
        <v>367</v>
      </c>
      <c r="AP15" s="86" t="b">
        <v>0</v>
      </c>
      <c r="AQ15" s="94" t="s">
        <v>346</v>
      </c>
      <c r="AR15" s="86" t="s">
        <v>196</v>
      </c>
      <c r="AS15" s="86">
        <v>0</v>
      </c>
      <c r="AT15" s="86">
        <v>0</v>
      </c>
      <c r="AU15" s="86"/>
      <c r="AV15" s="86"/>
      <c r="AW15" s="86"/>
      <c r="AX15" s="86"/>
      <c r="AY15" s="86"/>
      <c r="AZ15" s="86"/>
      <c r="BA15" s="86"/>
      <c r="BB15" s="86"/>
      <c r="BC15">
        <v>1</v>
      </c>
      <c r="BD15" s="85" t="str">
        <f>REPLACE(INDEX(GroupVertices[Group],MATCH(Edges[[#This Row],[Vertex 1]],GroupVertices[Vertex],0)),1,1,"")</f>
        <v>1</v>
      </c>
      <c r="BE15" s="85" t="str">
        <f>REPLACE(INDEX(GroupVertices[Group],MATCH(Edges[[#This Row],[Vertex 2]],GroupVertices[Vertex],0)),1,1,"")</f>
        <v>2</v>
      </c>
      <c r="BF15" s="51"/>
      <c r="BG15" s="52"/>
      <c r="BH15" s="51"/>
      <c r="BI15" s="52"/>
      <c r="BJ15" s="51"/>
      <c r="BK15" s="52"/>
      <c r="BL15" s="51"/>
      <c r="BM15" s="52"/>
      <c r="BN15" s="51"/>
    </row>
    <row r="16" spans="1:66" ht="15">
      <c r="A16" s="84" t="s">
        <v>240</v>
      </c>
      <c r="B16" s="84" t="s">
        <v>239</v>
      </c>
      <c r="C16" s="53" t="s">
        <v>891</v>
      </c>
      <c r="D16" s="54">
        <v>3</v>
      </c>
      <c r="E16" s="65" t="s">
        <v>132</v>
      </c>
      <c r="F16" s="55">
        <v>32</v>
      </c>
      <c r="G16" s="53"/>
      <c r="H16" s="57"/>
      <c r="I16" s="56"/>
      <c r="J16" s="56"/>
      <c r="K16" s="36" t="s">
        <v>65</v>
      </c>
      <c r="L16" s="83">
        <v>16</v>
      </c>
      <c r="M16" s="83"/>
      <c r="N16" s="63"/>
      <c r="O16" s="86" t="s">
        <v>248</v>
      </c>
      <c r="P16" s="88">
        <v>43600.43478009259</v>
      </c>
      <c r="Q16" s="86" t="s">
        <v>256</v>
      </c>
      <c r="R16" s="86"/>
      <c r="S16" s="86"/>
      <c r="T16" s="86"/>
      <c r="U16" s="86"/>
      <c r="V16" s="89" t="s">
        <v>293</v>
      </c>
      <c r="W16" s="88">
        <v>43600.43478009259</v>
      </c>
      <c r="X16" s="92">
        <v>43600</v>
      </c>
      <c r="Y16" s="94" t="s">
        <v>307</v>
      </c>
      <c r="Z16" s="89" t="s">
        <v>328</v>
      </c>
      <c r="AA16" s="86"/>
      <c r="AB16" s="86"/>
      <c r="AC16" s="94" t="s">
        <v>349</v>
      </c>
      <c r="AD16" s="86"/>
      <c r="AE16" s="86" t="b">
        <v>0</v>
      </c>
      <c r="AF16" s="86">
        <v>0</v>
      </c>
      <c r="AG16" s="94" t="s">
        <v>360</v>
      </c>
      <c r="AH16" s="86" t="b">
        <v>0</v>
      </c>
      <c r="AI16" s="86" t="s">
        <v>362</v>
      </c>
      <c r="AJ16" s="86"/>
      <c r="AK16" s="94" t="s">
        <v>360</v>
      </c>
      <c r="AL16" s="86" t="b">
        <v>0</v>
      </c>
      <c r="AM16" s="86">
        <v>1</v>
      </c>
      <c r="AN16" s="94" t="s">
        <v>347</v>
      </c>
      <c r="AO16" s="86" t="s">
        <v>364</v>
      </c>
      <c r="AP16" s="86" t="b">
        <v>0</v>
      </c>
      <c r="AQ16" s="94" t="s">
        <v>347</v>
      </c>
      <c r="AR16" s="86" t="s">
        <v>196</v>
      </c>
      <c r="AS16" s="86">
        <v>0</v>
      </c>
      <c r="AT16" s="86">
        <v>0</v>
      </c>
      <c r="AU16" s="86"/>
      <c r="AV16" s="86"/>
      <c r="AW16" s="86"/>
      <c r="AX16" s="86"/>
      <c r="AY16" s="86"/>
      <c r="AZ16" s="86"/>
      <c r="BA16" s="86"/>
      <c r="BB16" s="86"/>
      <c r="BC16">
        <v>1</v>
      </c>
      <c r="BD16" s="85" t="str">
        <f>REPLACE(INDEX(GroupVertices[Group],MATCH(Edges[[#This Row],[Vertex 1]],GroupVertices[Vertex],0)),1,1,"")</f>
        <v>2</v>
      </c>
      <c r="BE16" s="85" t="str">
        <f>REPLACE(INDEX(GroupVertices[Group],MATCH(Edges[[#This Row],[Vertex 2]],GroupVertices[Vertex],0)),1,1,"")</f>
        <v>2</v>
      </c>
      <c r="BF16" s="51"/>
      <c r="BG16" s="52"/>
      <c r="BH16" s="51"/>
      <c r="BI16" s="52"/>
      <c r="BJ16" s="51"/>
      <c r="BK16" s="52"/>
      <c r="BL16" s="51"/>
      <c r="BM16" s="52"/>
      <c r="BN16" s="51"/>
    </row>
    <row r="17" spans="1:66" ht="30">
      <c r="A17" s="84" t="s">
        <v>237</v>
      </c>
      <c r="B17" s="84" t="s">
        <v>246</v>
      </c>
      <c r="C17" s="53" t="s">
        <v>892</v>
      </c>
      <c r="D17" s="54">
        <v>10</v>
      </c>
      <c r="E17" s="65" t="s">
        <v>136</v>
      </c>
      <c r="F17" s="55">
        <v>23.333333333333336</v>
      </c>
      <c r="G17" s="53"/>
      <c r="H17" s="57"/>
      <c r="I17" s="56"/>
      <c r="J17" s="56"/>
      <c r="K17" s="36" t="s">
        <v>65</v>
      </c>
      <c r="L17" s="83">
        <v>17</v>
      </c>
      <c r="M17" s="83"/>
      <c r="N17" s="63"/>
      <c r="O17" s="86" t="s">
        <v>248</v>
      </c>
      <c r="P17" s="88">
        <v>43596.34032407407</v>
      </c>
      <c r="Q17" s="86" t="s">
        <v>256</v>
      </c>
      <c r="R17" s="89" t="s">
        <v>260</v>
      </c>
      <c r="S17" s="86" t="s">
        <v>265</v>
      </c>
      <c r="T17" s="86" t="s">
        <v>273</v>
      </c>
      <c r="U17" s="89" t="s">
        <v>283</v>
      </c>
      <c r="V17" s="89" t="s">
        <v>283</v>
      </c>
      <c r="W17" s="88">
        <v>43596.34032407407</v>
      </c>
      <c r="X17" s="92">
        <v>43596</v>
      </c>
      <c r="Y17" s="94" t="s">
        <v>305</v>
      </c>
      <c r="Z17" s="89" t="s">
        <v>326</v>
      </c>
      <c r="AA17" s="86"/>
      <c r="AB17" s="86"/>
      <c r="AC17" s="94" t="s">
        <v>347</v>
      </c>
      <c r="AD17" s="86"/>
      <c r="AE17" s="86" t="b">
        <v>0</v>
      </c>
      <c r="AF17" s="86">
        <v>3</v>
      </c>
      <c r="AG17" s="94" t="s">
        <v>360</v>
      </c>
      <c r="AH17" s="86" t="b">
        <v>0</v>
      </c>
      <c r="AI17" s="86" t="s">
        <v>362</v>
      </c>
      <c r="AJ17" s="86"/>
      <c r="AK17" s="94" t="s">
        <v>360</v>
      </c>
      <c r="AL17" s="86" t="b">
        <v>0</v>
      </c>
      <c r="AM17" s="86">
        <v>1</v>
      </c>
      <c r="AN17" s="94" t="s">
        <v>360</v>
      </c>
      <c r="AO17" s="86" t="s">
        <v>366</v>
      </c>
      <c r="AP17" s="86" t="b">
        <v>0</v>
      </c>
      <c r="AQ17" s="94" t="s">
        <v>347</v>
      </c>
      <c r="AR17" s="86" t="s">
        <v>196</v>
      </c>
      <c r="AS17" s="86">
        <v>0</v>
      </c>
      <c r="AT17" s="86">
        <v>0</v>
      </c>
      <c r="AU17" s="86"/>
      <c r="AV17" s="86"/>
      <c r="AW17" s="86"/>
      <c r="AX17" s="86"/>
      <c r="AY17" s="86"/>
      <c r="AZ17" s="86"/>
      <c r="BA17" s="86"/>
      <c r="BB17" s="86"/>
      <c r="BC17">
        <v>2</v>
      </c>
      <c r="BD17" s="85" t="str">
        <f>REPLACE(INDEX(GroupVertices[Group],MATCH(Edges[[#This Row],[Vertex 1]],GroupVertices[Vertex],0)),1,1,"")</f>
        <v>1</v>
      </c>
      <c r="BE17" s="85" t="str">
        <f>REPLACE(INDEX(GroupVertices[Group],MATCH(Edges[[#This Row],[Vertex 2]],GroupVertices[Vertex],0)),1,1,"")</f>
        <v>2</v>
      </c>
      <c r="BF17" s="51">
        <v>0</v>
      </c>
      <c r="BG17" s="52">
        <v>0</v>
      </c>
      <c r="BH17" s="51">
        <v>0</v>
      </c>
      <c r="BI17" s="52">
        <v>0</v>
      </c>
      <c r="BJ17" s="51">
        <v>0</v>
      </c>
      <c r="BK17" s="52">
        <v>0</v>
      </c>
      <c r="BL17" s="51">
        <v>39</v>
      </c>
      <c r="BM17" s="52">
        <v>100</v>
      </c>
      <c r="BN17" s="51">
        <v>39</v>
      </c>
    </row>
    <row r="18" spans="1:66" ht="30">
      <c r="A18" s="84" t="s">
        <v>237</v>
      </c>
      <c r="B18" s="84" t="s">
        <v>246</v>
      </c>
      <c r="C18" s="53" t="s">
        <v>892</v>
      </c>
      <c r="D18" s="54">
        <v>10</v>
      </c>
      <c r="E18" s="65" t="s">
        <v>136</v>
      </c>
      <c r="F18" s="55">
        <v>23.333333333333336</v>
      </c>
      <c r="G18" s="53"/>
      <c r="H18" s="57"/>
      <c r="I18" s="56"/>
      <c r="J18" s="56"/>
      <c r="K18" s="36" t="s">
        <v>65</v>
      </c>
      <c r="L18" s="83">
        <v>18</v>
      </c>
      <c r="M18" s="83"/>
      <c r="N18" s="63"/>
      <c r="O18" s="86" t="s">
        <v>248</v>
      </c>
      <c r="P18" s="88">
        <v>43602.62517361111</v>
      </c>
      <c r="Q18" s="86" t="s">
        <v>255</v>
      </c>
      <c r="R18" s="86"/>
      <c r="S18" s="86"/>
      <c r="T18" s="86" t="s">
        <v>273</v>
      </c>
      <c r="U18" s="86"/>
      <c r="V18" s="89" t="s">
        <v>292</v>
      </c>
      <c r="W18" s="88">
        <v>43602.62517361111</v>
      </c>
      <c r="X18" s="92">
        <v>43602</v>
      </c>
      <c r="Y18" s="94" t="s">
        <v>306</v>
      </c>
      <c r="Z18" s="89" t="s">
        <v>327</v>
      </c>
      <c r="AA18" s="86"/>
      <c r="AB18" s="86"/>
      <c r="AC18" s="94" t="s">
        <v>348</v>
      </c>
      <c r="AD18" s="86"/>
      <c r="AE18" s="86" t="b">
        <v>0</v>
      </c>
      <c r="AF18" s="86">
        <v>0</v>
      </c>
      <c r="AG18" s="94" t="s">
        <v>360</v>
      </c>
      <c r="AH18" s="86" t="b">
        <v>0</v>
      </c>
      <c r="AI18" s="86" t="s">
        <v>362</v>
      </c>
      <c r="AJ18" s="86"/>
      <c r="AK18" s="94" t="s">
        <v>360</v>
      </c>
      <c r="AL18" s="86" t="b">
        <v>0</v>
      </c>
      <c r="AM18" s="86">
        <v>1</v>
      </c>
      <c r="AN18" s="94" t="s">
        <v>346</v>
      </c>
      <c r="AO18" s="86" t="s">
        <v>367</v>
      </c>
      <c r="AP18" s="86" t="b">
        <v>0</v>
      </c>
      <c r="AQ18" s="94" t="s">
        <v>346</v>
      </c>
      <c r="AR18" s="86" t="s">
        <v>196</v>
      </c>
      <c r="AS18" s="86">
        <v>0</v>
      </c>
      <c r="AT18" s="86">
        <v>0</v>
      </c>
      <c r="AU18" s="86"/>
      <c r="AV18" s="86"/>
      <c r="AW18" s="86"/>
      <c r="AX18" s="86"/>
      <c r="AY18" s="86"/>
      <c r="AZ18" s="86"/>
      <c r="BA18" s="86"/>
      <c r="BB18" s="86"/>
      <c r="BC18">
        <v>2</v>
      </c>
      <c r="BD18" s="85" t="str">
        <f>REPLACE(INDEX(GroupVertices[Group],MATCH(Edges[[#This Row],[Vertex 1]],GroupVertices[Vertex],0)),1,1,"")</f>
        <v>1</v>
      </c>
      <c r="BE18" s="85" t="str">
        <f>REPLACE(INDEX(GroupVertices[Group],MATCH(Edges[[#This Row],[Vertex 2]],GroupVertices[Vertex],0)),1,1,"")</f>
        <v>2</v>
      </c>
      <c r="BF18" s="51">
        <v>0</v>
      </c>
      <c r="BG18" s="52">
        <v>0</v>
      </c>
      <c r="BH18" s="51">
        <v>0</v>
      </c>
      <c r="BI18" s="52">
        <v>0</v>
      </c>
      <c r="BJ18" s="51">
        <v>0</v>
      </c>
      <c r="BK18" s="52">
        <v>0</v>
      </c>
      <c r="BL18" s="51">
        <v>34</v>
      </c>
      <c r="BM18" s="52">
        <v>100</v>
      </c>
      <c r="BN18" s="51">
        <v>34</v>
      </c>
    </row>
    <row r="19" spans="1:66" ht="15">
      <c r="A19" s="84" t="s">
        <v>240</v>
      </c>
      <c r="B19" s="84" t="s">
        <v>246</v>
      </c>
      <c r="C19" s="53" t="s">
        <v>891</v>
      </c>
      <c r="D19" s="54">
        <v>3</v>
      </c>
      <c r="E19" s="65" t="s">
        <v>132</v>
      </c>
      <c r="F19" s="55">
        <v>32</v>
      </c>
      <c r="G19" s="53"/>
      <c r="H19" s="57"/>
      <c r="I19" s="56"/>
      <c r="J19" s="56"/>
      <c r="K19" s="36" t="s">
        <v>65</v>
      </c>
      <c r="L19" s="83">
        <v>19</v>
      </c>
      <c r="M19" s="83"/>
      <c r="N19" s="63"/>
      <c r="O19" s="86" t="s">
        <v>248</v>
      </c>
      <c r="P19" s="88">
        <v>43600.43478009259</v>
      </c>
      <c r="Q19" s="86" t="s">
        <v>256</v>
      </c>
      <c r="R19" s="86"/>
      <c r="S19" s="86"/>
      <c r="T19" s="86"/>
      <c r="U19" s="86"/>
      <c r="V19" s="89" t="s">
        <v>293</v>
      </c>
      <c r="W19" s="88">
        <v>43600.43478009259</v>
      </c>
      <c r="X19" s="92">
        <v>43600</v>
      </c>
      <c r="Y19" s="94" t="s">
        <v>307</v>
      </c>
      <c r="Z19" s="89" t="s">
        <v>328</v>
      </c>
      <c r="AA19" s="86"/>
      <c r="AB19" s="86"/>
      <c r="AC19" s="94" t="s">
        <v>349</v>
      </c>
      <c r="AD19" s="86"/>
      <c r="AE19" s="86" t="b">
        <v>0</v>
      </c>
      <c r="AF19" s="86">
        <v>0</v>
      </c>
      <c r="AG19" s="94" t="s">
        <v>360</v>
      </c>
      <c r="AH19" s="86" t="b">
        <v>0</v>
      </c>
      <c r="AI19" s="86" t="s">
        <v>362</v>
      </c>
      <c r="AJ19" s="86"/>
      <c r="AK19" s="94" t="s">
        <v>360</v>
      </c>
      <c r="AL19" s="86" t="b">
        <v>0</v>
      </c>
      <c r="AM19" s="86">
        <v>1</v>
      </c>
      <c r="AN19" s="94" t="s">
        <v>347</v>
      </c>
      <c r="AO19" s="86" t="s">
        <v>364</v>
      </c>
      <c r="AP19" s="86" t="b">
        <v>0</v>
      </c>
      <c r="AQ19" s="94" t="s">
        <v>347</v>
      </c>
      <c r="AR19" s="86" t="s">
        <v>196</v>
      </c>
      <c r="AS19" s="86">
        <v>0</v>
      </c>
      <c r="AT19" s="86">
        <v>0</v>
      </c>
      <c r="AU19" s="86"/>
      <c r="AV19" s="86"/>
      <c r="AW19" s="86"/>
      <c r="AX19" s="86"/>
      <c r="AY19" s="86"/>
      <c r="AZ19" s="86"/>
      <c r="BA19" s="86"/>
      <c r="BB19" s="86"/>
      <c r="BC19">
        <v>1</v>
      </c>
      <c r="BD19" s="85" t="str">
        <f>REPLACE(INDEX(GroupVertices[Group],MATCH(Edges[[#This Row],[Vertex 1]],GroupVertices[Vertex],0)),1,1,"")</f>
        <v>2</v>
      </c>
      <c r="BE19" s="85" t="str">
        <f>REPLACE(INDEX(GroupVertices[Group],MATCH(Edges[[#This Row],[Vertex 2]],GroupVertices[Vertex],0)),1,1,"")</f>
        <v>2</v>
      </c>
      <c r="BF19" s="51"/>
      <c r="BG19" s="52"/>
      <c r="BH19" s="51"/>
      <c r="BI19" s="52"/>
      <c r="BJ19" s="51"/>
      <c r="BK19" s="52"/>
      <c r="BL19" s="51"/>
      <c r="BM19" s="52"/>
      <c r="BN19" s="51"/>
    </row>
    <row r="20" spans="1:66" ht="15">
      <c r="A20" s="84" t="s">
        <v>241</v>
      </c>
      <c r="B20" s="84" t="s">
        <v>240</v>
      </c>
      <c r="C20" s="53" t="s">
        <v>891</v>
      </c>
      <c r="D20" s="54">
        <v>3</v>
      </c>
      <c r="E20" s="65" t="s">
        <v>132</v>
      </c>
      <c r="F20" s="55">
        <v>32</v>
      </c>
      <c r="G20" s="53"/>
      <c r="H20" s="57"/>
      <c r="I20" s="56"/>
      <c r="J20" s="56"/>
      <c r="K20" s="36" t="s">
        <v>66</v>
      </c>
      <c r="L20" s="83">
        <v>20</v>
      </c>
      <c r="M20" s="83"/>
      <c r="N20" s="63"/>
      <c r="O20" s="86" t="s">
        <v>247</v>
      </c>
      <c r="P20" s="88">
        <v>43600.47545138889</v>
      </c>
      <c r="Q20" s="86" t="s">
        <v>257</v>
      </c>
      <c r="R20" s="86"/>
      <c r="S20" s="86"/>
      <c r="T20" s="86" t="s">
        <v>274</v>
      </c>
      <c r="U20" s="86"/>
      <c r="V20" s="89" t="s">
        <v>294</v>
      </c>
      <c r="W20" s="88">
        <v>43600.47545138889</v>
      </c>
      <c r="X20" s="92">
        <v>43600</v>
      </c>
      <c r="Y20" s="94" t="s">
        <v>308</v>
      </c>
      <c r="Z20" s="89" t="s">
        <v>329</v>
      </c>
      <c r="AA20" s="86"/>
      <c r="AB20" s="86"/>
      <c r="AC20" s="94" t="s">
        <v>350</v>
      </c>
      <c r="AD20" s="86"/>
      <c r="AE20" s="86" t="b">
        <v>0</v>
      </c>
      <c r="AF20" s="86">
        <v>0</v>
      </c>
      <c r="AG20" s="94" t="s">
        <v>360</v>
      </c>
      <c r="AH20" s="86" t="b">
        <v>0</v>
      </c>
      <c r="AI20" s="86" t="s">
        <v>362</v>
      </c>
      <c r="AJ20" s="86"/>
      <c r="AK20" s="94" t="s">
        <v>360</v>
      </c>
      <c r="AL20" s="86" t="b">
        <v>0</v>
      </c>
      <c r="AM20" s="86">
        <v>1</v>
      </c>
      <c r="AN20" s="94" t="s">
        <v>351</v>
      </c>
      <c r="AO20" s="86" t="s">
        <v>367</v>
      </c>
      <c r="AP20" s="86" t="b">
        <v>0</v>
      </c>
      <c r="AQ20" s="94" t="s">
        <v>351</v>
      </c>
      <c r="AR20" s="86" t="s">
        <v>196</v>
      </c>
      <c r="AS20" s="86">
        <v>0</v>
      </c>
      <c r="AT20" s="86">
        <v>0</v>
      </c>
      <c r="AU20" s="86"/>
      <c r="AV20" s="86"/>
      <c r="AW20" s="86"/>
      <c r="AX20" s="86"/>
      <c r="AY20" s="86"/>
      <c r="AZ20" s="86"/>
      <c r="BA20" s="86"/>
      <c r="BB20" s="86"/>
      <c r="BC20">
        <v>1</v>
      </c>
      <c r="BD20" s="85" t="str">
        <f>REPLACE(INDEX(GroupVertices[Group],MATCH(Edges[[#This Row],[Vertex 1]],GroupVertices[Vertex],0)),1,1,"")</f>
        <v>2</v>
      </c>
      <c r="BE20" s="85" t="str">
        <f>REPLACE(INDEX(GroupVertices[Group],MATCH(Edges[[#This Row],[Vertex 2]],GroupVertices[Vertex],0)),1,1,"")</f>
        <v>2</v>
      </c>
      <c r="BF20" s="51"/>
      <c r="BG20" s="52"/>
      <c r="BH20" s="51"/>
      <c r="BI20" s="52"/>
      <c r="BJ20" s="51"/>
      <c r="BK20" s="52"/>
      <c r="BL20" s="51"/>
      <c r="BM20" s="52"/>
      <c r="BN20" s="51"/>
    </row>
    <row r="21" spans="1:66" ht="30">
      <c r="A21" s="84" t="s">
        <v>241</v>
      </c>
      <c r="B21" s="84" t="s">
        <v>237</v>
      </c>
      <c r="C21" s="53" t="s">
        <v>892</v>
      </c>
      <c r="D21" s="54">
        <v>10</v>
      </c>
      <c r="E21" s="65" t="s">
        <v>136</v>
      </c>
      <c r="F21" s="55">
        <v>23.333333333333336</v>
      </c>
      <c r="G21" s="53"/>
      <c r="H21" s="57"/>
      <c r="I21" s="56"/>
      <c r="J21" s="56"/>
      <c r="K21" s="36" t="s">
        <v>65</v>
      </c>
      <c r="L21" s="83">
        <v>21</v>
      </c>
      <c r="M21" s="83"/>
      <c r="N21" s="63"/>
      <c r="O21" s="86" t="s">
        <v>248</v>
      </c>
      <c r="P21" s="88">
        <v>43600.47545138889</v>
      </c>
      <c r="Q21" s="86" t="s">
        <v>257</v>
      </c>
      <c r="R21" s="86"/>
      <c r="S21" s="86"/>
      <c r="T21" s="86" t="s">
        <v>274</v>
      </c>
      <c r="U21" s="86"/>
      <c r="V21" s="89" t="s">
        <v>294</v>
      </c>
      <c r="W21" s="88">
        <v>43600.47545138889</v>
      </c>
      <c r="X21" s="92">
        <v>43600</v>
      </c>
      <c r="Y21" s="94" t="s">
        <v>308</v>
      </c>
      <c r="Z21" s="89" t="s">
        <v>329</v>
      </c>
      <c r="AA21" s="86"/>
      <c r="AB21" s="86"/>
      <c r="AC21" s="94" t="s">
        <v>350</v>
      </c>
      <c r="AD21" s="86"/>
      <c r="AE21" s="86" t="b">
        <v>0</v>
      </c>
      <c r="AF21" s="86">
        <v>0</v>
      </c>
      <c r="AG21" s="94" t="s">
        <v>360</v>
      </c>
      <c r="AH21" s="86" t="b">
        <v>0</v>
      </c>
      <c r="AI21" s="86" t="s">
        <v>362</v>
      </c>
      <c r="AJ21" s="86"/>
      <c r="AK21" s="94" t="s">
        <v>360</v>
      </c>
      <c r="AL21" s="86" t="b">
        <v>0</v>
      </c>
      <c r="AM21" s="86">
        <v>1</v>
      </c>
      <c r="AN21" s="94" t="s">
        <v>351</v>
      </c>
      <c r="AO21" s="86" t="s">
        <v>367</v>
      </c>
      <c r="AP21" s="86" t="b">
        <v>0</v>
      </c>
      <c r="AQ21" s="94" t="s">
        <v>351</v>
      </c>
      <c r="AR21" s="86" t="s">
        <v>196</v>
      </c>
      <c r="AS21" s="86">
        <v>0</v>
      </c>
      <c r="AT21" s="86">
        <v>0</v>
      </c>
      <c r="AU21" s="86"/>
      <c r="AV21" s="86"/>
      <c r="AW21" s="86"/>
      <c r="AX21" s="86"/>
      <c r="AY21" s="86"/>
      <c r="AZ21" s="86"/>
      <c r="BA21" s="86"/>
      <c r="BB21" s="86"/>
      <c r="BC21">
        <v>2</v>
      </c>
      <c r="BD21" s="85" t="str">
        <f>REPLACE(INDEX(GroupVertices[Group],MATCH(Edges[[#This Row],[Vertex 1]],GroupVertices[Vertex],0)),1,1,"")</f>
        <v>2</v>
      </c>
      <c r="BE21" s="85" t="str">
        <f>REPLACE(INDEX(GroupVertices[Group],MATCH(Edges[[#This Row],[Vertex 2]],GroupVertices[Vertex],0)),1,1,"")</f>
        <v>1</v>
      </c>
      <c r="BF21" s="51">
        <v>0</v>
      </c>
      <c r="BG21" s="52">
        <v>0</v>
      </c>
      <c r="BH21" s="51">
        <v>0</v>
      </c>
      <c r="BI21" s="52">
        <v>0</v>
      </c>
      <c r="BJ21" s="51">
        <v>0</v>
      </c>
      <c r="BK21" s="52">
        <v>0</v>
      </c>
      <c r="BL21" s="51">
        <v>19</v>
      </c>
      <c r="BM21" s="52">
        <v>100</v>
      </c>
      <c r="BN21" s="51">
        <v>19</v>
      </c>
    </row>
    <row r="22" spans="1:66" ht="15">
      <c r="A22" s="84" t="s">
        <v>240</v>
      </c>
      <c r="B22" s="84" t="s">
        <v>241</v>
      </c>
      <c r="C22" s="53" t="s">
        <v>891</v>
      </c>
      <c r="D22" s="54">
        <v>3</v>
      </c>
      <c r="E22" s="65" t="s">
        <v>132</v>
      </c>
      <c r="F22" s="55">
        <v>32</v>
      </c>
      <c r="G22" s="53"/>
      <c r="H22" s="57"/>
      <c r="I22" s="56"/>
      <c r="J22" s="56"/>
      <c r="K22" s="36" t="s">
        <v>66</v>
      </c>
      <c r="L22" s="83">
        <v>22</v>
      </c>
      <c r="M22" s="83"/>
      <c r="N22" s="63"/>
      <c r="O22" s="86" t="s">
        <v>249</v>
      </c>
      <c r="P22" s="88">
        <v>43600.468090277776</v>
      </c>
      <c r="Q22" s="86" t="s">
        <v>257</v>
      </c>
      <c r="R22" s="86"/>
      <c r="S22" s="86"/>
      <c r="T22" s="86" t="s">
        <v>274</v>
      </c>
      <c r="U22" s="86"/>
      <c r="V22" s="89" t="s">
        <v>293</v>
      </c>
      <c r="W22" s="88">
        <v>43600.468090277776</v>
      </c>
      <c r="X22" s="92">
        <v>43600</v>
      </c>
      <c r="Y22" s="94" t="s">
        <v>309</v>
      </c>
      <c r="Z22" s="89" t="s">
        <v>330</v>
      </c>
      <c r="AA22" s="86"/>
      <c r="AB22" s="86"/>
      <c r="AC22" s="94" t="s">
        <v>351</v>
      </c>
      <c r="AD22" s="94" t="s">
        <v>359</v>
      </c>
      <c r="AE22" s="86" t="b">
        <v>0</v>
      </c>
      <c r="AF22" s="86">
        <v>2</v>
      </c>
      <c r="AG22" s="94" t="s">
        <v>361</v>
      </c>
      <c r="AH22" s="86" t="b">
        <v>0</v>
      </c>
      <c r="AI22" s="86" t="s">
        <v>362</v>
      </c>
      <c r="AJ22" s="86"/>
      <c r="AK22" s="94" t="s">
        <v>360</v>
      </c>
      <c r="AL22" s="86" t="b">
        <v>0</v>
      </c>
      <c r="AM22" s="86">
        <v>1</v>
      </c>
      <c r="AN22" s="94" t="s">
        <v>360</v>
      </c>
      <c r="AO22" s="86" t="s">
        <v>364</v>
      </c>
      <c r="AP22" s="86" t="b">
        <v>0</v>
      </c>
      <c r="AQ22" s="94" t="s">
        <v>359</v>
      </c>
      <c r="AR22" s="86" t="s">
        <v>196</v>
      </c>
      <c r="AS22" s="86">
        <v>0</v>
      </c>
      <c r="AT22" s="86">
        <v>0</v>
      </c>
      <c r="AU22" s="86"/>
      <c r="AV22" s="86"/>
      <c r="AW22" s="86"/>
      <c r="AX22" s="86"/>
      <c r="AY22" s="86"/>
      <c r="AZ22" s="86"/>
      <c r="BA22" s="86"/>
      <c r="BB22" s="86"/>
      <c r="BC22">
        <v>1</v>
      </c>
      <c r="BD22" s="85" t="str">
        <f>REPLACE(INDEX(GroupVertices[Group],MATCH(Edges[[#This Row],[Vertex 1]],GroupVertices[Vertex],0)),1,1,"")</f>
        <v>2</v>
      </c>
      <c r="BE22" s="85" t="str">
        <f>REPLACE(INDEX(GroupVertices[Group],MATCH(Edges[[#This Row],[Vertex 2]],GroupVertices[Vertex],0)),1,1,"")</f>
        <v>2</v>
      </c>
      <c r="BF22" s="51">
        <v>0</v>
      </c>
      <c r="BG22" s="52">
        <v>0</v>
      </c>
      <c r="BH22" s="51">
        <v>0</v>
      </c>
      <c r="BI22" s="52">
        <v>0</v>
      </c>
      <c r="BJ22" s="51">
        <v>0</v>
      </c>
      <c r="BK22" s="52">
        <v>0</v>
      </c>
      <c r="BL22" s="51">
        <v>19</v>
      </c>
      <c r="BM22" s="52">
        <v>100</v>
      </c>
      <c r="BN22" s="51">
        <v>19</v>
      </c>
    </row>
    <row r="23" spans="1:66" ht="15">
      <c r="A23" s="84" t="s">
        <v>242</v>
      </c>
      <c r="B23" s="84" t="s">
        <v>237</v>
      </c>
      <c r="C23" s="53" t="s">
        <v>891</v>
      </c>
      <c r="D23" s="54">
        <v>3</v>
      </c>
      <c r="E23" s="65" t="s">
        <v>132</v>
      </c>
      <c r="F23" s="55">
        <v>32</v>
      </c>
      <c r="G23" s="53"/>
      <c r="H23" s="57"/>
      <c r="I23" s="56"/>
      <c r="J23" s="56"/>
      <c r="K23" s="36" t="s">
        <v>66</v>
      </c>
      <c r="L23" s="83">
        <v>23</v>
      </c>
      <c r="M23" s="83"/>
      <c r="N23" s="63"/>
      <c r="O23" s="86" t="s">
        <v>247</v>
      </c>
      <c r="P23" s="88">
        <v>43601.8125</v>
      </c>
      <c r="Q23" s="86" t="s">
        <v>258</v>
      </c>
      <c r="R23" s="86"/>
      <c r="S23" s="86"/>
      <c r="T23" s="86" t="s">
        <v>275</v>
      </c>
      <c r="U23" s="86"/>
      <c r="V23" s="89" t="s">
        <v>295</v>
      </c>
      <c r="W23" s="88">
        <v>43601.8125</v>
      </c>
      <c r="X23" s="92">
        <v>43601</v>
      </c>
      <c r="Y23" s="94" t="s">
        <v>310</v>
      </c>
      <c r="Z23" s="89" t="s">
        <v>331</v>
      </c>
      <c r="AA23" s="86"/>
      <c r="AB23" s="86"/>
      <c r="AC23" s="94" t="s">
        <v>352</v>
      </c>
      <c r="AD23" s="86"/>
      <c r="AE23" s="86" t="b">
        <v>0</v>
      </c>
      <c r="AF23" s="86">
        <v>0</v>
      </c>
      <c r="AG23" s="94" t="s">
        <v>360</v>
      </c>
      <c r="AH23" s="86" t="b">
        <v>0</v>
      </c>
      <c r="AI23" s="86" t="s">
        <v>362</v>
      </c>
      <c r="AJ23" s="86"/>
      <c r="AK23" s="94" t="s">
        <v>360</v>
      </c>
      <c r="AL23" s="86" t="b">
        <v>0</v>
      </c>
      <c r="AM23" s="86">
        <v>2</v>
      </c>
      <c r="AN23" s="94" t="s">
        <v>353</v>
      </c>
      <c r="AO23" s="86" t="s">
        <v>364</v>
      </c>
      <c r="AP23" s="86" t="b">
        <v>0</v>
      </c>
      <c r="AQ23" s="94" t="s">
        <v>353</v>
      </c>
      <c r="AR23" s="86" t="s">
        <v>196</v>
      </c>
      <c r="AS23" s="86">
        <v>0</v>
      </c>
      <c r="AT23" s="86">
        <v>0</v>
      </c>
      <c r="AU23" s="86"/>
      <c r="AV23" s="86"/>
      <c r="AW23" s="86"/>
      <c r="AX23" s="86"/>
      <c r="AY23" s="86"/>
      <c r="AZ23" s="86"/>
      <c r="BA23" s="86"/>
      <c r="BB23" s="86"/>
      <c r="BC23">
        <v>1</v>
      </c>
      <c r="BD23" s="85" t="str">
        <f>REPLACE(INDEX(GroupVertices[Group],MATCH(Edges[[#This Row],[Vertex 1]],GroupVertices[Vertex],0)),1,1,"")</f>
        <v>2</v>
      </c>
      <c r="BE23" s="85" t="str">
        <f>REPLACE(INDEX(GroupVertices[Group],MATCH(Edges[[#This Row],[Vertex 2]],GroupVertices[Vertex],0)),1,1,"")</f>
        <v>1</v>
      </c>
      <c r="BF23" s="51"/>
      <c r="BG23" s="52"/>
      <c r="BH23" s="51"/>
      <c r="BI23" s="52"/>
      <c r="BJ23" s="51"/>
      <c r="BK23" s="52"/>
      <c r="BL23" s="51"/>
      <c r="BM23" s="52"/>
      <c r="BN23" s="51"/>
    </row>
    <row r="24" spans="1:66" ht="15">
      <c r="A24" s="84" t="s">
        <v>242</v>
      </c>
      <c r="B24" s="84" t="s">
        <v>240</v>
      </c>
      <c r="C24" s="53" t="s">
        <v>891</v>
      </c>
      <c r="D24" s="54">
        <v>3</v>
      </c>
      <c r="E24" s="65" t="s">
        <v>132</v>
      </c>
      <c r="F24" s="55">
        <v>32</v>
      </c>
      <c r="G24" s="53"/>
      <c r="H24" s="57"/>
      <c r="I24" s="56"/>
      <c r="J24" s="56"/>
      <c r="K24" s="36" t="s">
        <v>66</v>
      </c>
      <c r="L24" s="83">
        <v>24</v>
      </c>
      <c r="M24" s="83"/>
      <c r="N24" s="63"/>
      <c r="O24" s="86" t="s">
        <v>248</v>
      </c>
      <c r="P24" s="88">
        <v>43601.8125</v>
      </c>
      <c r="Q24" s="86" t="s">
        <v>258</v>
      </c>
      <c r="R24" s="86"/>
      <c r="S24" s="86"/>
      <c r="T24" s="86" t="s">
        <v>275</v>
      </c>
      <c r="U24" s="86"/>
      <c r="V24" s="89" t="s">
        <v>295</v>
      </c>
      <c r="W24" s="88">
        <v>43601.8125</v>
      </c>
      <c r="X24" s="92">
        <v>43601</v>
      </c>
      <c r="Y24" s="94" t="s">
        <v>310</v>
      </c>
      <c r="Z24" s="89" t="s">
        <v>331</v>
      </c>
      <c r="AA24" s="86"/>
      <c r="AB24" s="86"/>
      <c r="AC24" s="94" t="s">
        <v>352</v>
      </c>
      <c r="AD24" s="86"/>
      <c r="AE24" s="86" t="b">
        <v>0</v>
      </c>
      <c r="AF24" s="86">
        <v>0</v>
      </c>
      <c r="AG24" s="94" t="s">
        <v>360</v>
      </c>
      <c r="AH24" s="86" t="b">
        <v>0</v>
      </c>
      <c r="AI24" s="86" t="s">
        <v>362</v>
      </c>
      <c r="AJ24" s="86"/>
      <c r="AK24" s="94" t="s">
        <v>360</v>
      </c>
      <c r="AL24" s="86" t="b">
        <v>0</v>
      </c>
      <c r="AM24" s="86">
        <v>2</v>
      </c>
      <c r="AN24" s="94" t="s">
        <v>353</v>
      </c>
      <c r="AO24" s="86" t="s">
        <v>364</v>
      </c>
      <c r="AP24" s="86" t="b">
        <v>0</v>
      </c>
      <c r="AQ24" s="94" t="s">
        <v>353</v>
      </c>
      <c r="AR24" s="86" t="s">
        <v>196</v>
      </c>
      <c r="AS24" s="86">
        <v>0</v>
      </c>
      <c r="AT24" s="86">
        <v>0</v>
      </c>
      <c r="AU24" s="86"/>
      <c r="AV24" s="86"/>
      <c r="AW24" s="86"/>
      <c r="AX24" s="86"/>
      <c r="AY24" s="86"/>
      <c r="AZ24" s="86"/>
      <c r="BA24" s="86"/>
      <c r="BB24" s="86"/>
      <c r="BC24">
        <v>1</v>
      </c>
      <c r="BD24" s="85" t="str">
        <f>REPLACE(INDEX(GroupVertices[Group],MATCH(Edges[[#This Row],[Vertex 1]],GroupVertices[Vertex],0)),1,1,"")</f>
        <v>2</v>
      </c>
      <c r="BE24" s="85" t="str">
        <f>REPLACE(INDEX(GroupVertices[Group],MATCH(Edges[[#This Row],[Vertex 2]],GroupVertices[Vertex],0)),1,1,"")</f>
        <v>2</v>
      </c>
      <c r="BF24" s="51">
        <v>0</v>
      </c>
      <c r="BG24" s="52">
        <v>0</v>
      </c>
      <c r="BH24" s="51">
        <v>0</v>
      </c>
      <c r="BI24" s="52">
        <v>0</v>
      </c>
      <c r="BJ24" s="51">
        <v>0</v>
      </c>
      <c r="BK24" s="52">
        <v>0</v>
      </c>
      <c r="BL24" s="51">
        <v>39</v>
      </c>
      <c r="BM24" s="52">
        <v>100</v>
      </c>
      <c r="BN24" s="51">
        <v>39</v>
      </c>
    </row>
    <row r="25" spans="1:66" ht="15">
      <c r="A25" s="84" t="s">
        <v>237</v>
      </c>
      <c r="B25" s="84" t="s">
        <v>242</v>
      </c>
      <c r="C25" s="53" t="s">
        <v>891</v>
      </c>
      <c r="D25" s="54">
        <v>3</v>
      </c>
      <c r="E25" s="65" t="s">
        <v>132</v>
      </c>
      <c r="F25" s="55">
        <v>32</v>
      </c>
      <c r="G25" s="53"/>
      <c r="H25" s="57"/>
      <c r="I25" s="56"/>
      <c r="J25" s="56"/>
      <c r="K25" s="36" t="s">
        <v>66</v>
      </c>
      <c r="L25" s="83">
        <v>25</v>
      </c>
      <c r="M25" s="83"/>
      <c r="N25" s="63"/>
      <c r="O25" s="86" t="s">
        <v>248</v>
      </c>
      <c r="P25" s="88">
        <v>43601.66327546296</v>
      </c>
      <c r="Q25" s="86" t="s">
        <v>258</v>
      </c>
      <c r="R25" s="89" t="s">
        <v>264</v>
      </c>
      <c r="S25" s="86" t="s">
        <v>268</v>
      </c>
      <c r="T25" s="86" t="s">
        <v>276</v>
      </c>
      <c r="U25" s="89" t="s">
        <v>284</v>
      </c>
      <c r="V25" s="89" t="s">
        <v>284</v>
      </c>
      <c r="W25" s="88">
        <v>43601.66327546296</v>
      </c>
      <c r="X25" s="92">
        <v>43601</v>
      </c>
      <c r="Y25" s="94" t="s">
        <v>311</v>
      </c>
      <c r="Z25" s="89" t="s">
        <v>332</v>
      </c>
      <c r="AA25" s="86"/>
      <c r="AB25" s="86"/>
      <c r="AC25" s="94" t="s">
        <v>353</v>
      </c>
      <c r="AD25" s="86"/>
      <c r="AE25" s="86" t="b">
        <v>0</v>
      </c>
      <c r="AF25" s="86">
        <v>3</v>
      </c>
      <c r="AG25" s="94" t="s">
        <v>360</v>
      </c>
      <c r="AH25" s="86" t="b">
        <v>0</v>
      </c>
      <c r="AI25" s="86" t="s">
        <v>362</v>
      </c>
      <c r="AJ25" s="86"/>
      <c r="AK25" s="94" t="s">
        <v>360</v>
      </c>
      <c r="AL25" s="86" t="b">
        <v>0</v>
      </c>
      <c r="AM25" s="86">
        <v>2</v>
      </c>
      <c r="AN25" s="94" t="s">
        <v>360</v>
      </c>
      <c r="AO25" s="86" t="s">
        <v>366</v>
      </c>
      <c r="AP25" s="86" t="b">
        <v>0</v>
      </c>
      <c r="AQ25" s="94" t="s">
        <v>353</v>
      </c>
      <c r="AR25" s="86" t="s">
        <v>196</v>
      </c>
      <c r="AS25" s="86">
        <v>0</v>
      </c>
      <c r="AT25" s="86">
        <v>0</v>
      </c>
      <c r="AU25" s="86"/>
      <c r="AV25" s="86"/>
      <c r="AW25" s="86"/>
      <c r="AX25" s="86"/>
      <c r="AY25" s="86"/>
      <c r="AZ25" s="86"/>
      <c r="BA25" s="86"/>
      <c r="BB25" s="86"/>
      <c r="BC25">
        <v>1</v>
      </c>
      <c r="BD25" s="85" t="str">
        <f>REPLACE(INDEX(GroupVertices[Group],MATCH(Edges[[#This Row],[Vertex 1]],GroupVertices[Vertex],0)),1,1,"")</f>
        <v>1</v>
      </c>
      <c r="BE25" s="85" t="str">
        <f>REPLACE(INDEX(GroupVertices[Group],MATCH(Edges[[#This Row],[Vertex 2]],GroupVertices[Vertex],0)),1,1,"")</f>
        <v>2</v>
      </c>
      <c r="BF25" s="51">
        <v>0</v>
      </c>
      <c r="BG25" s="52">
        <v>0</v>
      </c>
      <c r="BH25" s="51">
        <v>0</v>
      </c>
      <c r="BI25" s="52">
        <v>0</v>
      </c>
      <c r="BJ25" s="51">
        <v>0</v>
      </c>
      <c r="BK25" s="52">
        <v>0</v>
      </c>
      <c r="BL25" s="51">
        <v>39</v>
      </c>
      <c r="BM25" s="52">
        <v>100</v>
      </c>
      <c r="BN25" s="51">
        <v>39</v>
      </c>
    </row>
    <row r="26" spans="1:66" ht="15">
      <c r="A26" s="84" t="s">
        <v>240</v>
      </c>
      <c r="B26" s="84" t="s">
        <v>242</v>
      </c>
      <c r="C26" s="53" t="s">
        <v>891</v>
      </c>
      <c r="D26" s="54">
        <v>3</v>
      </c>
      <c r="E26" s="65" t="s">
        <v>132</v>
      </c>
      <c r="F26" s="55">
        <v>32</v>
      </c>
      <c r="G26" s="53"/>
      <c r="H26" s="57"/>
      <c r="I26" s="56"/>
      <c r="J26" s="56"/>
      <c r="K26" s="36" t="s">
        <v>66</v>
      </c>
      <c r="L26" s="83">
        <v>26</v>
      </c>
      <c r="M26" s="83"/>
      <c r="N26" s="63"/>
      <c r="O26" s="86" t="s">
        <v>248</v>
      </c>
      <c r="P26" s="88">
        <v>43601.81369212963</v>
      </c>
      <c r="Q26" s="86" t="s">
        <v>258</v>
      </c>
      <c r="R26" s="86"/>
      <c r="S26" s="86"/>
      <c r="T26" s="86" t="s">
        <v>275</v>
      </c>
      <c r="U26" s="86"/>
      <c r="V26" s="89" t="s">
        <v>293</v>
      </c>
      <c r="W26" s="88">
        <v>43601.81369212963</v>
      </c>
      <c r="X26" s="92">
        <v>43601</v>
      </c>
      <c r="Y26" s="94" t="s">
        <v>312</v>
      </c>
      <c r="Z26" s="89" t="s">
        <v>333</v>
      </c>
      <c r="AA26" s="86"/>
      <c r="AB26" s="86"/>
      <c r="AC26" s="94" t="s">
        <v>354</v>
      </c>
      <c r="AD26" s="86"/>
      <c r="AE26" s="86" t="b">
        <v>0</v>
      </c>
      <c r="AF26" s="86">
        <v>0</v>
      </c>
      <c r="AG26" s="94" t="s">
        <v>360</v>
      </c>
      <c r="AH26" s="86" t="b">
        <v>0</v>
      </c>
      <c r="AI26" s="86" t="s">
        <v>362</v>
      </c>
      <c r="AJ26" s="86"/>
      <c r="AK26" s="94" t="s">
        <v>360</v>
      </c>
      <c r="AL26" s="86" t="b">
        <v>0</v>
      </c>
      <c r="AM26" s="86">
        <v>2</v>
      </c>
      <c r="AN26" s="94" t="s">
        <v>353</v>
      </c>
      <c r="AO26" s="86" t="s">
        <v>367</v>
      </c>
      <c r="AP26" s="86" t="b">
        <v>0</v>
      </c>
      <c r="AQ26" s="94" t="s">
        <v>353</v>
      </c>
      <c r="AR26" s="86" t="s">
        <v>196</v>
      </c>
      <c r="AS26" s="86">
        <v>0</v>
      </c>
      <c r="AT26" s="86">
        <v>0</v>
      </c>
      <c r="AU26" s="86"/>
      <c r="AV26" s="86"/>
      <c r="AW26" s="86"/>
      <c r="AX26" s="86"/>
      <c r="AY26" s="86"/>
      <c r="AZ26" s="86"/>
      <c r="BA26" s="86"/>
      <c r="BB26" s="86"/>
      <c r="BC26">
        <v>1</v>
      </c>
      <c r="BD26" s="85" t="str">
        <f>REPLACE(INDEX(GroupVertices[Group],MATCH(Edges[[#This Row],[Vertex 1]],GroupVertices[Vertex],0)),1,1,"")</f>
        <v>2</v>
      </c>
      <c r="BE26" s="85" t="str">
        <f>REPLACE(INDEX(GroupVertices[Group],MATCH(Edges[[#This Row],[Vertex 2]],GroupVertices[Vertex],0)),1,1,"")</f>
        <v>2</v>
      </c>
      <c r="BF26" s="51">
        <v>0</v>
      </c>
      <c r="BG26" s="52">
        <v>0</v>
      </c>
      <c r="BH26" s="51">
        <v>0</v>
      </c>
      <c r="BI26" s="52">
        <v>0</v>
      </c>
      <c r="BJ26" s="51">
        <v>0</v>
      </c>
      <c r="BK26" s="52">
        <v>0</v>
      </c>
      <c r="BL26" s="51">
        <v>39</v>
      </c>
      <c r="BM26" s="52">
        <v>100</v>
      </c>
      <c r="BN26" s="51">
        <v>39</v>
      </c>
    </row>
    <row r="27" spans="1:66" ht="30">
      <c r="A27" s="84" t="s">
        <v>237</v>
      </c>
      <c r="B27" s="84" t="s">
        <v>237</v>
      </c>
      <c r="C27" s="53" t="s">
        <v>892</v>
      </c>
      <c r="D27" s="54">
        <v>10</v>
      </c>
      <c r="E27" s="65" t="s">
        <v>136</v>
      </c>
      <c r="F27" s="55">
        <v>23.333333333333336</v>
      </c>
      <c r="G27" s="53"/>
      <c r="H27" s="57"/>
      <c r="I27" s="56"/>
      <c r="J27" s="56"/>
      <c r="K27" s="36" t="s">
        <v>65</v>
      </c>
      <c r="L27" s="83">
        <v>27</v>
      </c>
      <c r="M27" s="83"/>
      <c r="N27" s="63"/>
      <c r="O27" s="86" t="s">
        <v>196</v>
      </c>
      <c r="P27" s="88">
        <v>43592.418761574074</v>
      </c>
      <c r="Q27" s="86" t="s">
        <v>250</v>
      </c>
      <c r="R27" s="89" t="s">
        <v>260</v>
      </c>
      <c r="S27" s="86" t="s">
        <v>265</v>
      </c>
      <c r="T27" s="86" t="s">
        <v>269</v>
      </c>
      <c r="U27" s="89" t="s">
        <v>285</v>
      </c>
      <c r="V27" s="89" t="s">
        <v>285</v>
      </c>
      <c r="W27" s="88">
        <v>43592.418761574074</v>
      </c>
      <c r="X27" s="92">
        <v>43592</v>
      </c>
      <c r="Y27" s="94" t="s">
        <v>313</v>
      </c>
      <c r="Z27" s="89" t="s">
        <v>334</v>
      </c>
      <c r="AA27" s="86"/>
      <c r="AB27" s="86"/>
      <c r="AC27" s="94" t="s">
        <v>355</v>
      </c>
      <c r="AD27" s="86"/>
      <c r="AE27" s="86" t="b">
        <v>0</v>
      </c>
      <c r="AF27" s="86">
        <v>7</v>
      </c>
      <c r="AG27" s="94" t="s">
        <v>360</v>
      </c>
      <c r="AH27" s="86" t="b">
        <v>0</v>
      </c>
      <c r="AI27" s="86" t="s">
        <v>362</v>
      </c>
      <c r="AJ27" s="86"/>
      <c r="AK27" s="94" t="s">
        <v>360</v>
      </c>
      <c r="AL27" s="86" t="b">
        <v>0</v>
      </c>
      <c r="AM27" s="86">
        <v>3</v>
      </c>
      <c r="AN27" s="94" t="s">
        <v>360</v>
      </c>
      <c r="AO27" s="86" t="s">
        <v>364</v>
      </c>
      <c r="AP27" s="86" t="b">
        <v>0</v>
      </c>
      <c r="AQ27" s="94" t="s">
        <v>355</v>
      </c>
      <c r="AR27" s="86" t="s">
        <v>247</v>
      </c>
      <c r="AS27" s="86">
        <v>0</v>
      </c>
      <c r="AT27" s="86">
        <v>0</v>
      </c>
      <c r="AU27" s="86"/>
      <c r="AV27" s="86"/>
      <c r="AW27" s="86"/>
      <c r="AX27" s="86"/>
      <c r="AY27" s="86"/>
      <c r="AZ27" s="86"/>
      <c r="BA27" s="86"/>
      <c r="BB27" s="86"/>
      <c r="BC27">
        <v>2</v>
      </c>
      <c r="BD27" s="85" t="str">
        <f>REPLACE(INDEX(GroupVertices[Group],MATCH(Edges[[#This Row],[Vertex 1]],GroupVertices[Vertex],0)),1,1,"")</f>
        <v>1</v>
      </c>
      <c r="BE27" s="85" t="str">
        <f>REPLACE(INDEX(GroupVertices[Group],MATCH(Edges[[#This Row],[Vertex 2]],GroupVertices[Vertex],0)),1,1,"")</f>
        <v>1</v>
      </c>
      <c r="BF27" s="51">
        <v>0</v>
      </c>
      <c r="BG27" s="52">
        <v>0</v>
      </c>
      <c r="BH27" s="51">
        <v>0</v>
      </c>
      <c r="BI27" s="52">
        <v>0</v>
      </c>
      <c r="BJ27" s="51">
        <v>0</v>
      </c>
      <c r="BK27" s="52">
        <v>0</v>
      </c>
      <c r="BL27" s="51">
        <v>28</v>
      </c>
      <c r="BM27" s="52">
        <v>100</v>
      </c>
      <c r="BN27" s="51">
        <v>28</v>
      </c>
    </row>
    <row r="28" spans="1:66" ht="15">
      <c r="A28" s="84" t="s">
        <v>237</v>
      </c>
      <c r="B28" s="84" t="s">
        <v>240</v>
      </c>
      <c r="C28" s="53" t="s">
        <v>891</v>
      </c>
      <c r="D28" s="54">
        <v>3</v>
      </c>
      <c r="E28" s="65" t="s">
        <v>132</v>
      </c>
      <c r="F28" s="55">
        <v>32</v>
      </c>
      <c r="G28" s="53"/>
      <c r="H28" s="57"/>
      <c r="I28" s="56"/>
      <c r="J28" s="56"/>
      <c r="K28" s="36" t="s">
        <v>66</v>
      </c>
      <c r="L28" s="83">
        <v>28</v>
      </c>
      <c r="M28" s="83"/>
      <c r="N28" s="63"/>
      <c r="O28" s="86" t="s">
        <v>248</v>
      </c>
      <c r="P28" s="88">
        <v>43601.66327546296</v>
      </c>
      <c r="Q28" s="86" t="s">
        <v>258</v>
      </c>
      <c r="R28" s="89" t="s">
        <v>264</v>
      </c>
      <c r="S28" s="86" t="s">
        <v>268</v>
      </c>
      <c r="T28" s="86" t="s">
        <v>276</v>
      </c>
      <c r="U28" s="89" t="s">
        <v>284</v>
      </c>
      <c r="V28" s="89" t="s">
        <v>284</v>
      </c>
      <c r="W28" s="88">
        <v>43601.66327546296</v>
      </c>
      <c r="X28" s="92">
        <v>43601</v>
      </c>
      <c r="Y28" s="94" t="s">
        <v>311</v>
      </c>
      <c r="Z28" s="89" t="s">
        <v>332</v>
      </c>
      <c r="AA28" s="86"/>
      <c r="AB28" s="86"/>
      <c r="AC28" s="94" t="s">
        <v>353</v>
      </c>
      <c r="AD28" s="86"/>
      <c r="AE28" s="86" t="b">
        <v>0</v>
      </c>
      <c r="AF28" s="86">
        <v>3</v>
      </c>
      <c r="AG28" s="94" t="s">
        <v>360</v>
      </c>
      <c r="AH28" s="86" t="b">
        <v>0</v>
      </c>
      <c r="AI28" s="86" t="s">
        <v>362</v>
      </c>
      <c r="AJ28" s="86"/>
      <c r="AK28" s="94" t="s">
        <v>360</v>
      </c>
      <c r="AL28" s="86" t="b">
        <v>0</v>
      </c>
      <c r="AM28" s="86">
        <v>2</v>
      </c>
      <c r="AN28" s="94" t="s">
        <v>360</v>
      </c>
      <c r="AO28" s="86" t="s">
        <v>366</v>
      </c>
      <c r="AP28" s="86" t="b">
        <v>0</v>
      </c>
      <c r="AQ28" s="94" t="s">
        <v>353</v>
      </c>
      <c r="AR28" s="86" t="s">
        <v>196</v>
      </c>
      <c r="AS28" s="86">
        <v>0</v>
      </c>
      <c r="AT28" s="86">
        <v>0</v>
      </c>
      <c r="AU28" s="86"/>
      <c r="AV28" s="86"/>
      <c r="AW28" s="86"/>
      <c r="AX28" s="86"/>
      <c r="AY28" s="86"/>
      <c r="AZ28" s="86"/>
      <c r="BA28" s="86"/>
      <c r="BB28" s="86"/>
      <c r="BC28">
        <v>1</v>
      </c>
      <c r="BD28" s="85" t="str">
        <f>REPLACE(INDEX(GroupVertices[Group],MATCH(Edges[[#This Row],[Vertex 1]],GroupVertices[Vertex],0)),1,1,"")</f>
        <v>1</v>
      </c>
      <c r="BE28" s="85" t="str">
        <f>REPLACE(INDEX(GroupVertices[Group],MATCH(Edges[[#This Row],[Vertex 2]],GroupVertices[Vertex],0)),1,1,"")</f>
        <v>2</v>
      </c>
      <c r="BF28" s="51"/>
      <c r="BG28" s="52"/>
      <c r="BH28" s="51"/>
      <c r="BI28" s="52"/>
      <c r="BJ28" s="51"/>
      <c r="BK28" s="52"/>
      <c r="BL28" s="51"/>
      <c r="BM28" s="52"/>
      <c r="BN28" s="51"/>
    </row>
    <row r="29" spans="1:66" ht="30">
      <c r="A29" s="84" t="s">
        <v>237</v>
      </c>
      <c r="B29" s="84" t="s">
        <v>237</v>
      </c>
      <c r="C29" s="53" t="s">
        <v>892</v>
      </c>
      <c r="D29" s="54">
        <v>10</v>
      </c>
      <c r="E29" s="65" t="s">
        <v>136</v>
      </c>
      <c r="F29" s="55">
        <v>23.333333333333336</v>
      </c>
      <c r="G29" s="53"/>
      <c r="H29" s="57"/>
      <c r="I29" s="56"/>
      <c r="J29" s="56"/>
      <c r="K29" s="36" t="s">
        <v>65</v>
      </c>
      <c r="L29" s="83">
        <v>29</v>
      </c>
      <c r="M29" s="83"/>
      <c r="N29" s="63"/>
      <c r="O29" s="86" t="s">
        <v>196</v>
      </c>
      <c r="P29" s="88">
        <v>43602.55908564815</v>
      </c>
      <c r="Q29" s="86" t="s">
        <v>259</v>
      </c>
      <c r="R29" s="89" t="s">
        <v>260</v>
      </c>
      <c r="S29" s="86" t="s">
        <v>265</v>
      </c>
      <c r="T29" s="86" t="s">
        <v>277</v>
      </c>
      <c r="U29" s="89" t="s">
        <v>286</v>
      </c>
      <c r="V29" s="89" t="s">
        <v>286</v>
      </c>
      <c r="W29" s="88">
        <v>43602.55908564815</v>
      </c>
      <c r="X29" s="92">
        <v>43602</v>
      </c>
      <c r="Y29" s="94" t="s">
        <v>314</v>
      </c>
      <c r="Z29" s="89" t="s">
        <v>335</v>
      </c>
      <c r="AA29" s="86"/>
      <c r="AB29" s="86"/>
      <c r="AC29" s="94" t="s">
        <v>356</v>
      </c>
      <c r="AD29" s="86"/>
      <c r="AE29" s="86" t="b">
        <v>0</v>
      </c>
      <c r="AF29" s="86">
        <v>1</v>
      </c>
      <c r="AG29" s="94" t="s">
        <v>360</v>
      </c>
      <c r="AH29" s="86" t="b">
        <v>0</v>
      </c>
      <c r="AI29" s="86" t="s">
        <v>362</v>
      </c>
      <c r="AJ29" s="86"/>
      <c r="AK29" s="94" t="s">
        <v>360</v>
      </c>
      <c r="AL29" s="86" t="b">
        <v>0</v>
      </c>
      <c r="AM29" s="86">
        <v>1</v>
      </c>
      <c r="AN29" s="94" t="s">
        <v>360</v>
      </c>
      <c r="AO29" s="86" t="s">
        <v>366</v>
      </c>
      <c r="AP29" s="86" t="b">
        <v>0</v>
      </c>
      <c r="AQ29" s="94" t="s">
        <v>356</v>
      </c>
      <c r="AR29" s="86" t="s">
        <v>196</v>
      </c>
      <c r="AS29" s="86">
        <v>0</v>
      </c>
      <c r="AT29" s="86">
        <v>0</v>
      </c>
      <c r="AU29" s="86"/>
      <c r="AV29" s="86"/>
      <c r="AW29" s="86"/>
      <c r="AX29" s="86"/>
      <c r="AY29" s="86"/>
      <c r="AZ29" s="86"/>
      <c r="BA29" s="86"/>
      <c r="BB29" s="86"/>
      <c r="BC29">
        <v>2</v>
      </c>
      <c r="BD29" s="85" t="str">
        <f>REPLACE(INDEX(GroupVertices[Group],MATCH(Edges[[#This Row],[Vertex 1]],GroupVertices[Vertex],0)),1,1,"")</f>
        <v>1</v>
      </c>
      <c r="BE29" s="85" t="str">
        <f>REPLACE(INDEX(GroupVertices[Group],MATCH(Edges[[#This Row],[Vertex 2]],GroupVertices[Vertex],0)),1,1,"")</f>
        <v>1</v>
      </c>
      <c r="BF29" s="51">
        <v>0</v>
      </c>
      <c r="BG29" s="52">
        <v>0</v>
      </c>
      <c r="BH29" s="51">
        <v>0</v>
      </c>
      <c r="BI29" s="52">
        <v>0</v>
      </c>
      <c r="BJ29" s="51">
        <v>0</v>
      </c>
      <c r="BK29" s="52">
        <v>0</v>
      </c>
      <c r="BL29" s="51">
        <v>43</v>
      </c>
      <c r="BM29" s="52">
        <v>100</v>
      </c>
      <c r="BN29" s="51">
        <v>43</v>
      </c>
    </row>
    <row r="30" spans="1:66" ht="30">
      <c r="A30" s="84" t="s">
        <v>240</v>
      </c>
      <c r="B30" s="84" t="s">
        <v>237</v>
      </c>
      <c r="C30" s="53" t="s">
        <v>893</v>
      </c>
      <c r="D30" s="54">
        <v>10</v>
      </c>
      <c r="E30" s="65" t="s">
        <v>136</v>
      </c>
      <c r="F30" s="55">
        <v>6</v>
      </c>
      <c r="G30" s="53"/>
      <c r="H30" s="57"/>
      <c r="I30" s="56"/>
      <c r="J30" s="56"/>
      <c r="K30" s="36" t="s">
        <v>66</v>
      </c>
      <c r="L30" s="83">
        <v>30</v>
      </c>
      <c r="M30" s="83"/>
      <c r="N30" s="63"/>
      <c r="O30" s="86" t="s">
        <v>247</v>
      </c>
      <c r="P30" s="88">
        <v>43594.826631944445</v>
      </c>
      <c r="Q30" s="86" t="s">
        <v>250</v>
      </c>
      <c r="R30" s="86"/>
      <c r="S30" s="86"/>
      <c r="T30" s="86"/>
      <c r="U30" s="86"/>
      <c r="V30" s="89" t="s">
        <v>293</v>
      </c>
      <c r="W30" s="88">
        <v>43594.826631944445</v>
      </c>
      <c r="X30" s="92">
        <v>43594</v>
      </c>
      <c r="Y30" s="94" t="s">
        <v>315</v>
      </c>
      <c r="Z30" s="89" t="s">
        <v>336</v>
      </c>
      <c r="AA30" s="86"/>
      <c r="AB30" s="86"/>
      <c r="AC30" s="94" t="s">
        <v>357</v>
      </c>
      <c r="AD30" s="86"/>
      <c r="AE30" s="86" t="b">
        <v>0</v>
      </c>
      <c r="AF30" s="86">
        <v>0</v>
      </c>
      <c r="AG30" s="94" t="s">
        <v>360</v>
      </c>
      <c r="AH30" s="86" t="b">
        <v>0</v>
      </c>
      <c r="AI30" s="86" t="s">
        <v>362</v>
      </c>
      <c r="AJ30" s="86"/>
      <c r="AK30" s="94" t="s">
        <v>360</v>
      </c>
      <c r="AL30" s="86" t="b">
        <v>0</v>
      </c>
      <c r="AM30" s="86">
        <v>3</v>
      </c>
      <c r="AN30" s="94" t="s">
        <v>355</v>
      </c>
      <c r="AO30" s="86" t="s">
        <v>367</v>
      </c>
      <c r="AP30" s="86" t="b">
        <v>0</v>
      </c>
      <c r="AQ30" s="94" t="s">
        <v>355</v>
      </c>
      <c r="AR30" s="86" t="s">
        <v>196</v>
      </c>
      <c r="AS30" s="86">
        <v>0</v>
      </c>
      <c r="AT30" s="86">
        <v>0</v>
      </c>
      <c r="AU30" s="86"/>
      <c r="AV30" s="86"/>
      <c r="AW30" s="86"/>
      <c r="AX30" s="86"/>
      <c r="AY30" s="86"/>
      <c r="AZ30" s="86"/>
      <c r="BA30" s="86"/>
      <c r="BB30" s="86"/>
      <c r="BC30">
        <v>4</v>
      </c>
      <c r="BD30" s="85" t="str">
        <f>REPLACE(INDEX(GroupVertices[Group],MATCH(Edges[[#This Row],[Vertex 1]],GroupVertices[Vertex],0)),1,1,"")</f>
        <v>2</v>
      </c>
      <c r="BE30" s="85" t="str">
        <f>REPLACE(INDEX(GroupVertices[Group],MATCH(Edges[[#This Row],[Vertex 2]],GroupVertices[Vertex],0)),1,1,"")</f>
        <v>1</v>
      </c>
      <c r="BF30" s="51">
        <v>0</v>
      </c>
      <c r="BG30" s="52">
        <v>0</v>
      </c>
      <c r="BH30" s="51">
        <v>0</v>
      </c>
      <c r="BI30" s="52">
        <v>0</v>
      </c>
      <c r="BJ30" s="51">
        <v>0</v>
      </c>
      <c r="BK30" s="52">
        <v>0</v>
      </c>
      <c r="BL30" s="51">
        <v>28</v>
      </c>
      <c r="BM30" s="52">
        <v>100</v>
      </c>
      <c r="BN30" s="51">
        <v>28</v>
      </c>
    </row>
    <row r="31" spans="1:66" ht="30">
      <c r="A31" s="84" t="s">
        <v>240</v>
      </c>
      <c r="B31" s="84" t="s">
        <v>237</v>
      </c>
      <c r="C31" s="53" t="s">
        <v>893</v>
      </c>
      <c r="D31" s="54">
        <v>10</v>
      </c>
      <c r="E31" s="65" t="s">
        <v>136</v>
      </c>
      <c r="F31" s="55">
        <v>6</v>
      </c>
      <c r="G31" s="53"/>
      <c r="H31" s="57"/>
      <c r="I31" s="56"/>
      <c r="J31" s="56"/>
      <c r="K31" s="36" t="s">
        <v>66</v>
      </c>
      <c r="L31" s="83">
        <v>31</v>
      </c>
      <c r="M31" s="83"/>
      <c r="N31" s="63"/>
      <c r="O31" s="86" t="s">
        <v>247</v>
      </c>
      <c r="P31" s="88">
        <v>43600.43478009259</v>
      </c>
      <c r="Q31" s="86" t="s">
        <v>256</v>
      </c>
      <c r="R31" s="86"/>
      <c r="S31" s="86"/>
      <c r="T31" s="86"/>
      <c r="U31" s="86"/>
      <c r="V31" s="89" t="s">
        <v>293</v>
      </c>
      <c r="W31" s="88">
        <v>43600.43478009259</v>
      </c>
      <c r="X31" s="92">
        <v>43600</v>
      </c>
      <c r="Y31" s="94" t="s">
        <v>307</v>
      </c>
      <c r="Z31" s="89" t="s">
        <v>328</v>
      </c>
      <c r="AA31" s="86"/>
      <c r="AB31" s="86"/>
      <c r="AC31" s="94" t="s">
        <v>349</v>
      </c>
      <c r="AD31" s="86"/>
      <c r="AE31" s="86" t="b">
        <v>0</v>
      </c>
      <c r="AF31" s="86">
        <v>0</v>
      </c>
      <c r="AG31" s="94" t="s">
        <v>360</v>
      </c>
      <c r="AH31" s="86" t="b">
        <v>0</v>
      </c>
      <c r="AI31" s="86" t="s">
        <v>362</v>
      </c>
      <c r="AJ31" s="86"/>
      <c r="AK31" s="94" t="s">
        <v>360</v>
      </c>
      <c r="AL31" s="86" t="b">
        <v>0</v>
      </c>
      <c r="AM31" s="86">
        <v>1</v>
      </c>
      <c r="AN31" s="94" t="s">
        <v>347</v>
      </c>
      <c r="AO31" s="86" t="s">
        <v>364</v>
      </c>
      <c r="AP31" s="86" t="b">
        <v>0</v>
      </c>
      <c r="AQ31" s="94" t="s">
        <v>347</v>
      </c>
      <c r="AR31" s="86" t="s">
        <v>196</v>
      </c>
      <c r="AS31" s="86">
        <v>0</v>
      </c>
      <c r="AT31" s="86">
        <v>0</v>
      </c>
      <c r="AU31" s="86"/>
      <c r="AV31" s="86"/>
      <c r="AW31" s="86"/>
      <c r="AX31" s="86"/>
      <c r="AY31" s="86"/>
      <c r="AZ31" s="86"/>
      <c r="BA31" s="86"/>
      <c r="BB31" s="86"/>
      <c r="BC31">
        <v>4</v>
      </c>
      <c r="BD31" s="85" t="str">
        <f>REPLACE(INDEX(GroupVertices[Group],MATCH(Edges[[#This Row],[Vertex 1]],GroupVertices[Vertex],0)),1,1,"")</f>
        <v>2</v>
      </c>
      <c r="BE31" s="85" t="str">
        <f>REPLACE(INDEX(GroupVertices[Group],MATCH(Edges[[#This Row],[Vertex 2]],GroupVertices[Vertex],0)),1,1,"")</f>
        <v>1</v>
      </c>
      <c r="BF31" s="51">
        <v>0</v>
      </c>
      <c r="BG31" s="52">
        <v>0</v>
      </c>
      <c r="BH31" s="51">
        <v>0</v>
      </c>
      <c r="BI31" s="52">
        <v>0</v>
      </c>
      <c r="BJ31" s="51">
        <v>0</v>
      </c>
      <c r="BK31" s="52">
        <v>0</v>
      </c>
      <c r="BL31" s="51">
        <v>39</v>
      </c>
      <c r="BM31" s="52">
        <v>100</v>
      </c>
      <c r="BN31" s="51">
        <v>39</v>
      </c>
    </row>
    <row r="32" spans="1:66" ht="15">
      <c r="A32" s="84" t="s">
        <v>240</v>
      </c>
      <c r="B32" s="84" t="s">
        <v>237</v>
      </c>
      <c r="C32" s="53" t="s">
        <v>891</v>
      </c>
      <c r="D32" s="54">
        <v>3</v>
      </c>
      <c r="E32" s="65" t="s">
        <v>132</v>
      </c>
      <c r="F32" s="55">
        <v>32</v>
      </c>
      <c r="G32" s="53"/>
      <c r="H32" s="57"/>
      <c r="I32" s="56"/>
      <c r="J32" s="56"/>
      <c r="K32" s="36" t="s">
        <v>66</v>
      </c>
      <c r="L32" s="83">
        <v>32</v>
      </c>
      <c r="M32" s="83"/>
      <c r="N32" s="63"/>
      <c r="O32" s="86" t="s">
        <v>248</v>
      </c>
      <c r="P32" s="88">
        <v>43600.468090277776</v>
      </c>
      <c r="Q32" s="86" t="s">
        <v>257</v>
      </c>
      <c r="R32" s="86"/>
      <c r="S32" s="86"/>
      <c r="T32" s="86" t="s">
        <v>274</v>
      </c>
      <c r="U32" s="86"/>
      <c r="V32" s="89" t="s">
        <v>293</v>
      </c>
      <c r="W32" s="88">
        <v>43600.468090277776</v>
      </c>
      <c r="X32" s="92">
        <v>43600</v>
      </c>
      <c r="Y32" s="94" t="s">
        <v>309</v>
      </c>
      <c r="Z32" s="89" t="s">
        <v>330</v>
      </c>
      <c r="AA32" s="86"/>
      <c r="AB32" s="86"/>
      <c r="AC32" s="94" t="s">
        <v>351</v>
      </c>
      <c r="AD32" s="94" t="s">
        <v>359</v>
      </c>
      <c r="AE32" s="86" t="b">
        <v>0</v>
      </c>
      <c r="AF32" s="86">
        <v>2</v>
      </c>
      <c r="AG32" s="94" t="s">
        <v>361</v>
      </c>
      <c r="AH32" s="86" t="b">
        <v>0</v>
      </c>
      <c r="AI32" s="86" t="s">
        <v>362</v>
      </c>
      <c r="AJ32" s="86"/>
      <c r="AK32" s="94" t="s">
        <v>360</v>
      </c>
      <c r="AL32" s="86" t="b">
        <v>0</v>
      </c>
      <c r="AM32" s="86">
        <v>1</v>
      </c>
      <c r="AN32" s="94" t="s">
        <v>360</v>
      </c>
      <c r="AO32" s="86" t="s">
        <v>364</v>
      </c>
      <c r="AP32" s="86" t="b">
        <v>0</v>
      </c>
      <c r="AQ32" s="94" t="s">
        <v>359</v>
      </c>
      <c r="AR32" s="86" t="s">
        <v>196</v>
      </c>
      <c r="AS32" s="86">
        <v>0</v>
      </c>
      <c r="AT32" s="86">
        <v>0</v>
      </c>
      <c r="AU32" s="86"/>
      <c r="AV32" s="86"/>
      <c r="AW32" s="86"/>
      <c r="AX32" s="86"/>
      <c r="AY32" s="86"/>
      <c r="AZ32" s="86"/>
      <c r="BA32" s="86"/>
      <c r="BB32" s="86"/>
      <c r="BC32">
        <v>1</v>
      </c>
      <c r="BD32" s="85" t="str">
        <f>REPLACE(INDEX(GroupVertices[Group],MATCH(Edges[[#This Row],[Vertex 1]],GroupVertices[Vertex],0)),1,1,"")</f>
        <v>2</v>
      </c>
      <c r="BE32" s="85" t="str">
        <f>REPLACE(INDEX(GroupVertices[Group],MATCH(Edges[[#This Row],[Vertex 2]],GroupVertices[Vertex],0)),1,1,"")</f>
        <v>1</v>
      </c>
      <c r="BF32" s="51"/>
      <c r="BG32" s="52"/>
      <c r="BH32" s="51"/>
      <c r="BI32" s="52"/>
      <c r="BJ32" s="51"/>
      <c r="BK32" s="52"/>
      <c r="BL32" s="51"/>
      <c r="BM32" s="52"/>
      <c r="BN32" s="51"/>
    </row>
    <row r="33" spans="1:66" ht="30">
      <c r="A33" s="84" t="s">
        <v>240</v>
      </c>
      <c r="B33" s="84" t="s">
        <v>237</v>
      </c>
      <c r="C33" s="53" t="s">
        <v>893</v>
      </c>
      <c r="D33" s="54">
        <v>10</v>
      </c>
      <c r="E33" s="65" t="s">
        <v>136</v>
      </c>
      <c r="F33" s="55">
        <v>6</v>
      </c>
      <c r="G33" s="53"/>
      <c r="H33" s="57"/>
      <c r="I33" s="56"/>
      <c r="J33" s="56"/>
      <c r="K33" s="36" t="s">
        <v>66</v>
      </c>
      <c r="L33" s="83">
        <v>33</v>
      </c>
      <c r="M33" s="83"/>
      <c r="N33" s="63"/>
      <c r="O33" s="86" t="s">
        <v>247</v>
      </c>
      <c r="P33" s="88">
        <v>43601.81369212963</v>
      </c>
      <c r="Q33" s="86" t="s">
        <v>258</v>
      </c>
      <c r="R33" s="86"/>
      <c r="S33" s="86"/>
      <c r="T33" s="86" t="s">
        <v>275</v>
      </c>
      <c r="U33" s="86"/>
      <c r="V33" s="89" t="s">
        <v>293</v>
      </c>
      <c r="W33" s="88">
        <v>43601.81369212963</v>
      </c>
      <c r="X33" s="92">
        <v>43601</v>
      </c>
      <c r="Y33" s="94" t="s">
        <v>312</v>
      </c>
      <c r="Z33" s="89" t="s">
        <v>333</v>
      </c>
      <c r="AA33" s="86"/>
      <c r="AB33" s="86"/>
      <c r="AC33" s="94" t="s">
        <v>354</v>
      </c>
      <c r="AD33" s="86"/>
      <c r="AE33" s="86" t="b">
        <v>0</v>
      </c>
      <c r="AF33" s="86">
        <v>0</v>
      </c>
      <c r="AG33" s="94" t="s">
        <v>360</v>
      </c>
      <c r="AH33" s="86" t="b">
        <v>0</v>
      </c>
      <c r="AI33" s="86" t="s">
        <v>362</v>
      </c>
      <c r="AJ33" s="86"/>
      <c r="AK33" s="94" t="s">
        <v>360</v>
      </c>
      <c r="AL33" s="86" t="b">
        <v>0</v>
      </c>
      <c r="AM33" s="86">
        <v>2</v>
      </c>
      <c r="AN33" s="94" t="s">
        <v>353</v>
      </c>
      <c r="AO33" s="86" t="s">
        <v>367</v>
      </c>
      <c r="AP33" s="86" t="b">
        <v>0</v>
      </c>
      <c r="AQ33" s="94" t="s">
        <v>353</v>
      </c>
      <c r="AR33" s="86" t="s">
        <v>196</v>
      </c>
      <c r="AS33" s="86">
        <v>0</v>
      </c>
      <c r="AT33" s="86">
        <v>0</v>
      </c>
      <c r="AU33" s="86"/>
      <c r="AV33" s="86"/>
      <c r="AW33" s="86"/>
      <c r="AX33" s="86"/>
      <c r="AY33" s="86"/>
      <c r="AZ33" s="86"/>
      <c r="BA33" s="86"/>
      <c r="BB33" s="86"/>
      <c r="BC33">
        <v>4</v>
      </c>
      <c r="BD33" s="85" t="str">
        <f>REPLACE(INDEX(GroupVertices[Group],MATCH(Edges[[#This Row],[Vertex 1]],GroupVertices[Vertex],0)),1,1,"")</f>
        <v>2</v>
      </c>
      <c r="BE33" s="85" t="str">
        <f>REPLACE(INDEX(GroupVertices[Group],MATCH(Edges[[#This Row],[Vertex 2]],GroupVertices[Vertex],0)),1,1,"")</f>
        <v>1</v>
      </c>
      <c r="BF33" s="51"/>
      <c r="BG33" s="52"/>
      <c r="BH33" s="51"/>
      <c r="BI33" s="52"/>
      <c r="BJ33" s="51"/>
      <c r="BK33" s="52"/>
      <c r="BL33" s="51"/>
      <c r="BM33" s="52"/>
      <c r="BN33" s="51"/>
    </row>
    <row r="34" spans="1:66" ht="30">
      <c r="A34" s="84" t="s">
        <v>240</v>
      </c>
      <c r="B34" s="84" t="s">
        <v>237</v>
      </c>
      <c r="C34" s="53" t="s">
        <v>893</v>
      </c>
      <c r="D34" s="54">
        <v>10</v>
      </c>
      <c r="E34" s="65" t="s">
        <v>136</v>
      </c>
      <c r="F34" s="55">
        <v>6</v>
      </c>
      <c r="G34" s="53"/>
      <c r="H34" s="57"/>
      <c r="I34" s="56"/>
      <c r="J34" s="56"/>
      <c r="K34" s="36" t="s">
        <v>66</v>
      </c>
      <c r="L34" s="83">
        <v>34</v>
      </c>
      <c r="M34" s="83"/>
      <c r="N34" s="63"/>
      <c r="O34" s="86" t="s">
        <v>247</v>
      </c>
      <c r="P34" s="88">
        <v>43602.634039351855</v>
      </c>
      <c r="Q34" s="86" t="s">
        <v>259</v>
      </c>
      <c r="R34" s="86"/>
      <c r="S34" s="86"/>
      <c r="T34" s="86" t="s">
        <v>278</v>
      </c>
      <c r="U34" s="86"/>
      <c r="V34" s="89" t="s">
        <v>293</v>
      </c>
      <c r="W34" s="88">
        <v>43602.634039351855</v>
      </c>
      <c r="X34" s="92">
        <v>43602</v>
      </c>
      <c r="Y34" s="94" t="s">
        <v>316</v>
      </c>
      <c r="Z34" s="89" t="s">
        <v>337</v>
      </c>
      <c r="AA34" s="86"/>
      <c r="AB34" s="86"/>
      <c r="AC34" s="94" t="s">
        <v>358</v>
      </c>
      <c r="AD34" s="86"/>
      <c r="AE34" s="86" t="b">
        <v>0</v>
      </c>
      <c r="AF34" s="86">
        <v>0</v>
      </c>
      <c r="AG34" s="94" t="s">
        <v>360</v>
      </c>
      <c r="AH34" s="86" t="b">
        <v>0</v>
      </c>
      <c r="AI34" s="86" t="s">
        <v>362</v>
      </c>
      <c r="AJ34" s="86"/>
      <c r="AK34" s="94" t="s">
        <v>360</v>
      </c>
      <c r="AL34" s="86" t="b">
        <v>0</v>
      </c>
      <c r="AM34" s="86">
        <v>1</v>
      </c>
      <c r="AN34" s="94" t="s">
        <v>356</v>
      </c>
      <c r="AO34" s="86" t="s">
        <v>364</v>
      </c>
      <c r="AP34" s="86" t="b">
        <v>0</v>
      </c>
      <c r="AQ34" s="94" t="s">
        <v>356</v>
      </c>
      <c r="AR34" s="86" t="s">
        <v>196</v>
      </c>
      <c r="AS34" s="86">
        <v>0</v>
      </c>
      <c r="AT34" s="86">
        <v>0</v>
      </c>
      <c r="AU34" s="86"/>
      <c r="AV34" s="86"/>
      <c r="AW34" s="86"/>
      <c r="AX34" s="86"/>
      <c r="AY34" s="86"/>
      <c r="AZ34" s="86"/>
      <c r="BA34" s="86"/>
      <c r="BB34" s="86"/>
      <c r="BC34">
        <v>4</v>
      </c>
      <c r="BD34" s="85" t="str">
        <f>REPLACE(INDEX(GroupVertices[Group],MATCH(Edges[[#This Row],[Vertex 1]],GroupVertices[Vertex],0)),1,1,"")</f>
        <v>2</v>
      </c>
      <c r="BE34" s="85" t="str">
        <f>REPLACE(INDEX(GroupVertices[Group],MATCH(Edges[[#This Row],[Vertex 2]],GroupVertices[Vertex],0)),1,1,"")</f>
        <v>1</v>
      </c>
      <c r="BF34" s="51">
        <v>0</v>
      </c>
      <c r="BG34" s="52">
        <v>0</v>
      </c>
      <c r="BH34" s="51">
        <v>0</v>
      </c>
      <c r="BI34" s="52">
        <v>0</v>
      </c>
      <c r="BJ34" s="51">
        <v>0</v>
      </c>
      <c r="BK34" s="52">
        <v>0</v>
      </c>
      <c r="BL34" s="51">
        <v>43</v>
      </c>
      <c r="BM34" s="52">
        <v>100</v>
      </c>
      <c r="BN34" s="51">
        <v>43</v>
      </c>
    </row>
    <row r="35" spans="1:66" ht="30">
      <c r="A35" s="119" t="s">
        <v>241</v>
      </c>
      <c r="B35" s="119" t="s">
        <v>237</v>
      </c>
      <c r="C35" s="120" t="s">
        <v>892</v>
      </c>
      <c r="D35" s="121">
        <v>10</v>
      </c>
      <c r="E35" s="122" t="s">
        <v>136</v>
      </c>
      <c r="F35" s="123">
        <v>23.333333333333336</v>
      </c>
      <c r="G35" s="120"/>
      <c r="H35" s="116"/>
      <c r="I35" s="124"/>
      <c r="J35" s="124"/>
      <c r="K35" s="36" t="s">
        <v>65</v>
      </c>
      <c r="L35" s="125">
        <v>35</v>
      </c>
      <c r="M35" s="125"/>
      <c r="N35" s="126"/>
      <c r="O35" s="127" t="s">
        <v>248</v>
      </c>
      <c r="P35" s="128">
        <v>43600.46068287037</v>
      </c>
      <c r="Q35" s="127" t="s">
        <v>505</v>
      </c>
      <c r="R35" s="129" t="s">
        <v>263</v>
      </c>
      <c r="S35" s="127" t="s">
        <v>265</v>
      </c>
      <c r="T35" s="127" t="s">
        <v>506</v>
      </c>
      <c r="U35" s="127"/>
      <c r="V35" s="129" t="s">
        <v>294</v>
      </c>
      <c r="W35" s="128">
        <v>43600.46068287037</v>
      </c>
      <c r="X35" s="130">
        <v>43600</v>
      </c>
      <c r="Y35" s="131" t="s">
        <v>507</v>
      </c>
      <c r="Z35" s="129" t="s">
        <v>508</v>
      </c>
      <c r="AA35" s="127"/>
      <c r="AB35" s="127"/>
      <c r="AC35" s="131" t="s">
        <v>359</v>
      </c>
      <c r="AD35" s="127"/>
      <c r="AE35" s="127" t="b">
        <v>0</v>
      </c>
      <c r="AF35" s="127">
        <v>3</v>
      </c>
      <c r="AG35" s="131" t="s">
        <v>360</v>
      </c>
      <c r="AH35" s="127" t="b">
        <v>0</v>
      </c>
      <c r="AI35" s="127" t="s">
        <v>362</v>
      </c>
      <c r="AJ35" s="127"/>
      <c r="AK35" s="131" t="s">
        <v>360</v>
      </c>
      <c r="AL35" s="127" t="b">
        <v>0</v>
      </c>
      <c r="AM35" s="127">
        <v>2</v>
      </c>
      <c r="AN35" s="131" t="s">
        <v>360</v>
      </c>
      <c r="AO35" s="127" t="s">
        <v>367</v>
      </c>
      <c r="AP35" s="127" t="b">
        <v>0</v>
      </c>
      <c r="AQ35" s="131" t="s">
        <v>359</v>
      </c>
      <c r="AR35" s="127" t="s">
        <v>509</v>
      </c>
      <c r="AS35" s="127">
        <v>0</v>
      </c>
      <c r="AT35" s="127">
        <v>0</v>
      </c>
      <c r="AU35" s="127" t="s">
        <v>510</v>
      </c>
      <c r="AV35" s="127" t="s">
        <v>420</v>
      </c>
      <c r="AW35" s="127" t="s">
        <v>511</v>
      </c>
      <c r="AX35" s="127" t="s">
        <v>512</v>
      </c>
      <c r="AY35" s="127" t="s">
        <v>513</v>
      </c>
      <c r="AZ35" s="127" t="s">
        <v>514</v>
      </c>
      <c r="BA35" s="127" t="s">
        <v>515</v>
      </c>
      <c r="BB35" s="129" t="s">
        <v>516</v>
      </c>
      <c r="BC35">
        <v>2</v>
      </c>
      <c r="BD35" s="85" t="str">
        <f>REPLACE(INDEX(GroupVertices[Group],MATCH(Edges[[#This Row],[Vertex 1]],GroupVertices[Vertex],0)),1,1,"")</f>
        <v>2</v>
      </c>
      <c r="BE35" s="85" t="str">
        <f>REPLACE(INDEX(GroupVertices[Group],MATCH(Edges[[#This Row],[Vertex 2]],GroupVertices[Vertex],0)),1,1,"")</f>
        <v>1</v>
      </c>
      <c r="BF35" s="51">
        <v>0</v>
      </c>
      <c r="BG35" s="52">
        <v>0</v>
      </c>
      <c r="BH35" s="51">
        <v>0</v>
      </c>
      <c r="BI35" s="52">
        <v>0</v>
      </c>
      <c r="BJ35" s="51">
        <v>0</v>
      </c>
      <c r="BK35" s="52">
        <v>0</v>
      </c>
      <c r="BL35" s="51">
        <v>20</v>
      </c>
      <c r="BM35" s="52">
        <v>100</v>
      </c>
      <c r="BN35" s="51">
        <v>20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5"/>
    <dataValidation allowBlank="1" showErrorMessage="1" sqref="N2:N3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5"/>
    <dataValidation allowBlank="1" showInputMessage="1" promptTitle="Edge Color" prompt="To select an optional edge color, right-click and select Select Color on the right-click menu." sqref="C3:C35"/>
    <dataValidation allowBlank="1" showInputMessage="1" promptTitle="Edge Width" prompt="Enter an optional edge width between 1 and 10." errorTitle="Invalid Edge Width" error="The optional edge width must be a whole number between 1 and 10." sqref="D3:D35"/>
    <dataValidation allowBlank="1" showInputMessage="1" promptTitle="Edge Opacity" prompt="Enter an optional edge opacity between 0 (transparent) and 100 (opaque)." errorTitle="Invalid Edge Opacity" error="The optional edge opacity must be a whole number between 0 and 10." sqref="F3:F3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5">
      <formula1>ValidEdgeVisibilities</formula1>
    </dataValidation>
    <dataValidation allowBlank="1" showInputMessage="1" showErrorMessage="1" promptTitle="Vertex 1 Name" prompt="Enter the name of the edge's first vertex." sqref="A3:A35"/>
    <dataValidation allowBlank="1" showInputMessage="1" showErrorMessage="1" promptTitle="Vertex 2 Name" prompt="Enter the name of the edge's second vertex." sqref="B3:B35"/>
    <dataValidation allowBlank="1" showInputMessage="1" showErrorMessage="1" promptTitle="Edge Label" prompt="Enter an optional edge label." errorTitle="Invalid Edge Visibility" error="You have entered an unrecognized edge visibility.  Try selecting from the drop-down list instead." sqref="H3:H3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5"/>
  </dataValidations>
  <hyperlinks>
    <hyperlink ref="R7" r:id="rId1" display="https://www.escueladenegociosydireccion.com/cat-eventos/que-es-growth-hacking-un-evento-para-entender-paso-a-paso-esta-metodologia/?utm_source=Twitter&amp;utm_medium=social&amp;utm_term=rrss_eventos_org&amp;utm_content=EventoGrowthHacking"/>
    <hyperlink ref="R11" r:id="rId2" display="https://www.escueladenegociosydireccion.com/cat-eventos/que-es-growth-hacking-un-evento-para-entender-paso-a-paso-esta-metodologia/?utm_source=Twitter&amp;utm_medium=social&amp;utm_term=rrss_eventos_org&amp;utm_content=EventoGrowthHacking"/>
    <hyperlink ref="R12" r:id="rId3" display="https://www.escueladenegociosydireccion.com/cat-eventos/que-es-growth-hacking-un-evento-para-entender-paso-a-paso-esta-metodologia/"/>
    <hyperlink ref="R13" r:id="rId4" display="https://www.escueladenegociosydireccion.com/cat-eventos/que-es-growth-hacking-un-evento-para-entender-paso-a-paso-esta-metodologia/"/>
    <hyperlink ref="R14" r:id="rId5" display="https://www.escueladenegociosydireccion.com/cat-eventos/que-es-growth-hacking-un-evento-para-entender-paso-a-paso-esta-metodologia/?utm_source=Twitter&amp;utm_medium=social&amp;utm_term=rrss_eventos_org&amp;utm_content=EventoGrowthHacking"/>
    <hyperlink ref="R17" r:id="rId6" display="https://www.escueladenegociosydireccion.com/cat-eventos/que-es-growth-hacking-un-evento-para-entender-paso-a-paso-esta-metodologia/?utm_source=Twitter&amp;utm_medium=social&amp;utm_term=rrss_eventos_org&amp;utm_content=EventoGrowthHacking"/>
    <hyperlink ref="R25" r:id="rId7" display="https://soundcloud.com/upswingconf?platform=hootsuite"/>
    <hyperlink ref="R27" r:id="rId8" display="https://www.escueladenegociosydireccion.com/cat-eventos/que-es-growth-hacking-un-evento-para-entender-paso-a-paso-esta-metodologia/?utm_source=Twitter&amp;utm_medium=social&amp;utm_term=rrss_eventos_org&amp;utm_content=EventoGrowthHacking"/>
    <hyperlink ref="R28" r:id="rId9" display="https://soundcloud.com/upswingconf?platform=hootsuite"/>
    <hyperlink ref="R29" r:id="rId10" display="https://www.escueladenegociosydireccion.com/cat-eventos/que-es-growth-hacking-un-evento-para-entender-paso-a-paso-esta-metodologia/?utm_source=Twitter&amp;utm_medium=social&amp;utm_term=rrss_eventos_org&amp;utm_content=EventoGrowthHacking"/>
    <hyperlink ref="U7" r:id="rId11" display="https://pbs.twimg.com/media/D5bGoNCWkAAWLim.jpg"/>
    <hyperlink ref="U8" r:id="rId12" display="https://pbs.twimg.com/media/D6EjWSKWAAAupyL.jpg"/>
    <hyperlink ref="U9" r:id="rId13" display="https://pbs.twimg.com/media/D6Tsp3SX4AENGsm.jpg"/>
    <hyperlink ref="U11" r:id="rId14" display="https://pbs.twimg.com/media/D6Y5rYSWsAA1eBa.jpg"/>
    <hyperlink ref="U14" r:id="rId15" display="https://pbs.twimg.com/media/D6RZBq_X4AACK2x.jpg"/>
    <hyperlink ref="U17" r:id="rId16" display="https://pbs.twimg.com/media/D6RZBq_X4AACK2x.jpg"/>
    <hyperlink ref="U25" r:id="rId17" display="https://pbs.twimg.com/media/D6sza3dWkAA4nLG.jpg"/>
    <hyperlink ref="U27" r:id="rId18" display="https://pbs.twimg.com/media/D59MgthW4AICeDf.jpg"/>
    <hyperlink ref="U28" r:id="rId19" display="https://pbs.twimg.com/media/D6sza3dWkAA4nLG.jpg"/>
    <hyperlink ref="U29" r:id="rId20" display="https://pbs.twimg.com/media/D6xaquDWkAEzwI_.jpg"/>
    <hyperlink ref="V3" r:id="rId21" display="http://pbs.twimg.com/profile_images/1079092205762031617/N_-k_Ad0_normal.jpg"/>
    <hyperlink ref="V4" r:id="rId22" display="http://pbs.twimg.com/profile_images/378800000866205561/ye6YEv4i_normal.jpeg"/>
    <hyperlink ref="V5" r:id="rId23" display="http://pbs.twimg.com/profile_images/1111258610263384065/UrHhp7Q2_normal.jpg"/>
    <hyperlink ref="V6" r:id="rId24" display="http://pbs.twimg.com/profile_images/1111258610263384065/UrHhp7Q2_normal.jpg"/>
    <hyperlink ref="V7" r:id="rId25" display="https://pbs.twimg.com/media/D5bGoNCWkAAWLim.jpg"/>
    <hyperlink ref="V8" r:id="rId26" display="https://pbs.twimg.com/media/D6EjWSKWAAAupyL.jpg"/>
    <hyperlink ref="V9" r:id="rId27" display="https://pbs.twimg.com/media/D6Tsp3SX4AENGsm.jpg"/>
    <hyperlink ref="V10" r:id="rId28" display="http://pbs.twimg.com/profile_images/526873563278491648/R9vEACAJ_normal.png"/>
    <hyperlink ref="V11" r:id="rId29" display="https://pbs.twimg.com/media/D6Y5rYSWsAA1eBa.jpg"/>
    <hyperlink ref="V12" r:id="rId30" display="http://pbs.twimg.com/profile_images/1053581823794728965/q0OTIp3G_normal.jpg"/>
    <hyperlink ref="V13" r:id="rId31" display="http://pbs.twimg.com/profile_images/1053581823794728965/q0OTIp3G_normal.jpg"/>
    <hyperlink ref="V14" r:id="rId32" display="https://pbs.twimg.com/media/D6RZBq_X4AACK2x.jpg"/>
    <hyperlink ref="V15" r:id="rId33" display="http://pbs.twimg.com/profile_images/611455502375981056/Ibl_Fb4z_normal.png"/>
    <hyperlink ref="V16" r:id="rId34" display="http://pbs.twimg.com/profile_images/835204935503523840/eEVxlZbr_normal.jpg"/>
    <hyperlink ref="V17" r:id="rId35" display="https://pbs.twimg.com/media/D6RZBq_X4AACK2x.jpg"/>
    <hyperlink ref="V18" r:id="rId36" display="http://pbs.twimg.com/profile_images/611455502375981056/Ibl_Fb4z_normal.png"/>
    <hyperlink ref="V19" r:id="rId37" display="http://pbs.twimg.com/profile_images/835204935503523840/eEVxlZbr_normal.jpg"/>
    <hyperlink ref="V20" r:id="rId38" display="http://pbs.twimg.com/profile_images/921268809289302016/8O7viiec_normal.jpg"/>
    <hyperlink ref="V21" r:id="rId39" display="http://pbs.twimg.com/profile_images/921268809289302016/8O7viiec_normal.jpg"/>
    <hyperlink ref="V22" r:id="rId40" display="http://pbs.twimg.com/profile_images/835204935503523840/eEVxlZbr_normal.jpg"/>
    <hyperlink ref="V23" r:id="rId41" display="http://pbs.twimg.com/profile_images/752108018402287616/RoIZ3jGs_normal.jpg"/>
    <hyperlink ref="V24" r:id="rId42" display="http://pbs.twimg.com/profile_images/752108018402287616/RoIZ3jGs_normal.jpg"/>
    <hyperlink ref="V25" r:id="rId43" display="https://pbs.twimg.com/media/D6sza3dWkAA4nLG.jpg"/>
    <hyperlink ref="V26" r:id="rId44" display="http://pbs.twimg.com/profile_images/835204935503523840/eEVxlZbr_normal.jpg"/>
    <hyperlink ref="V27" r:id="rId45" display="https://pbs.twimg.com/media/D59MgthW4AICeDf.jpg"/>
    <hyperlink ref="V28" r:id="rId46" display="https://pbs.twimg.com/media/D6sza3dWkAA4nLG.jpg"/>
    <hyperlink ref="V29" r:id="rId47" display="https://pbs.twimg.com/media/D6xaquDWkAEzwI_.jpg"/>
    <hyperlink ref="V30" r:id="rId48" display="http://pbs.twimg.com/profile_images/835204935503523840/eEVxlZbr_normal.jpg"/>
    <hyperlink ref="V31" r:id="rId49" display="http://pbs.twimg.com/profile_images/835204935503523840/eEVxlZbr_normal.jpg"/>
    <hyperlink ref="V32" r:id="rId50" display="http://pbs.twimg.com/profile_images/835204935503523840/eEVxlZbr_normal.jpg"/>
    <hyperlink ref="V33" r:id="rId51" display="http://pbs.twimg.com/profile_images/835204935503523840/eEVxlZbr_normal.jpg"/>
    <hyperlink ref="V34" r:id="rId52" display="http://pbs.twimg.com/profile_images/835204935503523840/eEVxlZbr_normal.jpg"/>
    <hyperlink ref="Z3" r:id="rId53" display="https://twitter.com/fatimamartinez/status/1128624540345565184"/>
    <hyperlink ref="Z4" r:id="rId54" display="https://twitter.com/celiahil/status/1128750271901896704"/>
    <hyperlink ref="Z5" r:id="rId55" display="https://twitter.com/javier_platon/status/1129011694716497921"/>
    <hyperlink ref="Z6" r:id="rId56" display="https://twitter.com/javier_platon/status/1129011694716497921"/>
    <hyperlink ref="Z7" r:id="rId57" display="https://twitter.com/escueladenyd/status/1123303552691126272"/>
    <hyperlink ref="Z8" r:id="rId58" display="https://twitter.com/escueladenyd/status/1126220249458720769"/>
    <hyperlink ref="Z9" r:id="rId59" display="https://twitter.com/escueladenyd/status/1127286012886093825"/>
    <hyperlink ref="Z10" r:id="rId60" display="https://twitter.com/luisdiazdeldedo/status/1127977160378146816"/>
    <hyperlink ref="Z11" r:id="rId61" display="https://twitter.com/escueladenyd/status/1127652176304721922"/>
    <hyperlink ref="Z12" r:id="rId62" display="https://twitter.com/metricool_es/status/1129393827419217920"/>
    <hyperlink ref="Z13" r:id="rId63" display="https://twitter.com/metricool_es/status/1129393827419217920"/>
    <hyperlink ref="Z14" r:id="rId64" display="https://twitter.com/escueladenyd/status/1127123693451268097"/>
    <hyperlink ref="Z15" r:id="rId65" display="https://twitter.com/escueladenyd/status/1129401246316683264"/>
    <hyperlink ref="Z16" r:id="rId66" display="https://twitter.com/gemmajg/status/1128607474125299714"/>
    <hyperlink ref="Z17" r:id="rId67" display="https://twitter.com/escueladenyd/status/1127123693451268097"/>
    <hyperlink ref="Z18" r:id="rId68" display="https://twitter.com/escueladenyd/status/1129401246316683264"/>
    <hyperlink ref="Z19" r:id="rId69" display="https://twitter.com/gemmajg/status/1128607474125299714"/>
    <hyperlink ref="Z20" r:id="rId70" display="https://twitter.com/hacemosmktin/status/1128622214570545153"/>
    <hyperlink ref="Z21" r:id="rId71" display="https://twitter.com/hacemosmktin/status/1128622214570545153"/>
    <hyperlink ref="Z22" r:id="rId72" display="https://twitter.com/gemmajg/status/1128619549304213504"/>
    <hyperlink ref="Z23" r:id="rId73" display="https://twitter.com/barrerostadl/status/1129106745006198789"/>
    <hyperlink ref="Z24" r:id="rId74" display="https://twitter.com/barrerostadl/status/1129106745006198789"/>
    <hyperlink ref="Z25" r:id="rId75" display="https://twitter.com/escueladenyd/status/1129052670076043264"/>
    <hyperlink ref="Z26" r:id="rId76" display="https://twitter.com/gemmajg/status/1129107175601844229"/>
    <hyperlink ref="Z27" r:id="rId77" display="https://twitter.com/escueladenyd/status/1125702568385089537"/>
    <hyperlink ref="Z28" r:id="rId78" display="https://twitter.com/escueladenyd/status/1129052670076043264"/>
    <hyperlink ref="Z29" r:id="rId79" display="https://twitter.com/escueladenyd/status/1129377298631790592"/>
    <hyperlink ref="Z30" r:id="rId80" display="https://twitter.com/gemmajg/status/1126575151347380228"/>
    <hyperlink ref="Z31" r:id="rId81" display="https://twitter.com/gemmajg/status/1128607474125299714"/>
    <hyperlink ref="Z32" r:id="rId82" display="https://twitter.com/gemmajg/status/1128619549304213504"/>
    <hyperlink ref="Z33" r:id="rId83" display="https://twitter.com/gemmajg/status/1129107175601844229"/>
    <hyperlink ref="Z34" r:id="rId84" display="https://twitter.com/gemmajg/status/1129404462873894916"/>
    <hyperlink ref="R35" r:id="rId85" display="https://www.escueladenegociosydireccion.com/cat-eventos/que-es-growth-hacking-un-evento-para-entender-paso-a-paso-esta-metodologia/"/>
    <hyperlink ref="V35" r:id="rId86" display="http://pbs.twimg.com/profile_images/921268809289302016/8O7viiec_normal.jpg"/>
    <hyperlink ref="Z35" r:id="rId87" display="https://twitter.com/hacemosmktin/status/1128616864060461056"/>
    <hyperlink ref="BB35" r:id="rId88" display="https://api.twitter.com/1.1/geo/id/7974acce42d034d5.json"/>
  </hyperlinks>
  <printOptions/>
  <pageMargins left="0.7" right="0.7" top="0.75" bottom="0.75" header="0.3" footer="0.3"/>
  <pageSetup horizontalDpi="600" verticalDpi="600" orientation="portrait" r:id="rId92"/>
  <legacyDrawing r:id="rId90"/>
  <tableParts>
    <tablePart r:id="rId91"/>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workbookViewId="0" topLeftCell="A1"/>
  </sheetViews>
  <sheetFormatPr defaultColWidth="9.140625" defaultRowHeight="15"/>
  <cols>
    <col min="1" max="1" width="9.28125" style="0" bestFit="1" customWidth="1"/>
    <col min="2" max="2" width="9.57421875" style="0" bestFit="1" customWidth="1"/>
    <col min="3" max="3" width="15.7109375" style="0" bestFit="1" customWidth="1"/>
    <col min="4" max="4" width="16.57421875" style="0" bestFit="1" customWidth="1"/>
    <col min="5" max="5" width="9.57421875" style="0" bestFit="1" customWidth="1"/>
  </cols>
  <sheetData>
    <row r="1" spans="1:5" ht="15" customHeight="1">
      <c r="A1" s="13" t="s">
        <v>5</v>
      </c>
      <c r="B1" s="13" t="s">
        <v>607</v>
      </c>
      <c r="C1" s="13" t="s">
        <v>608</v>
      </c>
      <c r="D1" s="13" t="s">
        <v>609</v>
      </c>
      <c r="E1" s="13" t="s">
        <v>10</v>
      </c>
    </row>
    <row r="2" spans="1:5" ht="15">
      <c r="A2" s="93" t="s">
        <v>354</v>
      </c>
      <c r="B2" s="93">
        <v>1</v>
      </c>
      <c r="C2" s="93">
        <v>2</v>
      </c>
      <c r="D2" s="93">
        <v>-6.25</v>
      </c>
      <c r="E2" s="93" t="s">
        <v>610</v>
      </c>
    </row>
    <row r="3" spans="1:5" ht="15">
      <c r="A3" s="93" t="s">
        <v>353</v>
      </c>
      <c r="B3" s="93">
        <v>1</v>
      </c>
      <c r="C3" s="93">
        <v>1</v>
      </c>
      <c r="D3" s="93">
        <v>-5.75</v>
      </c>
      <c r="E3" s="93" t="s">
        <v>611</v>
      </c>
    </row>
    <row r="4" spans="1:5" ht="15">
      <c r="A4" s="93" t="s">
        <v>352</v>
      </c>
      <c r="B4" s="93">
        <v>1</v>
      </c>
      <c r="C4" s="93">
        <v>2</v>
      </c>
      <c r="D4" s="93">
        <v>-5.25</v>
      </c>
      <c r="E4" s="93" t="s">
        <v>612</v>
      </c>
    </row>
    <row r="5" spans="1:5" ht="15">
      <c r="A5" s="93" t="s">
        <v>359</v>
      </c>
      <c r="B5" s="93">
        <v>2</v>
      </c>
      <c r="C5" s="93">
        <v>1</v>
      </c>
      <c r="D5" s="93">
        <v>-4.25</v>
      </c>
      <c r="E5" s="93" t="s">
        <v>613</v>
      </c>
    </row>
    <row r="6" spans="1:5" ht="15">
      <c r="A6" s="93" t="s">
        <v>351</v>
      </c>
      <c r="B6" s="93">
        <v>2</v>
      </c>
      <c r="C6" s="93">
        <v>2</v>
      </c>
      <c r="D6" s="93">
        <v>-4.25</v>
      </c>
      <c r="E6" s="93" t="s">
        <v>610</v>
      </c>
    </row>
    <row r="7" spans="1:5" ht="15">
      <c r="A7" s="93" t="s">
        <v>350</v>
      </c>
      <c r="B7" s="93">
        <v>2</v>
      </c>
      <c r="C7" s="93">
        <v>3</v>
      </c>
      <c r="D7" s="93">
        <v>-4.25</v>
      </c>
      <c r="E7" s="93" t="s">
        <v>613</v>
      </c>
    </row>
    <row r="8" spans="1:5" ht="15">
      <c r="A8" s="93" t="s">
        <v>358</v>
      </c>
      <c r="B8" s="93">
        <v>3</v>
      </c>
      <c r="C8" s="93">
        <v>2</v>
      </c>
      <c r="D8" s="93">
        <v>-3.25</v>
      </c>
      <c r="E8" s="93" t="s">
        <v>610</v>
      </c>
    </row>
    <row r="9" spans="1:5" ht="15">
      <c r="A9" s="93" t="s">
        <v>356</v>
      </c>
      <c r="B9" s="93">
        <v>3</v>
      </c>
      <c r="C9" s="93">
        <v>1</v>
      </c>
      <c r="D9" s="93">
        <v>-3.25</v>
      </c>
      <c r="E9" s="93" t="s">
        <v>611</v>
      </c>
    </row>
    <row r="10" spans="1:5" ht="15">
      <c r="A10" s="93" t="s">
        <v>349</v>
      </c>
      <c r="B10" s="93">
        <v>4</v>
      </c>
      <c r="C10" s="93">
        <v>2</v>
      </c>
      <c r="D10" s="93">
        <v>-2.25</v>
      </c>
      <c r="E10" s="93" t="s">
        <v>610</v>
      </c>
    </row>
    <row r="11" spans="1:5" ht="15">
      <c r="A11" s="93" t="s">
        <v>347</v>
      </c>
      <c r="B11" s="93">
        <v>4</v>
      </c>
      <c r="C11" s="93">
        <v>1</v>
      </c>
      <c r="D11" s="93">
        <v>-2.25</v>
      </c>
      <c r="E11" s="93" t="s">
        <v>611</v>
      </c>
    </row>
    <row r="12" spans="1:5" ht="15">
      <c r="A12" s="93" t="s">
        <v>357</v>
      </c>
      <c r="B12" s="93">
        <v>5</v>
      </c>
      <c r="C12" s="93">
        <v>2</v>
      </c>
      <c r="D12" s="93">
        <v>-1.25</v>
      </c>
      <c r="E12" s="93" t="s">
        <v>610</v>
      </c>
    </row>
    <row r="13" spans="1:5" ht="15">
      <c r="A13" s="93" t="s">
        <v>355</v>
      </c>
      <c r="B13" s="93">
        <v>5</v>
      </c>
      <c r="C13" s="93">
        <v>1</v>
      </c>
      <c r="D13" s="93">
        <v>-0.25</v>
      </c>
      <c r="E13" s="93" t="s">
        <v>611</v>
      </c>
    </row>
    <row r="14" spans="1:5" ht="15">
      <c r="A14" s="93" t="s">
        <v>348</v>
      </c>
      <c r="B14" s="93">
        <v>6</v>
      </c>
      <c r="C14" s="93">
        <v>2</v>
      </c>
      <c r="D14" s="93">
        <v>1.75</v>
      </c>
      <c r="E14" s="93" t="s">
        <v>611</v>
      </c>
    </row>
    <row r="15" spans="1:5" ht="15">
      <c r="A15" s="93" t="s">
        <v>346</v>
      </c>
      <c r="B15" s="93">
        <v>6</v>
      </c>
      <c r="C15" s="93">
        <v>1</v>
      </c>
      <c r="D15" s="93">
        <v>1.75</v>
      </c>
      <c r="E15" s="93" t="s">
        <v>614</v>
      </c>
    </row>
    <row r="16" spans="1:5" ht="15">
      <c r="A16" s="93" t="s">
        <v>345</v>
      </c>
      <c r="B16" s="93">
        <v>7</v>
      </c>
      <c r="C16" s="93">
        <v>1</v>
      </c>
      <c r="D16" s="93">
        <v>2.75</v>
      </c>
      <c r="E16" s="93" t="s">
        <v>611</v>
      </c>
    </row>
    <row r="17" spans="1:5" ht="15">
      <c r="A17" s="93" t="s">
        <v>344</v>
      </c>
      <c r="B17" s="93">
        <v>7</v>
      </c>
      <c r="C17" s="93">
        <v>2</v>
      </c>
      <c r="D17" s="93">
        <v>2.75</v>
      </c>
      <c r="E17" s="93" t="s">
        <v>615</v>
      </c>
    </row>
    <row r="18" spans="1:5" ht="15">
      <c r="A18" s="93" t="s">
        <v>343</v>
      </c>
      <c r="B18" s="93">
        <v>8</v>
      </c>
      <c r="C18" s="93">
        <v>1</v>
      </c>
      <c r="D18" s="93">
        <v>3.75</v>
      </c>
      <c r="E18" s="93" t="s">
        <v>611</v>
      </c>
    </row>
    <row r="19" spans="1:5" ht="15">
      <c r="A19" s="93" t="s">
        <v>342</v>
      </c>
      <c r="B19" s="93">
        <v>9</v>
      </c>
      <c r="C19" s="93">
        <v>1</v>
      </c>
      <c r="D19" s="93">
        <v>4.75</v>
      </c>
      <c r="E19" s="93" t="s">
        <v>611</v>
      </c>
    </row>
    <row r="20" spans="1:5" ht="15">
      <c r="A20" s="93" t="s">
        <v>341</v>
      </c>
      <c r="B20" s="93">
        <v>10</v>
      </c>
      <c r="C20" s="93">
        <v>1</v>
      </c>
      <c r="D20" s="93">
        <v>5.75</v>
      </c>
      <c r="E20" s="93" t="s">
        <v>611</v>
      </c>
    </row>
    <row r="21" spans="1:5" ht="15">
      <c r="A21" s="93" t="s">
        <v>340</v>
      </c>
      <c r="B21" s="93">
        <v>10</v>
      </c>
      <c r="C21" s="93">
        <v>2</v>
      </c>
      <c r="D21" s="93">
        <v>5.75</v>
      </c>
      <c r="E21" s="93" t="s">
        <v>616</v>
      </c>
    </row>
    <row r="22" spans="1:5" ht="15">
      <c r="A22" s="93" t="s">
        <v>339</v>
      </c>
      <c r="B22" s="93">
        <v>5</v>
      </c>
      <c r="C22" s="93">
        <v>2</v>
      </c>
      <c r="D22" s="93">
        <v>-0.25</v>
      </c>
      <c r="E22" s="93" t="s">
        <v>617</v>
      </c>
    </row>
    <row r="23" spans="1:5" ht="15">
      <c r="A23" s="93" t="s">
        <v>338</v>
      </c>
      <c r="B23" s="93">
        <v>5</v>
      </c>
      <c r="C23" s="93">
        <v>2</v>
      </c>
      <c r="D23" s="93">
        <v>0.75</v>
      </c>
      <c r="E23" s="93" t="s">
        <v>618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workbookViewId="0" topLeftCell="A1"/>
  </sheetViews>
  <sheetFormatPr defaultColWidth="9.140625" defaultRowHeight="15"/>
  <cols>
    <col min="1" max="1" width="9.57421875" style="0" bestFit="1" customWidth="1"/>
    <col min="2" max="2" width="11.8515625" style="0" bestFit="1" customWidth="1"/>
    <col min="3" max="3" width="10.28125" style="0" bestFit="1" customWidth="1"/>
    <col min="4" max="4" width="14.140625" style="0" bestFit="1" customWidth="1"/>
    <col min="5" max="5" width="11.28125" style="0" bestFit="1" customWidth="1"/>
    <col min="6" max="6" width="11.57421875" style="0" bestFit="1" customWidth="1"/>
  </cols>
  <sheetData>
    <row r="1" spans="1:7" ht="15" customHeight="1">
      <c r="A1" s="13" t="s">
        <v>607</v>
      </c>
      <c r="B1" s="13" t="s">
        <v>619</v>
      </c>
      <c r="C1" s="13" t="s">
        <v>620</v>
      </c>
      <c r="D1" s="13" t="s">
        <v>621</v>
      </c>
      <c r="E1" s="85" t="s">
        <v>622</v>
      </c>
      <c r="F1" s="85" t="s">
        <v>623</v>
      </c>
      <c r="G1" s="85" t="s">
        <v>624</v>
      </c>
    </row>
    <row r="2" spans="1:7" ht="15">
      <c r="A2" s="85">
        <v>1</v>
      </c>
      <c r="B2" s="85">
        <v>3</v>
      </c>
      <c r="C2" s="85">
        <v>2</v>
      </c>
      <c r="D2" s="85">
        <v>2</v>
      </c>
      <c r="E2" s="85"/>
      <c r="F2" s="85"/>
      <c r="G2" s="85"/>
    </row>
    <row r="3" spans="1:7" ht="15">
      <c r="A3" s="85">
        <v>2</v>
      </c>
      <c r="B3" s="85">
        <v>3</v>
      </c>
      <c r="C3" s="85">
        <v>1</v>
      </c>
      <c r="D3" s="85">
        <v>3</v>
      </c>
      <c r="E3" s="85"/>
      <c r="F3" s="85"/>
      <c r="G3" s="85"/>
    </row>
    <row r="4" spans="1:7" ht="15">
      <c r="A4" s="85">
        <v>3</v>
      </c>
      <c r="B4" s="85">
        <v>2</v>
      </c>
      <c r="C4" s="85">
        <v>1</v>
      </c>
      <c r="D4" s="85">
        <v>2</v>
      </c>
      <c r="E4" s="85"/>
      <c r="F4" s="85"/>
      <c r="G4" s="85"/>
    </row>
    <row r="5" spans="1:7" ht="15">
      <c r="A5" s="85">
        <v>4</v>
      </c>
      <c r="B5" s="85">
        <v>2</v>
      </c>
      <c r="C5" s="85">
        <v>1</v>
      </c>
      <c r="D5" s="85">
        <v>2</v>
      </c>
      <c r="E5" s="85"/>
      <c r="F5" s="85"/>
      <c r="G5" s="85"/>
    </row>
    <row r="6" spans="1:7" ht="15">
      <c r="A6" s="85">
        <v>5</v>
      </c>
      <c r="B6" s="85">
        <v>4</v>
      </c>
      <c r="C6" s="85">
        <v>3</v>
      </c>
      <c r="D6" s="85">
        <v>2</v>
      </c>
      <c r="E6" s="85"/>
      <c r="F6" s="85"/>
      <c r="G6" s="85"/>
    </row>
    <row r="7" spans="1:7" ht="15">
      <c r="A7" s="85">
        <v>6</v>
      </c>
      <c r="B7" s="85">
        <v>2</v>
      </c>
      <c r="C7" s="85">
        <v>1</v>
      </c>
      <c r="D7" s="85">
        <v>2</v>
      </c>
      <c r="E7" s="85"/>
      <c r="F7" s="85"/>
      <c r="G7" s="85"/>
    </row>
    <row r="8" spans="1:7" ht="15">
      <c r="A8" s="85">
        <v>7</v>
      </c>
      <c r="B8" s="85">
        <v>2</v>
      </c>
      <c r="C8" s="85">
        <v>1</v>
      </c>
      <c r="D8" s="85">
        <v>2</v>
      </c>
      <c r="E8" s="85"/>
      <c r="F8" s="85"/>
      <c r="G8" s="85"/>
    </row>
    <row r="9" spans="1:7" ht="15">
      <c r="A9" s="85">
        <v>8</v>
      </c>
      <c r="B9" s="85">
        <v>1</v>
      </c>
      <c r="C9" s="85">
        <v>0</v>
      </c>
      <c r="D9" s="85">
        <v>1</v>
      </c>
      <c r="E9" s="85"/>
      <c r="F9" s="85"/>
      <c r="G9" s="85"/>
    </row>
    <row r="10" spans="1:7" ht="15">
      <c r="A10" s="85">
        <v>9</v>
      </c>
      <c r="B10" s="85">
        <v>1</v>
      </c>
      <c r="C10" s="85">
        <v>0</v>
      </c>
      <c r="D10" s="85">
        <v>1</v>
      </c>
      <c r="E10" s="85"/>
      <c r="F10" s="85"/>
      <c r="G10" s="85"/>
    </row>
    <row r="11" spans="1:7" ht="15">
      <c r="A11" s="85">
        <v>10</v>
      </c>
      <c r="B11" s="85">
        <v>2</v>
      </c>
      <c r="C11" s="85">
        <v>1</v>
      </c>
      <c r="D11" s="85">
        <v>2</v>
      </c>
      <c r="E11" s="85"/>
      <c r="F11" s="85"/>
      <c r="G11" s="85"/>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2"/>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625</v>
      </c>
      <c r="B1" s="13" t="s">
        <v>750</v>
      </c>
      <c r="C1" s="13" t="s">
        <v>751</v>
      </c>
      <c r="D1" s="13" t="s">
        <v>144</v>
      </c>
      <c r="E1" s="13" t="s">
        <v>753</v>
      </c>
      <c r="F1" s="13" t="s">
        <v>754</v>
      </c>
      <c r="G1" s="13" t="s">
        <v>755</v>
      </c>
    </row>
    <row r="2" spans="1:7" ht="15">
      <c r="A2" s="85" t="s">
        <v>626</v>
      </c>
      <c r="B2" s="85">
        <v>2</v>
      </c>
      <c r="C2" s="147">
        <v>0.0026246719160104987</v>
      </c>
      <c r="D2" s="85" t="s">
        <v>752</v>
      </c>
      <c r="E2" s="85"/>
      <c r="F2" s="85"/>
      <c r="G2" s="85"/>
    </row>
    <row r="3" spans="1:7" ht="15">
      <c r="A3" s="85" t="s">
        <v>627</v>
      </c>
      <c r="B3" s="85">
        <v>0</v>
      </c>
      <c r="C3" s="147">
        <v>0</v>
      </c>
      <c r="D3" s="85" t="s">
        <v>752</v>
      </c>
      <c r="E3" s="85"/>
      <c r="F3" s="85"/>
      <c r="G3" s="85"/>
    </row>
    <row r="4" spans="1:7" ht="15">
      <c r="A4" s="85" t="s">
        <v>628</v>
      </c>
      <c r="B4" s="85">
        <v>0</v>
      </c>
      <c r="C4" s="147">
        <v>0</v>
      </c>
      <c r="D4" s="85" t="s">
        <v>752</v>
      </c>
      <c r="E4" s="85"/>
      <c r="F4" s="85"/>
      <c r="G4" s="85"/>
    </row>
    <row r="5" spans="1:7" ht="15">
      <c r="A5" s="85" t="s">
        <v>629</v>
      </c>
      <c r="B5" s="85">
        <v>760</v>
      </c>
      <c r="C5" s="147">
        <v>0.9973753280839895</v>
      </c>
      <c r="D5" s="85" t="s">
        <v>752</v>
      </c>
      <c r="E5" s="85"/>
      <c r="F5" s="85"/>
      <c r="G5" s="85"/>
    </row>
    <row r="6" spans="1:7" ht="15">
      <c r="A6" s="85" t="s">
        <v>630</v>
      </c>
      <c r="B6" s="85">
        <v>762</v>
      </c>
      <c r="C6" s="147">
        <v>1</v>
      </c>
      <c r="D6" s="85" t="s">
        <v>752</v>
      </c>
      <c r="E6" s="85"/>
      <c r="F6" s="85"/>
      <c r="G6" s="85"/>
    </row>
    <row r="7" spans="1:7" ht="15">
      <c r="A7" s="93" t="s">
        <v>631</v>
      </c>
      <c r="B7" s="93">
        <v>21</v>
      </c>
      <c r="C7" s="148">
        <v>0.0008335385223065359</v>
      </c>
      <c r="D7" s="93" t="s">
        <v>752</v>
      </c>
      <c r="E7" s="93" t="b">
        <v>0</v>
      </c>
      <c r="F7" s="93" t="b">
        <v>0</v>
      </c>
      <c r="G7" s="93" t="b">
        <v>0</v>
      </c>
    </row>
    <row r="8" spans="1:7" ht="15">
      <c r="A8" s="93" t="s">
        <v>632</v>
      </c>
      <c r="B8" s="93">
        <v>17</v>
      </c>
      <c r="C8" s="148">
        <v>0.005555273418528339</v>
      </c>
      <c r="D8" s="93" t="s">
        <v>752</v>
      </c>
      <c r="E8" s="93" t="b">
        <v>0</v>
      </c>
      <c r="F8" s="93" t="b">
        <v>0</v>
      </c>
      <c r="G8" s="93" t="b">
        <v>0</v>
      </c>
    </row>
    <row r="9" spans="1:7" ht="15">
      <c r="A9" s="93" t="s">
        <v>633</v>
      </c>
      <c r="B9" s="93">
        <v>13</v>
      </c>
      <c r="C9" s="148">
        <v>0.005835424893319848</v>
      </c>
      <c r="D9" s="93" t="s">
        <v>752</v>
      </c>
      <c r="E9" s="93" t="b">
        <v>0</v>
      </c>
      <c r="F9" s="93" t="b">
        <v>0</v>
      </c>
      <c r="G9" s="93" t="b">
        <v>0</v>
      </c>
    </row>
    <row r="10" spans="1:7" ht="15">
      <c r="A10" s="93" t="s">
        <v>634</v>
      </c>
      <c r="B10" s="93">
        <v>13</v>
      </c>
      <c r="C10" s="148">
        <v>0.005835424893319848</v>
      </c>
      <c r="D10" s="93" t="s">
        <v>752</v>
      </c>
      <c r="E10" s="93" t="b">
        <v>0</v>
      </c>
      <c r="F10" s="93" t="b">
        <v>0</v>
      </c>
      <c r="G10" s="93" t="b">
        <v>0</v>
      </c>
    </row>
    <row r="11" spans="1:7" ht="15">
      <c r="A11" s="93" t="s">
        <v>635</v>
      </c>
      <c r="B11" s="93">
        <v>12</v>
      </c>
      <c r="C11" s="148">
        <v>0.006206084906276968</v>
      </c>
      <c r="D11" s="93" t="s">
        <v>752</v>
      </c>
      <c r="E11" s="93" t="b">
        <v>0</v>
      </c>
      <c r="F11" s="93" t="b">
        <v>0</v>
      </c>
      <c r="G11" s="93" t="b">
        <v>0</v>
      </c>
    </row>
    <row r="12" spans="1:7" ht="15">
      <c r="A12" s="93" t="s">
        <v>636</v>
      </c>
      <c r="B12" s="93">
        <v>11</v>
      </c>
      <c r="C12" s="148">
        <v>0.006505559827708827</v>
      </c>
      <c r="D12" s="93" t="s">
        <v>752</v>
      </c>
      <c r="E12" s="93" t="b">
        <v>0</v>
      </c>
      <c r="F12" s="93" t="b">
        <v>0</v>
      </c>
      <c r="G12" s="93" t="b">
        <v>0</v>
      </c>
    </row>
    <row r="13" spans="1:7" ht="15">
      <c r="A13" s="93" t="s">
        <v>637</v>
      </c>
      <c r="B13" s="93">
        <v>10</v>
      </c>
      <c r="C13" s="148">
        <v>0.0067273611163498285</v>
      </c>
      <c r="D13" s="93" t="s">
        <v>752</v>
      </c>
      <c r="E13" s="93" t="b">
        <v>0</v>
      </c>
      <c r="F13" s="93" t="b">
        <v>0</v>
      </c>
      <c r="G13" s="93" t="b">
        <v>0</v>
      </c>
    </row>
    <row r="14" spans="1:7" ht="15">
      <c r="A14" s="93" t="s">
        <v>638</v>
      </c>
      <c r="B14" s="93">
        <v>9</v>
      </c>
      <c r="C14" s="148">
        <v>0.006863696547045054</v>
      </c>
      <c r="D14" s="93" t="s">
        <v>752</v>
      </c>
      <c r="E14" s="93" t="b">
        <v>0</v>
      </c>
      <c r="F14" s="93" t="b">
        <v>0</v>
      </c>
      <c r="G14" s="93" t="b">
        <v>0</v>
      </c>
    </row>
    <row r="15" spans="1:7" ht="15">
      <c r="A15" s="93" t="s">
        <v>639</v>
      </c>
      <c r="B15" s="93">
        <v>9</v>
      </c>
      <c r="C15" s="148">
        <v>0.006863696547045054</v>
      </c>
      <c r="D15" s="93" t="s">
        <v>752</v>
      </c>
      <c r="E15" s="93" t="b">
        <v>0</v>
      </c>
      <c r="F15" s="93" t="b">
        <v>0</v>
      </c>
      <c r="G15" s="93" t="b">
        <v>0</v>
      </c>
    </row>
    <row r="16" spans="1:7" ht="15">
      <c r="A16" s="93" t="s">
        <v>640</v>
      </c>
      <c r="B16" s="93">
        <v>8</v>
      </c>
      <c r="C16" s="148">
        <v>0.007816497301500186</v>
      </c>
      <c r="D16" s="93" t="s">
        <v>752</v>
      </c>
      <c r="E16" s="93" t="b">
        <v>0</v>
      </c>
      <c r="F16" s="93" t="b">
        <v>0</v>
      </c>
      <c r="G16" s="93" t="b">
        <v>0</v>
      </c>
    </row>
    <row r="17" spans="1:7" ht="15">
      <c r="A17" s="93" t="s">
        <v>641</v>
      </c>
      <c r="B17" s="93">
        <v>8</v>
      </c>
      <c r="C17" s="148">
        <v>0.007816497301500186</v>
      </c>
      <c r="D17" s="93" t="s">
        <v>752</v>
      </c>
      <c r="E17" s="93" t="b">
        <v>0</v>
      </c>
      <c r="F17" s="93" t="b">
        <v>0</v>
      </c>
      <c r="G17" s="93" t="b">
        <v>0</v>
      </c>
    </row>
    <row r="18" spans="1:7" ht="15">
      <c r="A18" s="93" t="s">
        <v>642</v>
      </c>
      <c r="B18" s="93">
        <v>8</v>
      </c>
      <c r="C18" s="148">
        <v>0.007816497301500186</v>
      </c>
      <c r="D18" s="93" t="s">
        <v>752</v>
      </c>
      <c r="E18" s="93" t="b">
        <v>0</v>
      </c>
      <c r="F18" s="93" t="b">
        <v>0</v>
      </c>
      <c r="G18" s="93" t="b">
        <v>0</v>
      </c>
    </row>
    <row r="19" spans="1:7" ht="15">
      <c r="A19" s="93" t="s">
        <v>643</v>
      </c>
      <c r="B19" s="93">
        <v>8</v>
      </c>
      <c r="C19" s="148">
        <v>0.011636348754329963</v>
      </c>
      <c r="D19" s="93" t="s">
        <v>752</v>
      </c>
      <c r="E19" s="93" t="b">
        <v>0</v>
      </c>
      <c r="F19" s="93" t="b">
        <v>0</v>
      </c>
      <c r="G19" s="93" t="b">
        <v>0</v>
      </c>
    </row>
    <row r="20" spans="1:7" ht="15">
      <c r="A20" s="93" t="s">
        <v>644</v>
      </c>
      <c r="B20" s="93">
        <v>7</v>
      </c>
      <c r="C20" s="148">
        <v>0.006839435138812664</v>
      </c>
      <c r="D20" s="93" t="s">
        <v>752</v>
      </c>
      <c r="E20" s="93" t="b">
        <v>0</v>
      </c>
      <c r="F20" s="93" t="b">
        <v>0</v>
      </c>
      <c r="G20" s="93" t="b">
        <v>0</v>
      </c>
    </row>
    <row r="21" spans="1:7" ht="15">
      <c r="A21" s="93" t="s">
        <v>645</v>
      </c>
      <c r="B21" s="93">
        <v>7</v>
      </c>
      <c r="C21" s="148">
        <v>0.006839435138812664</v>
      </c>
      <c r="D21" s="93" t="s">
        <v>752</v>
      </c>
      <c r="E21" s="93" t="b">
        <v>0</v>
      </c>
      <c r="F21" s="93" t="b">
        <v>0</v>
      </c>
      <c r="G21" s="93" t="b">
        <v>0</v>
      </c>
    </row>
    <row r="22" spans="1:7" ht="15">
      <c r="A22" s="93" t="s">
        <v>646</v>
      </c>
      <c r="B22" s="93">
        <v>7</v>
      </c>
      <c r="C22" s="148">
        <v>0.006839435138812664</v>
      </c>
      <c r="D22" s="93" t="s">
        <v>752</v>
      </c>
      <c r="E22" s="93" t="b">
        <v>0</v>
      </c>
      <c r="F22" s="93" t="b">
        <v>0</v>
      </c>
      <c r="G22" s="93" t="b">
        <v>0</v>
      </c>
    </row>
    <row r="23" spans="1:7" ht="15">
      <c r="A23" s="93" t="s">
        <v>647</v>
      </c>
      <c r="B23" s="93">
        <v>7</v>
      </c>
      <c r="C23" s="148">
        <v>0.006839435138812664</v>
      </c>
      <c r="D23" s="93" t="s">
        <v>752</v>
      </c>
      <c r="E23" s="93" t="b">
        <v>0</v>
      </c>
      <c r="F23" s="93" t="b">
        <v>0</v>
      </c>
      <c r="G23" s="93" t="b">
        <v>0</v>
      </c>
    </row>
    <row r="24" spans="1:7" ht="15">
      <c r="A24" s="93" t="s">
        <v>648</v>
      </c>
      <c r="B24" s="93">
        <v>7</v>
      </c>
      <c r="C24" s="148">
        <v>0.006839435138812664</v>
      </c>
      <c r="D24" s="93" t="s">
        <v>752</v>
      </c>
      <c r="E24" s="93" t="b">
        <v>0</v>
      </c>
      <c r="F24" s="93" t="b">
        <v>0</v>
      </c>
      <c r="G24" s="93" t="b">
        <v>0</v>
      </c>
    </row>
    <row r="25" spans="1:7" ht="15">
      <c r="A25" s="93" t="s">
        <v>649</v>
      </c>
      <c r="B25" s="93">
        <v>6</v>
      </c>
      <c r="C25" s="148">
        <v>0.006651529631888753</v>
      </c>
      <c r="D25" s="93" t="s">
        <v>752</v>
      </c>
      <c r="E25" s="93" t="b">
        <v>0</v>
      </c>
      <c r="F25" s="93" t="b">
        <v>0</v>
      </c>
      <c r="G25" s="93" t="b">
        <v>0</v>
      </c>
    </row>
    <row r="26" spans="1:7" ht="15">
      <c r="A26" s="93" t="s">
        <v>650</v>
      </c>
      <c r="B26" s="93">
        <v>6</v>
      </c>
      <c r="C26" s="148">
        <v>0.006651529631888753</v>
      </c>
      <c r="D26" s="93" t="s">
        <v>752</v>
      </c>
      <c r="E26" s="93" t="b">
        <v>0</v>
      </c>
      <c r="F26" s="93" t="b">
        <v>0</v>
      </c>
      <c r="G26" s="93" t="b">
        <v>0</v>
      </c>
    </row>
    <row r="27" spans="1:7" ht="15">
      <c r="A27" s="93" t="s">
        <v>651</v>
      </c>
      <c r="B27" s="93">
        <v>6</v>
      </c>
      <c r="C27" s="148">
        <v>0.006651529631888753</v>
      </c>
      <c r="D27" s="93" t="s">
        <v>752</v>
      </c>
      <c r="E27" s="93" t="b">
        <v>0</v>
      </c>
      <c r="F27" s="93" t="b">
        <v>0</v>
      </c>
      <c r="G27" s="93" t="b">
        <v>0</v>
      </c>
    </row>
    <row r="28" spans="1:7" ht="15">
      <c r="A28" s="93" t="s">
        <v>652</v>
      </c>
      <c r="B28" s="93">
        <v>5</v>
      </c>
      <c r="C28" s="148">
        <v>0.006320753207133472</v>
      </c>
      <c r="D28" s="93" t="s">
        <v>752</v>
      </c>
      <c r="E28" s="93" t="b">
        <v>0</v>
      </c>
      <c r="F28" s="93" t="b">
        <v>0</v>
      </c>
      <c r="G28" s="93" t="b">
        <v>0</v>
      </c>
    </row>
    <row r="29" spans="1:7" ht="15">
      <c r="A29" s="93" t="s">
        <v>237</v>
      </c>
      <c r="B29" s="93">
        <v>5</v>
      </c>
      <c r="C29" s="148">
        <v>0.006320753207133472</v>
      </c>
      <c r="D29" s="93" t="s">
        <v>752</v>
      </c>
      <c r="E29" s="93" t="b">
        <v>0</v>
      </c>
      <c r="F29" s="93" t="b">
        <v>0</v>
      </c>
      <c r="G29" s="93" t="b">
        <v>0</v>
      </c>
    </row>
    <row r="30" spans="1:7" ht="15">
      <c r="A30" s="93" t="s">
        <v>653</v>
      </c>
      <c r="B30" s="93">
        <v>5</v>
      </c>
      <c r="C30" s="148">
        <v>0.006320753207133472</v>
      </c>
      <c r="D30" s="93" t="s">
        <v>752</v>
      </c>
      <c r="E30" s="93" t="b">
        <v>0</v>
      </c>
      <c r="F30" s="93" t="b">
        <v>0</v>
      </c>
      <c r="G30" s="93" t="b">
        <v>0</v>
      </c>
    </row>
    <row r="31" spans="1:7" ht="15">
      <c r="A31" s="93" t="s">
        <v>654</v>
      </c>
      <c r="B31" s="93">
        <v>5</v>
      </c>
      <c r="C31" s="148">
        <v>0.006320753207133472</v>
      </c>
      <c r="D31" s="93" t="s">
        <v>752</v>
      </c>
      <c r="E31" s="93" t="b">
        <v>0</v>
      </c>
      <c r="F31" s="93" t="b">
        <v>0</v>
      </c>
      <c r="G31" s="93" t="b">
        <v>0</v>
      </c>
    </row>
    <row r="32" spans="1:7" ht="15">
      <c r="A32" s="93" t="s">
        <v>655</v>
      </c>
      <c r="B32" s="93">
        <v>4</v>
      </c>
      <c r="C32" s="148">
        <v>0.005818174377164981</v>
      </c>
      <c r="D32" s="93" t="s">
        <v>752</v>
      </c>
      <c r="E32" s="93" t="b">
        <v>0</v>
      </c>
      <c r="F32" s="93" t="b">
        <v>0</v>
      </c>
      <c r="G32" s="93" t="b">
        <v>0</v>
      </c>
    </row>
    <row r="33" spans="1:7" ht="15">
      <c r="A33" s="93" t="s">
        <v>656</v>
      </c>
      <c r="B33" s="93">
        <v>4</v>
      </c>
      <c r="C33" s="148">
        <v>0.005818174377164981</v>
      </c>
      <c r="D33" s="93" t="s">
        <v>752</v>
      </c>
      <c r="E33" s="93" t="b">
        <v>0</v>
      </c>
      <c r="F33" s="93" t="b">
        <v>0</v>
      </c>
      <c r="G33" s="93" t="b">
        <v>0</v>
      </c>
    </row>
    <row r="34" spans="1:7" ht="15">
      <c r="A34" s="93" t="s">
        <v>657</v>
      </c>
      <c r="B34" s="93">
        <v>4</v>
      </c>
      <c r="C34" s="148">
        <v>0.005818174377164981</v>
      </c>
      <c r="D34" s="93" t="s">
        <v>752</v>
      </c>
      <c r="E34" s="93" t="b">
        <v>0</v>
      </c>
      <c r="F34" s="93" t="b">
        <v>0</v>
      </c>
      <c r="G34" s="93" t="b">
        <v>0</v>
      </c>
    </row>
    <row r="35" spans="1:7" ht="15">
      <c r="A35" s="93" t="s">
        <v>658</v>
      </c>
      <c r="B35" s="93">
        <v>4</v>
      </c>
      <c r="C35" s="148">
        <v>0.005818174377164981</v>
      </c>
      <c r="D35" s="93" t="s">
        <v>752</v>
      </c>
      <c r="E35" s="93" t="b">
        <v>0</v>
      </c>
      <c r="F35" s="93" t="b">
        <v>0</v>
      </c>
      <c r="G35" s="93" t="b">
        <v>0</v>
      </c>
    </row>
    <row r="36" spans="1:7" ht="15">
      <c r="A36" s="93" t="s">
        <v>659</v>
      </c>
      <c r="B36" s="93">
        <v>4</v>
      </c>
      <c r="C36" s="148">
        <v>0.005818174377164981</v>
      </c>
      <c r="D36" s="93" t="s">
        <v>752</v>
      </c>
      <c r="E36" s="93" t="b">
        <v>0</v>
      </c>
      <c r="F36" s="93" t="b">
        <v>0</v>
      </c>
      <c r="G36" s="93" t="b">
        <v>0</v>
      </c>
    </row>
    <row r="37" spans="1:7" ht="15">
      <c r="A37" s="93" t="s">
        <v>660</v>
      </c>
      <c r="B37" s="93">
        <v>4</v>
      </c>
      <c r="C37" s="148">
        <v>0.005818174377164981</v>
      </c>
      <c r="D37" s="93" t="s">
        <v>752</v>
      </c>
      <c r="E37" s="93" t="b">
        <v>0</v>
      </c>
      <c r="F37" s="93" t="b">
        <v>0</v>
      </c>
      <c r="G37" s="93" t="b">
        <v>0</v>
      </c>
    </row>
    <row r="38" spans="1:7" ht="15">
      <c r="A38" s="93" t="s">
        <v>661</v>
      </c>
      <c r="B38" s="93">
        <v>4</v>
      </c>
      <c r="C38" s="148">
        <v>0.005818174377164981</v>
      </c>
      <c r="D38" s="93" t="s">
        <v>752</v>
      </c>
      <c r="E38" s="93" t="b">
        <v>0</v>
      </c>
      <c r="F38" s="93" t="b">
        <v>0</v>
      </c>
      <c r="G38" s="93" t="b">
        <v>0</v>
      </c>
    </row>
    <row r="39" spans="1:7" ht="15">
      <c r="A39" s="93" t="s">
        <v>662</v>
      </c>
      <c r="B39" s="93">
        <v>4</v>
      </c>
      <c r="C39" s="148">
        <v>0.005818174377164981</v>
      </c>
      <c r="D39" s="93" t="s">
        <v>752</v>
      </c>
      <c r="E39" s="93" t="b">
        <v>0</v>
      </c>
      <c r="F39" s="93" t="b">
        <v>0</v>
      </c>
      <c r="G39" s="93" t="b">
        <v>0</v>
      </c>
    </row>
    <row r="40" spans="1:7" ht="15">
      <c r="A40" s="93" t="s">
        <v>663</v>
      </c>
      <c r="B40" s="93">
        <v>4</v>
      </c>
      <c r="C40" s="148">
        <v>0.005818174377164981</v>
      </c>
      <c r="D40" s="93" t="s">
        <v>752</v>
      </c>
      <c r="E40" s="93" t="b">
        <v>0</v>
      </c>
      <c r="F40" s="93" t="b">
        <v>0</v>
      </c>
      <c r="G40" s="93" t="b">
        <v>0</v>
      </c>
    </row>
    <row r="41" spans="1:7" ht="15">
      <c r="A41" s="93" t="s">
        <v>664</v>
      </c>
      <c r="B41" s="93">
        <v>4</v>
      </c>
      <c r="C41" s="148">
        <v>0.005818174377164981</v>
      </c>
      <c r="D41" s="93" t="s">
        <v>752</v>
      </c>
      <c r="E41" s="93" t="b">
        <v>0</v>
      </c>
      <c r="F41" s="93" t="b">
        <v>0</v>
      </c>
      <c r="G41" s="93" t="b">
        <v>0</v>
      </c>
    </row>
    <row r="42" spans="1:7" ht="15">
      <c r="A42" s="93" t="s">
        <v>246</v>
      </c>
      <c r="B42" s="93">
        <v>4</v>
      </c>
      <c r="C42" s="148">
        <v>0.005818174377164981</v>
      </c>
      <c r="D42" s="93" t="s">
        <v>752</v>
      </c>
      <c r="E42" s="93" t="b">
        <v>0</v>
      </c>
      <c r="F42" s="93" t="b">
        <v>0</v>
      </c>
      <c r="G42" s="93" t="b">
        <v>0</v>
      </c>
    </row>
    <row r="43" spans="1:7" ht="15">
      <c r="A43" s="93" t="s">
        <v>665</v>
      </c>
      <c r="B43" s="93">
        <v>4</v>
      </c>
      <c r="C43" s="148">
        <v>0.005818174377164981</v>
      </c>
      <c r="D43" s="93" t="s">
        <v>752</v>
      </c>
      <c r="E43" s="93" t="b">
        <v>0</v>
      </c>
      <c r="F43" s="93" t="b">
        <v>0</v>
      </c>
      <c r="G43" s="93" t="b">
        <v>0</v>
      </c>
    </row>
    <row r="44" spans="1:7" ht="15">
      <c r="A44" s="93" t="s">
        <v>666</v>
      </c>
      <c r="B44" s="93">
        <v>4</v>
      </c>
      <c r="C44" s="148">
        <v>0.005818174377164981</v>
      </c>
      <c r="D44" s="93" t="s">
        <v>752</v>
      </c>
      <c r="E44" s="93" t="b">
        <v>0</v>
      </c>
      <c r="F44" s="93" t="b">
        <v>0</v>
      </c>
      <c r="G44" s="93" t="b">
        <v>0</v>
      </c>
    </row>
    <row r="45" spans="1:7" ht="15">
      <c r="A45" s="93" t="s">
        <v>667</v>
      </c>
      <c r="B45" s="93">
        <v>4</v>
      </c>
      <c r="C45" s="148">
        <v>0.005818174377164981</v>
      </c>
      <c r="D45" s="93" t="s">
        <v>752</v>
      </c>
      <c r="E45" s="93" t="b">
        <v>0</v>
      </c>
      <c r="F45" s="93" t="b">
        <v>0</v>
      </c>
      <c r="G45" s="93" t="b">
        <v>0</v>
      </c>
    </row>
    <row r="46" spans="1:7" ht="15">
      <c r="A46" s="93" t="s">
        <v>668</v>
      </c>
      <c r="B46" s="93">
        <v>4</v>
      </c>
      <c r="C46" s="148">
        <v>0.005818174377164981</v>
      </c>
      <c r="D46" s="93" t="s">
        <v>752</v>
      </c>
      <c r="E46" s="93" t="b">
        <v>0</v>
      </c>
      <c r="F46" s="93" t="b">
        <v>0</v>
      </c>
      <c r="G46" s="93" t="b">
        <v>0</v>
      </c>
    </row>
    <row r="47" spans="1:7" ht="15">
      <c r="A47" s="93" t="s">
        <v>669</v>
      </c>
      <c r="B47" s="93">
        <v>4</v>
      </c>
      <c r="C47" s="148">
        <v>0.005818174377164981</v>
      </c>
      <c r="D47" s="93" t="s">
        <v>752</v>
      </c>
      <c r="E47" s="93" t="b">
        <v>0</v>
      </c>
      <c r="F47" s="93" t="b">
        <v>0</v>
      </c>
      <c r="G47" s="93" t="b">
        <v>0</v>
      </c>
    </row>
    <row r="48" spans="1:7" ht="15">
      <c r="A48" s="93" t="s">
        <v>670</v>
      </c>
      <c r="B48" s="93">
        <v>4</v>
      </c>
      <c r="C48" s="148">
        <v>0.005818174377164981</v>
      </c>
      <c r="D48" s="93" t="s">
        <v>752</v>
      </c>
      <c r="E48" s="93" t="b">
        <v>0</v>
      </c>
      <c r="F48" s="93" t="b">
        <v>0</v>
      </c>
      <c r="G48" s="93" t="b">
        <v>0</v>
      </c>
    </row>
    <row r="49" spans="1:7" ht="15">
      <c r="A49" s="93" t="s">
        <v>671</v>
      </c>
      <c r="B49" s="93">
        <v>4</v>
      </c>
      <c r="C49" s="148">
        <v>0.005818174377164981</v>
      </c>
      <c r="D49" s="93" t="s">
        <v>752</v>
      </c>
      <c r="E49" s="93" t="b">
        <v>0</v>
      </c>
      <c r="F49" s="93" t="b">
        <v>0</v>
      </c>
      <c r="G49" s="93" t="b">
        <v>0</v>
      </c>
    </row>
    <row r="50" spans="1:7" ht="15">
      <c r="A50" s="93" t="s">
        <v>672</v>
      </c>
      <c r="B50" s="93">
        <v>4</v>
      </c>
      <c r="C50" s="148">
        <v>0.005818174377164981</v>
      </c>
      <c r="D50" s="93" t="s">
        <v>752</v>
      </c>
      <c r="E50" s="93" t="b">
        <v>0</v>
      </c>
      <c r="F50" s="93" t="b">
        <v>0</v>
      </c>
      <c r="G50" s="93" t="b">
        <v>0</v>
      </c>
    </row>
    <row r="51" spans="1:7" ht="15">
      <c r="A51" s="93" t="s">
        <v>673</v>
      </c>
      <c r="B51" s="93">
        <v>4</v>
      </c>
      <c r="C51" s="148">
        <v>0.005818174377164981</v>
      </c>
      <c r="D51" s="93" t="s">
        <v>752</v>
      </c>
      <c r="E51" s="93" t="b">
        <v>0</v>
      </c>
      <c r="F51" s="93" t="b">
        <v>0</v>
      </c>
      <c r="G51" s="93" t="b">
        <v>0</v>
      </c>
    </row>
    <row r="52" spans="1:7" ht="15">
      <c r="A52" s="93" t="s">
        <v>674</v>
      </c>
      <c r="B52" s="93">
        <v>4</v>
      </c>
      <c r="C52" s="148">
        <v>0.005818174377164981</v>
      </c>
      <c r="D52" s="93" t="s">
        <v>752</v>
      </c>
      <c r="E52" s="93" t="b">
        <v>0</v>
      </c>
      <c r="F52" s="93" t="b">
        <v>0</v>
      </c>
      <c r="G52" s="93" t="b">
        <v>0</v>
      </c>
    </row>
    <row r="53" spans="1:7" ht="15">
      <c r="A53" s="93" t="s">
        <v>675</v>
      </c>
      <c r="B53" s="93">
        <v>4</v>
      </c>
      <c r="C53" s="148">
        <v>0.005818174377164981</v>
      </c>
      <c r="D53" s="93" t="s">
        <v>752</v>
      </c>
      <c r="E53" s="93" t="b">
        <v>0</v>
      </c>
      <c r="F53" s="93" t="b">
        <v>0</v>
      </c>
      <c r="G53" s="93" t="b">
        <v>0</v>
      </c>
    </row>
    <row r="54" spans="1:7" ht="15">
      <c r="A54" s="93" t="s">
        <v>676</v>
      </c>
      <c r="B54" s="93">
        <v>4</v>
      </c>
      <c r="C54" s="148">
        <v>0.008183832496331828</v>
      </c>
      <c r="D54" s="93" t="s">
        <v>752</v>
      </c>
      <c r="E54" s="93" t="b">
        <v>0</v>
      </c>
      <c r="F54" s="93" t="b">
        <v>0</v>
      </c>
      <c r="G54" s="93" t="b">
        <v>0</v>
      </c>
    </row>
    <row r="55" spans="1:7" ht="15">
      <c r="A55" s="93" t="s">
        <v>677</v>
      </c>
      <c r="B55" s="93">
        <v>4</v>
      </c>
      <c r="C55" s="148">
        <v>0.008183832496331828</v>
      </c>
      <c r="D55" s="93" t="s">
        <v>752</v>
      </c>
      <c r="E55" s="93" t="b">
        <v>0</v>
      </c>
      <c r="F55" s="93" t="b">
        <v>0</v>
      </c>
      <c r="G55" s="93" t="b">
        <v>0</v>
      </c>
    </row>
    <row r="56" spans="1:7" ht="15">
      <c r="A56" s="93" t="s">
        <v>678</v>
      </c>
      <c r="B56" s="93">
        <v>3</v>
      </c>
      <c r="C56" s="148">
        <v>0.005100008405319512</v>
      </c>
      <c r="D56" s="93" t="s">
        <v>752</v>
      </c>
      <c r="E56" s="93" t="b">
        <v>0</v>
      </c>
      <c r="F56" s="93" t="b">
        <v>0</v>
      </c>
      <c r="G56" s="93" t="b">
        <v>0</v>
      </c>
    </row>
    <row r="57" spans="1:7" ht="15">
      <c r="A57" s="93" t="s">
        <v>679</v>
      </c>
      <c r="B57" s="93">
        <v>3</v>
      </c>
      <c r="C57" s="148">
        <v>0.005100008405319512</v>
      </c>
      <c r="D57" s="93" t="s">
        <v>752</v>
      </c>
      <c r="E57" s="93" t="b">
        <v>0</v>
      </c>
      <c r="F57" s="93" t="b">
        <v>0</v>
      </c>
      <c r="G57" s="93" t="b">
        <v>0</v>
      </c>
    </row>
    <row r="58" spans="1:7" ht="15">
      <c r="A58" s="93" t="s">
        <v>680</v>
      </c>
      <c r="B58" s="93">
        <v>3</v>
      </c>
      <c r="C58" s="148">
        <v>0.005100008405319512</v>
      </c>
      <c r="D58" s="93" t="s">
        <v>752</v>
      </c>
      <c r="E58" s="93" t="b">
        <v>0</v>
      </c>
      <c r="F58" s="93" t="b">
        <v>0</v>
      </c>
      <c r="G58" s="93" t="b">
        <v>0</v>
      </c>
    </row>
    <row r="59" spans="1:7" ht="15">
      <c r="A59" s="93" t="s">
        <v>681</v>
      </c>
      <c r="B59" s="93">
        <v>3</v>
      </c>
      <c r="C59" s="148">
        <v>0.005100008405319512</v>
      </c>
      <c r="D59" s="93" t="s">
        <v>752</v>
      </c>
      <c r="E59" s="93" t="b">
        <v>0</v>
      </c>
      <c r="F59" s="93" t="b">
        <v>0</v>
      </c>
      <c r="G59" s="93" t="b">
        <v>0</v>
      </c>
    </row>
    <row r="60" spans="1:7" ht="15">
      <c r="A60" s="93" t="s">
        <v>682</v>
      </c>
      <c r="B60" s="93">
        <v>3</v>
      </c>
      <c r="C60" s="148">
        <v>0.005100008405319512</v>
      </c>
      <c r="D60" s="93" t="s">
        <v>752</v>
      </c>
      <c r="E60" s="93" t="b">
        <v>0</v>
      </c>
      <c r="F60" s="93" t="b">
        <v>0</v>
      </c>
      <c r="G60" s="93" t="b">
        <v>0</v>
      </c>
    </row>
    <row r="61" spans="1:7" ht="15">
      <c r="A61" s="93" t="s">
        <v>683</v>
      </c>
      <c r="B61" s="93">
        <v>3</v>
      </c>
      <c r="C61" s="148">
        <v>0.005100008405319512</v>
      </c>
      <c r="D61" s="93" t="s">
        <v>752</v>
      </c>
      <c r="E61" s="93" t="b">
        <v>0</v>
      </c>
      <c r="F61" s="93" t="b">
        <v>0</v>
      </c>
      <c r="G61" s="93" t="b">
        <v>0</v>
      </c>
    </row>
    <row r="62" spans="1:7" ht="15">
      <c r="A62" s="93" t="s">
        <v>242</v>
      </c>
      <c r="B62" s="93">
        <v>3</v>
      </c>
      <c r="C62" s="148">
        <v>0.005100008405319512</v>
      </c>
      <c r="D62" s="93" t="s">
        <v>752</v>
      </c>
      <c r="E62" s="93" t="b">
        <v>0</v>
      </c>
      <c r="F62" s="93" t="b">
        <v>0</v>
      </c>
      <c r="G62" s="93" t="b">
        <v>0</v>
      </c>
    </row>
    <row r="63" spans="1:7" ht="15">
      <c r="A63" s="93" t="s">
        <v>684</v>
      </c>
      <c r="B63" s="93">
        <v>3</v>
      </c>
      <c r="C63" s="148">
        <v>0.005100008405319512</v>
      </c>
      <c r="D63" s="93" t="s">
        <v>752</v>
      </c>
      <c r="E63" s="93" t="b">
        <v>0</v>
      </c>
      <c r="F63" s="93" t="b">
        <v>0</v>
      </c>
      <c r="G63" s="93" t="b">
        <v>0</v>
      </c>
    </row>
    <row r="64" spans="1:7" ht="15">
      <c r="A64" s="93" t="s">
        <v>685</v>
      </c>
      <c r="B64" s="93">
        <v>3</v>
      </c>
      <c r="C64" s="148">
        <v>0.005100008405319512</v>
      </c>
      <c r="D64" s="93" t="s">
        <v>752</v>
      </c>
      <c r="E64" s="93" t="b">
        <v>0</v>
      </c>
      <c r="F64" s="93" t="b">
        <v>0</v>
      </c>
      <c r="G64" s="93" t="b">
        <v>0</v>
      </c>
    </row>
    <row r="65" spans="1:7" ht="15">
      <c r="A65" s="93" t="s">
        <v>240</v>
      </c>
      <c r="B65" s="93">
        <v>3</v>
      </c>
      <c r="C65" s="148">
        <v>0.005100008405319512</v>
      </c>
      <c r="D65" s="93" t="s">
        <v>752</v>
      </c>
      <c r="E65" s="93" t="b">
        <v>0</v>
      </c>
      <c r="F65" s="93" t="b">
        <v>0</v>
      </c>
      <c r="G65" s="93" t="b">
        <v>0</v>
      </c>
    </row>
    <row r="66" spans="1:7" ht="15">
      <c r="A66" s="93" t="s">
        <v>686</v>
      </c>
      <c r="B66" s="93">
        <v>3</v>
      </c>
      <c r="C66" s="148">
        <v>0.005100008405319512</v>
      </c>
      <c r="D66" s="93" t="s">
        <v>752</v>
      </c>
      <c r="E66" s="93" t="b">
        <v>0</v>
      </c>
      <c r="F66" s="93" t="b">
        <v>0</v>
      </c>
      <c r="G66" s="93" t="b">
        <v>0</v>
      </c>
    </row>
    <row r="67" spans="1:7" ht="15">
      <c r="A67" s="93" t="s">
        <v>687</v>
      </c>
      <c r="B67" s="93">
        <v>3</v>
      </c>
      <c r="C67" s="148">
        <v>0.005100008405319512</v>
      </c>
      <c r="D67" s="93" t="s">
        <v>752</v>
      </c>
      <c r="E67" s="93" t="b">
        <v>0</v>
      </c>
      <c r="F67" s="93" t="b">
        <v>0</v>
      </c>
      <c r="G67" s="93" t="b">
        <v>0</v>
      </c>
    </row>
    <row r="68" spans="1:7" ht="15">
      <c r="A68" s="93" t="s">
        <v>688</v>
      </c>
      <c r="B68" s="93">
        <v>3</v>
      </c>
      <c r="C68" s="148">
        <v>0.005100008405319512</v>
      </c>
      <c r="D68" s="93" t="s">
        <v>752</v>
      </c>
      <c r="E68" s="93" t="b">
        <v>0</v>
      </c>
      <c r="F68" s="93" t="b">
        <v>0</v>
      </c>
      <c r="G68" s="93" t="b">
        <v>0</v>
      </c>
    </row>
    <row r="69" spans="1:7" ht="15">
      <c r="A69" s="93" t="s">
        <v>689</v>
      </c>
      <c r="B69" s="93">
        <v>3</v>
      </c>
      <c r="C69" s="148">
        <v>0.005100008405319512</v>
      </c>
      <c r="D69" s="93" t="s">
        <v>752</v>
      </c>
      <c r="E69" s="93" t="b">
        <v>0</v>
      </c>
      <c r="F69" s="93" t="b">
        <v>0</v>
      </c>
      <c r="G69" s="93" t="b">
        <v>0</v>
      </c>
    </row>
    <row r="70" spans="1:7" ht="15">
      <c r="A70" s="93" t="s">
        <v>690</v>
      </c>
      <c r="B70" s="93">
        <v>3</v>
      </c>
      <c r="C70" s="148">
        <v>0.005100008405319512</v>
      </c>
      <c r="D70" s="93" t="s">
        <v>752</v>
      </c>
      <c r="E70" s="93" t="b">
        <v>0</v>
      </c>
      <c r="F70" s="93" t="b">
        <v>0</v>
      </c>
      <c r="G70" s="93" t="b">
        <v>0</v>
      </c>
    </row>
    <row r="71" spans="1:7" ht="15">
      <c r="A71" s="93" t="s">
        <v>691</v>
      </c>
      <c r="B71" s="93">
        <v>3</v>
      </c>
      <c r="C71" s="148">
        <v>0.005100008405319512</v>
      </c>
      <c r="D71" s="93" t="s">
        <v>752</v>
      </c>
      <c r="E71" s="93" t="b">
        <v>0</v>
      </c>
      <c r="F71" s="93" t="b">
        <v>0</v>
      </c>
      <c r="G71" s="93" t="b">
        <v>0</v>
      </c>
    </row>
    <row r="72" spans="1:7" ht="15">
      <c r="A72" s="93" t="s">
        <v>692</v>
      </c>
      <c r="B72" s="93">
        <v>3</v>
      </c>
      <c r="C72" s="148">
        <v>0.005100008405319512</v>
      </c>
      <c r="D72" s="93" t="s">
        <v>752</v>
      </c>
      <c r="E72" s="93" t="b">
        <v>0</v>
      </c>
      <c r="F72" s="93" t="b">
        <v>0</v>
      </c>
      <c r="G72" s="93" t="b">
        <v>0</v>
      </c>
    </row>
    <row r="73" spans="1:7" ht="15">
      <c r="A73" s="93" t="s">
        <v>693</v>
      </c>
      <c r="B73" s="93">
        <v>2</v>
      </c>
      <c r="C73" s="148">
        <v>0.004091916248165914</v>
      </c>
      <c r="D73" s="93" t="s">
        <v>752</v>
      </c>
      <c r="E73" s="93" t="b">
        <v>0</v>
      </c>
      <c r="F73" s="93" t="b">
        <v>0</v>
      </c>
      <c r="G73" s="93" t="b">
        <v>0</v>
      </c>
    </row>
    <row r="74" spans="1:7" ht="15">
      <c r="A74" s="93" t="s">
        <v>241</v>
      </c>
      <c r="B74" s="93">
        <v>2</v>
      </c>
      <c r="C74" s="148">
        <v>0.004091916248165914</v>
      </c>
      <c r="D74" s="93" t="s">
        <v>752</v>
      </c>
      <c r="E74" s="93" t="b">
        <v>0</v>
      </c>
      <c r="F74" s="93" t="b">
        <v>0</v>
      </c>
      <c r="G74" s="93" t="b">
        <v>0</v>
      </c>
    </row>
    <row r="75" spans="1:7" ht="15">
      <c r="A75" s="93" t="s">
        <v>694</v>
      </c>
      <c r="B75" s="93">
        <v>2</v>
      </c>
      <c r="C75" s="148">
        <v>0.004091916248165914</v>
      </c>
      <c r="D75" s="93" t="s">
        <v>752</v>
      </c>
      <c r="E75" s="93" t="b">
        <v>0</v>
      </c>
      <c r="F75" s="93" t="b">
        <v>0</v>
      </c>
      <c r="G75" s="93" t="b">
        <v>0</v>
      </c>
    </row>
    <row r="76" spans="1:7" ht="15">
      <c r="A76" s="93" t="s">
        <v>695</v>
      </c>
      <c r="B76" s="93">
        <v>2</v>
      </c>
      <c r="C76" s="148">
        <v>0.004091916248165914</v>
      </c>
      <c r="D76" s="93" t="s">
        <v>752</v>
      </c>
      <c r="E76" s="93" t="b">
        <v>0</v>
      </c>
      <c r="F76" s="93" t="b">
        <v>0</v>
      </c>
      <c r="G76" s="93" t="b">
        <v>0</v>
      </c>
    </row>
    <row r="77" spans="1:7" ht="15">
      <c r="A77" s="93" t="s">
        <v>696</v>
      </c>
      <c r="B77" s="93">
        <v>2</v>
      </c>
      <c r="C77" s="148">
        <v>0.004091916248165914</v>
      </c>
      <c r="D77" s="93" t="s">
        <v>752</v>
      </c>
      <c r="E77" s="93" t="b">
        <v>0</v>
      </c>
      <c r="F77" s="93" t="b">
        <v>0</v>
      </c>
      <c r="G77" s="93" t="b">
        <v>0</v>
      </c>
    </row>
    <row r="78" spans="1:7" ht="15">
      <c r="A78" s="93" t="s">
        <v>697</v>
      </c>
      <c r="B78" s="93">
        <v>2</v>
      </c>
      <c r="C78" s="148">
        <v>0.004091916248165914</v>
      </c>
      <c r="D78" s="93" t="s">
        <v>752</v>
      </c>
      <c r="E78" s="93" t="b">
        <v>0</v>
      </c>
      <c r="F78" s="93" t="b">
        <v>0</v>
      </c>
      <c r="G78" s="93" t="b">
        <v>0</v>
      </c>
    </row>
    <row r="79" spans="1:7" ht="15">
      <c r="A79" s="93" t="s">
        <v>698</v>
      </c>
      <c r="B79" s="93">
        <v>2</v>
      </c>
      <c r="C79" s="148">
        <v>0.004091916248165914</v>
      </c>
      <c r="D79" s="93" t="s">
        <v>752</v>
      </c>
      <c r="E79" s="93" t="b">
        <v>0</v>
      </c>
      <c r="F79" s="93" t="b">
        <v>0</v>
      </c>
      <c r="G79" s="93" t="b">
        <v>0</v>
      </c>
    </row>
    <row r="80" spans="1:7" ht="15">
      <c r="A80" s="93" t="s">
        <v>699</v>
      </c>
      <c r="B80" s="93">
        <v>2</v>
      </c>
      <c r="C80" s="148">
        <v>0.004091916248165914</v>
      </c>
      <c r="D80" s="93" t="s">
        <v>752</v>
      </c>
      <c r="E80" s="93" t="b">
        <v>0</v>
      </c>
      <c r="F80" s="93" t="b">
        <v>0</v>
      </c>
      <c r="G80" s="93" t="b">
        <v>0</v>
      </c>
    </row>
    <row r="81" spans="1:7" ht="15">
      <c r="A81" s="93" t="s">
        <v>700</v>
      </c>
      <c r="B81" s="93">
        <v>2</v>
      </c>
      <c r="C81" s="148">
        <v>0.004091916248165914</v>
      </c>
      <c r="D81" s="93" t="s">
        <v>752</v>
      </c>
      <c r="E81" s="93" t="b">
        <v>0</v>
      </c>
      <c r="F81" s="93" t="b">
        <v>0</v>
      </c>
      <c r="G81" s="93" t="b">
        <v>0</v>
      </c>
    </row>
    <row r="82" spans="1:7" ht="15">
      <c r="A82" s="93" t="s">
        <v>701</v>
      </c>
      <c r="B82" s="93">
        <v>2</v>
      </c>
      <c r="C82" s="148">
        <v>0.004091916248165914</v>
      </c>
      <c r="D82" s="93" t="s">
        <v>752</v>
      </c>
      <c r="E82" s="93" t="b">
        <v>0</v>
      </c>
      <c r="F82" s="93" t="b">
        <v>0</v>
      </c>
      <c r="G82" s="93" t="b">
        <v>0</v>
      </c>
    </row>
    <row r="83" spans="1:7" ht="15">
      <c r="A83" s="93" t="s">
        <v>702</v>
      </c>
      <c r="B83" s="93">
        <v>2</v>
      </c>
      <c r="C83" s="148">
        <v>0.004091916248165914</v>
      </c>
      <c r="D83" s="93" t="s">
        <v>752</v>
      </c>
      <c r="E83" s="93" t="b">
        <v>0</v>
      </c>
      <c r="F83" s="93" t="b">
        <v>0</v>
      </c>
      <c r="G83" s="93" t="b">
        <v>0</v>
      </c>
    </row>
    <row r="84" spans="1:7" ht="15">
      <c r="A84" s="93" t="s">
        <v>703</v>
      </c>
      <c r="B84" s="93">
        <v>2</v>
      </c>
      <c r="C84" s="148">
        <v>0.004091916248165914</v>
      </c>
      <c r="D84" s="93" t="s">
        <v>752</v>
      </c>
      <c r="E84" s="93" t="b">
        <v>0</v>
      </c>
      <c r="F84" s="93" t="b">
        <v>0</v>
      </c>
      <c r="G84" s="93" t="b">
        <v>0</v>
      </c>
    </row>
    <row r="85" spans="1:7" ht="15">
      <c r="A85" s="93" t="s">
        <v>704</v>
      </c>
      <c r="B85" s="93">
        <v>2</v>
      </c>
      <c r="C85" s="148">
        <v>0.004091916248165914</v>
      </c>
      <c r="D85" s="93" t="s">
        <v>752</v>
      </c>
      <c r="E85" s="93" t="b">
        <v>0</v>
      </c>
      <c r="F85" s="93" t="b">
        <v>0</v>
      </c>
      <c r="G85" s="93" t="b">
        <v>0</v>
      </c>
    </row>
    <row r="86" spans="1:7" ht="15">
      <c r="A86" s="93" t="s">
        <v>705</v>
      </c>
      <c r="B86" s="93">
        <v>2</v>
      </c>
      <c r="C86" s="148">
        <v>0.004091916248165914</v>
      </c>
      <c r="D86" s="93" t="s">
        <v>752</v>
      </c>
      <c r="E86" s="93" t="b">
        <v>0</v>
      </c>
      <c r="F86" s="93" t="b">
        <v>0</v>
      </c>
      <c r="G86" s="93" t="b">
        <v>0</v>
      </c>
    </row>
    <row r="87" spans="1:7" ht="15">
      <c r="A87" s="93" t="s">
        <v>706</v>
      </c>
      <c r="B87" s="93">
        <v>2</v>
      </c>
      <c r="C87" s="148">
        <v>0.004091916248165914</v>
      </c>
      <c r="D87" s="93" t="s">
        <v>752</v>
      </c>
      <c r="E87" s="93" t="b">
        <v>0</v>
      </c>
      <c r="F87" s="93" t="b">
        <v>0</v>
      </c>
      <c r="G87" s="93" t="b">
        <v>0</v>
      </c>
    </row>
    <row r="88" spans="1:7" ht="15">
      <c r="A88" s="93" t="s">
        <v>707</v>
      </c>
      <c r="B88" s="93">
        <v>2</v>
      </c>
      <c r="C88" s="148">
        <v>0.004091916248165914</v>
      </c>
      <c r="D88" s="93" t="s">
        <v>752</v>
      </c>
      <c r="E88" s="93" t="b">
        <v>0</v>
      </c>
      <c r="F88" s="93" t="b">
        <v>0</v>
      </c>
      <c r="G88" s="93" t="b">
        <v>0</v>
      </c>
    </row>
    <row r="89" spans="1:7" ht="15">
      <c r="A89" s="93" t="s">
        <v>708</v>
      </c>
      <c r="B89" s="93">
        <v>2</v>
      </c>
      <c r="C89" s="148">
        <v>0.004091916248165914</v>
      </c>
      <c r="D89" s="93" t="s">
        <v>752</v>
      </c>
      <c r="E89" s="93" t="b">
        <v>0</v>
      </c>
      <c r="F89" s="93" t="b">
        <v>0</v>
      </c>
      <c r="G89" s="93" t="b">
        <v>0</v>
      </c>
    </row>
    <row r="90" spans="1:7" ht="15">
      <c r="A90" s="93" t="s">
        <v>709</v>
      </c>
      <c r="B90" s="93">
        <v>2</v>
      </c>
      <c r="C90" s="148">
        <v>0.004091916248165914</v>
      </c>
      <c r="D90" s="93" t="s">
        <v>752</v>
      </c>
      <c r="E90" s="93" t="b">
        <v>0</v>
      </c>
      <c r="F90" s="93" t="b">
        <v>0</v>
      </c>
      <c r="G90" s="93" t="b">
        <v>0</v>
      </c>
    </row>
    <row r="91" spans="1:7" ht="15">
      <c r="A91" s="93" t="s">
        <v>710</v>
      </c>
      <c r="B91" s="93">
        <v>2</v>
      </c>
      <c r="C91" s="148">
        <v>0.004091916248165914</v>
      </c>
      <c r="D91" s="93" t="s">
        <v>752</v>
      </c>
      <c r="E91" s="93" t="b">
        <v>0</v>
      </c>
      <c r="F91" s="93" t="b">
        <v>0</v>
      </c>
      <c r="G91" s="93" t="b">
        <v>0</v>
      </c>
    </row>
    <row r="92" spans="1:7" ht="15">
      <c r="A92" s="93" t="s">
        <v>711</v>
      </c>
      <c r="B92" s="93">
        <v>2</v>
      </c>
      <c r="C92" s="148">
        <v>0.004091916248165914</v>
      </c>
      <c r="D92" s="93" t="s">
        <v>752</v>
      </c>
      <c r="E92" s="93" t="b">
        <v>0</v>
      </c>
      <c r="F92" s="93" t="b">
        <v>0</v>
      </c>
      <c r="G92" s="93" t="b">
        <v>0</v>
      </c>
    </row>
    <row r="93" spans="1:7" ht="15">
      <c r="A93" s="93" t="s">
        <v>712</v>
      </c>
      <c r="B93" s="93">
        <v>2</v>
      </c>
      <c r="C93" s="148">
        <v>0.004091916248165914</v>
      </c>
      <c r="D93" s="93" t="s">
        <v>752</v>
      </c>
      <c r="E93" s="93" t="b">
        <v>0</v>
      </c>
      <c r="F93" s="93" t="b">
        <v>0</v>
      </c>
      <c r="G93" s="93" t="b">
        <v>0</v>
      </c>
    </row>
    <row r="94" spans="1:7" ht="15">
      <c r="A94" s="93" t="s">
        <v>239</v>
      </c>
      <c r="B94" s="93">
        <v>2</v>
      </c>
      <c r="C94" s="148">
        <v>0.004091916248165914</v>
      </c>
      <c r="D94" s="93" t="s">
        <v>752</v>
      </c>
      <c r="E94" s="93" t="b">
        <v>0</v>
      </c>
      <c r="F94" s="93" t="b">
        <v>0</v>
      </c>
      <c r="G94" s="93" t="b">
        <v>0</v>
      </c>
    </row>
    <row r="95" spans="1:7" ht="15">
      <c r="A95" s="93" t="s">
        <v>713</v>
      </c>
      <c r="B95" s="93">
        <v>2</v>
      </c>
      <c r="C95" s="148">
        <v>0.004091916248165914</v>
      </c>
      <c r="D95" s="93" t="s">
        <v>752</v>
      </c>
      <c r="E95" s="93" t="b">
        <v>0</v>
      </c>
      <c r="F95" s="93" t="b">
        <v>0</v>
      </c>
      <c r="G95" s="93" t="b">
        <v>0</v>
      </c>
    </row>
    <row r="96" spans="1:7" ht="15">
      <c r="A96" s="93" t="s">
        <v>714</v>
      </c>
      <c r="B96" s="93">
        <v>2</v>
      </c>
      <c r="C96" s="148">
        <v>0.004091916248165914</v>
      </c>
      <c r="D96" s="93" t="s">
        <v>752</v>
      </c>
      <c r="E96" s="93" t="b">
        <v>0</v>
      </c>
      <c r="F96" s="93" t="b">
        <v>0</v>
      </c>
      <c r="G96" s="93" t="b">
        <v>0</v>
      </c>
    </row>
    <row r="97" spans="1:7" ht="15">
      <c r="A97" s="93" t="s">
        <v>715</v>
      </c>
      <c r="B97" s="93">
        <v>2</v>
      </c>
      <c r="C97" s="148">
        <v>0.004091916248165914</v>
      </c>
      <c r="D97" s="93" t="s">
        <v>752</v>
      </c>
      <c r="E97" s="93" t="b">
        <v>0</v>
      </c>
      <c r="F97" s="93" t="b">
        <v>0</v>
      </c>
      <c r="G97" s="93" t="b">
        <v>0</v>
      </c>
    </row>
    <row r="98" spans="1:7" ht="15">
      <c r="A98" s="93" t="s">
        <v>716</v>
      </c>
      <c r="B98" s="93">
        <v>2</v>
      </c>
      <c r="C98" s="148">
        <v>0.004091916248165914</v>
      </c>
      <c r="D98" s="93" t="s">
        <v>752</v>
      </c>
      <c r="E98" s="93" t="b">
        <v>0</v>
      </c>
      <c r="F98" s="93" t="b">
        <v>0</v>
      </c>
      <c r="G98" s="93" t="b">
        <v>0</v>
      </c>
    </row>
    <row r="99" spans="1:7" ht="15">
      <c r="A99" s="93" t="s">
        <v>717</v>
      </c>
      <c r="B99" s="93">
        <v>2</v>
      </c>
      <c r="C99" s="148">
        <v>0.004091916248165914</v>
      </c>
      <c r="D99" s="93" t="s">
        <v>752</v>
      </c>
      <c r="E99" s="93" t="b">
        <v>0</v>
      </c>
      <c r="F99" s="93" t="b">
        <v>0</v>
      </c>
      <c r="G99" s="93" t="b">
        <v>0</v>
      </c>
    </row>
    <row r="100" spans="1:7" ht="15">
      <c r="A100" s="93" t="s">
        <v>718</v>
      </c>
      <c r="B100" s="93">
        <v>2</v>
      </c>
      <c r="C100" s="148">
        <v>0.004091916248165914</v>
      </c>
      <c r="D100" s="93" t="s">
        <v>752</v>
      </c>
      <c r="E100" s="93" t="b">
        <v>0</v>
      </c>
      <c r="F100" s="93" t="b">
        <v>0</v>
      </c>
      <c r="G100" s="93" t="b">
        <v>0</v>
      </c>
    </row>
    <row r="101" spans="1:7" ht="15">
      <c r="A101" s="93" t="s">
        <v>719</v>
      </c>
      <c r="B101" s="93">
        <v>2</v>
      </c>
      <c r="C101" s="148">
        <v>0.004091916248165914</v>
      </c>
      <c r="D101" s="93" t="s">
        <v>752</v>
      </c>
      <c r="E101" s="93" t="b">
        <v>0</v>
      </c>
      <c r="F101" s="93" t="b">
        <v>0</v>
      </c>
      <c r="G101" s="93" t="b">
        <v>0</v>
      </c>
    </row>
    <row r="102" spans="1:7" ht="15">
      <c r="A102" s="93" t="s">
        <v>720</v>
      </c>
      <c r="B102" s="93">
        <v>2</v>
      </c>
      <c r="C102" s="148">
        <v>0.004091916248165914</v>
      </c>
      <c r="D102" s="93" t="s">
        <v>752</v>
      </c>
      <c r="E102" s="93" t="b">
        <v>0</v>
      </c>
      <c r="F102" s="93" t="b">
        <v>0</v>
      </c>
      <c r="G102" s="93" t="b">
        <v>0</v>
      </c>
    </row>
    <row r="103" spans="1:7" ht="15">
      <c r="A103" s="93" t="s">
        <v>721</v>
      </c>
      <c r="B103" s="93">
        <v>2</v>
      </c>
      <c r="C103" s="148">
        <v>0.004091916248165914</v>
      </c>
      <c r="D103" s="93" t="s">
        <v>752</v>
      </c>
      <c r="E103" s="93" t="b">
        <v>0</v>
      </c>
      <c r="F103" s="93" t="b">
        <v>0</v>
      </c>
      <c r="G103" s="93" t="b">
        <v>0</v>
      </c>
    </row>
    <row r="104" spans="1:7" ht="15">
      <c r="A104" s="93" t="s">
        <v>722</v>
      </c>
      <c r="B104" s="93">
        <v>2</v>
      </c>
      <c r="C104" s="148">
        <v>0.004091916248165914</v>
      </c>
      <c r="D104" s="93" t="s">
        <v>752</v>
      </c>
      <c r="E104" s="93" t="b">
        <v>0</v>
      </c>
      <c r="F104" s="93" t="b">
        <v>0</v>
      </c>
      <c r="G104" s="93" t="b">
        <v>0</v>
      </c>
    </row>
    <row r="105" spans="1:7" ht="15">
      <c r="A105" s="93" t="s">
        <v>723</v>
      </c>
      <c r="B105" s="93">
        <v>2</v>
      </c>
      <c r="C105" s="148">
        <v>0.004091916248165914</v>
      </c>
      <c r="D105" s="93" t="s">
        <v>752</v>
      </c>
      <c r="E105" s="93" t="b">
        <v>0</v>
      </c>
      <c r="F105" s="93" t="b">
        <v>0</v>
      </c>
      <c r="G105" s="93" t="b">
        <v>0</v>
      </c>
    </row>
    <row r="106" spans="1:7" ht="15">
      <c r="A106" s="93" t="s">
        <v>724</v>
      </c>
      <c r="B106" s="93">
        <v>2</v>
      </c>
      <c r="C106" s="148">
        <v>0.004091916248165914</v>
      </c>
      <c r="D106" s="93" t="s">
        <v>752</v>
      </c>
      <c r="E106" s="93" t="b">
        <v>0</v>
      </c>
      <c r="F106" s="93" t="b">
        <v>0</v>
      </c>
      <c r="G106" s="93" t="b">
        <v>0</v>
      </c>
    </row>
    <row r="107" spans="1:7" ht="15">
      <c r="A107" s="93" t="s">
        <v>725</v>
      </c>
      <c r="B107" s="93">
        <v>2</v>
      </c>
      <c r="C107" s="148">
        <v>0.004091916248165914</v>
      </c>
      <c r="D107" s="93" t="s">
        <v>752</v>
      </c>
      <c r="E107" s="93" t="b">
        <v>0</v>
      </c>
      <c r="F107" s="93" t="b">
        <v>0</v>
      </c>
      <c r="G107" s="93" t="b">
        <v>0</v>
      </c>
    </row>
    <row r="108" spans="1:7" ht="15">
      <c r="A108" s="93" t="s">
        <v>726</v>
      </c>
      <c r="B108" s="93">
        <v>2</v>
      </c>
      <c r="C108" s="148">
        <v>0.004091916248165914</v>
      </c>
      <c r="D108" s="93" t="s">
        <v>752</v>
      </c>
      <c r="E108" s="93" t="b">
        <v>0</v>
      </c>
      <c r="F108" s="93" t="b">
        <v>0</v>
      </c>
      <c r="G108" s="93" t="b">
        <v>0</v>
      </c>
    </row>
    <row r="109" spans="1:7" ht="15">
      <c r="A109" s="93" t="s">
        <v>727</v>
      </c>
      <c r="B109" s="93">
        <v>2</v>
      </c>
      <c r="C109" s="148">
        <v>0.004091916248165914</v>
      </c>
      <c r="D109" s="93" t="s">
        <v>752</v>
      </c>
      <c r="E109" s="93" t="b">
        <v>0</v>
      </c>
      <c r="F109" s="93" t="b">
        <v>0</v>
      </c>
      <c r="G109" s="93" t="b">
        <v>0</v>
      </c>
    </row>
    <row r="110" spans="1:7" ht="15">
      <c r="A110" s="93" t="s">
        <v>728</v>
      </c>
      <c r="B110" s="93">
        <v>2</v>
      </c>
      <c r="C110" s="148">
        <v>0.004091916248165914</v>
      </c>
      <c r="D110" s="93" t="s">
        <v>752</v>
      </c>
      <c r="E110" s="93" t="b">
        <v>0</v>
      </c>
      <c r="F110" s="93" t="b">
        <v>0</v>
      </c>
      <c r="G110" s="93" t="b">
        <v>0</v>
      </c>
    </row>
    <row r="111" spans="1:7" ht="15">
      <c r="A111" s="93" t="s">
        <v>729</v>
      </c>
      <c r="B111" s="93">
        <v>2</v>
      </c>
      <c r="C111" s="148">
        <v>0.004091916248165914</v>
      </c>
      <c r="D111" s="93" t="s">
        <v>752</v>
      </c>
      <c r="E111" s="93" t="b">
        <v>0</v>
      </c>
      <c r="F111" s="93" t="b">
        <v>0</v>
      </c>
      <c r="G111" s="93" t="b">
        <v>0</v>
      </c>
    </row>
    <row r="112" spans="1:7" ht="15">
      <c r="A112" s="93" t="s">
        <v>730</v>
      </c>
      <c r="B112" s="93">
        <v>2</v>
      </c>
      <c r="C112" s="148">
        <v>0.004091916248165914</v>
      </c>
      <c r="D112" s="93" t="s">
        <v>752</v>
      </c>
      <c r="E112" s="93" t="b">
        <v>0</v>
      </c>
      <c r="F112" s="93" t="b">
        <v>0</v>
      </c>
      <c r="G112" s="93" t="b">
        <v>0</v>
      </c>
    </row>
    <row r="113" spans="1:7" ht="15">
      <c r="A113" s="93" t="s">
        <v>238</v>
      </c>
      <c r="B113" s="93">
        <v>2</v>
      </c>
      <c r="C113" s="148">
        <v>0.004091916248165914</v>
      </c>
      <c r="D113" s="93" t="s">
        <v>752</v>
      </c>
      <c r="E113" s="93" t="b">
        <v>0</v>
      </c>
      <c r="F113" s="93" t="b">
        <v>0</v>
      </c>
      <c r="G113" s="93" t="b">
        <v>0</v>
      </c>
    </row>
    <row r="114" spans="1:7" ht="15">
      <c r="A114" s="93" t="s">
        <v>731</v>
      </c>
      <c r="B114" s="93">
        <v>2</v>
      </c>
      <c r="C114" s="148">
        <v>0.004091916248165914</v>
      </c>
      <c r="D114" s="93" t="s">
        <v>752</v>
      </c>
      <c r="E114" s="93" t="b">
        <v>0</v>
      </c>
      <c r="F114" s="93" t="b">
        <v>0</v>
      </c>
      <c r="G114" s="93" t="b">
        <v>0</v>
      </c>
    </row>
    <row r="115" spans="1:7" ht="15">
      <c r="A115" s="93" t="s">
        <v>732</v>
      </c>
      <c r="B115" s="93">
        <v>2</v>
      </c>
      <c r="C115" s="148">
        <v>0.004091916248165914</v>
      </c>
      <c r="D115" s="93" t="s">
        <v>752</v>
      </c>
      <c r="E115" s="93" t="b">
        <v>0</v>
      </c>
      <c r="F115" s="93" t="b">
        <v>0</v>
      </c>
      <c r="G115" s="93" t="b">
        <v>0</v>
      </c>
    </row>
    <row r="116" spans="1:7" ht="15">
      <c r="A116" s="93" t="s">
        <v>733</v>
      </c>
      <c r="B116" s="93">
        <v>2</v>
      </c>
      <c r="C116" s="148">
        <v>0.004091916248165914</v>
      </c>
      <c r="D116" s="93" t="s">
        <v>752</v>
      </c>
      <c r="E116" s="93" t="b">
        <v>0</v>
      </c>
      <c r="F116" s="93" t="b">
        <v>0</v>
      </c>
      <c r="G116" s="93" t="b">
        <v>0</v>
      </c>
    </row>
    <row r="117" spans="1:7" ht="15">
      <c r="A117" s="93" t="s">
        <v>734</v>
      </c>
      <c r="B117" s="93">
        <v>2</v>
      </c>
      <c r="C117" s="148">
        <v>0.004091916248165914</v>
      </c>
      <c r="D117" s="93" t="s">
        <v>752</v>
      </c>
      <c r="E117" s="93" t="b">
        <v>0</v>
      </c>
      <c r="F117" s="93" t="b">
        <v>0</v>
      </c>
      <c r="G117" s="93" t="b">
        <v>0</v>
      </c>
    </row>
    <row r="118" spans="1:7" ht="15">
      <c r="A118" s="93" t="s">
        <v>735</v>
      </c>
      <c r="B118" s="93">
        <v>2</v>
      </c>
      <c r="C118" s="148">
        <v>0.004091916248165914</v>
      </c>
      <c r="D118" s="93" t="s">
        <v>752</v>
      </c>
      <c r="E118" s="93" t="b">
        <v>0</v>
      </c>
      <c r="F118" s="93" t="b">
        <v>0</v>
      </c>
      <c r="G118" s="93" t="b">
        <v>0</v>
      </c>
    </row>
    <row r="119" spans="1:7" ht="15">
      <c r="A119" s="93" t="s">
        <v>736</v>
      </c>
      <c r="B119" s="93">
        <v>2</v>
      </c>
      <c r="C119" s="148">
        <v>0.004091916248165914</v>
      </c>
      <c r="D119" s="93" t="s">
        <v>752</v>
      </c>
      <c r="E119" s="93" t="b">
        <v>0</v>
      </c>
      <c r="F119" s="93" t="b">
        <v>0</v>
      </c>
      <c r="G119" s="93" t="b">
        <v>0</v>
      </c>
    </row>
    <row r="120" spans="1:7" ht="15">
      <c r="A120" s="93" t="s">
        <v>243</v>
      </c>
      <c r="B120" s="93">
        <v>2</v>
      </c>
      <c r="C120" s="148">
        <v>0.004091916248165914</v>
      </c>
      <c r="D120" s="93" t="s">
        <v>752</v>
      </c>
      <c r="E120" s="93" t="b">
        <v>0</v>
      </c>
      <c r="F120" s="93" t="b">
        <v>0</v>
      </c>
      <c r="G120" s="93" t="b">
        <v>0</v>
      </c>
    </row>
    <row r="121" spans="1:7" ht="15">
      <c r="A121" s="93" t="s">
        <v>737</v>
      </c>
      <c r="B121" s="93">
        <v>2</v>
      </c>
      <c r="C121" s="148">
        <v>0.004091916248165914</v>
      </c>
      <c r="D121" s="93" t="s">
        <v>752</v>
      </c>
      <c r="E121" s="93" t="b">
        <v>0</v>
      </c>
      <c r="F121" s="93" t="b">
        <v>0</v>
      </c>
      <c r="G121" s="93" t="b">
        <v>0</v>
      </c>
    </row>
    <row r="122" spans="1:7" ht="15">
      <c r="A122" s="93" t="s">
        <v>738</v>
      </c>
      <c r="B122" s="93">
        <v>2</v>
      </c>
      <c r="C122" s="148">
        <v>0.004091916248165914</v>
      </c>
      <c r="D122" s="93" t="s">
        <v>752</v>
      </c>
      <c r="E122" s="93" t="b">
        <v>0</v>
      </c>
      <c r="F122" s="93" t="b">
        <v>0</v>
      </c>
      <c r="G122" s="93" t="b">
        <v>0</v>
      </c>
    </row>
    <row r="123" spans="1:7" ht="15">
      <c r="A123" s="93" t="s">
        <v>739</v>
      </c>
      <c r="B123" s="93">
        <v>2</v>
      </c>
      <c r="C123" s="148">
        <v>0.004091916248165914</v>
      </c>
      <c r="D123" s="93" t="s">
        <v>752</v>
      </c>
      <c r="E123" s="93" t="b">
        <v>0</v>
      </c>
      <c r="F123" s="93" t="b">
        <v>0</v>
      </c>
      <c r="G123" s="93" t="b">
        <v>0</v>
      </c>
    </row>
    <row r="124" spans="1:7" ht="15">
      <c r="A124" s="93" t="s">
        <v>740</v>
      </c>
      <c r="B124" s="93">
        <v>2</v>
      </c>
      <c r="C124" s="148">
        <v>0.004091916248165914</v>
      </c>
      <c r="D124" s="93" t="s">
        <v>752</v>
      </c>
      <c r="E124" s="93" t="b">
        <v>0</v>
      </c>
      <c r="F124" s="93" t="b">
        <v>0</v>
      </c>
      <c r="G124" s="93" t="b">
        <v>0</v>
      </c>
    </row>
    <row r="125" spans="1:7" ht="15">
      <c r="A125" s="93" t="s">
        <v>741</v>
      </c>
      <c r="B125" s="93">
        <v>2</v>
      </c>
      <c r="C125" s="148">
        <v>0.004091916248165914</v>
      </c>
      <c r="D125" s="93" t="s">
        <v>752</v>
      </c>
      <c r="E125" s="93" t="b">
        <v>0</v>
      </c>
      <c r="F125" s="93" t="b">
        <v>0</v>
      </c>
      <c r="G125" s="93" t="b">
        <v>0</v>
      </c>
    </row>
    <row r="126" spans="1:7" ht="15">
      <c r="A126" s="93" t="s">
        <v>742</v>
      </c>
      <c r="B126" s="93">
        <v>2</v>
      </c>
      <c r="C126" s="148">
        <v>0.004091916248165914</v>
      </c>
      <c r="D126" s="93" t="s">
        <v>752</v>
      </c>
      <c r="E126" s="93" t="b">
        <v>0</v>
      </c>
      <c r="F126" s="93" t="b">
        <v>0</v>
      </c>
      <c r="G126" s="93" t="b">
        <v>0</v>
      </c>
    </row>
    <row r="127" spans="1:7" ht="15">
      <c r="A127" s="93" t="s">
        <v>743</v>
      </c>
      <c r="B127" s="93">
        <v>2</v>
      </c>
      <c r="C127" s="148">
        <v>0.004091916248165914</v>
      </c>
      <c r="D127" s="93" t="s">
        <v>752</v>
      </c>
      <c r="E127" s="93" t="b">
        <v>0</v>
      </c>
      <c r="F127" s="93" t="b">
        <v>0</v>
      </c>
      <c r="G127" s="93" t="b">
        <v>0</v>
      </c>
    </row>
    <row r="128" spans="1:7" ht="15">
      <c r="A128" s="93" t="s">
        <v>744</v>
      </c>
      <c r="B128" s="93">
        <v>2</v>
      </c>
      <c r="C128" s="148">
        <v>0.004091916248165914</v>
      </c>
      <c r="D128" s="93" t="s">
        <v>752</v>
      </c>
      <c r="E128" s="93" t="b">
        <v>0</v>
      </c>
      <c r="F128" s="93" t="b">
        <v>0</v>
      </c>
      <c r="G128" s="93" t="b">
        <v>0</v>
      </c>
    </row>
    <row r="129" spans="1:7" ht="15">
      <c r="A129" s="93" t="s">
        <v>745</v>
      </c>
      <c r="B129" s="93">
        <v>2</v>
      </c>
      <c r="C129" s="148">
        <v>0.004091916248165914</v>
      </c>
      <c r="D129" s="93" t="s">
        <v>752</v>
      </c>
      <c r="E129" s="93" t="b">
        <v>0</v>
      </c>
      <c r="F129" s="93" t="b">
        <v>0</v>
      </c>
      <c r="G129" s="93" t="b">
        <v>0</v>
      </c>
    </row>
    <row r="130" spans="1:7" ht="15">
      <c r="A130" s="93" t="s">
        <v>746</v>
      </c>
      <c r="B130" s="93">
        <v>2</v>
      </c>
      <c r="C130" s="148">
        <v>0.004091916248165914</v>
      </c>
      <c r="D130" s="93" t="s">
        <v>752</v>
      </c>
      <c r="E130" s="93" t="b">
        <v>0</v>
      </c>
      <c r="F130" s="93" t="b">
        <v>0</v>
      </c>
      <c r="G130" s="93" t="b">
        <v>0</v>
      </c>
    </row>
    <row r="131" spans="1:7" ht="15">
      <c r="A131" s="93" t="s">
        <v>747</v>
      </c>
      <c r="B131" s="93">
        <v>2</v>
      </c>
      <c r="C131" s="148">
        <v>0.004091916248165914</v>
      </c>
      <c r="D131" s="93" t="s">
        <v>752</v>
      </c>
      <c r="E131" s="93" t="b">
        <v>0</v>
      </c>
      <c r="F131" s="93" t="b">
        <v>0</v>
      </c>
      <c r="G131" s="93" t="b">
        <v>0</v>
      </c>
    </row>
    <row r="132" spans="1:7" ht="15">
      <c r="A132" s="93" t="s">
        <v>748</v>
      </c>
      <c r="B132" s="93">
        <v>2</v>
      </c>
      <c r="C132" s="148">
        <v>0.004091916248165914</v>
      </c>
      <c r="D132" s="93" t="s">
        <v>752</v>
      </c>
      <c r="E132" s="93" t="b">
        <v>1</v>
      </c>
      <c r="F132" s="93" t="b">
        <v>0</v>
      </c>
      <c r="G132" s="93" t="b">
        <v>0</v>
      </c>
    </row>
    <row r="133" spans="1:7" ht="15">
      <c r="A133" s="93" t="s">
        <v>749</v>
      </c>
      <c r="B133" s="93">
        <v>2</v>
      </c>
      <c r="C133" s="148">
        <v>0.004091916248165914</v>
      </c>
      <c r="D133" s="93" t="s">
        <v>752</v>
      </c>
      <c r="E133" s="93" t="b">
        <v>0</v>
      </c>
      <c r="F133" s="93" t="b">
        <v>0</v>
      </c>
      <c r="G133" s="93" t="b">
        <v>0</v>
      </c>
    </row>
    <row r="134" spans="1:7" ht="15">
      <c r="A134" s="93" t="s">
        <v>631</v>
      </c>
      <c r="B134" s="93">
        <v>13</v>
      </c>
      <c r="C134" s="148">
        <v>0</v>
      </c>
      <c r="D134" s="93" t="s">
        <v>520</v>
      </c>
      <c r="E134" s="93" t="b">
        <v>0</v>
      </c>
      <c r="F134" s="93" t="b">
        <v>0</v>
      </c>
      <c r="G134" s="93" t="b">
        <v>0</v>
      </c>
    </row>
    <row r="135" spans="1:7" ht="15">
      <c r="A135" s="93" t="s">
        <v>632</v>
      </c>
      <c r="B135" s="93">
        <v>12</v>
      </c>
      <c r="C135" s="148">
        <v>0.0027206500180729405</v>
      </c>
      <c r="D135" s="93" t="s">
        <v>520</v>
      </c>
      <c r="E135" s="93" t="b">
        <v>0</v>
      </c>
      <c r="F135" s="93" t="b">
        <v>0</v>
      </c>
      <c r="G135" s="93" t="b">
        <v>0</v>
      </c>
    </row>
    <row r="136" spans="1:7" ht="15">
      <c r="A136" s="93" t="s">
        <v>635</v>
      </c>
      <c r="B136" s="93">
        <v>9</v>
      </c>
      <c r="C136" s="148">
        <v>0.004491586205648772</v>
      </c>
      <c r="D136" s="93" t="s">
        <v>520</v>
      </c>
      <c r="E136" s="93" t="b">
        <v>0</v>
      </c>
      <c r="F136" s="93" t="b">
        <v>0</v>
      </c>
      <c r="G136" s="93" t="b">
        <v>0</v>
      </c>
    </row>
    <row r="137" spans="1:7" ht="15">
      <c r="A137" s="93" t="s">
        <v>633</v>
      </c>
      <c r="B137" s="93">
        <v>8</v>
      </c>
      <c r="C137" s="148">
        <v>0.00527133413287233</v>
      </c>
      <c r="D137" s="93" t="s">
        <v>520</v>
      </c>
      <c r="E137" s="93" t="b">
        <v>0</v>
      </c>
      <c r="F137" s="93" t="b">
        <v>0</v>
      </c>
      <c r="G137" s="93" t="b">
        <v>0</v>
      </c>
    </row>
    <row r="138" spans="1:7" ht="15">
      <c r="A138" s="93" t="s">
        <v>634</v>
      </c>
      <c r="B138" s="93">
        <v>8</v>
      </c>
      <c r="C138" s="148">
        <v>0.00527133413287233</v>
      </c>
      <c r="D138" s="93" t="s">
        <v>520</v>
      </c>
      <c r="E138" s="93" t="b">
        <v>0</v>
      </c>
      <c r="F138" s="93" t="b">
        <v>0</v>
      </c>
      <c r="G138" s="93" t="b">
        <v>0</v>
      </c>
    </row>
    <row r="139" spans="1:7" ht="15">
      <c r="A139" s="93" t="s">
        <v>636</v>
      </c>
      <c r="B139" s="93">
        <v>8</v>
      </c>
      <c r="C139" s="148">
        <v>0.00527133413287233</v>
      </c>
      <c r="D139" s="93" t="s">
        <v>520</v>
      </c>
      <c r="E139" s="93" t="b">
        <v>0</v>
      </c>
      <c r="F139" s="93" t="b">
        <v>0</v>
      </c>
      <c r="G139" s="93" t="b">
        <v>0</v>
      </c>
    </row>
    <row r="140" spans="1:7" ht="15">
      <c r="A140" s="93" t="s">
        <v>639</v>
      </c>
      <c r="B140" s="93">
        <v>7</v>
      </c>
      <c r="C140" s="148">
        <v>0.005880991206400186</v>
      </c>
      <c r="D140" s="93" t="s">
        <v>520</v>
      </c>
      <c r="E140" s="93" t="b">
        <v>0</v>
      </c>
      <c r="F140" s="93" t="b">
        <v>0</v>
      </c>
      <c r="G140" s="93" t="b">
        <v>0</v>
      </c>
    </row>
    <row r="141" spans="1:7" ht="15">
      <c r="A141" s="93" t="s">
        <v>648</v>
      </c>
      <c r="B141" s="93">
        <v>6</v>
      </c>
      <c r="C141" s="148">
        <v>0.00629610191105987</v>
      </c>
      <c r="D141" s="93" t="s">
        <v>520</v>
      </c>
      <c r="E141" s="93" t="b">
        <v>0</v>
      </c>
      <c r="F141" s="93" t="b">
        <v>0</v>
      </c>
      <c r="G141" s="93" t="b">
        <v>0</v>
      </c>
    </row>
    <row r="142" spans="1:7" ht="15">
      <c r="A142" s="93" t="s">
        <v>643</v>
      </c>
      <c r="B142" s="93">
        <v>6</v>
      </c>
      <c r="C142" s="148">
        <v>0.011940414329759518</v>
      </c>
      <c r="D142" s="93" t="s">
        <v>520</v>
      </c>
      <c r="E142" s="93" t="b">
        <v>0</v>
      </c>
      <c r="F142" s="93" t="b">
        <v>0</v>
      </c>
      <c r="G142" s="93" t="b">
        <v>0</v>
      </c>
    </row>
    <row r="143" spans="1:7" ht="15">
      <c r="A143" s="93" t="s">
        <v>638</v>
      </c>
      <c r="B143" s="93">
        <v>5</v>
      </c>
      <c r="C143" s="148">
        <v>0.006483958562044031</v>
      </c>
      <c r="D143" s="93" t="s">
        <v>520</v>
      </c>
      <c r="E143" s="93" t="b">
        <v>0</v>
      </c>
      <c r="F143" s="93" t="b">
        <v>0</v>
      </c>
      <c r="G143" s="93" t="b">
        <v>0</v>
      </c>
    </row>
    <row r="144" spans="1:7" ht="15">
      <c r="A144" s="93" t="s">
        <v>640</v>
      </c>
      <c r="B144" s="93">
        <v>5</v>
      </c>
      <c r="C144" s="148">
        <v>0.007998177515294911</v>
      </c>
      <c r="D144" s="93" t="s">
        <v>520</v>
      </c>
      <c r="E144" s="93" t="b">
        <v>0</v>
      </c>
      <c r="F144" s="93" t="b">
        <v>0</v>
      </c>
      <c r="G144" s="93" t="b">
        <v>0</v>
      </c>
    </row>
    <row r="145" spans="1:7" ht="15">
      <c r="A145" s="93" t="s">
        <v>641</v>
      </c>
      <c r="B145" s="93">
        <v>5</v>
      </c>
      <c r="C145" s="148">
        <v>0.007998177515294911</v>
      </c>
      <c r="D145" s="93" t="s">
        <v>520</v>
      </c>
      <c r="E145" s="93" t="b">
        <v>0</v>
      </c>
      <c r="F145" s="93" t="b">
        <v>0</v>
      </c>
      <c r="G145" s="93" t="b">
        <v>0</v>
      </c>
    </row>
    <row r="146" spans="1:7" ht="15">
      <c r="A146" s="93" t="s">
        <v>642</v>
      </c>
      <c r="B146" s="93">
        <v>5</v>
      </c>
      <c r="C146" s="148">
        <v>0.007998177515294911</v>
      </c>
      <c r="D146" s="93" t="s">
        <v>520</v>
      </c>
      <c r="E146" s="93" t="b">
        <v>0</v>
      </c>
      <c r="F146" s="93" t="b">
        <v>0</v>
      </c>
      <c r="G146" s="93" t="b">
        <v>0</v>
      </c>
    </row>
    <row r="147" spans="1:7" ht="15">
      <c r="A147" s="93" t="s">
        <v>637</v>
      </c>
      <c r="B147" s="93">
        <v>5</v>
      </c>
      <c r="C147" s="148">
        <v>0.006483958562044031</v>
      </c>
      <c r="D147" s="93" t="s">
        <v>520</v>
      </c>
      <c r="E147" s="93" t="b">
        <v>0</v>
      </c>
      <c r="F147" s="93" t="b">
        <v>0</v>
      </c>
      <c r="G147" s="93" t="b">
        <v>0</v>
      </c>
    </row>
    <row r="148" spans="1:7" ht="15">
      <c r="A148" s="93" t="s">
        <v>651</v>
      </c>
      <c r="B148" s="93">
        <v>5</v>
      </c>
      <c r="C148" s="148">
        <v>0.006483958562044031</v>
      </c>
      <c r="D148" s="93" t="s">
        <v>520</v>
      </c>
      <c r="E148" s="93" t="b">
        <v>0</v>
      </c>
      <c r="F148" s="93" t="b">
        <v>0</v>
      </c>
      <c r="G148" s="93" t="b">
        <v>0</v>
      </c>
    </row>
    <row r="149" spans="1:7" ht="15">
      <c r="A149" s="93" t="s">
        <v>644</v>
      </c>
      <c r="B149" s="93">
        <v>4</v>
      </c>
      <c r="C149" s="148">
        <v>0.006398542012235929</v>
      </c>
      <c r="D149" s="93" t="s">
        <v>520</v>
      </c>
      <c r="E149" s="93" t="b">
        <v>0</v>
      </c>
      <c r="F149" s="93" t="b">
        <v>0</v>
      </c>
      <c r="G149" s="93" t="b">
        <v>0</v>
      </c>
    </row>
    <row r="150" spans="1:7" ht="15">
      <c r="A150" s="93" t="s">
        <v>646</v>
      </c>
      <c r="B150" s="93">
        <v>4</v>
      </c>
      <c r="C150" s="148">
        <v>0.006398542012235929</v>
      </c>
      <c r="D150" s="93" t="s">
        <v>520</v>
      </c>
      <c r="E150" s="93" t="b">
        <v>0</v>
      </c>
      <c r="F150" s="93" t="b">
        <v>0</v>
      </c>
      <c r="G150" s="93" t="b">
        <v>0</v>
      </c>
    </row>
    <row r="151" spans="1:7" ht="15">
      <c r="A151" s="93" t="s">
        <v>653</v>
      </c>
      <c r="B151" s="93">
        <v>4</v>
      </c>
      <c r="C151" s="148">
        <v>0.006398542012235929</v>
      </c>
      <c r="D151" s="93" t="s">
        <v>520</v>
      </c>
      <c r="E151" s="93" t="b">
        <v>0</v>
      </c>
      <c r="F151" s="93" t="b">
        <v>0</v>
      </c>
      <c r="G151" s="93" t="b">
        <v>0</v>
      </c>
    </row>
    <row r="152" spans="1:7" ht="15">
      <c r="A152" s="93" t="s">
        <v>654</v>
      </c>
      <c r="B152" s="93">
        <v>4</v>
      </c>
      <c r="C152" s="148">
        <v>0.006398542012235929</v>
      </c>
      <c r="D152" s="93" t="s">
        <v>520</v>
      </c>
      <c r="E152" s="93" t="b">
        <v>0</v>
      </c>
      <c r="F152" s="93" t="b">
        <v>0</v>
      </c>
      <c r="G152" s="93" t="b">
        <v>0</v>
      </c>
    </row>
    <row r="153" spans="1:7" ht="15">
      <c r="A153" s="93" t="s">
        <v>647</v>
      </c>
      <c r="B153" s="93">
        <v>4</v>
      </c>
      <c r="C153" s="148">
        <v>0.006398542012235929</v>
      </c>
      <c r="D153" s="93" t="s">
        <v>520</v>
      </c>
      <c r="E153" s="93" t="b">
        <v>0</v>
      </c>
      <c r="F153" s="93" t="b">
        <v>0</v>
      </c>
      <c r="G153" s="93" t="b">
        <v>0</v>
      </c>
    </row>
    <row r="154" spans="1:7" ht="15">
      <c r="A154" s="93" t="s">
        <v>673</v>
      </c>
      <c r="B154" s="93">
        <v>4</v>
      </c>
      <c r="C154" s="148">
        <v>0.006398542012235929</v>
      </c>
      <c r="D154" s="93" t="s">
        <v>520</v>
      </c>
      <c r="E154" s="93" t="b">
        <v>0</v>
      </c>
      <c r="F154" s="93" t="b">
        <v>0</v>
      </c>
      <c r="G154" s="93" t="b">
        <v>0</v>
      </c>
    </row>
    <row r="155" spans="1:7" ht="15">
      <c r="A155" s="93" t="s">
        <v>674</v>
      </c>
      <c r="B155" s="93">
        <v>4</v>
      </c>
      <c r="C155" s="148">
        <v>0.006398542012235929</v>
      </c>
      <c r="D155" s="93" t="s">
        <v>520</v>
      </c>
      <c r="E155" s="93" t="b">
        <v>0</v>
      </c>
      <c r="F155" s="93" t="b">
        <v>0</v>
      </c>
      <c r="G155" s="93" t="b">
        <v>0</v>
      </c>
    </row>
    <row r="156" spans="1:7" ht="15">
      <c r="A156" s="93" t="s">
        <v>675</v>
      </c>
      <c r="B156" s="93">
        <v>4</v>
      </c>
      <c r="C156" s="148">
        <v>0.006398542012235929</v>
      </c>
      <c r="D156" s="93" t="s">
        <v>520</v>
      </c>
      <c r="E156" s="93" t="b">
        <v>0</v>
      </c>
      <c r="F156" s="93" t="b">
        <v>0</v>
      </c>
      <c r="G156" s="93" t="b">
        <v>0</v>
      </c>
    </row>
    <row r="157" spans="1:7" ht="15">
      <c r="A157" s="93" t="s">
        <v>676</v>
      </c>
      <c r="B157" s="93">
        <v>4</v>
      </c>
      <c r="C157" s="148">
        <v>0.010161416958035695</v>
      </c>
      <c r="D157" s="93" t="s">
        <v>520</v>
      </c>
      <c r="E157" s="93" t="b">
        <v>0</v>
      </c>
      <c r="F157" s="93" t="b">
        <v>0</v>
      </c>
      <c r="G157" s="93" t="b">
        <v>0</v>
      </c>
    </row>
    <row r="158" spans="1:7" ht="15">
      <c r="A158" s="93" t="s">
        <v>677</v>
      </c>
      <c r="B158" s="93">
        <v>4</v>
      </c>
      <c r="C158" s="148">
        <v>0.010161416958035695</v>
      </c>
      <c r="D158" s="93" t="s">
        <v>520</v>
      </c>
      <c r="E158" s="93" t="b">
        <v>0</v>
      </c>
      <c r="F158" s="93" t="b">
        <v>0</v>
      </c>
      <c r="G158" s="93" t="b">
        <v>0</v>
      </c>
    </row>
    <row r="159" spans="1:7" ht="15">
      <c r="A159" s="93" t="s">
        <v>652</v>
      </c>
      <c r="B159" s="93">
        <v>3</v>
      </c>
      <c r="C159" s="148">
        <v>0.005970207164879759</v>
      </c>
      <c r="D159" s="93" t="s">
        <v>520</v>
      </c>
      <c r="E159" s="93" t="b">
        <v>0</v>
      </c>
      <c r="F159" s="93" t="b">
        <v>0</v>
      </c>
      <c r="G159" s="93" t="b">
        <v>0</v>
      </c>
    </row>
    <row r="160" spans="1:7" ht="15">
      <c r="A160" s="93" t="s">
        <v>649</v>
      </c>
      <c r="B160" s="93">
        <v>3</v>
      </c>
      <c r="C160" s="148">
        <v>0.005970207164879759</v>
      </c>
      <c r="D160" s="93" t="s">
        <v>520</v>
      </c>
      <c r="E160" s="93" t="b">
        <v>0</v>
      </c>
      <c r="F160" s="93" t="b">
        <v>0</v>
      </c>
      <c r="G160" s="93" t="b">
        <v>0</v>
      </c>
    </row>
    <row r="161" spans="1:7" ht="15">
      <c r="A161" s="93" t="s">
        <v>665</v>
      </c>
      <c r="B161" s="93">
        <v>3</v>
      </c>
      <c r="C161" s="148">
        <v>0.005970207164879759</v>
      </c>
      <c r="D161" s="93" t="s">
        <v>520</v>
      </c>
      <c r="E161" s="93" t="b">
        <v>0</v>
      </c>
      <c r="F161" s="93" t="b">
        <v>0</v>
      </c>
      <c r="G161" s="93" t="b">
        <v>0</v>
      </c>
    </row>
    <row r="162" spans="1:7" ht="15">
      <c r="A162" s="93" t="s">
        <v>666</v>
      </c>
      <c r="B162" s="93">
        <v>3</v>
      </c>
      <c r="C162" s="148">
        <v>0.005970207164879759</v>
      </c>
      <c r="D162" s="93" t="s">
        <v>520</v>
      </c>
      <c r="E162" s="93" t="b">
        <v>0</v>
      </c>
      <c r="F162" s="93" t="b">
        <v>0</v>
      </c>
      <c r="G162" s="93" t="b">
        <v>0</v>
      </c>
    </row>
    <row r="163" spans="1:7" ht="15">
      <c r="A163" s="93" t="s">
        <v>667</v>
      </c>
      <c r="B163" s="93">
        <v>3</v>
      </c>
      <c r="C163" s="148">
        <v>0.005970207164879759</v>
      </c>
      <c r="D163" s="93" t="s">
        <v>520</v>
      </c>
      <c r="E163" s="93" t="b">
        <v>0</v>
      </c>
      <c r="F163" s="93" t="b">
        <v>0</v>
      </c>
      <c r="G163" s="93" t="b">
        <v>0</v>
      </c>
    </row>
    <row r="164" spans="1:7" ht="15">
      <c r="A164" s="93" t="s">
        <v>668</v>
      </c>
      <c r="B164" s="93">
        <v>3</v>
      </c>
      <c r="C164" s="148">
        <v>0.005970207164879759</v>
      </c>
      <c r="D164" s="93" t="s">
        <v>520</v>
      </c>
      <c r="E164" s="93" t="b">
        <v>0</v>
      </c>
      <c r="F164" s="93" t="b">
        <v>0</v>
      </c>
      <c r="G164" s="93" t="b">
        <v>0</v>
      </c>
    </row>
    <row r="165" spans="1:7" ht="15">
      <c r="A165" s="93" t="s">
        <v>669</v>
      </c>
      <c r="B165" s="93">
        <v>3</v>
      </c>
      <c r="C165" s="148">
        <v>0.005970207164879759</v>
      </c>
      <c r="D165" s="93" t="s">
        <v>520</v>
      </c>
      <c r="E165" s="93" t="b">
        <v>0</v>
      </c>
      <c r="F165" s="93" t="b">
        <v>0</v>
      </c>
      <c r="G165" s="93" t="b">
        <v>0</v>
      </c>
    </row>
    <row r="166" spans="1:7" ht="15">
      <c r="A166" s="93" t="s">
        <v>670</v>
      </c>
      <c r="B166" s="93">
        <v>3</v>
      </c>
      <c r="C166" s="148">
        <v>0.005970207164879759</v>
      </c>
      <c r="D166" s="93" t="s">
        <v>520</v>
      </c>
      <c r="E166" s="93" t="b">
        <v>0</v>
      </c>
      <c r="F166" s="93" t="b">
        <v>0</v>
      </c>
      <c r="G166" s="93" t="b">
        <v>0</v>
      </c>
    </row>
    <row r="167" spans="1:7" ht="15">
      <c r="A167" s="93" t="s">
        <v>671</v>
      </c>
      <c r="B167" s="93">
        <v>3</v>
      </c>
      <c r="C167" s="148">
        <v>0.005970207164879759</v>
      </c>
      <c r="D167" s="93" t="s">
        <v>520</v>
      </c>
      <c r="E167" s="93" t="b">
        <v>0</v>
      </c>
      <c r="F167" s="93" t="b">
        <v>0</v>
      </c>
      <c r="G167" s="93" t="b">
        <v>0</v>
      </c>
    </row>
    <row r="168" spans="1:7" ht="15">
      <c r="A168" s="93" t="s">
        <v>672</v>
      </c>
      <c r="B168" s="93">
        <v>3</v>
      </c>
      <c r="C168" s="148">
        <v>0.005970207164879759</v>
      </c>
      <c r="D168" s="93" t="s">
        <v>520</v>
      </c>
      <c r="E168" s="93" t="b">
        <v>0</v>
      </c>
      <c r="F168" s="93" t="b">
        <v>0</v>
      </c>
      <c r="G168" s="93" t="b">
        <v>0</v>
      </c>
    </row>
    <row r="169" spans="1:7" ht="15">
      <c r="A169" s="93" t="s">
        <v>650</v>
      </c>
      <c r="B169" s="93">
        <v>3</v>
      </c>
      <c r="C169" s="148">
        <v>0.005970207164879759</v>
      </c>
      <c r="D169" s="93" t="s">
        <v>520</v>
      </c>
      <c r="E169" s="93" t="b">
        <v>0</v>
      </c>
      <c r="F169" s="93" t="b">
        <v>0</v>
      </c>
      <c r="G169" s="93" t="b">
        <v>0</v>
      </c>
    </row>
    <row r="170" spans="1:7" ht="15">
      <c r="A170" s="93" t="s">
        <v>645</v>
      </c>
      <c r="B170" s="93">
        <v>2</v>
      </c>
      <c r="C170" s="148">
        <v>0.005080708479017848</v>
      </c>
      <c r="D170" s="93" t="s">
        <v>520</v>
      </c>
      <c r="E170" s="93" t="b">
        <v>0</v>
      </c>
      <c r="F170" s="93" t="b">
        <v>0</v>
      </c>
      <c r="G170" s="93" t="b">
        <v>0</v>
      </c>
    </row>
    <row r="171" spans="1:7" ht="15">
      <c r="A171" s="93" t="s">
        <v>657</v>
      </c>
      <c r="B171" s="93">
        <v>2</v>
      </c>
      <c r="C171" s="148">
        <v>0.005080708479017848</v>
      </c>
      <c r="D171" s="93" t="s">
        <v>520</v>
      </c>
      <c r="E171" s="93" t="b">
        <v>0</v>
      </c>
      <c r="F171" s="93" t="b">
        <v>0</v>
      </c>
      <c r="G171" s="93" t="b">
        <v>0</v>
      </c>
    </row>
    <row r="172" spans="1:7" ht="15">
      <c r="A172" s="93" t="s">
        <v>658</v>
      </c>
      <c r="B172" s="93">
        <v>2</v>
      </c>
      <c r="C172" s="148">
        <v>0.005080708479017848</v>
      </c>
      <c r="D172" s="93" t="s">
        <v>520</v>
      </c>
      <c r="E172" s="93" t="b">
        <v>0</v>
      </c>
      <c r="F172" s="93" t="b">
        <v>0</v>
      </c>
      <c r="G172" s="93" t="b">
        <v>0</v>
      </c>
    </row>
    <row r="173" spans="1:7" ht="15">
      <c r="A173" s="93" t="s">
        <v>659</v>
      </c>
      <c r="B173" s="93">
        <v>2</v>
      </c>
      <c r="C173" s="148">
        <v>0.005080708479017848</v>
      </c>
      <c r="D173" s="93" t="s">
        <v>520</v>
      </c>
      <c r="E173" s="93" t="b">
        <v>0</v>
      </c>
      <c r="F173" s="93" t="b">
        <v>0</v>
      </c>
      <c r="G173" s="93" t="b">
        <v>0</v>
      </c>
    </row>
    <row r="174" spans="1:7" ht="15">
      <c r="A174" s="93" t="s">
        <v>691</v>
      </c>
      <c r="B174" s="93">
        <v>2</v>
      </c>
      <c r="C174" s="148">
        <v>0.005080708479017848</v>
      </c>
      <c r="D174" s="93" t="s">
        <v>520</v>
      </c>
      <c r="E174" s="93" t="b">
        <v>0</v>
      </c>
      <c r="F174" s="93" t="b">
        <v>0</v>
      </c>
      <c r="G174" s="93" t="b">
        <v>0</v>
      </c>
    </row>
    <row r="175" spans="1:7" ht="15">
      <c r="A175" s="93" t="s">
        <v>733</v>
      </c>
      <c r="B175" s="93">
        <v>2</v>
      </c>
      <c r="C175" s="148">
        <v>0.005080708479017848</v>
      </c>
      <c r="D175" s="93" t="s">
        <v>520</v>
      </c>
      <c r="E175" s="93" t="b">
        <v>0</v>
      </c>
      <c r="F175" s="93" t="b">
        <v>0</v>
      </c>
      <c r="G175" s="93" t="b">
        <v>0</v>
      </c>
    </row>
    <row r="176" spans="1:7" ht="15">
      <c r="A176" s="93" t="s">
        <v>734</v>
      </c>
      <c r="B176" s="93">
        <v>2</v>
      </c>
      <c r="C176" s="148">
        <v>0.005080708479017848</v>
      </c>
      <c r="D176" s="93" t="s">
        <v>520</v>
      </c>
      <c r="E176" s="93" t="b">
        <v>0</v>
      </c>
      <c r="F176" s="93" t="b">
        <v>0</v>
      </c>
      <c r="G176" s="93" t="b">
        <v>0</v>
      </c>
    </row>
    <row r="177" spans="1:7" ht="15">
      <c r="A177" s="93" t="s">
        <v>735</v>
      </c>
      <c r="B177" s="93">
        <v>2</v>
      </c>
      <c r="C177" s="148">
        <v>0.005080708479017848</v>
      </c>
      <c r="D177" s="93" t="s">
        <v>520</v>
      </c>
      <c r="E177" s="93" t="b">
        <v>0</v>
      </c>
      <c r="F177" s="93" t="b">
        <v>0</v>
      </c>
      <c r="G177" s="93" t="b">
        <v>0</v>
      </c>
    </row>
    <row r="178" spans="1:7" ht="15">
      <c r="A178" s="93" t="s">
        <v>736</v>
      </c>
      <c r="B178" s="93">
        <v>2</v>
      </c>
      <c r="C178" s="148">
        <v>0.005080708479017848</v>
      </c>
      <c r="D178" s="93" t="s">
        <v>520</v>
      </c>
      <c r="E178" s="93" t="b">
        <v>0</v>
      </c>
      <c r="F178" s="93" t="b">
        <v>0</v>
      </c>
      <c r="G178" s="93" t="b">
        <v>0</v>
      </c>
    </row>
    <row r="179" spans="1:7" ht="15">
      <c r="A179" s="93" t="s">
        <v>243</v>
      </c>
      <c r="B179" s="93">
        <v>2</v>
      </c>
      <c r="C179" s="148">
        <v>0.005080708479017848</v>
      </c>
      <c r="D179" s="93" t="s">
        <v>520</v>
      </c>
      <c r="E179" s="93" t="b">
        <v>0</v>
      </c>
      <c r="F179" s="93" t="b">
        <v>0</v>
      </c>
      <c r="G179" s="93" t="b">
        <v>0</v>
      </c>
    </row>
    <row r="180" spans="1:7" ht="15">
      <c r="A180" s="93" t="s">
        <v>737</v>
      </c>
      <c r="B180" s="93">
        <v>2</v>
      </c>
      <c r="C180" s="148">
        <v>0.005080708479017848</v>
      </c>
      <c r="D180" s="93" t="s">
        <v>520</v>
      </c>
      <c r="E180" s="93" t="b">
        <v>0</v>
      </c>
      <c r="F180" s="93" t="b">
        <v>0</v>
      </c>
      <c r="G180" s="93" t="b">
        <v>0</v>
      </c>
    </row>
    <row r="181" spans="1:7" ht="15">
      <c r="A181" s="93" t="s">
        <v>738</v>
      </c>
      <c r="B181" s="93">
        <v>2</v>
      </c>
      <c r="C181" s="148">
        <v>0.005080708479017848</v>
      </c>
      <c r="D181" s="93" t="s">
        <v>520</v>
      </c>
      <c r="E181" s="93" t="b">
        <v>0</v>
      </c>
      <c r="F181" s="93" t="b">
        <v>0</v>
      </c>
      <c r="G181" s="93" t="b">
        <v>0</v>
      </c>
    </row>
    <row r="182" spans="1:7" ht="15">
      <c r="A182" s="93" t="s">
        <v>739</v>
      </c>
      <c r="B182" s="93">
        <v>2</v>
      </c>
      <c r="C182" s="148">
        <v>0.005080708479017848</v>
      </c>
      <c r="D182" s="93" t="s">
        <v>520</v>
      </c>
      <c r="E182" s="93" t="b">
        <v>0</v>
      </c>
      <c r="F182" s="93" t="b">
        <v>0</v>
      </c>
      <c r="G182" s="93" t="b">
        <v>0</v>
      </c>
    </row>
    <row r="183" spans="1:7" ht="15">
      <c r="A183" s="93" t="s">
        <v>690</v>
      </c>
      <c r="B183" s="93">
        <v>2</v>
      </c>
      <c r="C183" s="148">
        <v>0.005080708479017848</v>
      </c>
      <c r="D183" s="93" t="s">
        <v>520</v>
      </c>
      <c r="E183" s="93" t="b">
        <v>0</v>
      </c>
      <c r="F183" s="93" t="b">
        <v>0</v>
      </c>
      <c r="G183" s="93" t="b">
        <v>0</v>
      </c>
    </row>
    <row r="184" spans="1:7" ht="15">
      <c r="A184" s="93" t="s">
        <v>740</v>
      </c>
      <c r="B184" s="93">
        <v>2</v>
      </c>
      <c r="C184" s="148">
        <v>0.005080708479017848</v>
      </c>
      <c r="D184" s="93" t="s">
        <v>520</v>
      </c>
      <c r="E184" s="93" t="b">
        <v>0</v>
      </c>
      <c r="F184" s="93" t="b">
        <v>0</v>
      </c>
      <c r="G184" s="93" t="b">
        <v>0</v>
      </c>
    </row>
    <row r="185" spans="1:7" ht="15">
      <c r="A185" s="93" t="s">
        <v>741</v>
      </c>
      <c r="B185" s="93">
        <v>2</v>
      </c>
      <c r="C185" s="148">
        <v>0.005080708479017848</v>
      </c>
      <c r="D185" s="93" t="s">
        <v>520</v>
      </c>
      <c r="E185" s="93" t="b">
        <v>0</v>
      </c>
      <c r="F185" s="93" t="b">
        <v>0</v>
      </c>
      <c r="G185" s="93" t="b">
        <v>0</v>
      </c>
    </row>
    <row r="186" spans="1:7" ht="15">
      <c r="A186" s="93" t="s">
        <v>742</v>
      </c>
      <c r="B186" s="93">
        <v>2</v>
      </c>
      <c r="C186" s="148">
        <v>0.005080708479017848</v>
      </c>
      <c r="D186" s="93" t="s">
        <v>520</v>
      </c>
      <c r="E186" s="93" t="b">
        <v>0</v>
      </c>
      <c r="F186" s="93" t="b">
        <v>0</v>
      </c>
      <c r="G186" s="93" t="b">
        <v>0</v>
      </c>
    </row>
    <row r="187" spans="1:7" ht="15">
      <c r="A187" s="93" t="s">
        <v>743</v>
      </c>
      <c r="B187" s="93">
        <v>2</v>
      </c>
      <c r="C187" s="148">
        <v>0.005080708479017848</v>
      </c>
      <c r="D187" s="93" t="s">
        <v>520</v>
      </c>
      <c r="E187" s="93" t="b">
        <v>0</v>
      </c>
      <c r="F187" s="93" t="b">
        <v>0</v>
      </c>
      <c r="G187" s="93" t="b">
        <v>0</v>
      </c>
    </row>
    <row r="188" spans="1:7" ht="15">
      <c r="A188" s="93" t="s">
        <v>744</v>
      </c>
      <c r="B188" s="93">
        <v>2</v>
      </c>
      <c r="C188" s="148">
        <v>0.005080708479017848</v>
      </c>
      <c r="D188" s="93" t="s">
        <v>520</v>
      </c>
      <c r="E188" s="93" t="b">
        <v>0</v>
      </c>
      <c r="F188" s="93" t="b">
        <v>0</v>
      </c>
      <c r="G188" s="93" t="b">
        <v>0</v>
      </c>
    </row>
    <row r="189" spans="1:7" ht="15">
      <c r="A189" s="93" t="s">
        <v>745</v>
      </c>
      <c r="B189" s="93">
        <v>2</v>
      </c>
      <c r="C189" s="148">
        <v>0.005080708479017848</v>
      </c>
      <c r="D189" s="93" t="s">
        <v>520</v>
      </c>
      <c r="E189" s="93" t="b">
        <v>0</v>
      </c>
      <c r="F189" s="93" t="b">
        <v>0</v>
      </c>
      <c r="G189" s="93" t="b">
        <v>0</v>
      </c>
    </row>
    <row r="190" spans="1:7" ht="15">
      <c r="A190" s="93" t="s">
        <v>746</v>
      </c>
      <c r="B190" s="93">
        <v>2</v>
      </c>
      <c r="C190" s="148">
        <v>0.005080708479017848</v>
      </c>
      <c r="D190" s="93" t="s">
        <v>520</v>
      </c>
      <c r="E190" s="93" t="b">
        <v>0</v>
      </c>
      <c r="F190" s="93" t="b">
        <v>0</v>
      </c>
      <c r="G190" s="93" t="b">
        <v>0</v>
      </c>
    </row>
    <row r="191" spans="1:7" ht="15">
      <c r="A191" s="93" t="s">
        <v>747</v>
      </c>
      <c r="B191" s="93">
        <v>2</v>
      </c>
      <c r="C191" s="148">
        <v>0.005080708479017848</v>
      </c>
      <c r="D191" s="93" t="s">
        <v>520</v>
      </c>
      <c r="E191" s="93" t="b">
        <v>0</v>
      </c>
      <c r="F191" s="93" t="b">
        <v>0</v>
      </c>
      <c r="G191" s="93" t="b">
        <v>0</v>
      </c>
    </row>
    <row r="192" spans="1:7" ht="15">
      <c r="A192" s="93" t="s">
        <v>748</v>
      </c>
      <c r="B192" s="93">
        <v>2</v>
      </c>
      <c r="C192" s="148">
        <v>0.005080708479017848</v>
      </c>
      <c r="D192" s="93" t="s">
        <v>520</v>
      </c>
      <c r="E192" s="93" t="b">
        <v>1</v>
      </c>
      <c r="F192" s="93" t="b">
        <v>0</v>
      </c>
      <c r="G192" s="93" t="b">
        <v>0</v>
      </c>
    </row>
    <row r="193" spans="1:7" ht="15">
      <c r="A193" s="93" t="s">
        <v>749</v>
      </c>
      <c r="B193" s="93">
        <v>2</v>
      </c>
      <c r="C193" s="148">
        <v>0.005080708479017848</v>
      </c>
      <c r="D193" s="93" t="s">
        <v>520</v>
      </c>
      <c r="E193" s="93" t="b">
        <v>0</v>
      </c>
      <c r="F193" s="93" t="b">
        <v>0</v>
      </c>
      <c r="G193" s="93" t="b">
        <v>0</v>
      </c>
    </row>
    <row r="194" spans="1:7" ht="15">
      <c r="A194" s="93" t="s">
        <v>655</v>
      </c>
      <c r="B194" s="93">
        <v>2</v>
      </c>
      <c r="C194" s="148">
        <v>0.005080708479017848</v>
      </c>
      <c r="D194" s="93" t="s">
        <v>520</v>
      </c>
      <c r="E194" s="93" t="b">
        <v>0</v>
      </c>
      <c r="F194" s="93" t="b">
        <v>0</v>
      </c>
      <c r="G194" s="93" t="b">
        <v>0</v>
      </c>
    </row>
    <row r="195" spans="1:7" ht="15">
      <c r="A195" s="93" t="s">
        <v>656</v>
      </c>
      <c r="B195" s="93">
        <v>2</v>
      </c>
      <c r="C195" s="148">
        <v>0.005080708479017848</v>
      </c>
      <c r="D195" s="93" t="s">
        <v>520</v>
      </c>
      <c r="E195" s="93" t="b">
        <v>0</v>
      </c>
      <c r="F195" s="93" t="b">
        <v>0</v>
      </c>
      <c r="G195" s="93" t="b">
        <v>0</v>
      </c>
    </row>
    <row r="196" spans="1:7" ht="15">
      <c r="A196" s="93" t="s">
        <v>731</v>
      </c>
      <c r="B196" s="93">
        <v>2</v>
      </c>
      <c r="C196" s="148">
        <v>0.005080708479017848</v>
      </c>
      <c r="D196" s="93" t="s">
        <v>520</v>
      </c>
      <c r="E196" s="93" t="b">
        <v>0</v>
      </c>
      <c r="F196" s="93" t="b">
        <v>0</v>
      </c>
      <c r="G196" s="93" t="b">
        <v>0</v>
      </c>
    </row>
    <row r="197" spans="1:7" ht="15">
      <c r="A197" s="93" t="s">
        <v>732</v>
      </c>
      <c r="B197" s="93">
        <v>2</v>
      </c>
      <c r="C197" s="148">
        <v>0.005080708479017848</v>
      </c>
      <c r="D197" s="93" t="s">
        <v>520</v>
      </c>
      <c r="E197" s="93" t="b">
        <v>0</v>
      </c>
      <c r="F197" s="93" t="b">
        <v>0</v>
      </c>
      <c r="G197" s="93" t="b">
        <v>0</v>
      </c>
    </row>
    <row r="198" spans="1:7" ht="15">
      <c r="A198" s="93" t="s">
        <v>692</v>
      </c>
      <c r="B198" s="93">
        <v>2</v>
      </c>
      <c r="C198" s="148">
        <v>0.005080708479017848</v>
      </c>
      <c r="D198" s="93" t="s">
        <v>520</v>
      </c>
      <c r="E198" s="93" t="b">
        <v>0</v>
      </c>
      <c r="F198" s="93" t="b">
        <v>0</v>
      </c>
      <c r="G198" s="93" t="b">
        <v>0</v>
      </c>
    </row>
    <row r="199" spans="1:7" ht="15">
      <c r="A199" s="93" t="s">
        <v>724</v>
      </c>
      <c r="B199" s="93">
        <v>2</v>
      </c>
      <c r="C199" s="148">
        <v>0.005080708479017848</v>
      </c>
      <c r="D199" s="93" t="s">
        <v>520</v>
      </c>
      <c r="E199" s="93" t="b">
        <v>0</v>
      </c>
      <c r="F199" s="93" t="b">
        <v>0</v>
      </c>
      <c r="G199" s="93" t="b">
        <v>0</v>
      </c>
    </row>
    <row r="200" spans="1:7" ht="15">
      <c r="A200" s="93" t="s">
        <v>725</v>
      </c>
      <c r="B200" s="93">
        <v>2</v>
      </c>
      <c r="C200" s="148">
        <v>0.005080708479017848</v>
      </c>
      <c r="D200" s="93" t="s">
        <v>520</v>
      </c>
      <c r="E200" s="93" t="b">
        <v>0</v>
      </c>
      <c r="F200" s="93" t="b">
        <v>0</v>
      </c>
      <c r="G200" s="93" t="b">
        <v>0</v>
      </c>
    </row>
    <row r="201" spans="1:7" ht="15">
      <c r="A201" s="93" t="s">
        <v>726</v>
      </c>
      <c r="B201" s="93">
        <v>2</v>
      </c>
      <c r="C201" s="148">
        <v>0.005080708479017848</v>
      </c>
      <c r="D201" s="93" t="s">
        <v>520</v>
      </c>
      <c r="E201" s="93" t="b">
        <v>0</v>
      </c>
      <c r="F201" s="93" t="b">
        <v>0</v>
      </c>
      <c r="G201" s="93" t="b">
        <v>0</v>
      </c>
    </row>
    <row r="202" spans="1:7" ht="15">
      <c r="A202" s="93" t="s">
        <v>727</v>
      </c>
      <c r="B202" s="93">
        <v>2</v>
      </c>
      <c r="C202" s="148">
        <v>0.005080708479017848</v>
      </c>
      <c r="D202" s="93" t="s">
        <v>520</v>
      </c>
      <c r="E202" s="93" t="b">
        <v>0</v>
      </c>
      <c r="F202" s="93" t="b">
        <v>0</v>
      </c>
      <c r="G202" s="93" t="b">
        <v>0</v>
      </c>
    </row>
    <row r="203" spans="1:7" ht="15">
      <c r="A203" s="93" t="s">
        <v>728</v>
      </c>
      <c r="B203" s="93">
        <v>2</v>
      </c>
      <c r="C203" s="148">
        <v>0.005080708479017848</v>
      </c>
      <c r="D203" s="93" t="s">
        <v>520</v>
      </c>
      <c r="E203" s="93" t="b">
        <v>0</v>
      </c>
      <c r="F203" s="93" t="b">
        <v>0</v>
      </c>
      <c r="G203" s="93" t="b">
        <v>0</v>
      </c>
    </row>
    <row r="204" spans="1:7" ht="15">
      <c r="A204" s="93" t="s">
        <v>729</v>
      </c>
      <c r="B204" s="93">
        <v>2</v>
      </c>
      <c r="C204" s="148">
        <v>0.005080708479017848</v>
      </c>
      <c r="D204" s="93" t="s">
        <v>520</v>
      </c>
      <c r="E204" s="93" t="b">
        <v>0</v>
      </c>
      <c r="F204" s="93" t="b">
        <v>0</v>
      </c>
      <c r="G204" s="93" t="b">
        <v>0</v>
      </c>
    </row>
    <row r="205" spans="1:7" ht="15">
      <c r="A205" s="93" t="s">
        <v>730</v>
      </c>
      <c r="B205" s="93">
        <v>2</v>
      </c>
      <c r="C205" s="148">
        <v>0.005080708479017848</v>
      </c>
      <c r="D205" s="93" t="s">
        <v>520</v>
      </c>
      <c r="E205" s="93" t="b">
        <v>0</v>
      </c>
      <c r="F205" s="93" t="b">
        <v>0</v>
      </c>
      <c r="G205" s="93" t="b">
        <v>0</v>
      </c>
    </row>
    <row r="206" spans="1:7" ht="15">
      <c r="A206" s="93" t="s">
        <v>238</v>
      </c>
      <c r="B206" s="93">
        <v>2</v>
      </c>
      <c r="C206" s="148">
        <v>0.005080708479017848</v>
      </c>
      <c r="D206" s="93" t="s">
        <v>520</v>
      </c>
      <c r="E206" s="93" t="b">
        <v>0</v>
      </c>
      <c r="F206" s="93" t="b">
        <v>0</v>
      </c>
      <c r="G206" s="93" t="b">
        <v>0</v>
      </c>
    </row>
    <row r="207" spans="1:7" ht="15">
      <c r="A207" s="93" t="s">
        <v>660</v>
      </c>
      <c r="B207" s="93">
        <v>2</v>
      </c>
      <c r="C207" s="148">
        <v>0.005080708479017848</v>
      </c>
      <c r="D207" s="93" t="s">
        <v>520</v>
      </c>
      <c r="E207" s="93" t="b">
        <v>0</v>
      </c>
      <c r="F207" s="93" t="b">
        <v>0</v>
      </c>
      <c r="G207" s="93" t="b">
        <v>0</v>
      </c>
    </row>
    <row r="208" spans="1:7" ht="15">
      <c r="A208" s="93" t="s">
        <v>661</v>
      </c>
      <c r="B208" s="93">
        <v>2</v>
      </c>
      <c r="C208" s="148">
        <v>0.005080708479017848</v>
      </c>
      <c r="D208" s="93" t="s">
        <v>520</v>
      </c>
      <c r="E208" s="93" t="b">
        <v>0</v>
      </c>
      <c r="F208" s="93" t="b">
        <v>0</v>
      </c>
      <c r="G208" s="93" t="b">
        <v>0</v>
      </c>
    </row>
    <row r="209" spans="1:7" ht="15">
      <c r="A209" s="93" t="s">
        <v>662</v>
      </c>
      <c r="B209" s="93">
        <v>2</v>
      </c>
      <c r="C209" s="148">
        <v>0.005080708479017848</v>
      </c>
      <c r="D209" s="93" t="s">
        <v>520</v>
      </c>
      <c r="E209" s="93" t="b">
        <v>0</v>
      </c>
      <c r="F209" s="93" t="b">
        <v>0</v>
      </c>
      <c r="G209" s="93" t="b">
        <v>0</v>
      </c>
    </row>
    <row r="210" spans="1:7" ht="15">
      <c r="A210" s="93" t="s">
        <v>663</v>
      </c>
      <c r="B210" s="93">
        <v>2</v>
      </c>
      <c r="C210" s="148">
        <v>0.005080708479017848</v>
      </c>
      <c r="D210" s="93" t="s">
        <v>520</v>
      </c>
      <c r="E210" s="93" t="b">
        <v>0</v>
      </c>
      <c r="F210" s="93" t="b">
        <v>0</v>
      </c>
      <c r="G210" s="93" t="b">
        <v>0</v>
      </c>
    </row>
    <row r="211" spans="1:7" ht="15">
      <c r="A211" s="93" t="s">
        <v>664</v>
      </c>
      <c r="B211" s="93">
        <v>2</v>
      </c>
      <c r="C211" s="148">
        <v>0.005080708479017848</v>
      </c>
      <c r="D211" s="93" t="s">
        <v>520</v>
      </c>
      <c r="E211" s="93" t="b">
        <v>0</v>
      </c>
      <c r="F211" s="93" t="b">
        <v>0</v>
      </c>
      <c r="G211" s="93" t="b">
        <v>0</v>
      </c>
    </row>
    <row r="212" spans="1:7" ht="15">
      <c r="A212" s="93" t="s">
        <v>246</v>
      </c>
      <c r="B212" s="93">
        <v>2</v>
      </c>
      <c r="C212" s="148">
        <v>0.005080708479017848</v>
      </c>
      <c r="D212" s="93" t="s">
        <v>520</v>
      </c>
      <c r="E212" s="93" t="b">
        <v>0</v>
      </c>
      <c r="F212" s="93" t="b">
        <v>0</v>
      </c>
      <c r="G212" s="93" t="b">
        <v>0</v>
      </c>
    </row>
    <row r="213" spans="1:7" ht="15">
      <c r="A213" s="93" t="s">
        <v>631</v>
      </c>
      <c r="B213" s="93">
        <v>8</v>
      </c>
      <c r="C213" s="148">
        <v>0.0021651861353388906</v>
      </c>
      <c r="D213" s="93" t="s">
        <v>521</v>
      </c>
      <c r="E213" s="93" t="b">
        <v>0</v>
      </c>
      <c r="F213" s="93" t="b">
        <v>0</v>
      </c>
      <c r="G213" s="93" t="b">
        <v>0</v>
      </c>
    </row>
    <row r="214" spans="1:7" ht="15">
      <c r="A214" s="93" t="s">
        <v>633</v>
      </c>
      <c r="B214" s="93">
        <v>5</v>
      </c>
      <c r="C214" s="148">
        <v>0.006753240875748838</v>
      </c>
      <c r="D214" s="93" t="s">
        <v>521</v>
      </c>
      <c r="E214" s="93" t="b">
        <v>0</v>
      </c>
      <c r="F214" s="93" t="b">
        <v>0</v>
      </c>
      <c r="G214" s="93" t="b">
        <v>0</v>
      </c>
    </row>
    <row r="215" spans="1:7" ht="15">
      <c r="A215" s="93" t="s">
        <v>634</v>
      </c>
      <c r="B215" s="93">
        <v>5</v>
      </c>
      <c r="C215" s="148">
        <v>0.006753240875748838</v>
      </c>
      <c r="D215" s="93" t="s">
        <v>521</v>
      </c>
      <c r="E215" s="93" t="b">
        <v>0</v>
      </c>
      <c r="F215" s="93" t="b">
        <v>0</v>
      </c>
      <c r="G215" s="93" t="b">
        <v>0</v>
      </c>
    </row>
    <row r="216" spans="1:7" ht="15">
      <c r="A216" s="93" t="s">
        <v>645</v>
      </c>
      <c r="B216" s="93">
        <v>5</v>
      </c>
      <c r="C216" s="148">
        <v>0.006753240875748838</v>
      </c>
      <c r="D216" s="93" t="s">
        <v>521</v>
      </c>
      <c r="E216" s="93" t="b">
        <v>0</v>
      </c>
      <c r="F216" s="93" t="b">
        <v>0</v>
      </c>
      <c r="G216" s="93" t="b">
        <v>0</v>
      </c>
    </row>
    <row r="217" spans="1:7" ht="15">
      <c r="A217" s="93" t="s">
        <v>637</v>
      </c>
      <c r="B217" s="93">
        <v>5</v>
      </c>
      <c r="C217" s="148">
        <v>0.006753240875748838</v>
      </c>
      <c r="D217" s="93" t="s">
        <v>521</v>
      </c>
      <c r="E217" s="93" t="b">
        <v>0</v>
      </c>
      <c r="F217" s="93" t="b">
        <v>0</v>
      </c>
      <c r="G217" s="93" t="b">
        <v>0</v>
      </c>
    </row>
    <row r="218" spans="1:7" ht="15">
      <c r="A218" s="93" t="s">
        <v>632</v>
      </c>
      <c r="B218" s="93">
        <v>5</v>
      </c>
      <c r="C218" s="148">
        <v>0.009316997833633928</v>
      </c>
      <c r="D218" s="93" t="s">
        <v>521</v>
      </c>
      <c r="E218" s="93" t="b">
        <v>0</v>
      </c>
      <c r="F218" s="93" t="b">
        <v>0</v>
      </c>
      <c r="G218" s="93" t="b">
        <v>0</v>
      </c>
    </row>
    <row r="219" spans="1:7" ht="15">
      <c r="A219" s="93" t="s">
        <v>638</v>
      </c>
      <c r="B219" s="93">
        <v>4</v>
      </c>
      <c r="C219" s="148">
        <v>0.007453598266907142</v>
      </c>
      <c r="D219" s="93" t="s">
        <v>521</v>
      </c>
      <c r="E219" s="93" t="b">
        <v>0</v>
      </c>
      <c r="F219" s="93" t="b">
        <v>0</v>
      </c>
      <c r="G219" s="93" t="b">
        <v>0</v>
      </c>
    </row>
    <row r="220" spans="1:7" ht="15">
      <c r="A220" s="93" t="s">
        <v>237</v>
      </c>
      <c r="B220" s="93">
        <v>4</v>
      </c>
      <c r="C220" s="148">
        <v>0.007453598266907142</v>
      </c>
      <c r="D220" s="93" t="s">
        <v>521</v>
      </c>
      <c r="E220" s="93" t="b">
        <v>0</v>
      </c>
      <c r="F220" s="93" t="b">
        <v>0</v>
      </c>
      <c r="G220" s="93" t="b">
        <v>0</v>
      </c>
    </row>
    <row r="221" spans="1:7" ht="15">
      <c r="A221" s="93" t="s">
        <v>644</v>
      </c>
      <c r="B221" s="93">
        <v>3</v>
      </c>
      <c r="C221" s="148">
        <v>0.007573353249518451</v>
      </c>
      <c r="D221" s="93" t="s">
        <v>521</v>
      </c>
      <c r="E221" s="93" t="b">
        <v>0</v>
      </c>
      <c r="F221" s="93" t="b">
        <v>0</v>
      </c>
      <c r="G221" s="93" t="b">
        <v>0</v>
      </c>
    </row>
    <row r="222" spans="1:7" ht="15">
      <c r="A222" s="93" t="s">
        <v>646</v>
      </c>
      <c r="B222" s="93">
        <v>3</v>
      </c>
      <c r="C222" s="148">
        <v>0.007573353249518451</v>
      </c>
      <c r="D222" s="93" t="s">
        <v>521</v>
      </c>
      <c r="E222" s="93" t="b">
        <v>0</v>
      </c>
      <c r="F222" s="93" t="b">
        <v>0</v>
      </c>
      <c r="G222" s="93" t="b">
        <v>0</v>
      </c>
    </row>
    <row r="223" spans="1:7" ht="15">
      <c r="A223" s="93" t="s">
        <v>649</v>
      </c>
      <c r="B223" s="93">
        <v>3</v>
      </c>
      <c r="C223" s="148">
        <v>0.007573353249518451</v>
      </c>
      <c r="D223" s="93" t="s">
        <v>521</v>
      </c>
      <c r="E223" s="93" t="b">
        <v>0</v>
      </c>
      <c r="F223" s="93" t="b">
        <v>0</v>
      </c>
      <c r="G223" s="93" t="b">
        <v>0</v>
      </c>
    </row>
    <row r="224" spans="1:7" ht="15">
      <c r="A224" s="93" t="s">
        <v>640</v>
      </c>
      <c r="B224" s="93">
        <v>3</v>
      </c>
      <c r="C224" s="148">
        <v>0.007573353249518451</v>
      </c>
      <c r="D224" s="93" t="s">
        <v>521</v>
      </c>
      <c r="E224" s="93" t="b">
        <v>0</v>
      </c>
      <c r="F224" s="93" t="b">
        <v>0</v>
      </c>
      <c r="G224" s="93" t="b">
        <v>0</v>
      </c>
    </row>
    <row r="225" spans="1:7" ht="15">
      <c r="A225" s="93" t="s">
        <v>641</v>
      </c>
      <c r="B225" s="93">
        <v>3</v>
      </c>
      <c r="C225" s="148">
        <v>0.007573353249518451</v>
      </c>
      <c r="D225" s="93" t="s">
        <v>521</v>
      </c>
      <c r="E225" s="93" t="b">
        <v>0</v>
      </c>
      <c r="F225" s="93" t="b">
        <v>0</v>
      </c>
      <c r="G225" s="93" t="b">
        <v>0</v>
      </c>
    </row>
    <row r="226" spans="1:7" ht="15">
      <c r="A226" s="93" t="s">
        <v>642</v>
      </c>
      <c r="B226" s="93">
        <v>3</v>
      </c>
      <c r="C226" s="148">
        <v>0.007573353249518451</v>
      </c>
      <c r="D226" s="93" t="s">
        <v>521</v>
      </c>
      <c r="E226" s="93" t="b">
        <v>0</v>
      </c>
      <c r="F226" s="93" t="b">
        <v>0</v>
      </c>
      <c r="G226" s="93" t="b">
        <v>0</v>
      </c>
    </row>
    <row r="227" spans="1:7" ht="15">
      <c r="A227" s="93" t="s">
        <v>647</v>
      </c>
      <c r="B227" s="93">
        <v>3</v>
      </c>
      <c r="C227" s="148">
        <v>0.007573353249518451</v>
      </c>
      <c r="D227" s="93" t="s">
        <v>521</v>
      </c>
      <c r="E227" s="93" t="b">
        <v>0</v>
      </c>
      <c r="F227" s="93" t="b">
        <v>0</v>
      </c>
      <c r="G227" s="93" t="b">
        <v>0</v>
      </c>
    </row>
    <row r="228" spans="1:7" ht="15">
      <c r="A228" s="93" t="s">
        <v>636</v>
      </c>
      <c r="B228" s="93">
        <v>3</v>
      </c>
      <c r="C228" s="148">
        <v>0.007573353249518451</v>
      </c>
      <c r="D228" s="93" t="s">
        <v>521</v>
      </c>
      <c r="E228" s="93" t="b">
        <v>0</v>
      </c>
      <c r="F228" s="93" t="b">
        <v>0</v>
      </c>
      <c r="G228" s="93" t="b">
        <v>0</v>
      </c>
    </row>
    <row r="229" spans="1:7" ht="15">
      <c r="A229" s="93" t="s">
        <v>635</v>
      </c>
      <c r="B229" s="93">
        <v>3</v>
      </c>
      <c r="C229" s="148">
        <v>0.007573353249518451</v>
      </c>
      <c r="D229" s="93" t="s">
        <v>521</v>
      </c>
      <c r="E229" s="93" t="b">
        <v>0</v>
      </c>
      <c r="F229" s="93" t="b">
        <v>0</v>
      </c>
      <c r="G229" s="93" t="b">
        <v>0</v>
      </c>
    </row>
    <row r="230" spans="1:7" ht="15">
      <c r="A230" s="93" t="s">
        <v>650</v>
      </c>
      <c r="B230" s="93">
        <v>3</v>
      </c>
      <c r="C230" s="148">
        <v>0.007573353249518451</v>
      </c>
      <c r="D230" s="93" t="s">
        <v>521</v>
      </c>
      <c r="E230" s="93" t="b">
        <v>0</v>
      </c>
      <c r="F230" s="93" t="b">
        <v>0</v>
      </c>
      <c r="G230" s="93" t="b">
        <v>0</v>
      </c>
    </row>
    <row r="231" spans="1:7" ht="15">
      <c r="A231" s="93" t="s">
        <v>678</v>
      </c>
      <c r="B231" s="93">
        <v>2</v>
      </c>
      <c r="C231" s="148">
        <v>0.00691230173307242</v>
      </c>
      <c r="D231" s="93" t="s">
        <v>521</v>
      </c>
      <c r="E231" s="93" t="b">
        <v>0</v>
      </c>
      <c r="F231" s="93" t="b">
        <v>0</v>
      </c>
      <c r="G231" s="93" t="b">
        <v>0</v>
      </c>
    </row>
    <row r="232" spans="1:7" ht="15">
      <c r="A232" s="93" t="s">
        <v>679</v>
      </c>
      <c r="B232" s="93">
        <v>2</v>
      </c>
      <c r="C232" s="148">
        <v>0.00691230173307242</v>
      </c>
      <c r="D232" s="93" t="s">
        <v>521</v>
      </c>
      <c r="E232" s="93" t="b">
        <v>0</v>
      </c>
      <c r="F232" s="93" t="b">
        <v>0</v>
      </c>
      <c r="G232" s="93" t="b">
        <v>0</v>
      </c>
    </row>
    <row r="233" spans="1:7" ht="15">
      <c r="A233" s="93" t="s">
        <v>680</v>
      </c>
      <c r="B233" s="93">
        <v>2</v>
      </c>
      <c r="C233" s="148">
        <v>0.00691230173307242</v>
      </c>
      <c r="D233" s="93" t="s">
        <v>521</v>
      </c>
      <c r="E233" s="93" t="b">
        <v>0</v>
      </c>
      <c r="F233" s="93" t="b">
        <v>0</v>
      </c>
      <c r="G233" s="93" t="b">
        <v>0</v>
      </c>
    </row>
    <row r="234" spans="1:7" ht="15">
      <c r="A234" s="93" t="s">
        <v>681</v>
      </c>
      <c r="B234" s="93">
        <v>2</v>
      </c>
      <c r="C234" s="148">
        <v>0.00691230173307242</v>
      </c>
      <c r="D234" s="93" t="s">
        <v>521</v>
      </c>
      <c r="E234" s="93" t="b">
        <v>0</v>
      </c>
      <c r="F234" s="93" t="b">
        <v>0</v>
      </c>
      <c r="G234" s="93" t="b">
        <v>0</v>
      </c>
    </row>
    <row r="235" spans="1:7" ht="15">
      <c r="A235" s="93" t="s">
        <v>682</v>
      </c>
      <c r="B235" s="93">
        <v>2</v>
      </c>
      <c r="C235" s="148">
        <v>0.00691230173307242</v>
      </c>
      <c r="D235" s="93" t="s">
        <v>521</v>
      </c>
      <c r="E235" s="93" t="b">
        <v>0</v>
      </c>
      <c r="F235" s="93" t="b">
        <v>0</v>
      </c>
      <c r="G235" s="93" t="b">
        <v>0</v>
      </c>
    </row>
    <row r="236" spans="1:7" ht="15">
      <c r="A236" s="93" t="s">
        <v>683</v>
      </c>
      <c r="B236" s="93">
        <v>2</v>
      </c>
      <c r="C236" s="148">
        <v>0.00691230173307242</v>
      </c>
      <c r="D236" s="93" t="s">
        <v>521</v>
      </c>
      <c r="E236" s="93" t="b">
        <v>0</v>
      </c>
      <c r="F236" s="93" t="b">
        <v>0</v>
      </c>
      <c r="G236" s="93" t="b">
        <v>0</v>
      </c>
    </row>
    <row r="237" spans="1:7" ht="15">
      <c r="A237" s="93" t="s">
        <v>242</v>
      </c>
      <c r="B237" s="93">
        <v>2</v>
      </c>
      <c r="C237" s="148">
        <v>0.00691230173307242</v>
      </c>
      <c r="D237" s="93" t="s">
        <v>521</v>
      </c>
      <c r="E237" s="93" t="b">
        <v>0</v>
      </c>
      <c r="F237" s="93" t="b">
        <v>0</v>
      </c>
      <c r="G237" s="93" t="b">
        <v>0</v>
      </c>
    </row>
    <row r="238" spans="1:7" ht="15">
      <c r="A238" s="93" t="s">
        <v>684</v>
      </c>
      <c r="B238" s="93">
        <v>2</v>
      </c>
      <c r="C238" s="148">
        <v>0.00691230173307242</v>
      </c>
      <c r="D238" s="93" t="s">
        <v>521</v>
      </c>
      <c r="E238" s="93" t="b">
        <v>0</v>
      </c>
      <c r="F238" s="93" t="b">
        <v>0</v>
      </c>
      <c r="G238" s="93" t="b">
        <v>0</v>
      </c>
    </row>
    <row r="239" spans="1:7" ht="15">
      <c r="A239" s="93" t="s">
        <v>685</v>
      </c>
      <c r="B239" s="93">
        <v>2</v>
      </c>
      <c r="C239" s="148">
        <v>0.00691230173307242</v>
      </c>
      <c r="D239" s="93" t="s">
        <v>521</v>
      </c>
      <c r="E239" s="93" t="b">
        <v>0</v>
      </c>
      <c r="F239" s="93" t="b">
        <v>0</v>
      </c>
      <c r="G239" s="93" t="b">
        <v>0</v>
      </c>
    </row>
    <row r="240" spans="1:7" ht="15">
      <c r="A240" s="93" t="s">
        <v>240</v>
      </c>
      <c r="B240" s="93">
        <v>2</v>
      </c>
      <c r="C240" s="148">
        <v>0.00691230173307242</v>
      </c>
      <c r="D240" s="93" t="s">
        <v>521</v>
      </c>
      <c r="E240" s="93" t="b">
        <v>0</v>
      </c>
      <c r="F240" s="93" t="b">
        <v>0</v>
      </c>
      <c r="G240" s="93" t="b">
        <v>0</v>
      </c>
    </row>
    <row r="241" spans="1:7" ht="15">
      <c r="A241" s="93" t="s">
        <v>686</v>
      </c>
      <c r="B241" s="93">
        <v>2</v>
      </c>
      <c r="C241" s="148">
        <v>0.00691230173307242</v>
      </c>
      <c r="D241" s="93" t="s">
        <v>521</v>
      </c>
      <c r="E241" s="93" t="b">
        <v>0</v>
      </c>
      <c r="F241" s="93" t="b">
        <v>0</v>
      </c>
      <c r="G241" s="93" t="b">
        <v>0</v>
      </c>
    </row>
    <row r="242" spans="1:7" ht="15">
      <c r="A242" s="93" t="s">
        <v>687</v>
      </c>
      <c r="B242" s="93">
        <v>2</v>
      </c>
      <c r="C242" s="148">
        <v>0.00691230173307242</v>
      </c>
      <c r="D242" s="93" t="s">
        <v>521</v>
      </c>
      <c r="E242" s="93" t="b">
        <v>0</v>
      </c>
      <c r="F242" s="93" t="b">
        <v>0</v>
      </c>
      <c r="G242" s="93" t="b">
        <v>0</v>
      </c>
    </row>
    <row r="243" spans="1:7" ht="15">
      <c r="A243" s="93" t="s">
        <v>688</v>
      </c>
      <c r="B243" s="93">
        <v>2</v>
      </c>
      <c r="C243" s="148">
        <v>0.00691230173307242</v>
      </c>
      <c r="D243" s="93" t="s">
        <v>521</v>
      </c>
      <c r="E243" s="93" t="b">
        <v>0</v>
      </c>
      <c r="F243" s="93" t="b">
        <v>0</v>
      </c>
      <c r="G243" s="93" t="b">
        <v>0</v>
      </c>
    </row>
    <row r="244" spans="1:7" ht="15">
      <c r="A244" s="93" t="s">
        <v>652</v>
      </c>
      <c r="B244" s="93">
        <v>2</v>
      </c>
      <c r="C244" s="148">
        <v>0.00691230173307242</v>
      </c>
      <c r="D244" s="93" t="s">
        <v>521</v>
      </c>
      <c r="E244" s="93" t="b">
        <v>0</v>
      </c>
      <c r="F244" s="93" t="b">
        <v>0</v>
      </c>
      <c r="G244" s="93" t="b">
        <v>0</v>
      </c>
    </row>
    <row r="245" spans="1:7" ht="15">
      <c r="A245" s="93" t="s">
        <v>689</v>
      </c>
      <c r="B245" s="93">
        <v>2</v>
      </c>
      <c r="C245" s="148">
        <v>0.00691230173307242</v>
      </c>
      <c r="D245" s="93" t="s">
        <v>521</v>
      </c>
      <c r="E245" s="93" t="b">
        <v>0</v>
      </c>
      <c r="F245" s="93" t="b">
        <v>0</v>
      </c>
      <c r="G245" s="93" t="b">
        <v>0</v>
      </c>
    </row>
    <row r="246" spans="1:7" ht="15">
      <c r="A246" s="93" t="s">
        <v>643</v>
      </c>
      <c r="B246" s="93">
        <v>2</v>
      </c>
      <c r="C246" s="148">
        <v>0.010097804332691267</v>
      </c>
      <c r="D246" s="93" t="s">
        <v>521</v>
      </c>
      <c r="E246" s="93" t="b">
        <v>0</v>
      </c>
      <c r="F246" s="93" t="b">
        <v>0</v>
      </c>
      <c r="G246" s="93" t="b">
        <v>0</v>
      </c>
    </row>
    <row r="247" spans="1:7" ht="15">
      <c r="A247" s="93" t="s">
        <v>639</v>
      </c>
      <c r="B247" s="93">
        <v>2</v>
      </c>
      <c r="C247" s="148">
        <v>0.00691230173307242</v>
      </c>
      <c r="D247" s="93" t="s">
        <v>521</v>
      </c>
      <c r="E247" s="93" t="b">
        <v>0</v>
      </c>
      <c r="F247" s="93" t="b">
        <v>0</v>
      </c>
      <c r="G247" s="93" t="b">
        <v>0</v>
      </c>
    </row>
    <row r="248" spans="1:7" ht="15">
      <c r="A248" s="93" t="s">
        <v>660</v>
      </c>
      <c r="B248" s="93">
        <v>2</v>
      </c>
      <c r="C248" s="148">
        <v>0.00691230173307242</v>
      </c>
      <c r="D248" s="93" t="s">
        <v>521</v>
      </c>
      <c r="E248" s="93" t="b">
        <v>0</v>
      </c>
      <c r="F248" s="93" t="b">
        <v>0</v>
      </c>
      <c r="G248" s="93" t="b">
        <v>0</v>
      </c>
    </row>
    <row r="249" spans="1:7" ht="15">
      <c r="A249" s="93" t="s">
        <v>661</v>
      </c>
      <c r="B249" s="93">
        <v>2</v>
      </c>
      <c r="C249" s="148">
        <v>0.00691230173307242</v>
      </c>
      <c r="D249" s="93" t="s">
        <v>521</v>
      </c>
      <c r="E249" s="93" t="b">
        <v>0</v>
      </c>
      <c r="F249" s="93" t="b">
        <v>0</v>
      </c>
      <c r="G249" s="93" t="b">
        <v>0</v>
      </c>
    </row>
    <row r="250" spans="1:7" ht="15">
      <c r="A250" s="93" t="s">
        <v>662</v>
      </c>
      <c r="B250" s="93">
        <v>2</v>
      </c>
      <c r="C250" s="148">
        <v>0.00691230173307242</v>
      </c>
      <c r="D250" s="93" t="s">
        <v>521</v>
      </c>
      <c r="E250" s="93" t="b">
        <v>0</v>
      </c>
      <c r="F250" s="93" t="b">
        <v>0</v>
      </c>
      <c r="G250" s="93" t="b">
        <v>0</v>
      </c>
    </row>
    <row r="251" spans="1:7" ht="15">
      <c r="A251" s="93" t="s">
        <v>663</v>
      </c>
      <c r="B251" s="93">
        <v>2</v>
      </c>
      <c r="C251" s="148">
        <v>0.00691230173307242</v>
      </c>
      <c r="D251" s="93" t="s">
        <v>521</v>
      </c>
      <c r="E251" s="93" t="b">
        <v>0</v>
      </c>
      <c r="F251" s="93" t="b">
        <v>0</v>
      </c>
      <c r="G251" s="93" t="b">
        <v>0</v>
      </c>
    </row>
    <row r="252" spans="1:7" ht="15">
      <c r="A252" s="93" t="s">
        <v>664</v>
      </c>
      <c r="B252" s="93">
        <v>2</v>
      </c>
      <c r="C252" s="148">
        <v>0.00691230173307242</v>
      </c>
      <c r="D252" s="93" t="s">
        <v>521</v>
      </c>
      <c r="E252" s="93" t="b">
        <v>0</v>
      </c>
      <c r="F252" s="93" t="b">
        <v>0</v>
      </c>
      <c r="G252" s="93" t="b">
        <v>0</v>
      </c>
    </row>
    <row r="253" spans="1:7" ht="15">
      <c r="A253" s="93" t="s">
        <v>246</v>
      </c>
      <c r="B253" s="93">
        <v>2</v>
      </c>
      <c r="C253" s="148">
        <v>0.00691230173307242</v>
      </c>
      <c r="D253" s="93" t="s">
        <v>521</v>
      </c>
      <c r="E253" s="93" t="b">
        <v>0</v>
      </c>
      <c r="F253" s="93" t="b">
        <v>0</v>
      </c>
      <c r="G253" s="93" t="b">
        <v>0</v>
      </c>
    </row>
    <row r="254" spans="1:7" ht="15">
      <c r="A254" s="93" t="s">
        <v>657</v>
      </c>
      <c r="B254" s="93">
        <v>2</v>
      </c>
      <c r="C254" s="148">
        <v>0.00691230173307242</v>
      </c>
      <c r="D254" s="93" t="s">
        <v>521</v>
      </c>
      <c r="E254" s="93" t="b">
        <v>0</v>
      </c>
      <c r="F254" s="93" t="b">
        <v>0</v>
      </c>
      <c r="G254" s="93" t="b">
        <v>0</v>
      </c>
    </row>
    <row r="255" spans="1:7" ht="15">
      <c r="A255" s="93" t="s">
        <v>658</v>
      </c>
      <c r="B255" s="93">
        <v>2</v>
      </c>
      <c r="C255" s="148">
        <v>0.00691230173307242</v>
      </c>
      <c r="D255" s="93" t="s">
        <v>521</v>
      </c>
      <c r="E255" s="93" t="b">
        <v>0</v>
      </c>
      <c r="F255" s="93" t="b">
        <v>0</v>
      </c>
      <c r="G255" s="93" t="b">
        <v>0</v>
      </c>
    </row>
    <row r="256" spans="1:7" ht="15">
      <c r="A256" s="93" t="s">
        <v>659</v>
      </c>
      <c r="B256" s="93">
        <v>2</v>
      </c>
      <c r="C256" s="148">
        <v>0.00691230173307242</v>
      </c>
      <c r="D256" s="93" t="s">
        <v>521</v>
      </c>
      <c r="E256" s="93" t="b">
        <v>0</v>
      </c>
      <c r="F256" s="93" t="b">
        <v>0</v>
      </c>
      <c r="G256" s="93" t="b">
        <v>0</v>
      </c>
    </row>
    <row r="257" spans="1:7" ht="15">
      <c r="A257" s="93" t="s">
        <v>241</v>
      </c>
      <c r="B257" s="93">
        <v>2</v>
      </c>
      <c r="C257" s="148">
        <v>0.00691230173307242</v>
      </c>
      <c r="D257" s="93" t="s">
        <v>521</v>
      </c>
      <c r="E257" s="93" t="b">
        <v>0</v>
      </c>
      <c r="F257" s="93" t="b">
        <v>0</v>
      </c>
      <c r="G257" s="93" t="b">
        <v>0</v>
      </c>
    </row>
    <row r="258" spans="1:7" ht="15">
      <c r="A258" s="93" t="s">
        <v>694</v>
      </c>
      <c r="B258" s="93">
        <v>2</v>
      </c>
      <c r="C258" s="148">
        <v>0.00691230173307242</v>
      </c>
      <c r="D258" s="93" t="s">
        <v>521</v>
      </c>
      <c r="E258" s="93" t="b">
        <v>0</v>
      </c>
      <c r="F258" s="93" t="b">
        <v>0</v>
      </c>
      <c r="G258" s="93" t="b">
        <v>0</v>
      </c>
    </row>
    <row r="259" spans="1:7" ht="15">
      <c r="A259" s="93" t="s">
        <v>695</v>
      </c>
      <c r="B259" s="93">
        <v>2</v>
      </c>
      <c r="C259" s="148">
        <v>0.00691230173307242</v>
      </c>
      <c r="D259" s="93" t="s">
        <v>521</v>
      </c>
      <c r="E259" s="93" t="b">
        <v>0</v>
      </c>
      <c r="F259" s="93" t="b">
        <v>0</v>
      </c>
      <c r="G259" s="93" t="b">
        <v>0</v>
      </c>
    </row>
    <row r="260" spans="1:7" ht="15">
      <c r="A260" s="93" t="s">
        <v>696</v>
      </c>
      <c r="B260" s="93">
        <v>2</v>
      </c>
      <c r="C260" s="148">
        <v>0.00691230173307242</v>
      </c>
      <c r="D260" s="93" t="s">
        <v>521</v>
      </c>
      <c r="E260" s="93" t="b">
        <v>0</v>
      </c>
      <c r="F260" s="93" t="b">
        <v>0</v>
      </c>
      <c r="G260" s="93" t="b">
        <v>0</v>
      </c>
    </row>
    <row r="261" spans="1:7" ht="15">
      <c r="A261" s="93" t="s">
        <v>655</v>
      </c>
      <c r="B261" s="93">
        <v>2</v>
      </c>
      <c r="C261" s="148">
        <v>0.00691230173307242</v>
      </c>
      <c r="D261" s="93" t="s">
        <v>521</v>
      </c>
      <c r="E261" s="93" t="b">
        <v>0</v>
      </c>
      <c r="F261" s="93" t="b">
        <v>0</v>
      </c>
      <c r="G261" s="93" t="b">
        <v>0</v>
      </c>
    </row>
    <row r="262" spans="1:7" ht="15">
      <c r="A262" s="93" t="s">
        <v>656</v>
      </c>
      <c r="B262" s="93">
        <v>2</v>
      </c>
      <c r="C262" s="148">
        <v>0.00691230173307242</v>
      </c>
      <c r="D262" s="93" t="s">
        <v>521</v>
      </c>
      <c r="E262" s="93" t="b">
        <v>0</v>
      </c>
      <c r="F262" s="93" t="b">
        <v>0</v>
      </c>
      <c r="G262" s="93" t="b">
        <v>0</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756</v>
      </c>
      <c r="B1" s="13" t="s">
        <v>757</v>
      </c>
      <c r="C1" s="13" t="s">
        <v>750</v>
      </c>
      <c r="D1" s="13" t="s">
        <v>751</v>
      </c>
      <c r="E1" s="13" t="s">
        <v>758</v>
      </c>
      <c r="F1" s="13" t="s">
        <v>144</v>
      </c>
      <c r="G1" s="13" t="s">
        <v>759</v>
      </c>
      <c r="H1" s="13" t="s">
        <v>760</v>
      </c>
      <c r="I1" s="13" t="s">
        <v>761</v>
      </c>
      <c r="J1" s="13" t="s">
        <v>762</v>
      </c>
      <c r="K1" s="13" t="s">
        <v>763</v>
      </c>
      <c r="L1" s="13" t="s">
        <v>764</v>
      </c>
    </row>
    <row r="2" spans="1:12" ht="15">
      <c r="A2" s="93" t="s">
        <v>633</v>
      </c>
      <c r="B2" s="93" t="s">
        <v>634</v>
      </c>
      <c r="C2" s="93">
        <v>13</v>
      </c>
      <c r="D2" s="148">
        <v>0.005835424893319848</v>
      </c>
      <c r="E2" s="148">
        <v>1.5735856089077975</v>
      </c>
      <c r="F2" s="93" t="s">
        <v>752</v>
      </c>
      <c r="G2" s="93" t="b">
        <v>0</v>
      </c>
      <c r="H2" s="93" t="b">
        <v>0</v>
      </c>
      <c r="I2" s="93" t="b">
        <v>0</v>
      </c>
      <c r="J2" s="93" t="b">
        <v>0</v>
      </c>
      <c r="K2" s="93" t="b">
        <v>0</v>
      </c>
      <c r="L2" s="93" t="b">
        <v>0</v>
      </c>
    </row>
    <row r="3" spans="1:12" ht="15">
      <c r="A3" s="93" t="s">
        <v>632</v>
      </c>
      <c r="B3" s="93" t="s">
        <v>635</v>
      </c>
      <c r="C3" s="93">
        <v>12</v>
      </c>
      <c r="D3" s="148">
        <v>0.006206084906276968</v>
      </c>
      <c r="E3" s="148">
        <v>1.4570800398363604</v>
      </c>
      <c r="F3" s="93" t="s">
        <v>752</v>
      </c>
      <c r="G3" s="93" t="b">
        <v>0</v>
      </c>
      <c r="H3" s="93" t="b">
        <v>0</v>
      </c>
      <c r="I3" s="93" t="b">
        <v>0</v>
      </c>
      <c r="J3" s="93" t="b">
        <v>0</v>
      </c>
      <c r="K3" s="93" t="b">
        <v>0</v>
      </c>
      <c r="L3" s="93" t="b">
        <v>0</v>
      </c>
    </row>
    <row r="4" spans="1:12" ht="15">
      <c r="A4" s="93" t="s">
        <v>636</v>
      </c>
      <c r="B4" s="93" t="s">
        <v>632</v>
      </c>
      <c r="C4" s="93">
        <v>11</v>
      </c>
      <c r="D4" s="148">
        <v>0.006505559827708827</v>
      </c>
      <c r="E4" s="148">
        <v>1.4570800398363604</v>
      </c>
      <c r="F4" s="93" t="s">
        <v>752</v>
      </c>
      <c r="G4" s="93" t="b">
        <v>0</v>
      </c>
      <c r="H4" s="93" t="b">
        <v>0</v>
      </c>
      <c r="I4" s="93" t="b">
        <v>0</v>
      </c>
      <c r="J4" s="93" t="b">
        <v>0</v>
      </c>
      <c r="K4" s="93" t="b">
        <v>0</v>
      </c>
      <c r="L4" s="93" t="b">
        <v>0</v>
      </c>
    </row>
    <row r="5" spans="1:12" ht="15">
      <c r="A5" s="93" t="s">
        <v>640</v>
      </c>
      <c r="B5" s="93" t="s">
        <v>641</v>
      </c>
      <c r="C5" s="93">
        <v>8</v>
      </c>
      <c r="D5" s="148">
        <v>0.007816497301500186</v>
      </c>
      <c r="E5" s="148">
        <v>1.7844389742226907</v>
      </c>
      <c r="F5" s="93" t="s">
        <v>752</v>
      </c>
      <c r="G5" s="93" t="b">
        <v>0</v>
      </c>
      <c r="H5" s="93" t="b">
        <v>0</v>
      </c>
      <c r="I5" s="93" t="b">
        <v>0</v>
      </c>
      <c r="J5" s="93" t="b">
        <v>0</v>
      </c>
      <c r="K5" s="93" t="b">
        <v>0</v>
      </c>
      <c r="L5" s="93" t="b">
        <v>0</v>
      </c>
    </row>
    <row r="6" spans="1:12" ht="15">
      <c r="A6" s="93" t="s">
        <v>641</v>
      </c>
      <c r="B6" s="93" t="s">
        <v>642</v>
      </c>
      <c r="C6" s="93">
        <v>8</v>
      </c>
      <c r="D6" s="148">
        <v>0.007816497301500186</v>
      </c>
      <c r="E6" s="148">
        <v>1.7844389742226907</v>
      </c>
      <c r="F6" s="93" t="s">
        <v>752</v>
      </c>
      <c r="G6" s="93" t="b">
        <v>0</v>
      </c>
      <c r="H6" s="93" t="b">
        <v>0</v>
      </c>
      <c r="I6" s="93" t="b">
        <v>0</v>
      </c>
      <c r="J6" s="93" t="b">
        <v>0</v>
      </c>
      <c r="K6" s="93" t="b">
        <v>0</v>
      </c>
      <c r="L6" s="93" t="b">
        <v>0</v>
      </c>
    </row>
    <row r="7" spans="1:12" ht="15">
      <c r="A7" s="93" t="s">
        <v>637</v>
      </c>
      <c r="B7" s="93" t="s">
        <v>647</v>
      </c>
      <c r="C7" s="93">
        <v>7</v>
      </c>
      <c r="D7" s="148">
        <v>0.006839435138812664</v>
      </c>
      <c r="E7" s="148">
        <v>1.6875289612146342</v>
      </c>
      <c r="F7" s="93" t="s">
        <v>752</v>
      </c>
      <c r="G7" s="93" t="b">
        <v>0</v>
      </c>
      <c r="H7" s="93" t="b">
        <v>0</v>
      </c>
      <c r="I7" s="93" t="b">
        <v>0</v>
      </c>
      <c r="J7" s="93" t="b">
        <v>0</v>
      </c>
      <c r="K7" s="93" t="b">
        <v>0</v>
      </c>
      <c r="L7" s="93" t="b">
        <v>0</v>
      </c>
    </row>
    <row r="8" spans="1:12" ht="15">
      <c r="A8" s="93" t="s">
        <v>631</v>
      </c>
      <c r="B8" s="93" t="s">
        <v>639</v>
      </c>
      <c r="C8" s="93">
        <v>6</v>
      </c>
      <c r="D8" s="148">
        <v>0.006651529631888753</v>
      </c>
      <c r="E8" s="148">
        <v>1.2326841012061243</v>
      </c>
      <c r="F8" s="93" t="s">
        <v>752</v>
      </c>
      <c r="G8" s="93" t="b">
        <v>0</v>
      </c>
      <c r="H8" s="93" t="b">
        <v>0</v>
      </c>
      <c r="I8" s="93" t="b">
        <v>0</v>
      </c>
      <c r="J8" s="93" t="b">
        <v>0</v>
      </c>
      <c r="K8" s="93" t="b">
        <v>0</v>
      </c>
      <c r="L8" s="93" t="b">
        <v>0</v>
      </c>
    </row>
    <row r="9" spans="1:12" ht="15">
      <c r="A9" s="93" t="s">
        <v>653</v>
      </c>
      <c r="B9" s="93" t="s">
        <v>648</v>
      </c>
      <c r="C9" s="93">
        <v>5</v>
      </c>
      <c r="D9" s="148">
        <v>0.006320753207133472</v>
      </c>
      <c r="E9" s="148">
        <v>1.8424309212003775</v>
      </c>
      <c r="F9" s="93" t="s">
        <v>752</v>
      </c>
      <c r="G9" s="93" t="b">
        <v>0</v>
      </c>
      <c r="H9" s="93" t="b">
        <v>0</v>
      </c>
      <c r="I9" s="93" t="b">
        <v>0</v>
      </c>
      <c r="J9" s="93" t="b">
        <v>0</v>
      </c>
      <c r="K9" s="93" t="b">
        <v>0</v>
      </c>
      <c r="L9" s="93" t="b">
        <v>0</v>
      </c>
    </row>
    <row r="10" spans="1:12" ht="15">
      <c r="A10" s="93" t="s">
        <v>648</v>
      </c>
      <c r="B10" s="93" t="s">
        <v>654</v>
      </c>
      <c r="C10" s="93">
        <v>5</v>
      </c>
      <c r="D10" s="148">
        <v>0.006320753207133472</v>
      </c>
      <c r="E10" s="148">
        <v>1.8424309212003775</v>
      </c>
      <c r="F10" s="93" t="s">
        <v>752</v>
      </c>
      <c r="G10" s="93" t="b">
        <v>0</v>
      </c>
      <c r="H10" s="93" t="b">
        <v>0</v>
      </c>
      <c r="I10" s="93" t="b">
        <v>0</v>
      </c>
      <c r="J10" s="93" t="b">
        <v>0</v>
      </c>
      <c r="K10" s="93" t="b">
        <v>0</v>
      </c>
      <c r="L10" s="93" t="b">
        <v>0</v>
      </c>
    </row>
    <row r="11" spans="1:12" ht="15">
      <c r="A11" s="93" t="s">
        <v>655</v>
      </c>
      <c r="B11" s="93" t="s">
        <v>656</v>
      </c>
      <c r="C11" s="93">
        <v>4</v>
      </c>
      <c r="D11" s="148">
        <v>0.005818174377164981</v>
      </c>
      <c r="E11" s="148">
        <v>2.085468969886672</v>
      </c>
      <c r="F11" s="93" t="s">
        <v>752</v>
      </c>
      <c r="G11" s="93" t="b">
        <v>0</v>
      </c>
      <c r="H11" s="93" t="b">
        <v>0</v>
      </c>
      <c r="I11" s="93" t="b">
        <v>0</v>
      </c>
      <c r="J11" s="93" t="b">
        <v>0</v>
      </c>
      <c r="K11" s="93" t="b">
        <v>0</v>
      </c>
      <c r="L11" s="93" t="b">
        <v>0</v>
      </c>
    </row>
    <row r="12" spans="1:12" ht="15">
      <c r="A12" s="93" t="s">
        <v>634</v>
      </c>
      <c r="B12" s="93" t="s">
        <v>631</v>
      </c>
      <c r="C12" s="93">
        <v>4</v>
      </c>
      <c r="D12" s="148">
        <v>0.005818174377164981</v>
      </c>
      <c r="E12" s="148">
        <v>0.8534263055018407</v>
      </c>
      <c r="F12" s="93" t="s">
        <v>752</v>
      </c>
      <c r="G12" s="93" t="b">
        <v>0</v>
      </c>
      <c r="H12" s="93" t="b">
        <v>0</v>
      </c>
      <c r="I12" s="93" t="b">
        <v>0</v>
      </c>
      <c r="J12" s="93" t="b">
        <v>0</v>
      </c>
      <c r="K12" s="93" t="b">
        <v>0</v>
      </c>
      <c r="L12" s="93" t="b">
        <v>0</v>
      </c>
    </row>
    <row r="13" spans="1:12" ht="15">
      <c r="A13" s="93" t="s">
        <v>658</v>
      </c>
      <c r="B13" s="93" t="s">
        <v>659</v>
      </c>
      <c r="C13" s="93">
        <v>4</v>
      </c>
      <c r="D13" s="148">
        <v>0.005818174377164981</v>
      </c>
      <c r="E13" s="148">
        <v>2.085468969886672</v>
      </c>
      <c r="F13" s="93" t="s">
        <v>752</v>
      </c>
      <c r="G13" s="93" t="b">
        <v>0</v>
      </c>
      <c r="H13" s="93" t="b">
        <v>0</v>
      </c>
      <c r="I13" s="93" t="b">
        <v>0</v>
      </c>
      <c r="J13" s="93" t="b">
        <v>0</v>
      </c>
      <c r="K13" s="93" t="b">
        <v>0</v>
      </c>
      <c r="L13" s="93" t="b">
        <v>0</v>
      </c>
    </row>
    <row r="14" spans="1:12" ht="15">
      <c r="A14" s="93" t="s">
        <v>660</v>
      </c>
      <c r="B14" s="93" t="s">
        <v>661</v>
      </c>
      <c r="C14" s="93">
        <v>4</v>
      </c>
      <c r="D14" s="148">
        <v>0.005818174377164981</v>
      </c>
      <c r="E14" s="148">
        <v>2.085468969886672</v>
      </c>
      <c r="F14" s="93" t="s">
        <v>752</v>
      </c>
      <c r="G14" s="93" t="b">
        <v>0</v>
      </c>
      <c r="H14" s="93" t="b">
        <v>0</v>
      </c>
      <c r="I14" s="93" t="b">
        <v>0</v>
      </c>
      <c r="J14" s="93" t="b">
        <v>0</v>
      </c>
      <c r="K14" s="93" t="b">
        <v>0</v>
      </c>
      <c r="L14" s="93" t="b">
        <v>0</v>
      </c>
    </row>
    <row r="15" spans="1:12" ht="15">
      <c r="A15" s="93" t="s">
        <v>661</v>
      </c>
      <c r="B15" s="93" t="s">
        <v>662</v>
      </c>
      <c r="C15" s="93">
        <v>4</v>
      </c>
      <c r="D15" s="148">
        <v>0.005818174377164981</v>
      </c>
      <c r="E15" s="148">
        <v>2.085468969886672</v>
      </c>
      <c r="F15" s="93" t="s">
        <v>752</v>
      </c>
      <c r="G15" s="93" t="b">
        <v>0</v>
      </c>
      <c r="H15" s="93" t="b">
        <v>0</v>
      </c>
      <c r="I15" s="93" t="b">
        <v>0</v>
      </c>
      <c r="J15" s="93" t="b">
        <v>0</v>
      </c>
      <c r="K15" s="93" t="b">
        <v>0</v>
      </c>
      <c r="L15" s="93" t="b">
        <v>0</v>
      </c>
    </row>
    <row r="16" spans="1:12" ht="15">
      <c r="A16" s="93" t="s">
        <v>662</v>
      </c>
      <c r="B16" s="93" t="s">
        <v>663</v>
      </c>
      <c r="C16" s="93">
        <v>4</v>
      </c>
      <c r="D16" s="148">
        <v>0.005818174377164981</v>
      </c>
      <c r="E16" s="148">
        <v>2.085468969886672</v>
      </c>
      <c r="F16" s="93" t="s">
        <v>752</v>
      </c>
      <c r="G16" s="93" t="b">
        <v>0</v>
      </c>
      <c r="H16" s="93" t="b">
        <v>0</v>
      </c>
      <c r="I16" s="93" t="b">
        <v>0</v>
      </c>
      <c r="J16" s="93" t="b">
        <v>0</v>
      </c>
      <c r="K16" s="93" t="b">
        <v>0</v>
      </c>
      <c r="L16" s="93" t="b">
        <v>0</v>
      </c>
    </row>
    <row r="17" spans="1:12" ht="15">
      <c r="A17" s="93" t="s">
        <v>663</v>
      </c>
      <c r="B17" s="93" t="s">
        <v>664</v>
      </c>
      <c r="C17" s="93">
        <v>4</v>
      </c>
      <c r="D17" s="148">
        <v>0.005818174377164981</v>
      </c>
      <c r="E17" s="148">
        <v>2.085468969886672</v>
      </c>
      <c r="F17" s="93" t="s">
        <v>752</v>
      </c>
      <c r="G17" s="93" t="b">
        <v>0</v>
      </c>
      <c r="H17" s="93" t="b">
        <v>0</v>
      </c>
      <c r="I17" s="93" t="b">
        <v>0</v>
      </c>
      <c r="J17" s="93" t="b">
        <v>0</v>
      </c>
      <c r="K17" s="93" t="b">
        <v>0</v>
      </c>
      <c r="L17" s="93" t="b">
        <v>0</v>
      </c>
    </row>
    <row r="18" spans="1:12" ht="15">
      <c r="A18" s="93" t="s">
        <v>631</v>
      </c>
      <c r="B18" s="93" t="s">
        <v>636</v>
      </c>
      <c r="C18" s="93">
        <v>4</v>
      </c>
      <c r="D18" s="148">
        <v>0.005818174377164981</v>
      </c>
      <c r="E18" s="148">
        <v>0.9694426664315426</v>
      </c>
      <c r="F18" s="93" t="s">
        <v>752</v>
      </c>
      <c r="G18" s="93" t="b">
        <v>0</v>
      </c>
      <c r="H18" s="93" t="b">
        <v>0</v>
      </c>
      <c r="I18" s="93" t="b">
        <v>0</v>
      </c>
      <c r="J18" s="93" t="b">
        <v>0</v>
      </c>
      <c r="K18" s="93" t="b">
        <v>0</v>
      </c>
      <c r="L18" s="93" t="b">
        <v>0</v>
      </c>
    </row>
    <row r="19" spans="1:12" ht="15">
      <c r="A19" s="93" t="s">
        <v>654</v>
      </c>
      <c r="B19" s="93" t="s">
        <v>637</v>
      </c>
      <c r="C19" s="93">
        <v>4</v>
      </c>
      <c r="D19" s="148">
        <v>0.005818174377164981</v>
      </c>
      <c r="E19" s="148">
        <v>1.590618948206578</v>
      </c>
      <c r="F19" s="93" t="s">
        <v>752</v>
      </c>
      <c r="G19" s="93" t="b">
        <v>0</v>
      </c>
      <c r="H19" s="93" t="b">
        <v>0</v>
      </c>
      <c r="I19" s="93" t="b">
        <v>0</v>
      </c>
      <c r="J19" s="93" t="b">
        <v>0</v>
      </c>
      <c r="K19" s="93" t="b">
        <v>0</v>
      </c>
      <c r="L19" s="93" t="b">
        <v>0</v>
      </c>
    </row>
    <row r="20" spans="1:12" ht="15">
      <c r="A20" s="93" t="s">
        <v>647</v>
      </c>
      <c r="B20" s="93" t="s">
        <v>665</v>
      </c>
      <c r="C20" s="93">
        <v>4</v>
      </c>
      <c r="D20" s="148">
        <v>0.005818174377164981</v>
      </c>
      <c r="E20" s="148">
        <v>1.8424309212003775</v>
      </c>
      <c r="F20" s="93" t="s">
        <v>752</v>
      </c>
      <c r="G20" s="93" t="b">
        <v>0</v>
      </c>
      <c r="H20" s="93" t="b">
        <v>0</v>
      </c>
      <c r="I20" s="93" t="b">
        <v>0</v>
      </c>
      <c r="J20" s="93" t="b">
        <v>0</v>
      </c>
      <c r="K20" s="93" t="b">
        <v>0</v>
      </c>
      <c r="L20" s="93" t="b">
        <v>0</v>
      </c>
    </row>
    <row r="21" spans="1:12" ht="15">
      <c r="A21" s="93" t="s">
        <v>665</v>
      </c>
      <c r="B21" s="93" t="s">
        <v>666</v>
      </c>
      <c r="C21" s="93">
        <v>4</v>
      </c>
      <c r="D21" s="148">
        <v>0.005818174377164981</v>
      </c>
      <c r="E21" s="148">
        <v>2.085468969886672</v>
      </c>
      <c r="F21" s="93" t="s">
        <v>752</v>
      </c>
      <c r="G21" s="93" t="b">
        <v>0</v>
      </c>
      <c r="H21" s="93" t="b">
        <v>0</v>
      </c>
      <c r="I21" s="93" t="b">
        <v>0</v>
      </c>
      <c r="J21" s="93" t="b">
        <v>0</v>
      </c>
      <c r="K21" s="93" t="b">
        <v>0</v>
      </c>
      <c r="L21" s="93" t="b">
        <v>0</v>
      </c>
    </row>
    <row r="22" spans="1:12" ht="15">
      <c r="A22" s="93" t="s">
        <v>666</v>
      </c>
      <c r="B22" s="93" t="s">
        <v>667</v>
      </c>
      <c r="C22" s="93">
        <v>4</v>
      </c>
      <c r="D22" s="148">
        <v>0.005818174377164981</v>
      </c>
      <c r="E22" s="148">
        <v>2.085468969886672</v>
      </c>
      <c r="F22" s="93" t="s">
        <v>752</v>
      </c>
      <c r="G22" s="93" t="b">
        <v>0</v>
      </c>
      <c r="H22" s="93" t="b">
        <v>0</v>
      </c>
      <c r="I22" s="93" t="b">
        <v>0</v>
      </c>
      <c r="J22" s="93" t="b">
        <v>0</v>
      </c>
      <c r="K22" s="93" t="b">
        <v>0</v>
      </c>
      <c r="L22" s="93" t="b">
        <v>0</v>
      </c>
    </row>
    <row r="23" spans="1:12" ht="15">
      <c r="A23" s="93" t="s">
        <v>667</v>
      </c>
      <c r="B23" s="93" t="s">
        <v>633</v>
      </c>
      <c r="C23" s="93">
        <v>4</v>
      </c>
      <c r="D23" s="148">
        <v>0.005818174377164981</v>
      </c>
      <c r="E23" s="148">
        <v>1.6461362760564093</v>
      </c>
      <c r="F23" s="93" t="s">
        <v>752</v>
      </c>
      <c r="G23" s="93" t="b">
        <v>0</v>
      </c>
      <c r="H23" s="93" t="b">
        <v>0</v>
      </c>
      <c r="I23" s="93" t="b">
        <v>0</v>
      </c>
      <c r="J23" s="93" t="b">
        <v>0</v>
      </c>
      <c r="K23" s="93" t="b">
        <v>0</v>
      </c>
      <c r="L23" s="93" t="b">
        <v>0</v>
      </c>
    </row>
    <row r="24" spans="1:12" ht="15">
      <c r="A24" s="93" t="s">
        <v>634</v>
      </c>
      <c r="B24" s="93" t="s">
        <v>668</v>
      </c>
      <c r="C24" s="93">
        <v>4</v>
      </c>
      <c r="D24" s="148">
        <v>0.005818174377164981</v>
      </c>
      <c r="E24" s="148">
        <v>1.5735856089077975</v>
      </c>
      <c r="F24" s="93" t="s">
        <v>752</v>
      </c>
      <c r="G24" s="93" t="b">
        <v>0</v>
      </c>
      <c r="H24" s="93" t="b">
        <v>0</v>
      </c>
      <c r="I24" s="93" t="b">
        <v>0</v>
      </c>
      <c r="J24" s="93" t="b">
        <v>0</v>
      </c>
      <c r="K24" s="93" t="b">
        <v>0</v>
      </c>
      <c r="L24" s="93" t="b">
        <v>0</v>
      </c>
    </row>
    <row r="25" spans="1:12" ht="15">
      <c r="A25" s="93" t="s">
        <v>668</v>
      </c>
      <c r="B25" s="93" t="s">
        <v>669</v>
      </c>
      <c r="C25" s="93">
        <v>4</v>
      </c>
      <c r="D25" s="148">
        <v>0.005818174377164981</v>
      </c>
      <c r="E25" s="148">
        <v>2.085468969886672</v>
      </c>
      <c r="F25" s="93" t="s">
        <v>752</v>
      </c>
      <c r="G25" s="93" t="b">
        <v>0</v>
      </c>
      <c r="H25" s="93" t="b">
        <v>0</v>
      </c>
      <c r="I25" s="93" t="b">
        <v>0</v>
      </c>
      <c r="J25" s="93" t="b">
        <v>0</v>
      </c>
      <c r="K25" s="93" t="b">
        <v>0</v>
      </c>
      <c r="L25" s="93" t="b">
        <v>0</v>
      </c>
    </row>
    <row r="26" spans="1:12" ht="15">
      <c r="A26" s="93" t="s">
        <v>669</v>
      </c>
      <c r="B26" s="93" t="s">
        <v>670</v>
      </c>
      <c r="C26" s="93">
        <v>4</v>
      </c>
      <c r="D26" s="148">
        <v>0.005818174377164981</v>
      </c>
      <c r="E26" s="148">
        <v>2.085468969886672</v>
      </c>
      <c r="F26" s="93" t="s">
        <v>752</v>
      </c>
      <c r="G26" s="93" t="b">
        <v>0</v>
      </c>
      <c r="H26" s="93" t="b">
        <v>0</v>
      </c>
      <c r="I26" s="93" t="b">
        <v>0</v>
      </c>
      <c r="J26" s="93" t="b">
        <v>0</v>
      </c>
      <c r="K26" s="93" t="b">
        <v>0</v>
      </c>
      <c r="L26" s="93" t="b">
        <v>0</v>
      </c>
    </row>
    <row r="27" spans="1:12" ht="15">
      <c r="A27" s="93" t="s">
        <v>670</v>
      </c>
      <c r="B27" s="93" t="s">
        <v>671</v>
      </c>
      <c r="C27" s="93">
        <v>4</v>
      </c>
      <c r="D27" s="148">
        <v>0.005818174377164981</v>
      </c>
      <c r="E27" s="148">
        <v>2.085468969886672</v>
      </c>
      <c r="F27" s="93" t="s">
        <v>752</v>
      </c>
      <c r="G27" s="93" t="b">
        <v>0</v>
      </c>
      <c r="H27" s="93" t="b">
        <v>0</v>
      </c>
      <c r="I27" s="93" t="b">
        <v>0</v>
      </c>
      <c r="J27" s="93" t="b">
        <v>0</v>
      </c>
      <c r="K27" s="93" t="b">
        <v>0</v>
      </c>
      <c r="L27" s="93" t="b">
        <v>0</v>
      </c>
    </row>
    <row r="28" spans="1:12" ht="15">
      <c r="A28" s="93" t="s">
        <v>671</v>
      </c>
      <c r="B28" s="93" t="s">
        <v>672</v>
      </c>
      <c r="C28" s="93">
        <v>4</v>
      </c>
      <c r="D28" s="148">
        <v>0.005818174377164981</v>
      </c>
      <c r="E28" s="148">
        <v>2.085468969886672</v>
      </c>
      <c r="F28" s="93" t="s">
        <v>752</v>
      </c>
      <c r="G28" s="93" t="b">
        <v>0</v>
      </c>
      <c r="H28" s="93" t="b">
        <v>0</v>
      </c>
      <c r="I28" s="93" t="b">
        <v>0</v>
      </c>
      <c r="J28" s="93" t="b">
        <v>0</v>
      </c>
      <c r="K28" s="93" t="b">
        <v>0</v>
      </c>
      <c r="L28" s="93" t="b">
        <v>0</v>
      </c>
    </row>
    <row r="29" spans="1:12" ht="15">
      <c r="A29" s="93" t="s">
        <v>672</v>
      </c>
      <c r="B29" s="93" t="s">
        <v>643</v>
      </c>
      <c r="C29" s="93">
        <v>4</v>
      </c>
      <c r="D29" s="148">
        <v>0.005818174377164981</v>
      </c>
      <c r="E29" s="148">
        <v>1.7844389742226907</v>
      </c>
      <c r="F29" s="93" t="s">
        <v>752</v>
      </c>
      <c r="G29" s="93" t="b">
        <v>0</v>
      </c>
      <c r="H29" s="93" t="b">
        <v>0</v>
      </c>
      <c r="I29" s="93" t="b">
        <v>0</v>
      </c>
      <c r="J29" s="93" t="b">
        <v>0</v>
      </c>
      <c r="K29" s="93" t="b">
        <v>0</v>
      </c>
      <c r="L29" s="93" t="b">
        <v>0</v>
      </c>
    </row>
    <row r="30" spans="1:12" ht="15">
      <c r="A30" s="93" t="s">
        <v>643</v>
      </c>
      <c r="B30" s="93" t="s">
        <v>643</v>
      </c>
      <c r="C30" s="93">
        <v>4</v>
      </c>
      <c r="D30" s="148">
        <v>0.005818174377164981</v>
      </c>
      <c r="E30" s="148">
        <v>1.4834089785587095</v>
      </c>
      <c r="F30" s="93" t="s">
        <v>752</v>
      </c>
      <c r="G30" s="93" t="b">
        <v>0</v>
      </c>
      <c r="H30" s="93" t="b">
        <v>0</v>
      </c>
      <c r="I30" s="93" t="b">
        <v>0</v>
      </c>
      <c r="J30" s="93" t="b">
        <v>0</v>
      </c>
      <c r="K30" s="93" t="b">
        <v>0</v>
      </c>
      <c r="L30" s="93" t="b">
        <v>0</v>
      </c>
    </row>
    <row r="31" spans="1:12" ht="15">
      <c r="A31" s="93" t="s">
        <v>643</v>
      </c>
      <c r="B31" s="93" t="s">
        <v>636</v>
      </c>
      <c r="C31" s="93">
        <v>4</v>
      </c>
      <c r="D31" s="148">
        <v>0.005818174377164981</v>
      </c>
      <c r="E31" s="148">
        <v>1.345106280392428</v>
      </c>
      <c r="F31" s="93" t="s">
        <v>752</v>
      </c>
      <c r="G31" s="93" t="b">
        <v>0</v>
      </c>
      <c r="H31" s="93" t="b">
        <v>0</v>
      </c>
      <c r="I31" s="93" t="b">
        <v>0</v>
      </c>
      <c r="J31" s="93" t="b">
        <v>0</v>
      </c>
      <c r="K31" s="93" t="b">
        <v>0</v>
      </c>
      <c r="L31" s="93" t="b">
        <v>0</v>
      </c>
    </row>
    <row r="32" spans="1:12" ht="15">
      <c r="A32" s="93" t="s">
        <v>635</v>
      </c>
      <c r="B32" s="93" t="s">
        <v>638</v>
      </c>
      <c r="C32" s="93">
        <v>4</v>
      </c>
      <c r="D32" s="148">
        <v>0.005818174377164981</v>
      </c>
      <c r="E32" s="148">
        <v>1.256165197055647</v>
      </c>
      <c r="F32" s="93" t="s">
        <v>752</v>
      </c>
      <c r="G32" s="93" t="b">
        <v>0</v>
      </c>
      <c r="H32" s="93" t="b">
        <v>0</v>
      </c>
      <c r="I32" s="93" t="b">
        <v>0</v>
      </c>
      <c r="J32" s="93" t="b">
        <v>0</v>
      </c>
      <c r="K32" s="93" t="b">
        <v>0</v>
      </c>
      <c r="L32" s="93" t="b">
        <v>0</v>
      </c>
    </row>
    <row r="33" spans="1:12" ht="15">
      <c r="A33" s="93" t="s">
        <v>638</v>
      </c>
      <c r="B33" s="93" t="s">
        <v>631</v>
      </c>
      <c r="C33" s="93">
        <v>4</v>
      </c>
      <c r="D33" s="148">
        <v>0.005818174377164981</v>
      </c>
      <c r="E33" s="148">
        <v>1.0131271483693527</v>
      </c>
      <c r="F33" s="93" t="s">
        <v>752</v>
      </c>
      <c r="G33" s="93" t="b">
        <v>0</v>
      </c>
      <c r="H33" s="93" t="b">
        <v>0</v>
      </c>
      <c r="I33" s="93" t="b">
        <v>0</v>
      </c>
      <c r="J33" s="93" t="b">
        <v>0</v>
      </c>
      <c r="K33" s="93" t="b">
        <v>0</v>
      </c>
      <c r="L33" s="93" t="b">
        <v>0</v>
      </c>
    </row>
    <row r="34" spans="1:12" ht="15">
      <c r="A34" s="93" t="s">
        <v>674</v>
      </c>
      <c r="B34" s="93" t="s">
        <v>675</v>
      </c>
      <c r="C34" s="93">
        <v>4</v>
      </c>
      <c r="D34" s="148">
        <v>0.005818174377164981</v>
      </c>
      <c r="E34" s="148">
        <v>2.085468969886672</v>
      </c>
      <c r="F34" s="93" t="s">
        <v>752</v>
      </c>
      <c r="G34" s="93" t="b">
        <v>0</v>
      </c>
      <c r="H34" s="93" t="b">
        <v>0</v>
      </c>
      <c r="I34" s="93" t="b">
        <v>0</v>
      </c>
      <c r="J34" s="93" t="b">
        <v>0</v>
      </c>
      <c r="K34" s="93" t="b">
        <v>0</v>
      </c>
      <c r="L34" s="93" t="b">
        <v>0</v>
      </c>
    </row>
    <row r="35" spans="1:12" ht="15">
      <c r="A35" s="93" t="s">
        <v>676</v>
      </c>
      <c r="B35" s="93" t="s">
        <v>677</v>
      </c>
      <c r="C35" s="93">
        <v>4</v>
      </c>
      <c r="D35" s="148">
        <v>0.008183832496331828</v>
      </c>
      <c r="E35" s="148">
        <v>2.085468969886672</v>
      </c>
      <c r="F35" s="93" t="s">
        <v>752</v>
      </c>
      <c r="G35" s="93" t="b">
        <v>0</v>
      </c>
      <c r="H35" s="93" t="b">
        <v>0</v>
      </c>
      <c r="I35" s="93" t="b">
        <v>0</v>
      </c>
      <c r="J35" s="93" t="b">
        <v>0</v>
      </c>
      <c r="K35" s="93" t="b">
        <v>0</v>
      </c>
      <c r="L35" s="93" t="b">
        <v>0</v>
      </c>
    </row>
    <row r="36" spans="1:12" ht="15">
      <c r="A36" s="93" t="s">
        <v>644</v>
      </c>
      <c r="B36" s="93" t="s">
        <v>678</v>
      </c>
      <c r="C36" s="93">
        <v>3</v>
      </c>
      <c r="D36" s="148">
        <v>0.005100008405319512</v>
      </c>
      <c r="E36" s="148">
        <v>1.8424309212003775</v>
      </c>
      <c r="F36" s="93" t="s">
        <v>752</v>
      </c>
      <c r="G36" s="93" t="b">
        <v>0</v>
      </c>
      <c r="H36" s="93" t="b">
        <v>0</v>
      </c>
      <c r="I36" s="93" t="b">
        <v>0</v>
      </c>
      <c r="J36" s="93" t="b">
        <v>0</v>
      </c>
      <c r="K36" s="93" t="b">
        <v>0</v>
      </c>
      <c r="L36" s="93" t="b">
        <v>0</v>
      </c>
    </row>
    <row r="37" spans="1:12" ht="15">
      <c r="A37" s="93" t="s">
        <v>678</v>
      </c>
      <c r="B37" s="93" t="s">
        <v>679</v>
      </c>
      <c r="C37" s="93">
        <v>3</v>
      </c>
      <c r="D37" s="148">
        <v>0.005100008405319512</v>
      </c>
      <c r="E37" s="148">
        <v>2.210407706494972</v>
      </c>
      <c r="F37" s="93" t="s">
        <v>752</v>
      </c>
      <c r="G37" s="93" t="b">
        <v>0</v>
      </c>
      <c r="H37" s="93" t="b">
        <v>0</v>
      </c>
      <c r="I37" s="93" t="b">
        <v>0</v>
      </c>
      <c r="J37" s="93" t="b">
        <v>0</v>
      </c>
      <c r="K37" s="93" t="b">
        <v>0</v>
      </c>
      <c r="L37" s="93" t="b">
        <v>0</v>
      </c>
    </row>
    <row r="38" spans="1:12" ht="15">
      <c r="A38" s="93" t="s">
        <v>679</v>
      </c>
      <c r="B38" s="93" t="s">
        <v>680</v>
      </c>
      <c r="C38" s="93">
        <v>3</v>
      </c>
      <c r="D38" s="148">
        <v>0.005100008405319512</v>
      </c>
      <c r="E38" s="148">
        <v>2.210407706494972</v>
      </c>
      <c r="F38" s="93" t="s">
        <v>752</v>
      </c>
      <c r="G38" s="93" t="b">
        <v>0</v>
      </c>
      <c r="H38" s="93" t="b">
        <v>0</v>
      </c>
      <c r="I38" s="93" t="b">
        <v>0</v>
      </c>
      <c r="J38" s="93" t="b">
        <v>0</v>
      </c>
      <c r="K38" s="93" t="b">
        <v>0</v>
      </c>
      <c r="L38" s="93" t="b">
        <v>0</v>
      </c>
    </row>
    <row r="39" spans="1:12" ht="15">
      <c r="A39" s="93" t="s">
        <v>680</v>
      </c>
      <c r="B39" s="93" t="s">
        <v>631</v>
      </c>
      <c r="C39" s="93">
        <v>3</v>
      </c>
      <c r="D39" s="148">
        <v>0.005100008405319512</v>
      </c>
      <c r="E39" s="148">
        <v>1.365309666480715</v>
      </c>
      <c r="F39" s="93" t="s">
        <v>752</v>
      </c>
      <c r="G39" s="93" t="b">
        <v>0</v>
      </c>
      <c r="H39" s="93" t="b">
        <v>0</v>
      </c>
      <c r="I39" s="93" t="b">
        <v>0</v>
      </c>
      <c r="J39" s="93" t="b">
        <v>0</v>
      </c>
      <c r="K39" s="93" t="b">
        <v>0</v>
      </c>
      <c r="L39" s="93" t="b">
        <v>0</v>
      </c>
    </row>
    <row r="40" spans="1:12" ht="15">
      <c r="A40" s="93" t="s">
        <v>631</v>
      </c>
      <c r="B40" s="93" t="s">
        <v>633</v>
      </c>
      <c r="C40" s="93">
        <v>3</v>
      </c>
      <c r="D40" s="148">
        <v>0.005100008405319512</v>
      </c>
      <c r="E40" s="148">
        <v>0.8445039298232427</v>
      </c>
      <c r="F40" s="93" t="s">
        <v>752</v>
      </c>
      <c r="G40" s="93" t="b">
        <v>0</v>
      </c>
      <c r="H40" s="93" t="b">
        <v>0</v>
      </c>
      <c r="I40" s="93" t="b">
        <v>0</v>
      </c>
      <c r="J40" s="93" t="b">
        <v>0</v>
      </c>
      <c r="K40" s="93" t="b">
        <v>0</v>
      </c>
      <c r="L40" s="93" t="b">
        <v>0</v>
      </c>
    </row>
    <row r="41" spans="1:12" ht="15">
      <c r="A41" s="93" t="s">
        <v>634</v>
      </c>
      <c r="B41" s="93" t="s">
        <v>645</v>
      </c>
      <c r="C41" s="93">
        <v>3</v>
      </c>
      <c r="D41" s="148">
        <v>0.005100008405319512</v>
      </c>
      <c r="E41" s="148">
        <v>1.2056088236132032</v>
      </c>
      <c r="F41" s="93" t="s">
        <v>752</v>
      </c>
      <c r="G41" s="93" t="b">
        <v>0</v>
      </c>
      <c r="H41" s="93" t="b">
        <v>0</v>
      </c>
      <c r="I41" s="93" t="b">
        <v>0</v>
      </c>
      <c r="J41" s="93" t="b">
        <v>0</v>
      </c>
      <c r="K41" s="93" t="b">
        <v>0</v>
      </c>
      <c r="L41" s="93" t="b">
        <v>0</v>
      </c>
    </row>
    <row r="42" spans="1:12" ht="15">
      <c r="A42" s="93" t="s">
        <v>645</v>
      </c>
      <c r="B42" s="93" t="s">
        <v>638</v>
      </c>
      <c r="C42" s="93">
        <v>3</v>
      </c>
      <c r="D42" s="148">
        <v>0.005100008405319512</v>
      </c>
      <c r="E42" s="148">
        <v>1.3653096664807152</v>
      </c>
      <c r="F42" s="93" t="s">
        <v>752</v>
      </c>
      <c r="G42" s="93" t="b">
        <v>0</v>
      </c>
      <c r="H42" s="93" t="b">
        <v>0</v>
      </c>
      <c r="I42" s="93" t="b">
        <v>0</v>
      </c>
      <c r="J42" s="93" t="b">
        <v>0</v>
      </c>
      <c r="K42" s="93" t="b">
        <v>0</v>
      </c>
      <c r="L42" s="93" t="b">
        <v>0</v>
      </c>
    </row>
    <row r="43" spans="1:12" ht="15">
      <c r="A43" s="93" t="s">
        <v>638</v>
      </c>
      <c r="B43" s="93" t="s">
        <v>646</v>
      </c>
      <c r="C43" s="93">
        <v>3</v>
      </c>
      <c r="D43" s="148">
        <v>0.005100008405319512</v>
      </c>
      <c r="E43" s="148">
        <v>1.5114377021589531</v>
      </c>
      <c r="F43" s="93" t="s">
        <v>752</v>
      </c>
      <c r="G43" s="93" t="b">
        <v>0</v>
      </c>
      <c r="H43" s="93" t="b">
        <v>0</v>
      </c>
      <c r="I43" s="93" t="b">
        <v>0</v>
      </c>
      <c r="J43" s="93" t="b">
        <v>0</v>
      </c>
      <c r="K43" s="93" t="b">
        <v>0</v>
      </c>
      <c r="L43" s="93" t="b">
        <v>0</v>
      </c>
    </row>
    <row r="44" spans="1:12" ht="15">
      <c r="A44" s="93" t="s">
        <v>646</v>
      </c>
      <c r="B44" s="93" t="s">
        <v>681</v>
      </c>
      <c r="C44" s="93">
        <v>3</v>
      </c>
      <c r="D44" s="148">
        <v>0.005100008405319512</v>
      </c>
      <c r="E44" s="148">
        <v>1.8424309212003775</v>
      </c>
      <c r="F44" s="93" t="s">
        <v>752</v>
      </c>
      <c r="G44" s="93" t="b">
        <v>0</v>
      </c>
      <c r="H44" s="93" t="b">
        <v>0</v>
      </c>
      <c r="I44" s="93" t="b">
        <v>0</v>
      </c>
      <c r="J44" s="93" t="b">
        <v>0</v>
      </c>
      <c r="K44" s="93" t="b">
        <v>0</v>
      </c>
      <c r="L44" s="93" t="b">
        <v>0</v>
      </c>
    </row>
    <row r="45" spans="1:12" ht="15">
      <c r="A45" s="93" t="s">
        <v>681</v>
      </c>
      <c r="B45" s="93" t="s">
        <v>682</v>
      </c>
      <c r="C45" s="93">
        <v>3</v>
      </c>
      <c r="D45" s="148">
        <v>0.005100008405319512</v>
      </c>
      <c r="E45" s="148">
        <v>2.210407706494972</v>
      </c>
      <c r="F45" s="93" t="s">
        <v>752</v>
      </c>
      <c r="G45" s="93" t="b">
        <v>0</v>
      </c>
      <c r="H45" s="93" t="b">
        <v>0</v>
      </c>
      <c r="I45" s="93" t="b">
        <v>0</v>
      </c>
      <c r="J45" s="93" t="b">
        <v>0</v>
      </c>
      <c r="K45" s="93" t="b">
        <v>0</v>
      </c>
      <c r="L45" s="93" t="b">
        <v>0</v>
      </c>
    </row>
    <row r="46" spans="1:12" ht="15">
      <c r="A46" s="93" t="s">
        <v>682</v>
      </c>
      <c r="B46" s="93" t="s">
        <v>683</v>
      </c>
      <c r="C46" s="93">
        <v>3</v>
      </c>
      <c r="D46" s="148">
        <v>0.005100008405319512</v>
      </c>
      <c r="E46" s="148">
        <v>2.210407706494972</v>
      </c>
      <c r="F46" s="93" t="s">
        <v>752</v>
      </c>
      <c r="G46" s="93" t="b">
        <v>0</v>
      </c>
      <c r="H46" s="93" t="b">
        <v>0</v>
      </c>
      <c r="I46" s="93" t="b">
        <v>0</v>
      </c>
      <c r="J46" s="93" t="b">
        <v>0</v>
      </c>
      <c r="K46" s="93" t="b">
        <v>0</v>
      </c>
      <c r="L46" s="93" t="b">
        <v>0</v>
      </c>
    </row>
    <row r="47" spans="1:12" ht="15">
      <c r="A47" s="93" t="s">
        <v>683</v>
      </c>
      <c r="B47" s="93" t="s">
        <v>242</v>
      </c>
      <c r="C47" s="93">
        <v>3</v>
      </c>
      <c r="D47" s="148">
        <v>0.005100008405319512</v>
      </c>
      <c r="E47" s="148">
        <v>2.210407706494972</v>
      </c>
      <c r="F47" s="93" t="s">
        <v>752</v>
      </c>
      <c r="G47" s="93" t="b">
        <v>0</v>
      </c>
      <c r="H47" s="93" t="b">
        <v>0</v>
      </c>
      <c r="I47" s="93" t="b">
        <v>0</v>
      </c>
      <c r="J47" s="93" t="b">
        <v>0</v>
      </c>
      <c r="K47" s="93" t="b">
        <v>0</v>
      </c>
      <c r="L47" s="93" t="b">
        <v>0</v>
      </c>
    </row>
    <row r="48" spans="1:12" ht="15">
      <c r="A48" s="93" t="s">
        <v>242</v>
      </c>
      <c r="B48" s="93" t="s">
        <v>684</v>
      </c>
      <c r="C48" s="93">
        <v>3</v>
      </c>
      <c r="D48" s="148">
        <v>0.005100008405319512</v>
      </c>
      <c r="E48" s="148">
        <v>2.210407706494972</v>
      </c>
      <c r="F48" s="93" t="s">
        <v>752</v>
      </c>
      <c r="G48" s="93" t="b">
        <v>0</v>
      </c>
      <c r="H48" s="93" t="b">
        <v>0</v>
      </c>
      <c r="I48" s="93" t="b">
        <v>0</v>
      </c>
      <c r="J48" s="93" t="b">
        <v>0</v>
      </c>
      <c r="K48" s="93" t="b">
        <v>0</v>
      </c>
      <c r="L48" s="93" t="b">
        <v>0</v>
      </c>
    </row>
    <row r="49" spans="1:12" ht="15">
      <c r="A49" s="93" t="s">
        <v>684</v>
      </c>
      <c r="B49" s="93" t="s">
        <v>685</v>
      </c>
      <c r="C49" s="93">
        <v>3</v>
      </c>
      <c r="D49" s="148">
        <v>0.005100008405319512</v>
      </c>
      <c r="E49" s="148">
        <v>2.210407706494972</v>
      </c>
      <c r="F49" s="93" t="s">
        <v>752</v>
      </c>
      <c r="G49" s="93" t="b">
        <v>0</v>
      </c>
      <c r="H49" s="93" t="b">
        <v>0</v>
      </c>
      <c r="I49" s="93" t="b">
        <v>0</v>
      </c>
      <c r="J49" s="93" t="b">
        <v>0</v>
      </c>
      <c r="K49" s="93" t="b">
        <v>0</v>
      </c>
      <c r="L49" s="93" t="b">
        <v>0</v>
      </c>
    </row>
    <row r="50" spans="1:12" ht="15">
      <c r="A50" s="93" t="s">
        <v>685</v>
      </c>
      <c r="B50" s="93" t="s">
        <v>240</v>
      </c>
      <c r="C50" s="93">
        <v>3</v>
      </c>
      <c r="D50" s="148">
        <v>0.005100008405319512</v>
      </c>
      <c r="E50" s="148">
        <v>2.210407706494972</v>
      </c>
      <c r="F50" s="93" t="s">
        <v>752</v>
      </c>
      <c r="G50" s="93" t="b">
        <v>0</v>
      </c>
      <c r="H50" s="93" t="b">
        <v>0</v>
      </c>
      <c r="I50" s="93" t="b">
        <v>0</v>
      </c>
      <c r="J50" s="93" t="b">
        <v>0</v>
      </c>
      <c r="K50" s="93" t="b">
        <v>0</v>
      </c>
      <c r="L50" s="93" t="b">
        <v>0</v>
      </c>
    </row>
    <row r="51" spans="1:12" ht="15">
      <c r="A51" s="93" t="s">
        <v>240</v>
      </c>
      <c r="B51" s="93" t="s">
        <v>686</v>
      </c>
      <c r="C51" s="93">
        <v>3</v>
      </c>
      <c r="D51" s="148">
        <v>0.005100008405319512</v>
      </c>
      <c r="E51" s="148">
        <v>2.210407706494972</v>
      </c>
      <c r="F51" s="93" t="s">
        <v>752</v>
      </c>
      <c r="G51" s="93" t="b">
        <v>0</v>
      </c>
      <c r="H51" s="93" t="b">
        <v>0</v>
      </c>
      <c r="I51" s="93" t="b">
        <v>0</v>
      </c>
      <c r="J51" s="93" t="b">
        <v>0</v>
      </c>
      <c r="K51" s="93" t="b">
        <v>0</v>
      </c>
      <c r="L51" s="93" t="b">
        <v>0</v>
      </c>
    </row>
    <row r="52" spans="1:12" ht="15">
      <c r="A52" s="93" t="s">
        <v>686</v>
      </c>
      <c r="B52" s="93" t="s">
        <v>687</v>
      </c>
      <c r="C52" s="93">
        <v>3</v>
      </c>
      <c r="D52" s="148">
        <v>0.005100008405319512</v>
      </c>
      <c r="E52" s="148">
        <v>2.210407706494972</v>
      </c>
      <c r="F52" s="93" t="s">
        <v>752</v>
      </c>
      <c r="G52" s="93" t="b">
        <v>0</v>
      </c>
      <c r="H52" s="93" t="b">
        <v>0</v>
      </c>
      <c r="I52" s="93" t="b">
        <v>0</v>
      </c>
      <c r="J52" s="93" t="b">
        <v>0</v>
      </c>
      <c r="K52" s="93" t="b">
        <v>0</v>
      </c>
      <c r="L52" s="93" t="b">
        <v>0</v>
      </c>
    </row>
    <row r="53" spans="1:12" ht="15">
      <c r="A53" s="93" t="s">
        <v>687</v>
      </c>
      <c r="B53" s="93" t="s">
        <v>688</v>
      </c>
      <c r="C53" s="93">
        <v>3</v>
      </c>
      <c r="D53" s="148">
        <v>0.005100008405319512</v>
      </c>
      <c r="E53" s="148">
        <v>2.210407706494972</v>
      </c>
      <c r="F53" s="93" t="s">
        <v>752</v>
      </c>
      <c r="G53" s="93" t="b">
        <v>0</v>
      </c>
      <c r="H53" s="93" t="b">
        <v>0</v>
      </c>
      <c r="I53" s="93" t="b">
        <v>0</v>
      </c>
      <c r="J53" s="93" t="b">
        <v>0</v>
      </c>
      <c r="K53" s="93" t="b">
        <v>0</v>
      </c>
      <c r="L53" s="93" t="b">
        <v>0</v>
      </c>
    </row>
    <row r="54" spans="1:12" ht="15">
      <c r="A54" s="93" t="s">
        <v>688</v>
      </c>
      <c r="B54" s="93" t="s">
        <v>652</v>
      </c>
      <c r="C54" s="93">
        <v>3</v>
      </c>
      <c r="D54" s="148">
        <v>0.005100008405319512</v>
      </c>
      <c r="E54" s="148">
        <v>1.9885589568786155</v>
      </c>
      <c r="F54" s="93" t="s">
        <v>752</v>
      </c>
      <c r="G54" s="93" t="b">
        <v>0</v>
      </c>
      <c r="H54" s="93" t="b">
        <v>0</v>
      </c>
      <c r="I54" s="93" t="b">
        <v>0</v>
      </c>
      <c r="J54" s="93" t="b">
        <v>0</v>
      </c>
      <c r="K54" s="93" t="b">
        <v>0</v>
      </c>
      <c r="L54" s="93" t="b">
        <v>0</v>
      </c>
    </row>
    <row r="55" spans="1:12" ht="15">
      <c r="A55" s="93" t="s">
        <v>652</v>
      </c>
      <c r="B55" s="93" t="s">
        <v>649</v>
      </c>
      <c r="C55" s="93">
        <v>3</v>
      </c>
      <c r="D55" s="148">
        <v>0.005100008405319512</v>
      </c>
      <c r="E55" s="148">
        <v>1.6875289612146342</v>
      </c>
      <c r="F55" s="93" t="s">
        <v>752</v>
      </c>
      <c r="G55" s="93" t="b">
        <v>0</v>
      </c>
      <c r="H55" s="93" t="b">
        <v>0</v>
      </c>
      <c r="I55" s="93" t="b">
        <v>0</v>
      </c>
      <c r="J55" s="93" t="b">
        <v>0</v>
      </c>
      <c r="K55" s="93" t="b">
        <v>0</v>
      </c>
      <c r="L55" s="93" t="b">
        <v>0</v>
      </c>
    </row>
    <row r="56" spans="1:12" ht="15">
      <c r="A56" s="93" t="s">
        <v>649</v>
      </c>
      <c r="B56" s="93" t="s">
        <v>640</v>
      </c>
      <c r="C56" s="93">
        <v>3</v>
      </c>
      <c r="D56" s="148">
        <v>0.005100008405319512</v>
      </c>
      <c r="E56" s="148">
        <v>1.4834089785587095</v>
      </c>
      <c r="F56" s="93" t="s">
        <v>752</v>
      </c>
      <c r="G56" s="93" t="b">
        <v>0</v>
      </c>
      <c r="H56" s="93" t="b">
        <v>0</v>
      </c>
      <c r="I56" s="93" t="b">
        <v>0</v>
      </c>
      <c r="J56" s="93" t="b">
        <v>0</v>
      </c>
      <c r="K56" s="93" t="b">
        <v>0</v>
      </c>
      <c r="L56" s="93" t="b">
        <v>0</v>
      </c>
    </row>
    <row r="57" spans="1:12" ht="15">
      <c r="A57" s="93" t="s">
        <v>642</v>
      </c>
      <c r="B57" s="93" t="s">
        <v>689</v>
      </c>
      <c r="C57" s="93">
        <v>3</v>
      </c>
      <c r="D57" s="148">
        <v>0.005100008405319512</v>
      </c>
      <c r="E57" s="148">
        <v>1.7844389742226907</v>
      </c>
      <c r="F57" s="93" t="s">
        <v>752</v>
      </c>
      <c r="G57" s="93" t="b">
        <v>0</v>
      </c>
      <c r="H57" s="93" t="b">
        <v>0</v>
      </c>
      <c r="I57" s="93" t="b">
        <v>0</v>
      </c>
      <c r="J57" s="93" t="b">
        <v>0</v>
      </c>
      <c r="K57" s="93" t="b">
        <v>0</v>
      </c>
      <c r="L57" s="93" t="b">
        <v>0</v>
      </c>
    </row>
    <row r="58" spans="1:12" ht="15">
      <c r="A58" s="93" t="s">
        <v>650</v>
      </c>
      <c r="B58" s="93" t="s">
        <v>637</v>
      </c>
      <c r="C58" s="93">
        <v>3</v>
      </c>
      <c r="D58" s="148">
        <v>0.005100008405319512</v>
      </c>
      <c r="E58" s="148">
        <v>1.3864989655506532</v>
      </c>
      <c r="F58" s="93" t="s">
        <v>752</v>
      </c>
      <c r="G58" s="93" t="b">
        <v>0</v>
      </c>
      <c r="H58" s="93" t="b">
        <v>0</v>
      </c>
      <c r="I58" s="93" t="b">
        <v>0</v>
      </c>
      <c r="J58" s="93" t="b">
        <v>0</v>
      </c>
      <c r="K58" s="93" t="b">
        <v>0</v>
      </c>
      <c r="L58" s="93" t="b">
        <v>0</v>
      </c>
    </row>
    <row r="59" spans="1:12" ht="15">
      <c r="A59" s="93" t="s">
        <v>646</v>
      </c>
      <c r="B59" s="93" t="s">
        <v>632</v>
      </c>
      <c r="C59" s="93">
        <v>3</v>
      </c>
      <c r="D59" s="148">
        <v>0.005100008405319512</v>
      </c>
      <c r="E59" s="148">
        <v>1.089103254541766</v>
      </c>
      <c r="F59" s="93" t="s">
        <v>752</v>
      </c>
      <c r="G59" s="93" t="b">
        <v>0</v>
      </c>
      <c r="H59" s="93" t="b">
        <v>0</v>
      </c>
      <c r="I59" s="93" t="b">
        <v>0</v>
      </c>
      <c r="J59" s="93" t="b">
        <v>0</v>
      </c>
      <c r="K59" s="93" t="b">
        <v>0</v>
      </c>
      <c r="L59" s="93" t="b">
        <v>0</v>
      </c>
    </row>
    <row r="60" spans="1:12" ht="15">
      <c r="A60" s="93" t="s">
        <v>642</v>
      </c>
      <c r="B60" s="93" t="s">
        <v>691</v>
      </c>
      <c r="C60" s="93">
        <v>3</v>
      </c>
      <c r="D60" s="148">
        <v>0.005100008405319512</v>
      </c>
      <c r="E60" s="148">
        <v>1.7844389742226907</v>
      </c>
      <c r="F60" s="93" t="s">
        <v>752</v>
      </c>
      <c r="G60" s="93" t="b">
        <v>0</v>
      </c>
      <c r="H60" s="93" t="b">
        <v>0</v>
      </c>
      <c r="I60" s="93" t="b">
        <v>0</v>
      </c>
      <c r="J60" s="93" t="b">
        <v>0</v>
      </c>
      <c r="K60" s="93" t="b">
        <v>0</v>
      </c>
      <c r="L60" s="93" t="b">
        <v>0</v>
      </c>
    </row>
    <row r="61" spans="1:12" ht="15">
      <c r="A61" s="93" t="s">
        <v>650</v>
      </c>
      <c r="B61" s="93" t="s">
        <v>692</v>
      </c>
      <c r="C61" s="93">
        <v>3</v>
      </c>
      <c r="D61" s="148">
        <v>0.005100008405319512</v>
      </c>
      <c r="E61" s="148">
        <v>1.9093777108309906</v>
      </c>
      <c r="F61" s="93" t="s">
        <v>752</v>
      </c>
      <c r="G61" s="93" t="b">
        <v>0</v>
      </c>
      <c r="H61" s="93" t="b">
        <v>0</v>
      </c>
      <c r="I61" s="93" t="b">
        <v>0</v>
      </c>
      <c r="J61" s="93" t="b">
        <v>0</v>
      </c>
      <c r="K61" s="93" t="b">
        <v>0</v>
      </c>
      <c r="L61" s="93" t="b">
        <v>0</v>
      </c>
    </row>
    <row r="62" spans="1:12" ht="15">
      <c r="A62" s="93" t="s">
        <v>692</v>
      </c>
      <c r="B62" s="93" t="s">
        <v>631</v>
      </c>
      <c r="C62" s="93">
        <v>3</v>
      </c>
      <c r="D62" s="148">
        <v>0.005100008405319512</v>
      </c>
      <c r="E62" s="148">
        <v>1.365309666480715</v>
      </c>
      <c r="F62" s="93" t="s">
        <v>752</v>
      </c>
      <c r="G62" s="93" t="b">
        <v>0</v>
      </c>
      <c r="H62" s="93" t="b">
        <v>0</v>
      </c>
      <c r="I62" s="93" t="b">
        <v>0</v>
      </c>
      <c r="J62" s="93" t="b">
        <v>0</v>
      </c>
      <c r="K62" s="93" t="b">
        <v>0</v>
      </c>
      <c r="L62" s="93" t="b">
        <v>0</v>
      </c>
    </row>
    <row r="63" spans="1:12" ht="15">
      <c r="A63" s="93" t="s">
        <v>635</v>
      </c>
      <c r="B63" s="93" t="s">
        <v>674</v>
      </c>
      <c r="C63" s="93">
        <v>3</v>
      </c>
      <c r="D63" s="148">
        <v>0.005100008405319512</v>
      </c>
      <c r="E63" s="148">
        <v>1.4834089785587095</v>
      </c>
      <c r="F63" s="93" t="s">
        <v>752</v>
      </c>
      <c r="G63" s="93" t="b">
        <v>0</v>
      </c>
      <c r="H63" s="93" t="b">
        <v>0</v>
      </c>
      <c r="I63" s="93" t="b">
        <v>0</v>
      </c>
      <c r="J63" s="93" t="b">
        <v>0</v>
      </c>
      <c r="K63" s="93" t="b">
        <v>0</v>
      </c>
      <c r="L63" s="93" t="b">
        <v>0</v>
      </c>
    </row>
    <row r="64" spans="1:12" ht="15">
      <c r="A64" s="93" t="s">
        <v>241</v>
      </c>
      <c r="B64" s="93" t="s">
        <v>237</v>
      </c>
      <c r="C64" s="93">
        <v>2</v>
      </c>
      <c r="D64" s="148">
        <v>0.004091916248165914</v>
      </c>
      <c r="E64" s="148">
        <v>1.9885589568786155</v>
      </c>
      <c r="F64" s="93" t="s">
        <v>752</v>
      </c>
      <c r="G64" s="93" t="b">
        <v>0</v>
      </c>
      <c r="H64" s="93" t="b">
        <v>0</v>
      </c>
      <c r="I64" s="93" t="b">
        <v>0</v>
      </c>
      <c r="J64" s="93" t="b">
        <v>0</v>
      </c>
      <c r="K64" s="93" t="b">
        <v>0</v>
      </c>
      <c r="L64" s="93" t="b">
        <v>0</v>
      </c>
    </row>
    <row r="65" spans="1:12" ht="15">
      <c r="A65" s="93" t="s">
        <v>237</v>
      </c>
      <c r="B65" s="93" t="s">
        <v>694</v>
      </c>
      <c r="C65" s="93">
        <v>2</v>
      </c>
      <c r="D65" s="148">
        <v>0.004091916248165914</v>
      </c>
      <c r="E65" s="148">
        <v>1.9885589568786155</v>
      </c>
      <c r="F65" s="93" t="s">
        <v>752</v>
      </c>
      <c r="G65" s="93" t="b">
        <v>0</v>
      </c>
      <c r="H65" s="93" t="b">
        <v>0</v>
      </c>
      <c r="I65" s="93" t="b">
        <v>0</v>
      </c>
      <c r="J65" s="93" t="b">
        <v>0</v>
      </c>
      <c r="K65" s="93" t="b">
        <v>0</v>
      </c>
      <c r="L65" s="93" t="b">
        <v>0</v>
      </c>
    </row>
    <row r="66" spans="1:12" ht="15">
      <c r="A66" s="93" t="s">
        <v>694</v>
      </c>
      <c r="B66" s="93" t="s">
        <v>695</v>
      </c>
      <c r="C66" s="93">
        <v>2</v>
      </c>
      <c r="D66" s="148">
        <v>0.004091916248165914</v>
      </c>
      <c r="E66" s="148">
        <v>2.386498965550653</v>
      </c>
      <c r="F66" s="93" t="s">
        <v>752</v>
      </c>
      <c r="G66" s="93" t="b">
        <v>0</v>
      </c>
      <c r="H66" s="93" t="b">
        <v>0</v>
      </c>
      <c r="I66" s="93" t="b">
        <v>0</v>
      </c>
      <c r="J66" s="93" t="b">
        <v>0</v>
      </c>
      <c r="K66" s="93" t="b">
        <v>0</v>
      </c>
      <c r="L66" s="93" t="b">
        <v>0</v>
      </c>
    </row>
    <row r="67" spans="1:12" ht="15">
      <c r="A67" s="93" t="s">
        <v>695</v>
      </c>
      <c r="B67" s="93" t="s">
        <v>696</v>
      </c>
      <c r="C67" s="93">
        <v>2</v>
      </c>
      <c r="D67" s="148">
        <v>0.004091916248165914</v>
      </c>
      <c r="E67" s="148">
        <v>2.386498965550653</v>
      </c>
      <c r="F67" s="93" t="s">
        <v>752</v>
      </c>
      <c r="G67" s="93" t="b">
        <v>0</v>
      </c>
      <c r="H67" s="93" t="b">
        <v>0</v>
      </c>
      <c r="I67" s="93" t="b">
        <v>0</v>
      </c>
      <c r="J67" s="93" t="b">
        <v>0</v>
      </c>
      <c r="K67" s="93" t="b">
        <v>0</v>
      </c>
      <c r="L67" s="93" t="b">
        <v>0</v>
      </c>
    </row>
    <row r="68" spans="1:12" ht="15">
      <c r="A68" s="93" t="s">
        <v>696</v>
      </c>
      <c r="B68" s="93" t="s">
        <v>655</v>
      </c>
      <c r="C68" s="93">
        <v>2</v>
      </c>
      <c r="D68" s="148">
        <v>0.004091916248165914</v>
      </c>
      <c r="E68" s="148">
        <v>2.085468969886672</v>
      </c>
      <c r="F68" s="93" t="s">
        <v>752</v>
      </c>
      <c r="G68" s="93" t="b">
        <v>0</v>
      </c>
      <c r="H68" s="93" t="b">
        <v>0</v>
      </c>
      <c r="I68" s="93" t="b">
        <v>0</v>
      </c>
      <c r="J68" s="93" t="b">
        <v>0</v>
      </c>
      <c r="K68" s="93" t="b">
        <v>0</v>
      </c>
      <c r="L68" s="93" t="b">
        <v>0</v>
      </c>
    </row>
    <row r="69" spans="1:12" ht="15">
      <c r="A69" s="93" t="s">
        <v>656</v>
      </c>
      <c r="B69" s="93" t="s">
        <v>637</v>
      </c>
      <c r="C69" s="93">
        <v>2</v>
      </c>
      <c r="D69" s="148">
        <v>0.004091916248165914</v>
      </c>
      <c r="E69" s="148">
        <v>1.386498965550653</v>
      </c>
      <c r="F69" s="93" t="s">
        <v>752</v>
      </c>
      <c r="G69" s="93" t="b">
        <v>0</v>
      </c>
      <c r="H69" s="93" t="b">
        <v>0</v>
      </c>
      <c r="I69" s="93" t="b">
        <v>0</v>
      </c>
      <c r="J69" s="93" t="b">
        <v>0</v>
      </c>
      <c r="K69" s="93" t="b">
        <v>0</v>
      </c>
      <c r="L69" s="93" t="b">
        <v>0</v>
      </c>
    </row>
    <row r="70" spans="1:12" ht="15">
      <c r="A70" s="93" t="s">
        <v>647</v>
      </c>
      <c r="B70" s="93" t="s">
        <v>645</v>
      </c>
      <c r="C70" s="93">
        <v>2</v>
      </c>
      <c r="D70" s="148">
        <v>0.004091916248165914</v>
      </c>
      <c r="E70" s="148">
        <v>1.2983628768501019</v>
      </c>
      <c r="F70" s="93" t="s">
        <v>752</v>
      </c>
      <c r="G70" s="93" t="b">
        <v>0</v>
      </c>
      <c r="H70" s="93" t="b">
        <v>0</v>
      </c>
      <c r="I70" s="93" t="b">
        <v>0</v>
      </c>
      <c r="J70" s="93" t="b">
        <v>0</v>
      </c>
      <c r="K70" s="93" t="b">
        <v>0</v>
      </c>
      <c r="L70" s="93" t="b">
        <v>0</v>
      </c>
    </row>
    <row r="71" spans="1:12" ht="15">
      <c r="A71" s="93" t="s">
        <v>645</v>
      </c>
      <c r="B71" s="93" t="s">
        <v>631</v>
      </c>
      <c r="C71" s="93">
        <v>2</v>
      </c>
      <c r="D71" s="148">
        <v>0.004091916248165914</v>
      </c>
      <c r="E71" s="148">
        <v>0.8212416221304395</v>
      </c>
      <c r="F71" s="93" t="s">
        <v>752</v>
      </c>
      <c r="G71" s="93" t="b">
        <v>0</v>
      </c>
      <c r="H71" s="93" t="b">
        <v>0</v>
      </c>
      <c r="I71" s="93" t="b">
        <v>0</v>
      </c>
      <c r="J71" s="93" t="b">
        <v>0</v>
      </c>
      <c r="K71" s="93" t="b">
        <v>0</v>
      </c>
      <c r="L71" s="93" t="b">
        <v>0</v>
      </c>
    </row>
    <row r="72" spans="1:12" ht="15">
      <c r="A72" s="93" t="s">
        <v>632</v>
      </c>
      <c r="B72" s="93" t="s">
        <v>697</v>
      </c>
      <c r="C72" s="93">
        <v>2</v>
      </c>
      <c r="D72" s="148">
        <v>0.004091916248165914</v>
      </c>
      <c r="E72" s="148">
        <v>1.4570800398363606</v>
      </c>
      <c r="F72" s="93" t="s">
        <v>752</v>
      </c>
      <c r="G72" s="93" t="b">
        <v>0</v>
      </c>
      <c r="H72" s="93" t="b">
        <v>0</v>
      </c>
      <c r="I72" s="93" t="b">
        <v>0</v>
      </c>
      <c r="J72" s="93" t="b">
        <v>0</v>
      </c>
      <c r="K72" s="93" t="b">
        <v>0</v>
      </c>
      <c r="L72" s="93" t="b">
        <v>0</v>
      </c>
    </row>
    <row r="73" spans="1:12" ht="15">
      <c r="A73" s="93" t="s">
        <v>697</v>
      </c>
      <c r="B73" s="93" t="s">
        <v>657</v>
      </c>
      <c r="C73" s="93">
        <v>2</v>
      </c>
      <c r="D73" s="148">
        <v>0.004091916248165914</v>
      </c>
      <c r="E73" s="148">
        <v>2.085468969886672</v>
      </c>
      <c r="F73" s="93" t="s">
        <v>752</v>
      </c>
      <c r="G73" s="93" t="b">
        <v>0</v>
      </c>
      <c r="H73" s="93" t="b">
        <v>0</v>
      </c>
      <c r="I73" s="93" t="b">
        <v>0</v>
      </c>
      <c r="J73" s="93" t="b">
        <v>0</v>
      </c>
      <c r="K73" s="93" t="b">
        <v>0</v>
      </c>
      <c r="L73" s="93" t="b">
        <v>0</v>
      </c>
    </row>
    <row r="74" spans="1:12" ht="15">
      <c r="A74" s="93" t="s">
        <v>657</v>
      </c>
      <c r="B74" s="93" t="s">
        <v>698</v>
      </c>
      <c r="C74" s="93">
        <v>2</v>
      </c>
      <c r="D74" s="148">
        <v>0.004091916248165914</v>
      </c>
      <c r="E74" s="148">
        <v>2.085468969886672</v>
      </c>
      <c r="F74" s="93" t="s">
        <v>752</v>
      </c>
      <c r="G74" s="93" t="b">
        <v>0</v>
      </c>
      <c r="H74" s="93" t="b">
        <v>0</v>
      </c>
      <c r="I74" s="93" t="b">
        <v>0</v>
      </c>
      <c r="J74" s="93" t="b">
        <v>0</v>
      </c>
      <c r="K74" s="93" t="b">
        <v>0</v>
      </c>
      <c r="L74" s="93" t="b">
        <v>0</v>
      </c>
    </row>
    <row r="75" spans="1:12" ht="15">
      <c r="A75" s="93" t="s">
        <v>698</v>
      </c>
      <c r="B75" s="93" t="s">
        <v>639</v>
      </c>
      <c r="C75" s="93">
        <v>2</v>
      </c>
      <c r="D75" s="148">
        <v>0.004091916248165914</v>
      </c>
      <c r="E75" s="148">
        <v>1.7332864517753095</v>
      </c>
      <c r="F75" s="93" t="s">
        <v>752</v>
      </c>
      <c r="G75" s="93" t="b">
        <v>0</v>
      </c>
      <c r="H75" s="93" t="b">
        <v>0</v>
      </c>
      <c r="I75" s="93" t="b">
        <v>0</v>
      </c>
      <c r="J75" s="93" t="b">
        <v>0</v>
      </c>
      <c r="K75" s="93" t="b">
        <v>0</v>
      </c>
      <c r="L75" s="93" t="b">
        <v>0</v>
      </c>
    </row>
    <row r="76" spans="1:12" ht="15">
      <c r="A76" s="93" t="s">
        <v>639</v>
      </c>
      <c r="B76" s="93" t="s">
        <v>699</v>
      </c>
      <c r="C76" s="93">
        <v>2</v>
      </c>
      <c r="D76" s="148">
        <v>0.004091916248165914</v>
      </c>
      <c r="E76" s="148">
        <v>2.085468969886672</v>
      </c>
      <c r="F76" s="93" t="s">
        <v>752</v>
      </c>
      <c r="G76" s="93" t="b">
        <v>0</v>
      </c>
      <c r="H76" s="93" t="b">
        <v>0</v>
      </c>
      <c r="I76" s="93" t="b">
        <v>0</v>
      </c>
      <c r="J76" s="93" t="b">
        <v>0</v>
      </c>
      <c r="K76" s="93" t="b">
        <v>0</v>
      </c>
      <c r="L76" s="93" t="b">
        <v>0</v>
      </c>
    </row>
    <row r="77" spans="1:12" ht="15">
      <c r="A77" s="93" t="s">
        <v>699</v>
      </c>
      <c r="B77" s="93" t="s">
        <v>633</v>
      </c>
      <c r="C77" s="93">
        <v>2</v>
      </c>
      <c r="D77" s="148">
        <v>0.004091916248165914</v>
      </c>
      <c r="E77" s="148">
        <v>1.6461362760564093</v>
      </c>
      <c r="F77" s="93" t="s">
        <v>752</v>
      </c>
      <c r="G77" s="93" t="b">
        <v>0</v>
      </c>
      <c r="H77" s="93" t="b">
        <v>0</v>
      </c>
      <c r="I77" s="93" t="b">
        <v>0</v>
      </c>
      <c r="J77" s="93" t="b">
        <v>0</v>
      </c>
      <c r="K77" s="93" t="b">
        <v>0</v>
      </c>
      <c r="L77" s="93" t="b">
        <v>0</v>
      </c>
    </row>
    <row r="78" spans="1:12" ht="15">
      <c r="A78" s="93" t="s">
        <v>631</v>
      </c>
      <c r="B78" s="93" t="s">
        <v>645</v>
      </c>
      <c r="C78" s="93">
        <v>2</v>
      </c>
      <c r="D78" s="148">
        <v>0.004091916248165914</v>
      </c>
      <c r="E78" s="148">
        <v>0.8647073159115297</v>
      </c>
      <c r="F78" s="93" t="s">
        <v>752</v>
      </c>
      <c r="G78" s="93" t="b">
        <v>0</v>
      </c>
      <c r="H78" s="93" t="b">
        <v>0</v>
      </c>
      <c r="I78" s="93" t="b">
        <v>0</v>
      </c>
      <c r="J78" s="93" t="b">
        <v>0</v>
      </c>
      <c r="K78" s="93" t="b">
        <v>0</v>
      </c>
      <c r="L78" s="93" t="b">
        <v>0</v>
      </c>
    </row>
    <row r="79" spans="1:12" ht="15">
      <c r="A79" s="93" t="s">
        <v>645</v>
      </c>
      <c r="B79" s="93" t="s">
        <v>700</v>
      </c>
      <c r="C79" s="93">
        <v>2</v>
      </c>
      <c r="D79" s="148">
        <v>0.004091916248165914</v>
      </c>
      <c r="E79" s="148">
        <v>1.8424309212003775</v>
      </c>
      <c r="F79" s="93" t="s">
        <v>752</v>
      </c>
      <c r="G79" s="93" t="b">
        <v>0</v>
      </c>
      <c r="H79" s="93" t="b">
        <v>0</v>
      </c>
      <c r="I79" s="93" t="b">
        <v>0</v>
      </c>
      <c r="J79" s="93" t="b">
        <v>0</v>
      </c>
      <c r="K79" s="93" t="b">
        <v>0</v>
      </c>
      <c r="L79" s="93" t="b">
        <v>0</v>
      </c>
    </row>
    <row r="80" spans="1:12" ht="15">
      <c r="A80" s="93" t="s">
        <v>700</v>
      </c>
      <c r="B80" s="93" t="s">
        <v>701</v>
      </c>
      <c r="C80" s="93">
        <v>2</v>
      </c>
      <c r="D80" s="148">
        <v>0.004091916248165914</v>
      </c>
      <c r="E80" s="148">
        <v>2.386498965550653</v>
      </c>
      <c r="F80" s="93" t="s">
        <v>752</v>
      </c>
      <c r="G80" s="93" t="b">
        <v>0</v>
      </c>
      <c r="H80" s="93" t="b">
        <v>0</v>
      </c>
      <c r="I80" s="93" t="b">
        <v>0</v>
      </c>
      <c r="J80" s="93" t="b">
        <v>0</v>
      </c>
      <c r="K80" s="93" t="b">
        <v>0</v>
      </c>
      <c r="L80" s="93" t="b">
        <v>0</v>
      </c>
    </row>
    <row r="81" spans="1:12" ht="15">
      <c r="A81" s="93" t="s">
        <v>701</v>
      </c>
      <c r="B81" s="93" t="s">
        <v>702</v>
      </c>
      <c r="C81" s="93">
        <v>2</v>
      </c>
      <c r="D81" s="148">
        <v>0.004091916248165914</v>
      </c>
      <c r="E81" s="148">
        <v>2.386498965550653</v>
      </c>
      <c r="F81" s="93" t="s">
        <v>752</v>
      </c>
      <c r="G81" s="93" t="b">
        <v>0</v>
      </c>
      <c r="H81" s="93" t="b">
        <v>0</v>
      </c>
      <c r="I81" s="93" t="b">
        <v>0</v>
      </c>
      <c r="J81" s="93" t="b">
        <v>0</v>
      </c>
      <c r="K81" s="93" t="b">
        <v>0</v>
      </c>
      <c r="L81" s="93" t="b">
        <v>0</v>
      </c>
    </row>
    <row r="82" spans="1:12" ht="15">
      <c r="A82" s="93" t="s">
        <v>702</v>
      </c>
      <c r="B82" s="93" t="s">
        <v>703</v>
      </c>
      <c r="C82" s="93">
        <v>2</v>
      </c>
      <c r="D82" s="148">
        <v>0.004091916248165914</v>
      </c>
      <c r="E82" s="148">
        <v>2.386498965550653</v>
      </c>
      <c r="F82" s="93" t="s">
        <v>752</v>
      </c>
      <c r="G82" s="93" t="b">
        <v>0</v>
      </c>
      <c r="H82" s="93" t="b">
        <v>0</v>
      </c>
      <c r="I82" s="93" t="b">
        <v>0</v>
      </c>
      <c r="J82" s="93" t="b">
        <v>0</v>
      </c>
      <c r="K82" s="93" t="b">
        <v>0</v>
      </c>
      <c r="L82" s="93" t="b">
        <v>0</v>
      </c>
    </row>
    <row r="83" spans="1:12" ht="15">
      <c r="A83" s="93" t="s">
        <v>703</v>
      </c>
      <c r="B83" s="93" t="s">
        <v>704</v>
      </c>
      <c r="C83" s="93">
        <v>2</v>
      </c>
      <c r="D83" s="148">
        <v>0.004091916248165914</v>
      </c>
      <c r="E83" s="148">
        <v>2.386498965550653</v>
      </c>
      <c r="F83" s="93" t="s">
        <v>752</v>
      </c>
      <c r="G83" s="93" t="b">
        <v>0</v>
      </c>
      <c r="H83" s="93" t="b">
        <v>0</v>
      </c>
      <c r="I83" s="93" t="b">
        <v>0</v>
      </c>
      <c r="J83" s="93" t="b">
        <v>0</v>
      </c>
      <c r="K83" s="93" t="b">
        <v>0</v>
      </c>
      <c r="L83" s="93" t="b">
        <v>0</v>
      </c>
    </row>
    <row r="84" spans="1:12" ht="15">
      <c r="A84" s="93" t="s">
        <v>704</v>
      </c>
      <c r="B84" s="93" t="s">
        <v>705</v>
      </c>
      <c r="C84" s="93">
        <v>2</v>
      </c>
      <c r="D84" s="148">
        <v>0.004091916248165914</v>
      </c>
      <c r="E84" s="148">
        <v>2.386498965550653</v>
      </c>
      <c r="F84" s="93" t="s">
        <v>752</v>
      </c>
      <c r="G84" s="93" t="b">
        <v>0</v>
      </c>
      <c r="H84" s="93" t="b">
        <v>0</v>
      </c>
      <c r="I84" s="93" t="b">
        <v>0</v>
      </c>
      <c r="J84" s="93" t="b">
        <v>0</v>
      </c>
      <c r="K84" s="93" t="b">
        <v>0</v>
      </c>
      <c r="L84" s="93" t="b">
        <v>0</v>
      </c>
    </row>
    <row r="85" spans="1:12" ht="15">
      <c r="A85" s="93" t="s">
        <v>705</v>
      </c>
      <c r="B85" s="93" t="s">
        <v>706</v>
      </c>
      <c r="C85" s="93">
        <v>2</v>
      </c>
      <c r="D85" s="148">
        <v>0.004091916248165914</v>
      </c>
      <c r="E85" s="148">
        <v>2.386498965550653</v>
      </c>
      <c r="F85" s="93" t="s">
        <v>752</v>
      </c>
      <c r="G85" s="93" t="b">
        <v>0</v>
      </c>
      <c r="H85" s="93" t="b">
        <v>0</v>
      </c>
      <c r="I85" s="93" t="b">
        <v>0</v>
      </c>
      <c r="J85" s="93" t="b">
        <v>0</v>
      </c>
      <c r="K85" s="93" t="b">
        <v>0</v>
      </c>
      <c r="L85" s="93" t="b">
        <v>0</v>
      </c>
    </row>
    <row r="86" spans="1:12" ht="15">
      <c r="A86" s="93" t="s">
        <v>706</v>
      </c>
      <c r="B86" s="93" t="s">
        <v>707</v>
      </c>
      <c r="C86" s="93">
        <v>2</v>
      </c>
      <c r="D86" s="148">
        <v>0.004091916248165914</v>
      </c>
      <c r="E86" s="148">
        <v>2.386498965550653</v>
      </c>
      <c r="F86" s="93" t="s">
        <v>752</v>
      </c>
      <c r="G86" s="93" t="b">
        <v>0</v>
      </c>
      <c r="H86" s="93" t="b">
        <v>0</v>
      </c>
      <c r="I86" s="93" t="b">
        <v>0</v>
      </c>
      <c r="J86" s="93" t="b">
        <v>0</v>
      </c>
      <c r="K86" s="93" t="b">
        <v>0</v>
      </c>
      <c r="L86" s="93" t="b">
        <v>0</v>
      </c>
    </row>
    <row r="87" spans="1:12" ht="15">
      <c r="A87" s="93" t="s">
        <v>707</v>
      </c>
      <c r="B87" s="93" t="s">
        <v>649</v>
      </c>
      <c r="C87" s="93">
        <v>2</v>
      </c>
      <c r="D87" s="148">
        <v>0.004091916248165914</v>
      </c>
      <c r="E87" s="148">
        <v>1.9093777108309906</v>
      </c>
      <c r="F87" s="93" t="s">
        <v>752</v>
      </c>
      <c r="G87" s="93" t="b">
        <v>0</v>
      </c>
      <c r="H87" s="93" t="b">
        <v>0</v>
      </c>
      <c r="I87" s="93" t="b">
        <v>0</v>
      </c>
      <c r="J87" s="93" t="b">
        <v>0</v>
      </c>
      <c r="K87" s="93" t="b">
        <v>0</v>
      </c>
      <c r="L87" s="93" t="b">
        <v>0</v>
      </c>
    </row>
    <row r="88" spans="1:12" ht="15">
      <c r="A88" s="93" t="s">
        <v>649</v>
      </c>
      <c r="B88" s="93" t="s">
        <v>658</v>
      </c>
      <c r="C88" s="93">
        <v>2</v>
      </c>
      <c r="D88" s="148">
        <v>0.004091916248165914</v>
      </c>
      <c r="E88" s="148">
        <v>1.6083477151670094</v>
      </c>
      <c r="F88" s="93" t="s">
        <v>752</v>
      </c>
      <c r="G88" s="93" t="b">
        <v>0</v>
      </c>
      <c r="H88" s="93" t="b">
        <v>0</v>
      </c>
      <c r="I88" s="93" t="b">
        <v>0</v>
      </c>
      <c r="J88" s="93" t="b">
        <v>0</v>
      </c>
      <c r="K88" s="93" t="b">
        <v>0</v>
      </c>
      <c r="L88" s="93" t="b">
        <v>0</v>
      </c>
    </row>
    <row r="89" spans="1:12" ht="15">
      <c r="A89" s="93" t="s">
        <v>659</v>
      </c>
      <c r="B89" s="93" t="s">
        <v>636</v>
      </c>
      <c r="C89" s="93">
        <v>2</v>
      </c>
      <c r="D89" s="148">
        <v>0.004091916248165914</v>
      </c>
      <c r="E89" s="148">
        <v>1.345106280392428</v>
      </c>
      <c r="F89" s="93" t="s">
        <v>752</v>
      </c>
      <c r="G89" s="93" t="b">
        <v>0</v>
      </c>
      <c r="H89" s="93" t="b">
        <v>0</v>
      </c>
      <c r="I89" s="93" t="b">
        <v>0</v>
      </c>
      <c r="J89" s="93" t="b">
        <v>0</v>
      </c>
      <c r="K89" s="93" t="b">
        <v>0</v>
      </c>
      <c r="L89" s="93" t="b">
        <v>0</v>
      </c>
    </row>
    <row r="90" spans="1:12" ht="15">
      <c r="A90" s="93" t="s">
        <v>635</v>
      </c>
      <c r="B90" s="93" t="s">
        <v>640</v>
      </c>
      <c r="C90" s="93">
        <v>2</v>
      </c>
      <c r="D90" s="148">
        <v>0.004091916248165914</v>
      </c>
      <c r="E90" s="148">
        <v>1.006287723839047</v>
      </c>
      <c r="F90" s="93" t="s">
        <v>752</v>
      </c>
      <c r="G90" s="93" t="b">
        <v>0</v>
      </c>
      <c r="H90" s="93" t="b">
        <v>0</v>
      </c>
      <c r="I90" s="93" t="b">
        <v>0</v>
      </c>
      <c r="J90" s="93" t="b">
        <v>0</v>
      </c>
      <c r="K90" s="93" t="b">
        <v>0</v>
      </c>
      <c r="L90" s="93" t="b">
        <v>0</v>
      </c>
    </row>
    <row r="91" spans="1:12" ht="15">
      <c r="A91" s="93" t="s">
        <v>644</v>
      </c>
      <c r="B91" s="93" t="s">
        <v>708</v>
      </c>
      <c r="C91" s="93">
        <v>2</v>
      </c>
      <c r="D91" s="148">
        <v>0.004091916248165914</v>
      </c>
      <c r="E91" s="148">
        <v>1.8424309212003775</v>
      </c>
      <c r="F91" s="93" t="s">
        <v>752</v>
      </c>
      <c r="G91" s="93" t="b">
        <v>0</v>
      </c>
      <c r="H91" s="93" t="b">
        <v>0</v>
      </c>
      <c r="I91" s="93" t="b">
        <v>0</v>
      </c>
      <c r="J91" s="93" t="b">
        <v>0</v>
      </c>
      <c r="K91" s="93" t="b">
        <v>0</v>
      </c>
      <c r="L91" s="93" t="b">
        <v>0</v>
      </c>
    </row>
    <row r="92" spans="1:12" ht="15">
      <c r="A92" s="93" t="s">
        <v>708</v>
      </c>
      <c r="B92" s="93" t="s">
        <v>660</v>
      </c>
      <c r="C92" s="93">
        <v>2</v>
      </c>
      <c r="D92" s="148">
        <v>0.004091916248165914</v>
      </c>
      <c r="E92" s="148">
        <v>2.085468969886672</v>
      </c>
      <c r="F92" s="93" t="s">
        <v>752</v>
      </c>
      <c r="G92" s="93" t="b">
        <v>0</v>
      </c>
      <c r="H92" s="93" t="b">
        <v>0</v>
      </c>
      <c r="I92" s="93" t="b">
        <v>0</v>
      </c>
      <c r="J92" s="93" t="b">
        <v>0</v>
      </c>
      <c r="K92" s="93" t="b">
        <v>0</v>
      </c>
      <c r="L92" s="93" t="b">
        <v>0</v>
      </c>
    </row>
    <row r="93" spans="1:12" ht="15">
      <c r="A93" s="93" t="s">
        <v>664</v>
      </c>
      <c r="B93" s="93" t="s">
        <v>709</v>
      </c>
      <c r="C93" s="93">
        <v>2</v>
      </c>
      <c r="D93" s="148">
        <v>0.004091916248165914</v>
      </c>
      <c r="E93" s="148">
        <v>2.085468969886672</v>
      </c>
      <c r="F93" s="93" t="s">
        <v>752</v>
      </c>
      <c r="G93" s="93" t="b">
        <v>0</v>
      </c>
      <c r="H93" s="93" t="b">
        <v>0</v>
      </c>
      <c r="I93" s="93" t="b">
        <v>0</v>
      </c>
      <c r="J93" s="93" t="b">
        <v>0</v>
      </c>
      <c r="K93" s="93" t="b">
        <v>0</v>
      </c>
      <c r="L93" s="93" t="b">
        <v>0</v>
      </c>
    </row>
    <row r="94" spans="1:12" ht="15">
      <c r="A94" s="93" t="s">
        <v>709</v>
      </c>
      <c r="B94" s="93" t="s">
        <v>710</v>
      </c>
      <c r="C94" s="93">
        <v>2</v>
      </c>
      <c r="D94" s="148">
        <v>0.004091916248165914</v>
      </c>
      <c r="E94" s="148">
        <v>2.386498965550653</v>
      </c>
      <c r="F94" s="93" t="s">
        <v>752</v>
      </c>
      <c r="G94" s="93" t="b">
        <v>0</v>
      </c>
      <c r="H94" s="93" t="b">
        <v>0</v>
      </c>
      <c r="I94" s="93" t="b">
        <v>0</v>
      </c>
      <c r="J94" s="93" t="b">
        <v>0</v>
      </c>
      <c r="K94" s="93" t="b">
        <v>0</v>
      </c>
      <c r="L94" s="93" t="b">
        <v>0</v>
      </c>
    </row>
    <row r="95" spans="1:12" ht="15">
      <c r="A95" s="93" t="s">
        <v>710</v>
      </c>
      <c r="B95" s="93" t="s">
        <v>711</v>
      </c>
      <c r="C95" s="93">
        <v>2</v>
      </c>
      <c r="D95" s="148">
        <v>0.004091916248165914</v>
      </c>
      <c r="E95" s="148">
        <v>2.386498965550653</v>
      </c>
      <c r="F95" s="93" t="s">
        <v>752</v>
      </c>
      <c r="G95" s="93" t="b">
        <v>0</v>
      </c>
      <c r="H95" s="93" t="b">
        <v>0</v>
      </c>
      <c r="I95" s="93" t="b">
        <v>0</v>
      </c>
      <c r="J95" s="93" t="b">
        <v>0</v>
      </c>
      <c r="K95" s="93" t="b">
        <v>0</v>
      </c>
      <c r="L95" s="93" t="b">
        <v>0</v>
      </c>
    </row>
    <row r="96" spans="1:12" ht="15">
      <c r="A96" s="93" t="s">
        <v>711</v>
      </c>
      <c r="B96" s="93" t="s">
        <v>246</v>
      </c>
      <c r="C96" s="93">
        <v>2</v>
      </c>
      <c r="D96" s="148">
        <v>0.004091916248165914</v>
      </c>
      <c r="E96" s="148">
        <v>2.085468969886672</v>
      </c>
      <c r="F96" s="93" t="s">
        <v>752</v>
      </c>
      <c r="G96" s="93" t="b">
        <v>0</v>
      </c>
      <c r="H96" s="93" t="b">
        <v>0</v>
      </c>
      <c r="I96" s="93" t="b">
        <v>0</v>
      </c>
      <c r="J96" s="93" t="b">
        <v>0</v>
      </c>
      <c r="K96" s="93" t="b">
        <v>0</v>
      </c>
      <c r="L96" s="93" t="b">
        <v>0</v>
      </c>
    </row>
    <row r="97" spans="1:12" ht="15">
      <c r="A97" s="93" t="s">
        <v>246</v>
      </c>
      <c r="B97" s="93" t="s">
        <v>712</v>
      </c>
      <c r="C97" s="93">
        <v>2</v>
      </c>
      <c r="D97" s="148">
        <v>0.004091916248165914</v>
      </c>
      <c r="E97" s="148">
        <v>2.085468969886672</v>
      </c>
      <c r="F97" s="93" t="s">
        <v>752</v>
      </c>
      <c r="G97" s="93" t="b">
        <v>0</v>
      </c>
      <c r="H97" s="93" t="b">
        <v>0</v>
      </c>
      <c r="I97" s="93" t="b">
        <v>0</v>
      </c>
      <c r="J97" s="93" t="b">
        <v>0</v>
      </c>
      <c r="K97" s="93" t="b">
        <v>0</v>
      </c>
      <c r="L97" s="93" t="b">
        <v>0</v>
      </c>
    </row>
    <row r="98" spans="1:12" ht="15">
      <c r="A98" s="93" t="s">
        <v>712</v>
      </c>
      <c r="B98" s="93" t="s">
        <v>239</v>
      </c>
      <c r="C98" s="93">
        <v>2</v>
      </c>
      <c r="D98" s="148">
        <v>0.004091916248165914</v>
      </c>
      <c r="E98" s="148">
        <v>2.386498965550653</v>
      </c>
      <c r="F98" s="93" t="s">
        <v>752</v>
      </c>
      <c r="G98" s="93" t="b">
        <v>0</v>
      </c>
      <c r="H98" s="93" t="b">
        <v>0</v>
      </c>
      <c r="I98" s="93" t="b">
        <v>0</v>
      </c>
      <c r="J98" s="93" t="b">
        <v>0</v>
      </c>
      <c r="K98" s="93" t="b">
        <v>0</v>
      </c>
      <c r="L98" s="93" t="b">
        <v>0</v>
      </c>
    </row>
    <row r="99" spans="1:12" ht="15">
      <c r="A99" s="93" t="s">
        <v>239</v>
      </c>
      <c r="B99" s="93" t="s">
        <v>657</v>
      </c>
      <c r="C99" s="93">
        <v>2</v>
      </c>
      <c r="D99" s="148">
        <v>0.004091916248165914</v>
      </c>
      <c r="E99" s="148">
        <v>2.085468969886672</v>
      </c>
      <c r="F99" s="93" t="s">
        <v>752</v>
      </c>
      <c r="G99" s="93" t="b">
        <v>0</v>
      </c>
      <c r="H99" s="93" t="b">
        <v>0</v>
      </c>
      <c r="I99" s="93" t="b">
        <v>0</v>
      </c>
      <c r="J99" s="93" t="b">
        <v>0</v>
      </c>
      <c r="K99" s="93" t="b">
        <v>0</v>
      </c>
      <c r="L99" s="93" t="b">
        <v>0</v>
      </c>
    </row>
    <row r="100" spans="1:12" ht="15">
      <c r="A100" s="93" t="s">
        <v>657</v>
      </c>
      <c r="B100" s="93" t="s">
        <v>650</v>
      </c>
      <c r="C100" s="93">
        <v>2</v>
      </c>
      <c r="D100" s="148">
        <v>0.004091916248165914</v>
      </c>
      <c r="E100" s="148">
        <v>1.6083477151670094</v>
      </c>
      <c r="F100" s="93" t="s">
        <v>752</v>
      </c>
      <c r="G100" s="93" t="b">
        <v>0</v>
      </c>
      <c r="H100" s="93" t="b">
        <v>0</v>
      </c>
      <c r="I100" s="93" t="b">
        <v>0</v>
      </c>
      <c r="J100" s="93" t="b">
        <v>0</v>
      </c>
      <c r="K100" s="93" t="b">
        <v>0</v>
      </c>
      <c r="L100" s="93" t="b">
        <v>0</v>
      </c>
    </row>
    <row r="101" spans="1:12" ht="15">
      <c r="A101" s="93" t="s">
        <v>635</v>
      </c>
      <c r="B101" s="93" t="s">
        <v>713</v>
      </c>
      <c r="C101" s="93">
        <v>2</v>
      </c>
      <c r="D101" s="148">
        <v>0.004091916248165914</v>
      </c>
      <c r="E101" s="148">
        <v>1.6083477151670094</v>
      </c>
      <c r="F101" s="93" t="s">
        <v>752</v>
      </c>
      <c r="G101" s="93" t="b">
        <v>0</v>
      </c>
      <c r="H101" s="93" t="b">
        <v>0</v>
      </c>
      <c r="I101" s="93" t="b">
        <v>0</v>
      </c>
      <c r="J101" s="93" t="b">
        <v>0</v>
      </c>
      <c r="K101" s="93" t="b">
        <v>0</v>
      </c>
      <c r="L101" s="93" t="b">
        <v>0</v>
      </c>
    </row>
    <row r="102" spans="1:12" ht="15">
      <c r="A102" s="93" t="s">
        <v>713</v>
      </c>
      <c r="B102" s="93" t="s">
        <v>714</v>
      </c>
      <c r="C102" s="93">
        <v>2</v>
      </c>
      <c r="D102" s="148">
        <v>0.004091916248165914</v>
      </c>
      <c r="E102" s="148">
        <v>2.386498965550653</v>
      </c>
      <c r="F102" s="93" t="s">
        <v>752</v>
      </c>
      <c r="G102" s="93" t="b">
        <v>0</v>
      </c>
      <c r="H102" s="93" t="b">
        <v>0</v>
      </c>
      <c r="I102" s="93" t="b">
        <v>0</v>
      </c>
      <c r="J102" s="93" t="b">
        <v>0</v>
      </c>
      <c r="K102" s="93" t="b">
        <v>0</v>
      </c>
      <c r="L102" s="93" t="b">
        <v>0</v>
      </c>
    </row>
    <row r="103" spans="1:12" ht="15">
      <c r="A103" s="93" t="s">
        <v>714</v>
      </c>
      <c r="B103" s="93" t="s">
        <v>715</v>
      </c>
      <c r="C103" s="93">
        <v>2</v>
      </c>
      <c r="D103" s="148">
        <v>0.004091916248165914</v>
      </c>
      <c r="E103" s="148">
        <v>2.386498965550653</v>
      </c>
      <c r="F103" s="93" t="s">
        <v>752</v>
      </c>
      <c r="G103" s="93" t="b">
        <v>0</v>
      </c>
      <c r="H103" s="93" t="b">
        <v>0</v>
      </c>
      <c r="I103" s="93" t="b">
        <v>0</v>
      </c>
      <c r="J103" s="93" t="b">
        <v>0</v>
      </c>
      <c r="K103" s="93" t="b">
        <v>0</v>
      </c>
      <c r="L103" s="93" t="b">
        <v>0</v>
      </c>
    </row>
    <row r="104" spans="1:12" ht="15">
      <c r="A104" s="93" t="s">
        <v>634</v>
      </c>
      <c r="B104" s="93" t="s">
        <v>658</v>
      </c>
      <c r="C104" s="93">
        <v>2</v>
      </c>
      <c r="D104" s="148">
        <v>0.004091916248165914</v>
      </c>
      <c r="E104" s="148">
        <v>1.2725556132438163</v>
      </c>
      <c r="F104" s="93" t="s">
        <v>752</v>
      </c>
      <c r="G104" s="93" t="b">
        <v>0</v>
      </c>
      <c r="H104" s="93" t="b">
        <v>0</v>
      </c>
      <c r="I104" s="93" t="b">
        <v>0</v>
      </c>
      <c r="J104" s="93" t="b">
        <v>0</v>
      </c>
      <c r="K104" s="93" t="b">
        <v>0</v>
      </c>
      <c r="L104" s="93" t="b">
        <v>0</v>
      </c>
    </row>
    <row r="105" spans="1:12" ht="15">
      <c r="A105" s="93" t="s">
        <v>659</v>
      </c>
      <c r="B105" s="93" t="s">
        <v>631</v>
      </c>
      <c r="C105" s="93">
        <v>2</v>
      </c>
      <c r="D105" s="148">
        <v>0.004091916248165914</v>
      </c>
      <c r="E105" s="148">
        <v>1.064279670816734</v>
      </c>
      <c r="F105" s="93" t="s">
        <v>752</v>
      </c>
      <c r="G105" s="93" t="b">
        <v>0</v>
      </c>
      <c r="H105" s="93" t="b">
        <v>0</v>
      </c>
      <c r="I105" s="93" t="b">
        <v>0</v>
      </c>
      <c r="J105" s="93" t="b">
        <v>0</v>
      </c>
      <c r="K105" s="93" t="b">
        <v>0</v>
      </c>
      <c r="L105" s="93" t="b">
        <v>0</v>
      </c>
    </row>
    <row r="106" spans="1:12" ht="15">
      <c r="A106" s="93" t="s">
        <v>631</v>
      </c>
      <c r="B106" s="93" t="s">
        <v>650</v>
      </c>
      <c r="C106" s="93">
        <v>2</v>
      </c>
      <c r="D106" s="148">
        <v>0.004091916248165914</v>
      </c>
      <c r="E106" s="148">
        <v>0.9316541055421429</v>
      </c>
      <c r="F106" s="93" t="s">
        <v>752</v>
      </c>
      <c r="G106" s="93" t="b">
        <v>0</v>
      </c>
      <c r="H106" s="93" t="b">
        <v>0</v>
      </c>
      <c r="I106" s="93" t="b">
        <v>0</v>
      </c>
      <c r="J106" s="93" t="b">
        <v>0</v>
      </c>
      <c r="K106" s="93" t="b">
        <v>0</v>
      </c>
      <c r="L106" s="93" t="b">
        <v>0</v>
      </c>
    </row>
    <row r="107" spans="1:12" ht="15">
      <c r="A107" s="93" t="s">
        <v>637</v>
      </c>
      <c r="B107" s="93" t="s">
        <v>716</v>
      </c>
      <c r="C107" s="93">
        <v>2</v>
      </c>
      <c r="D107" s="148">
        <v>0.004091916248165914</v>
      </c>
      <c r="E107" s="148">
        <v>1.6875289612146342</v>
      </c>
      <c r="F107" s="93" t="s">
        <v>752</v>
      </c>
      <c r="G107" s="93" t="b">
        <v>0</v>
      </c>
      <c r="H107" s="93" t="b">
        <v>0</v>
      </c>
      <c r="I107" s="93" t="b">
        <v>0</v>
      </c>
      <c r="J107" s="93" t="b">
        <v>0</v>
      </c>
      <c r="K107" s="93" t="b">
        <v>0</v>
      </c>
      <c r="L107" s="93" t="b">
        <v>0</v>
      </c>
    </row>
    <row r="108" spans="1:12" ht="15">
      <c r="A108" s="93" t="s">
        <v>716</v>
      </c>
      <c r="B108" s="93" t="s">
        <v>717</v>
      </c>
      <c r="C108" s="93">
        <v>2</v>
      </c>
      <c r="D108" s="148">
        <v>0.004091916248165914</v>
      </c>
      <c r="E108" s="148">
        <v>2.386498965550653</v>
      </c>
      <c r="F108" s="93" t="s">
        <v>752</v>
      </c>
      <c r="G108" s="93" t="b">
        <v>0</v>
      </c>
      <c r="H108" s="93" t="b">
        <v>0</v>
      </c>
      <c r="I108" s="93" t="b">
        <v>0</v>
      </c>
      <c r="J108" s="93" t="b">
        <v>0</v>
      </c>
      <c r="K108" s="93" t="b">
        <v>0</v>
      </c>
      <c r="L108" s="93" t="b">
        <v>0</v>
      </c>
    </row>
    <row r="109" spans="1:12" ht="15">
      <c r="A109" s="93" t="s">
        <v>717</v>
      </c>
      <c r="B109" s="93" t="s">
        <v>237</v>
      </c>
      <c r="C109" s="93">
        <v>2</v>
      </c>
      <c r="D109" s="148">
        <v>0.004091916248165914</v>
      </c>
      <c r="E109" s="148">
        <v>1.9885589568786155</v>
      </c>
      <c r="F109" s="93" t="s">
        <v>752</v>
      </c>
      <c r="G109" s="93" t="b">
        <v>0</v>
      </c>
      <c r="H109" s="93" t="b">
        <v>0</v>
      </c>
      <c r="I109" s="93" t="b">
        <v>0</v>
      </c>
      <c r="J109" s="93" t="b">
        <v>0</v>
      </c>
      <c r="K109" s="93" t="b">
        <v>0</v>
      </c>
      <c r="L109" s="93" t="b">
        <v>0</v>
      </c>
    </row>
    <row r="110" spans="1:12" ht="15">
      <c r="A110" s="93" t="s">
        <v>237</v>
      </c>
      <c r="B110" s="93" t="s">
        <v>718</v>
      </c>
      <c r="C110" s="93">
        <v>2</v>
      </c>
      <c r="D110" s="148">
        <v>0.004091916248165914</v>
      </c>
      <c r="E110" s="148">
        <v>1.9885589568786155</v>
      </c>
      <c r="F110" s="93" t="s">
        <v>752</v>
      </c>
      <c r="G110" s="93" t="b">
        <v>0</v>
      </c>
      <c r="H110" s="93" t="b">
        <v>0</v>
      </c>
      <c r="I110" s="93" t="b">
        <v>0</v>
      </c>
      <c r="J110" s="93" t="b">
        <v>0</v>
      </c>
      <c r="K110" s="93" t="b">
        <v>0</v>
      </c>
      <c r="L110" s="93" t="b">
        <v>0</v>
      </c>
    </row>
    <row r="111" spans="1:12" ht="15">
      <c r="A111" s="93" t="s">
        <v>718</v>
      </c>
      <c r="B111" s="93" t="s">
        <v>246</v>
      </c>
      <c r="C111" s="93">
        <v>2</v>
      </c>
      <c r="D111" s="148">
        <v>0.004091916248165914</v>
      </c>
      <c r="E111" s="148">
        <v>2.085468969886672</v>
      </c>
      <c r="F111" s="93" t="s">
        <v>752</v>
      </c>
      <c r="G111" s="93" t="b">
        <v>0</v>
      </c>
      <c r="H111" s="93" t="b">
        <v>0</v>
      </c>
      <c r="I111" s="93" t="b">
        <v>0</v>
      </c>
      <c r="J111" s="93" t="b">
        <v>0</v>
      </c>
      <c r="K111" s="93" t="b">
        <v>0</v>
      </c>
      <c r="L111" s="93" t="b">
        <v>0</v>
      </c>
    </row>
    <row r="112" spans="1:12" ht="15">
      <c r="A112" s="93" t="s">
        <v>246</v>
      </c>
      <c r="B112" s="93" t="s">
        <v>719</v>
      </c>
      <c r="C112" s="93">
        <v>2</v>
      </c>
      <c r="D112" s="148">
        <v>0.004091916248165914</v>
      </c>
      <c r="E112" s="148">
        <v>2.085468969886672</v>
      </c>
      <c r="F112" s="93" t="s">
        <v>752</v>
      </c>
      <c r="G112" s="93" t="b">
        <v>0</v>
      </c>
      <c r="H112" s="93" t="b">
        <v>0</v>
      </c>
      <c r="I112" s="93" t="b">
        <v>0</v>
      </c>
      <c r="J112" s="93" t="b">
        <v>0</v>
      </c>
      <c r="K112" s="93" t="b">
        <v>0</v>
      </c>
      <c r="L112" s="93" t="b">
        <v>0</v>
      </c>
    </row>
    <row r="113" spans="1:12" ht="15">
      <c r="A113" s="93" t="s">
        <v>719</v>
      </c>
      <c r="B113" s="93" t="s">
        <v>720</v>
      </c>
      <c r="C113" s="93">
        <v>2</v>
      </c>
      <c r="D113" s="148">
        <v>0.004091916248165914</v>
      </c>
      <c r="E113" s="148">
        <v>2.386498965550653</v>
      </c>
      <c r="F113" s="93" t="s">
        <v>752</v>
      </c>
      <c r="G113" s="93" t="b">
        <v>0</v>
      </c>
      <c r="H113" s="93" t="b">
        <v>0</v>
      </c>
      <c r="I113" s="93" t="b">
        <v>0</v>
      </c>
      <c r="J113" s="93" t="b">
        <v>0</v>
      </c>
      <c r="K113" s="93" t="b">
        <v>0</v>
      </c>
      <c r="L113" s="93" t="b">
        <v>0</v>
      </c>
    </row>
    <row r="114" spans="1:12" ht="15">
      <c r="A114" s="93" t="s">
        <v>720</v>
      </c>
      <c r="B114" s="93" t="s">
        <v>651</v>
      </c>
      <c r="C114" s="93">
        <v>2</v>
      </c>
      <c r="D114" s="148">
        <v>0.004091916248165914</v>
      </c>
      <c r="E114" s="148">
        <v>1.9093777108309906</v>
      </c>
      <c r="F114" s="93" t="s">
        <v>752</v>
      </c>
      <c r="G114" s="93" t="b">
        <v>0</v>
      </c>
      <c r="H114" s="93" t="b">
        <v>0</v>
      </c>
      <c r="I114" s="93" t="b">
        <v>0</v>
      </c>
      <c r="J114" s="93" t="b">
        <v>0</v>
      </c>
      <c r="K114" s="93" t="b">
        <v>0</v>
      </c>
      <c r="L114" s="93" t="b">
        <v>0</v>
      </c>
    </row>
    <row r="115" spans="1:12" ht="15">
      <c r="A115" s="93" t="s">
        <v>651</v>
      </c>
      <c r="B115" s="93" t="s">
        <v>660</v>
      </c>
      <c r="C115" s="93">
        <v>2</v>
      </c>
      <c r="D115" s="148">
        <v>0.004091916248165914</v>
      </c>
      <c r="E115" s="148">
        <v>1.6083477151670094</v>
      </c>
      <c r="F115" s="93" t="s">
        <v>752</v>
      </c>
      <c r="G115" s="93" t="b">
        <v>0</v>
      </c>
      <c r="H115" s="93" t="b">
        <v>0</v>
      </c>
      <c r="I115" s="93" t="b">
        <v>0</v>
      </c>
      <c r="J115" s="93" t="b">
        <v>0</v>
      </c>
      <c r="K115" s="93" t="b">
        <v>0</v>
      </c>
      <c r="L115" s="93" t="b">
        <v>0</v>
      </c>
    </row>
    <row r="116" spans="1:12" ht="15">
      <c r="A116" s="93" t="s">
        <v>664</v>
      </c>
      <c r="B116" s="93" t="s">
        <v>638</v>
      </c>
      <c r="C116" s="93">
        <v>2</v>
      </c>
      <c r="D116" s="148">
        <v>0.004091916248165914</v>
      </c>
      <c r="E116" s="148">
        <v>1.4322564561113282</v>
      </c>
      <c r="F116" s="93" t="s">
        <v>752</v>
      </c>
      <c r="G116" s="93" t="b">
        <v>0</v>
      </c>
      <c r="H116" s="93" t="b">
        <v>0</v>
      </c>
      <c r="I116" s="93" t="b">
        <v>0</v>
      </c>
      <c r="J116" s="93" t="b">
        <v>0</v>
      </c>
      <c r="K116" s="93" t="b">
        <v>0</v>
      </c>
      <c r="L116" s="93" t="b">
        <v>0</v>
      </c>
    </row>
    <row r="117" spans="1:12" ht="15">
      <c r="A117" s="93" t="s">
        <v>638</v>
      </c>
      <c r="B117" s="93" t="s">
        <v>721</v>
      </c>
      <c r="C117" s="93">
        <v>2</v>
      </c>
      <c r="D117" s="148">
        <v>0.004091916248165914</v>
      </c>
      <c r="E117" s="148">
        <v>1.7332864517753095</v>
      </c>
      <c r="F117" s="93" t="s">
        <v>752</v>
      </c>
      <c r="G117" s="93" t="b">
        <v>0</v>
      </c>
      <c r="H117" s="93" t="b">
        <v>0</v>
      </c>
      <c r="I117" s="93" t="b">
        <v>0</v>
      </c>
      <c r="J117" s="93" t="b">
        <v>0</v>
      </c>
      <c r="K117" s="93" t="b">
        <v>0</v>
      </c>
      <c r="L117" s="93" t="b">
        <v>0</v>
      </c>
    </row>
    <row r="118" spans="1:12" ht="15">
      <c r="A118" s="93" t="s">
        <v>721</v>
      </c>
      <c r="B118" s="93" t="s">
        <v>722</v>
      </c>
      <c r="C118" s="93">
        <v>2</v>
      </c>
      <c r="D118" s="148">
        <v>0.004091916248165914</v>
      </c>
      <c r="E118" s="148">
        <v>2.386498965550653</v>
      </c>
      <c r="F118" s="93" t="s">
        <v>752</v>
      </c>
      <c r="G118" s="93" t="b">
        <v>0</v>
      </c>
      <c r="H118" s="93" t="b">
        <v>0</v>
      </c>
      <c r="I118" s="93" t="b">
        <v>0</v>
      </c>
      <c r="J118" s="93" t="b">
        <v>0</v>
      </c>
      <c r="K118" s="93" t="b">
        <v>0</v>
      </c>
      <c r="L118" s="93" t="b">
        <v>0</v>
      </c>
    </row>
    <row r="119" spans="1:12" ht="15">
      <c r="A119" s="93" t="s">
        <v>722</v>
      </c>
      <c r="B119" s="93" t="s">
        <v>723</v>
      </c>
      <c r="C119" s="93">
        <v>2</v>
      </c>
      <c r="D119" s="148">
        <v>0.004091916248165914</v>
      </c>
      <c r="E119" s="148">
        <v>2.386498965550653</v>
      </c>
      <c r="F119" s="93" t="s">
        <v>752</v>
      </c>
      <c r="G119" s="93" t="b">
        <v>0</v>
      </c>
      <c r="H119" s="93" t="b">
        <v>0</v>
      </c>
      <c r="I119" s="93" t="b">
        <v>0</v>
      </c>
      <c r="J119" s="93" t="b">
        <v>0</v>
      </c>
      <c r="K119" s="93" t="b">
        <v>0</v>
      </c>
      <c r="L119" s="93" t="b">
        <v>0</v>
      </c>
    </row>
    <row r="120" spans="1:12" ht="15">
      <c r="A120" s="93" t="s">
        <v>644</v>
      </c>
      <c r="B120" s="93" t="s">
        <v>724</v>
      </c>
      <c r="C120" s="93">
        <v>2</v>
      </c>
      <c r="D120" s="148">
        <v>0.004091916248165914</v>
      </c>
      <c r="E120" s="148">
        <v>1.8424309212003775</v>
      </c>
      <c r="F120" s="93" t="s">
        <v>752</v>
      </c>
      <c r="G120" s="93" t="b">
        <v>0</v>
      </c>
      <c r="H120" s="93" t="b">
        <v>0</v>
      </c>
      <c r="I120" s="93" t="b">
        <v>0</v>
      </c>
      <c r="J120" s="93" t="b">
        <v>0</v>
      </c>
      <c r="K120" s="93" t="b">
        <v>0</v>
      </c>
      <c r="L120" s="93" t="b">
        <v>0</v>
      </c>
    </row>
    <row r="121" spans="1:12" ht="15">
      <c r="A121" s="93" t="s">
        <v>724</v>
      </c>
      <c r="B121" s="93" t="s">
        <v>725</v>
      </c>
      <c r="C121" s="93">
        <v>2</v>
      </c>
      <c r="D121" s="148">
        <v>0.004091916248165914</v>
      </c>
      <c r="E121" s="148">
        <v>2.386498965550653</v>
      </c>
      <c r="F121" s="93" t="s">
        <v>752</v>
      </c>
      <c r="G121" s="93" t="b">
        <v>0</v>
      </c>
      <c r="H121" s="93" t="b">
        <v>0</v>
      </c>
      <c r="I121" s="93" t="b">
        <v>0</v>
      </c>
      <c r="J121" s="93" t="b">
        <v>0</v>
      </c>
      <c r="K121" s="93" t="b">
        <v>0</v>
      </c>
      <c r="L121" s="93" t="b">
        <v>0</v>
      </c>
    </row>
    <row r="122" spans="1:12" ht="15">
      <c r="A122" s="93" t="s">
        <v>725</v>
      </c>
      <c r="B122" s="93" t="s">
        <v>726</v>
      </c>
      <c r="C122" s="93">
        <v>2</v>
      </c>
      <c r="D122" s="148">
        <v>0.004091916248165914</v>
      </c>
      <c r="E122" s="148">
        <v>2.386498965550653</v>
      </c>
      <c r="F122" s="93" t="s">
        <v>752</v>
      </c>
      <c r="G122" s="93" t="b">
        <v>0</v>
      </c>
      <c r="H122" s="93" t="b">
        <v>0</v>
      </c>
      <c r="I122" s="93" t="b">
        <v>0</v>
      </c>
      <c r="J122" s="93" t="b">
        <v>0</v>
      </c>
      <c r="K122" s="93" t="b">
        <v>0</v>
      </c>
      <c r="L122" s="93" t="b">
        <v>0</v>
      </c>
    </row>
    <row r="123" spans="1:12" ht="15">
      <c r="A123" s="93" t="s">
        <v>726</v>
      </c>
      <c r="B123" s="93" t="s">
        <v>727</v>
      </c>
      <c r="C123" s="93">
        <v>2</v>
      </c>
      <c r="D123" s="148">
        <v>0.004091916248165914</v>
      </c>
      <c r="E123" s="148">
        <v>2.386498965550653</v>
      </c>
      <c r="F123" s="93" t="s">
        <v>752</v>
      </c>
      <c r="G123" s="93" t="b">
        <v>0</v>
      </c>
      <c r="H123" s="93" t="b">
        <v>0</v>
      </c>
      <c r="I123" s="93" t="b">
        <v>0</v>
      </c>
      <c r="J123" s="93" t="b">
        <v>0</v>
      </c>
      <c r="K123" s="93" t="b">
        <v>0</v>
      </c>
      <c r="L123" s="93" t="b">
        <v>0</v>
      </c>
    </row>
    <row r="124" spans="1:12" ht="15">
      <c r="A124" s="93" t="s">
        <v>727</v>
      </c>
      <c r="B124" s="93" t="s">
        <v>651</v>
      </c>
      <c r="C124" s="93">
        <v>2</v>
      </c>
      <c r="D124" s="148">
        <v>0.004091916248165914</v>
      </c>
      <c r="E124" s="148">
        <v>1.9093777108309906</v>
      </c>
      <c r="F124" s="93" t="s">
        <v>752</v>
      </c>
      <c r="G124" s="93" t="b">
        <v>0</v>
      </c>
      <c r="H124" s="93" t="b">
        <v>0</v>
      </c>
      <c r="I124" s="93" t="b">
        <v>0</v>
      </c>
      <c r="J124" s="93" t="b">
        <v>0</v>
      </c>
      <c r="K124" s="93" t="b">
        <v>0</v>
      </c>
      <c r="L124" s="93" t="b">
        <v>0</v>
      </c>
    </row>
    <row r="125" spans="1:12" ht="15">
      <c r="A125" s="93" t="s">
        <v>651</v>
      </c>
      <c r="B125" s="93" t="s">
        <v>728</v>
      </c>
      <c r="C125" s="93">
        <v>2</v>
      </c>
      <c r="D125" s="148">
        <v>0.004091916248165914</v>
      </c>
      <c r="E125" s="148">
        <v>1.9093777108309906</v>
      </c>
      <c r="F125" s="93" t="s">
        <v>752</v>
      </c>
      <c r="G125" s="93" t="b">
        <v>0</v>
      </c>
      <c r="H125" s="93" t="b">
        <v>0</v>
      </c>
      <c r="I125" s="93" t="b">
        <v>0</v>
      </c>
      <c r="J125" s="93" t="b">
        <v>0</v>
      </c>
      <c r="K125" s="93" t="b">
        <v>0</v>
      </c>
      <c r="L125" s="93" t="b">
        <v>0</v>
      </c>
    </row>
    <row r="126" spans="1:12" ht="15">
      <c r="A126" s="93" t="s">
        <v>728</v>
      </c>
      <c r="B126" s="93" t="s">
        <v>652</v>
      </c>
      <c r="C126" s="93">
        <v>2</v>
      </c>
      <c r="D126" s="148">
        <v>0.004091916248165914</v>
      </c>
      <c r="E126" s="148">
        <v>1.9885589568786155</v>
      </c>
      <c r="F126" s="93" t="s">
        <v>752</v>
      </c>
      <c r="G126" s="93" t="b">
        <v>0</v>
      </c>
      <c r="H126" s="93" t="b">
        <v>0</v>
      </c>
      <c r="I126" s="93" t="b">
        <v>0</v>
      </c>
      <c r="J126" s="93" t="b">
        <v>0</v>
      </c>
      <c r="K126" s="93" t="b">
        <v>0</v>
      </c>
      <c r="L126" s="93" t="b">
        <v>0</v>
      </c>
    </row>
    <row r="127" spans="1:12" ht="15">
      <c r="A127" s="93" t="s">
        <v>652</v>
      </c>
      <c r="B127" s="93" t="s">
        <v>729</v>
      </c>
      <c r="C127" s="93">
        <v>2</v>
      </c>
      <c r="D127" s="148">
        <v>0.004091916248165914</v>
      </c>
      <c r="E127" s="148">
        <v>1.9885589568786155</v>
      </c>
      <c r="F127" s="93" t="s">
        <v>752</v>
      </c>
      <c r="G127" s="93" t="b">
        <v>0</v>
      </c>
      <c r="H127" s="93" t="b">
        <v>0</v>
      </c>
      <c r="I127" s="93" t="b">
        <v>0</v>
      </c>
      <c r="J127" s="93" t="b">
        <v>0</v>
      </c>
      <c r="K127" s="93" t="b">
        <v>0</v>
      </c>
      <c r="L127" s="93" t="b">
        <v>0</v>
      </c>
    </row>
    <row r="128" spans="1:12" ht="15">
      <c r="A128" s="93" t="s">
        <v>729</v>
      </c>
      <c r="B128" s="93" t="s">
        <v>730</v>
      </c>
      <c r="C128" s="93">
        <v>2</v>
      </c>
      <c r="D128" s="148">
        <v>0.004091916248165914</v>
      </c>
      <c r="E128" s="148">
        <v>2.386498965550653</v>
      </c>
      <c r="F128" s="93" t="s">
        <v>752</v>
      </c>
      <c r="G128" s="93" t="b">
        <v>0</v>
      </c>
      <c r="H128" s="93" t="b">
        <v>0</v>
      </c>
      <c r="I128" s="93" t="b">
        <v>0</v>
      </c>
      <c r="J128" s="93" t="b">
        <v>0</v>
      </c>
      <c r="K128" s="93" t="b">
        <v>0</v>
      </c>
      <c r="L128" s="93" t="b">
        <v>0</v>
      </c>
    </row>
    <row r="129" spans="1:12" ht="15">
      <c r="A129" s="93" t="s">
        <v>730</v>
      </c>
      <c r="B129" s="93" t="s">
        <v>673</v>
      </c>
      <c r="C129" s="93">
        <v>2</v>
      </c>
      <c r="D129" s="148">
        <v>0.004091916248165914</v>
      </c>
      <c r="E129" s="148">
        <v>2.085468969886672</v>
      </c>
      <c r="F129" s="93" t="s">
        <v>752</v>
      </c>
      <c r="G129" s="93" t="b">
        <v>0</v>
      </c>
      <c r="H129" s="93" t="b">
        <v>0</v>
      </c>
      <c r="I129" s="93" t="b">
        <v>0</v>
      </c>
      <c r="J129" s="93" t="b">
        <v>0</v>
      </c>
      <c r="K129" s="93" t="b">
        <v>0</v>
      </c>
      <c r="L129" s="93" t="b">
        <v>0</v>
      </c>
    </row>
    <row r="130" spans="1:12" ht="15">
      <c r="A130" s="93" t="s">
        <v>673</v>
      </c>
      <c r="B130" s="93" t="s">
        <v>238</v>
      </c>
      <c r="C130" s="93">
        <v>2</v>
      </c>
      <c r="D130" s="148">
        <v>0.004091916248165914</v>
      </c>
      <c r="E130" s="148">
        <v>2.085468969886672</v>
      </c>
      <c r="F130" s="93" t="s">
        <v>752</v>
      </c>
      <c r="G130" s="93" t="b">
        <v>0</v>
      </c>
      <c r="H130" s="93" t="b">
        <v>0</v>
      </c>
      <c r="I130" s="93" t="b">
        <v>0</v>
      </c>
      <c r="J130" s="93" t="b">
        <v>0</v>
      </c>
      <c r="K130" s="93" t="b">
        <v>0</v>
      </c>
      <c r="L130" s="93" t="b">
        <v>0</v>
      </c>
    </row>
    <row r="131" spans="1:12" ht="15">
      <c r="A131" s="93" t="s">
        <v>238</v>
      </c>
      <c r="B131" s="93" t="s">
        <v>648</v>
      </c>
      <c r="C131" s="93">
        <v>2</v>
      </c>
      <c r="D131" s="148">
        <v>0.004091916248165914</v>
      </c>
      <c r="E131" s="148">
        <v>1.8424309212003775</v>
      </c>
      <c r="F131" s="93" t="s">
        <v>752</v>
      </c>
      <c r="G131" s="93" t="b">
        <v>0</v>
      </c>
      <c r="H131" s="93" t="b">
        <v>0</v>
      </c>
      <c r="I131" s="93" t="b">
        <v>0</v>
      </c>
      <c r="J131" s="93" t="b">
        <v>0</v>
      </c>
      <c r="K131" s="93" t="b">
        <v>0</v>
      </c>
      <c r="L131" s="93" t="b">
        <v>0</v>
      </c>
    </row>
    <row r="132" spans="1:12" ht="15">
      <c r="A132" s="93" t="s">
        <v>648</v>
      </c>
      <c r="B132" s="93" t="s">
        <v>633</v>
      </c>
      <c r="C132" s="93">
        <v>2</v>
      </c>
      <c r="D132" s="148">
        <v>0.004091916248165914</v>
      </c>
      <c r="E132" s="148">
        <v>1.1020682317061337</v>
      </c>
      <c r="F132" s="93" t="s">
        <v>752</v>
      </c>
      <c r="G132" s="93" t="b">
        <v>0</v>
      </c>
      <c r="H132" s="93" t="b">
        <v>0</v>
      </c>
      <c r="I132" s="93" t="b">
        <v>0</v>
      </c>
      <c r="J132" s="93" t="b">
        <v>0</v>
      </c>
      <c r="K132" s="93" t="b">
        <v>0</v>
      </c>
      <c r="L132" s="93" t="b">
        <v>0</v>
      </c>
    </row>
    <row r="133" spans="1:12" ht="15">
      <c r="A133" s="93" t="s">
        <v>675</v>
      </c>
      <c r="B133" s="93" t="s">
        <v>676</v>
      </c>
      <c r="C133" s="93">
        <v>2</v>
      </c>
      <c r="D133" s="148">
        <v>0.004091916248165914</v>
      </c>
      <c r="E133" s="148">
        <v>1.7844389742226907</v>
      </c>
      <c r="F133" s="93" t="s">
        <v>752</v>
      </c>
      <c r="G133" s="93" t="b">
        <v>0</v>
      </c>
      <c r="H133" s="93" t="b">
        <v>0</v>
      </c>
      <c r="I133" s="93" t="b">
        <v>0</v>
      </c>
      <c r="J133" s="93" t="b">
        <v>0</v>
      </c>
      <c r="K133" s="93" t="b">
        <v>0</v>
      </c>
      <c r="L133" s="93" t="b">
        <v>0</v>
      </c>
    </row>
    <row r="134" spans="1:12" ht="15">
      <c r="A134" s="93" t="s">
        <v>677</v>
      </c>
      <c r="B134" s="93" t="s">
        <v>676</v>
      </c>
      <c r="C134" s="93">
        <v>2</v>
      </c>
      <c r="D134" s="148">
        <v>0.004091916248165914</v>
      </c>
      <c r="E134" s="148">
        <v>2.085468969886672</v>
      </c>
      <c r="F134" s="93" t="s">
        <v>752</v>
      </c>
      <c r="G134" s="93" t="b">
        <v>0</v>
      </c>
      <c r="H134" s="93" t="b">
        <v>0</v>
      </c>
      <c r="I134" s="93" t="b">
        <v>0</v>
      </c>
      <c r="J134" s="93" t="b">
        <v>0</v>
      </c>
      <c r="K134" s="93" t="b">
        <v>0</v>
      </c>
      <c r="L134" s="93" t="b">
        <v>0</v>
      </c>
    </row>
    <row r="135" spans="1:12" ht="15">
      <c r="A135" s="93" t="s">
        <v>631</v>
      </c>
      <c r="B135" s="93" t="s">
        <v>655</v>
      </c>
      <c r="C135" s="93">
        <v>2</v>
      </c>
      <c r="D135" s="148">
        <v>0.004091916248165914</v>
      </c>
      <c r="E135" s="148">
        <v>1.1077453645978241</v>
      </c>
      <c r="F135" s="93" t="s">
        <v>752</v>
      </c>
      <c r="G135" s="93" t="b">
        <v>0</v>
      </c>
      <c r="H135" s="93" t="b">
        <v>0</v>
      </c>
      <c r="I135" s="93" t="b">
        <v>0</v>
      </c>
      <c r="J135" s="93" t="b">
        <v>0</v>
      </c>
      <c r="K135" s="93" t="b">
        <v>0</v>
      </c>
      <c r="L135" s="93" t="b">
        <v>0</v>
      </c>
    </row>
    <row r="136" spans="1:12" ht="15">
      <c r="A136" s="93" t="s">
        <v>732</v>
      </c>
      <c r="B136" s="93" t="s">
        <v>646</v>
      </c>
      <c r="C136" s="93">
        <v>2</v>
      </c>
      <c r="D136" s="148">
        <v>0.004091916248165914</v>
      </c>
      <c r="E136" s="148">
        <v>1.9885589568786155</v>
      </c>
      <c r="F136" s="93" t="s">
        <v>752</v>
      </c>
      <c r="G136" s="93" t="b">
        <v>0</v>
      </c>
      <c r="H136" s="93" t="b">
        <v>0</v>
      </c>
      <c r="I136" s="93" t="b">
        <v>0</v>
      </c>
      <c r="J136" s="93" t="b">
        <v>0</v>
      </c>
      <c r="K136" s="93" t="b">
        <v>0</v>
      </c>
      <c r="L136" s="93" t="b">
        <v>0</v>
      </c>
    </row>
    <row r="137" spans="1:12" ht="15">
      <c r="A137" s="93" t="s">
        <v>733</v>
      </c>
      <c r="B137" s="93" t="s">
        <v>734</v>
      </c>
      <c r="C137" s="93">
        <v>2</v>
      </c>
      <c r="D137" s="148">
        <v>0.004091916248165914</v>
      </c>
      <c r="E137" s="148">
        <v>2.386498965550653</v>
      </c>
      <c r="F137" s="93" t="s">
        <v>752</v>
      </c>
      <c r="G137" s="93" t="b">
        <v>0</v>
      </c>
      <c r="H137" s="93" t="b">
        <v>0</v>
      </c>
      <c r="I137" s="93" t="b">
        <v>0</v>
      </c>
      <c r="J137" s="93" t="b">
        <v>0</v>
      </c>
      <c r="K137" s="93" t="b">
        <v>0</v>
      </c>
      <c r="L137" s="93" t="b">
        <v>0</v>
      </c>
    </row>
    <row r="138" spans="1:12" ht="15">
      <c r="A138" s="93" t="s">
        <v>734</v>
      </c>
      <c r="B138" s="93" t="s">
        <v>735</v>
      </c>
      <c r="C138" s="93">
        <v>2</v>
      </c>
      <c r="D138" s="148">
        <v>0.004091916248165914</v>
      </c>
      <c r="E138" s="148">
        <v>2.386498965550653</v>
      </c>
      <c r="F138" s="93" t="s">
        <v>752</v>
      </c>
      <c r="G138" s="93" t="b">
        <v>0</v>
      </c>
      <c r="H138" s="93" t="b">
        <v>0</v>
      </c>
      <c r="I138" s="93" t="b">
        <v>0</v>
      </c>
      <c r="J138" s="93" t="b">
        <v>0</v>
      </c>
      <c r="K138" s="93" t="b">
        <v>0</v>
      </c>
      <c r="L138" s="93" t="b">
        <v>0</v>
      </c>
    </row>
    <row r="139" spans="1:12" ht="15">
      <c r="A139" s="93" t="s">
        <v>735</v>
      </c>
      <c r="B139" s="93" t="s">
        <v>736</v>
      </c>
      <c r="C139" s="93">
        <v>2</v>
      </c>
      <c r="D139" s="148">
        <v>0.004091916248165914</v>
      </c>
      <c r="E139" s="148">
        <v>2.386498965550653</v>
      </c>
      <c r="F139" s="93" t="s">
        <v>752</v>
      </c>
      <c r="G139" s="93" t="b">
        <v>0</v>
      </c>
      <c r="H139" s="93" t="b">
        <v>0</v>
      </c>
      <c r="I139" s="93" t="b">
        <v>0</v>
      </c>
      <c r="J139" s="93" t="b">
        <v>0</v>
      </c>
      <c r="K139" s="93" t="b">
        <v>0</v>
      </c>
      <c r="L139" s="93" t="b">
        <v>0</v>
      </c>
    </row>
    <row r="140" spans="1:12" ht="15">
      <c r="A140" s="93" t="s">
        <v>736</v>
      </c>
      <c r="B140" s="93" t="s">
        <v>243</v>
      </c>
      <c r="C140" s="93">
        <v>2</v>
      </c>
      <c r="D140" s="148">
        <v>0.004091916248165914</v>
      </c>
      <c r="E140" s="148">
        <v>2.386498965550653</v>
      </c>
      <c r="F140" s="93" t="s">
        <v>752</v>
      </c>
      <c r="G140" s="93" t="b">
        <v>0</v>
      </c>
      <c r="H140" s="93" t="b">
        <v>0</v>
      </c>
      <c r="I140" s="93" t="b">
        <v>0</v>
      </c>
      <c r="J140" s="93" t="b">
        <v>0</v>
      </c>
      <c r="K140" s="93" t="b">
        <v>0</v>
      </c>
      <c r="L140" s="93" t="b">
        <v>0</v>
      </c>
    </row>
    <row r="141" spans="1:12" ht="15">
      <c r="A141" s="93" t="s">
        <v>243</v>
      </c>
      <c r="B141" s="93" t="s">
        <v>737</v>
      </c>
      <c r="C141" s="93">
        <v>2</v>
      </c>
      <c r="D141" s="148">
        <v>0.004091916248165914</v>
      </c>
      <c r="E141" s="148">
        <v>2.386498965550653</v>
      </c>
      <c r="F141" s="93" t="s">
        <v>752</v>
      </c>
      <c r="G141" s="93" t="b">
        <v>0</v>
      </c>
      <c r="H141" s="93" t="b">
        <v>0</v>
      </c>
      <c r="I141" s="93" t="b">
        <v>0</v>
      </c>
      <c r="J141" s="93" t="b">
        <v>0</v>
      </c>
      <c r="K141" s="93" t="b">
        <v>0</v>
      </c>
      <c r="L141" s="93" t="b">
        <v>0</v>
      </c>
    </row>
    <row r="142" spans="1:12" ht="15">
      <c r="A142" s="93" t="s">
        <v>737</v>
      </c>
      <c r="B142" s="93" t="s">
        <v>738</v>
      </c>
      <c r="C142" s="93">
        <v>2</v>
      </c>
      <c r="D142" s="148">
        <v>0.004091916248165914</v>
      </c>
      <c r="E142" s="148">
        <v>2.386498965550653</v>
      </c>
      <c r="F142" s="93" t="s">
        <v>752</v>
      </c>
      <c r="G142" s="93" t="b">
        <v>0</v>
      </c>
      <c r="H142" s="93" t="b">
        <v>0</v>
      </c>
      <c r="I142" s="93" t="b">
        <v>0</v>
      </c>
      <c r="J142" s="93" t="b">
        <v>0</v>
      </c>
      <c r="K142" s="93" t="b">
        <v>0</v>
      </c>
      <c r="L142" s="93" t="b">
        <v>0</v>
      </c>
    </row>
    <row r="143" spans="1:12" ht="15">
      <c r="A143" s="93" t="s">
        <v>738</v>
      </c>
      <c r="B143" s="93" t="s">
        <v>631</v>
      </c>
      <c r="C143" s="93">
        <v>2</v>
      </c>
      <c r="D143" s="148">
        <v>0.004091916248165914</v>
      </c>
      <c r="E143" s="148">
        <v>1.365309666480715</v>
      </c>
      <c r="F143" s="93" t="s">
        <v>752</v>
      </c>
      <c r="G143" s="93" t="b">
        <v>0</v>
      </c>
      <c r="H143" s="93" t="b">
        <v>0</v>
      </c>
      <c r="I143" s="93" t="b">
        <v>0</v>
      </c>
      <c r="J143" s="93" t="b">
        <v>0</v>
      </c>
      <c r="K143" s="93" t="b">
        <v>0</v>
      </c>
      <c r="L143" s="93" t="b">
        <v>0</v>
      </c>
    </row>
    <row r="144" spans="1:12" ht="15">
      <c r="A144" s="93" t="s">
        <v>639</v>
      </c>
      <c r="B144" s="93" t="s">
        <v>739</v>
      </c>
      <c r="C144" s="93">
        <v>2</v>
      </c>
      <c r="D144" s="148">
        <v>0.004091916248165914</v>
      </c>
      <c r="E144" s="148">
        <v>2.085468969886672</v>
      </c>
      <c r="F144" s="93" t="s">
        <v>752</v>
      </c>
      <c r="G144" s="93" t="b">
        <v>0</v>
      </c>
      <c r="H144" s="93" t="b">
        <v>0</v>
      </c>
      <c r="I144" s="93" t="b">
        <v>0</v>
      </c>
      <c r="J144" s="93" t="b">
        <v>0</v>
      </c>
      <c r="K144" s="93" t="b">
        <v>0</v>
      </c>
      <c r="L144" s="93" t="b">
        <v>0</v>
      </c>
    </row>
    <row r="145" spans="1:12" ht="15">
      <c r="A145" s="93" t="s">
        <v>739</v>
      </c>
      <c r="B145" s="93" t="s">
        <v>673</v>
      </c>
      <c r="C145" s="93">
        <v>2</v>
      </c>
      <c r="D145" s="148">
        <v>0.004091916248165914</v>
      </c>
      <c r="E145" s="148">
        <v>2.085468969886672</v>
      </c>
      <c r="F145" s="93" t="s">
        <v>752</v>
      </c>
      <c r="G145" s="93" t="b">
        <v>0</v>
      </c>
      <c r="H145" s="93" t="b">
        <v>0</v>
      </c>
      <c r="I145" s="93" t="b">
        <v>0</v>
      </c>
      <c r="J145" s="93" t="b">
        <v>0</v>
      </c>
      <c r="K145" s="93" t="b">
        <v>0</v>
      </c>
      <c r="L145" s="93" t="b">
        <v>0</v>
      </c>
    </row>
    <row r="146" spans="1:12" ht="15">
      <c r="A146" s="93" t="s">
        <v>673</v>
      </c>
      <c r="B146" s="93" t="s">
        <v>651</v>
      </c>
      <c r="C146" s="93">
        <v>2</v>
      </c>
      <c r="D146" s="148">
        <v>0.004091916248165914</v>
      </c>
      <c r="E146" s="148">
        <v>1.6083477151670094</v>
      </c>
      <c r="F146" s="93" t="s">
        <v>752</v>
      </c>
      <c r="G146" s="93" t="b">
        <v>0</v>
      </c>
      <c r="H146" s="93" t="b">
        <v>0</v>
      </c>
      <c r="I146" s="93" t="b">
        <v>0</v>
      </c>
      <c r="J146" s="93" t="b">
        <v>0</v>
      </c>
      <c r="K146" s="93" t="b">
        <v>0</v>
      </c>
      <c r="L146" s="93" t="b">
        <v>0</v>
      </c>
    </row>
    <row r="147" spans="1:12" ht="15">
      <c r="A147" s="93" t="s">
        <v>651</v>
      </c>
      <c r="B147" s="93" t="s">
        <v>690</v>
      </c>
      <c r="C147" s="93">
        <v>2</v>
      </c>
      <c r="D147" s="148">
        <v>0.004091916248165914</v>
      </c>
      <c r="E147" s="148">
        <v>1.9093777108309906</v>
      </c>
      <c r="F147" s="93" t="s">
        <v>752</v>
      </c>
      <c r="G147" s="93" t="b">
        <v>0</v>
      </c>
      <c r="H147" s="93" t="b">
        <v>0</v>
      </c>
      <c r="I147" s="93" t="b">
        <v>0</v>
      </c>
      <c r="J147" s="93" t="b">
        <v>0</v>
      </c>
      <c r="K147" s="93" t="b">
        <v>0</v>
      </c>
      <c r="L147" s="93" t="b">
        <v>0</v>
      </c>
    </row>
    <row r="148" spans="1:12" ht="15">
      <c r="A148" s="93" t="s">
        <v>690</v>
      </c>
      <c r="B148" s="93" t="s">
        <v>740</v>
      </c>
      <c r="C148" s="93">
        <v>2</v>
      </c>
      <c r="D148" s="148">
        <v>0.004091916248165914</v>
      </c>
      <c r="E148" s="148">
        <v>2.210407706494972</v>
      </c>
      <c r="F148" s="93" t="s">
        <v>752</v>
      </c>
      <c r="G148" s="93" t="b">
        <v>0</v>
      </c>
      <c r="H148" s="93" t="b">
        <v>0</v>
      </c>
      <c r="I148" s="93" t="b">
        <v>0</v>
      </c>
      <c r="J148" s="93" t="b">
        <v>0</v>
      </c>
      <c r="K148" s="93" t="b">
        <v>0</v>
      </c>
      <c r="L148" s="93" t="b">
        <v>0</v>
      </c>
    </row>
    <row r="149" spans="1:12" ht="15">
      <c r="A149" s="93" t="s">
        <v>740</v>
      </c>
      <c r="B149" s="93" t="s">
        <v>741</v>
      </c>
      <c r="C149" s="93">
        <v>2</v>
      </c>
      <c r="D149" s="148">
        <v>0.004091916248165914</v>
      </c>
      <c r="E149" s="148">
        <v>2.386498965550653</v>
      </c>
      <c r="F149" s="93" t="s">
        <v>752</v>
      </c>
      <c r="G149" s="93" t="b">
        <v>0</v>
      </c>
      <c r="H149" s="93" t="b">
        <v>0</v>
      </c>
      <c r="I149" s="93" t="b">
        <v>0</v>
      </c>
      <c r="J149" s="93" t="b">
        <v>0</v>
      </c>
      <c r="K149" s="93" t="b">
        <v>0</v>
      </c>
      <c r="L149" s="93" t="b">
        <v>0</v>
      </c>
    </row>
    <row r="150" spans="1:12" ht="15">
      <c r="A150" s="93" t="s">
        <v>741</v>
      </c>
      <c r="B150" s="93" t="s">
        <v>742</v>
      </c>
      <c r="C150" s="93">
        <v>2</v>
      </c>
      <c r="D150" s="148">
        <v>0.004091916248165914</v>
      </c>
      <c r="E150" s="148">
        <v>2.386498965550653</v>
      </c>
      <c r="F150" s="93" t="s">
        <v>752</v>
      </c>
      <c r="G150" s="93" t="b">
        <v>0</v>
      </c>
      <c r="H150" s="93" t="b">
        <v>0</v>
      </c>
      <c r="I150" s="93" t="b">
        <v>0</v>
      </c>
      <c r="J150" s="93" t="b">
        <v>0</v>
      </c>
      <c r="K150" s="93" t="b">
        <v>0</v>
      </c>
      <c r="L150" s="93" t="b">
        <v>0</v>
      </c>
    </row>
    <row r="151" spans="1:12" ht="15">
      <c r="A151" s="93" t="s">
        <v>742</v>
      </c>
      <c r="B151" s="93" t="s">
        <v>743</v>
      </c>
      <c r="C151" s="93">
        <v>2</v>
      </c>
      <c r="D151" s="148">
        <v>0.004091916248165914</v>
      </c>
      <c r="E151" s="148">
        <v>2.386498965550653</v>
      </c>
      <c r="F151" s="93" t="s">
        <v>752</v>
      </c>
      <c r="G151" s="93" t="b">
        <v>0</v>
      </c>
      <c r="H151" s="93" t="b">
        <v>0</v>
      </c>
      <c r="I151" s="93" t="b">
        <v>0</v>
      </c>
      <c r="J151" s="93" t="b">
        <v>0</v>
      </c>
      <c r="K151" s="93" t="b">
        <v>0</v>
      </c>
      <c r="L151" s="93" t="b">
        <v>0</v>
      </c>
    </row>
    <row r="152" spans="1:12" ht="15">
      <c r="A152" s="93" t="s">
        <v>743</v>
      </c>
      <c r="B152" s="93" t="s">
        <v>744</v>
      </c>
      <c r="C152" s="93">
        <v>2</v>
      </c>
      <c r="D152" s="148">
        <v>0.004091916248165914</v>
      </c>
      <c r="E152" s="148">
        <v>2.386498965550653</v>
      </c>
      <c r="F152" s="93" t="s">
        <v>752</v>
      </c>
      <c r="G152" s="93" t="b">
        <v>0</v>
      </c>
      <c r="H152" s="93" t="b">
        <v>0</v>
      </c>
      <c r="I152" s="93" t="b">
        <v>0</v>
      </c>
      <c r="J152" s="93" t="b">
        <v>0</v>
      </c>
      <c r="K152" s="93" t="b">
        <v>0</v>
      </c>
      <c r="L152" s="93" t="b">
        <v>0</v>
      </c>
    </row>
    <row r="153" spans="1:12" ht="15">
      <c r="A153" s="93" t="s">
        <v>744</v>
      </c>
      <c r="B153" s="93" t="s">
        <v>745</v>
      </c>
      <c r="C153" s="93">
        <v>2</v>
      </c>
      <c r="D153" s="148">
        <v>0.004091916248165914</v>
      </c>
      <c r="E153" s="148">
        <v>2.386498965550653</v>
      </c>
      <c r="F153" s="93" t="s">
        <v>752</v>
      </c>
      <c r="G153" s="93" t="b">
        <v>0</v>
      </c>
      <c r="H153" s="93" t="b">
        <v>0</v>
      </c>
      <c r="I153" s="93" t="b">
        <v>0</v>
      </c>
      <c r="J153" s="93" t="b">
        <v>0</v>
      </c>
      <c r="K153" s="93" t="b">
        <v>0</v>
      </c>
      <c r="L153" s="93" t="b">
        <v>0</v>
      </c>
    </row>
    <row r="154" spans="1:12" ht="15">
      <c r="A154" s="93" t="s">
        <v>745</v>
      </c>
      <c r="B154" s="93" t="s">
        <v>746</v>
      </c>
      <c r="C154" s="93">
        <v>2</v>
      </c>
      <c r="D154" s="148">
        <v>0.004091916248165914</v>
      </c>
      <c r="E154" s="148">
        <v>2.386498965550653</v>
      </c>
      <c r="F154" s="93" t="s">
        <v>752</v>
      </c>
      <c r="G154" s="93" t="b">
        <v>0</v>
      </c>
      <c r="H154" s="93" t="b">
        <v>0</v>
      </c>
      <c r="I154" s="93" t="b">
        <v>0</v>
      </c>
      <c r="J154" s="93" t="b">
        <v>0</v>
      </c>
      <c r="K154" s="93" t="b">
        <v>0</v>
      </c>
      <c r="L154" s="93" t="b">
        <v>0</v>
      </c>
    </row>
    <row r="155" spans="1:12" ht="15">
      <c r="A155" s="93" t="s">
        <v>746</v>
      </c>
      <c r="B155" s="93" t="s">
        <v>747</v>
      </c>
      <c r="C155" s="93">
        <v>2</v>
      </c>
      <c r="D155" s="148">
        <v>0.004091916248165914</v>
      </c>
      <c r="E155" s="148">
        <v>2.386498965550653</v>
      </c>
      <c r="F155" s="93" t="s">
        <v>752</v>
      </c>
      <c r="G155" s="93" t="b">
        <v>0</v>
      </c>
      <c r="H155" s="93" t="b">
        <v>0</v>
      </c>
      <c r="I155" s="93" t="b">
        <v>0</v>
      </c>
      <c r="J155" s="93" t="b">
        <v>0</v>
      </c>
      <c r="K155" s="93" t="b">
        <v>0</v>
      </c>
      <c r="L155" s="93" t="b">
        <v>0</v>
      </c>
    </row>
    <row r="156" spans="1:12" ht="15">
      <c r="A156" s="93" t="s">
        <v>747</v>
      </c>
      <c r="B156" s="93" t="s">
        <v>748</v>
      </c>
      <c r="C156" s="93">
        <v>2</v>
      </c>
      <c r="D156" s="148">
        <v>0.004091916248165914</v>
      </c>
      <c r="E156" s="148">
        <v>2.386498965550653</v>
      </c>
      <c r="F156" s="93" t="s">
        <v>752</v>
      </c>
      <c r="G156" s="93" t="b">
        <v>0</v>
      </c>
      <c r="H156" s="93" t="b">
        <v>0</v>
      </c>
      <c r="I156" s="93" t="b">
        <v>0</v>
      </c>
      <c r="J156" s="93" t="b">
        <v>1</v>
      </c>
      <c r="K156" s="93" t="b">
        <v>0</v>
      </c>
      <c r="L156" s="93" t="b">
        <v>0</v>
      </c>
    </row>
    <row r="157" spans="1:12" ht="15">
      <c r="A157" s="93" t="s">
        <v>748</v>
      </c>
      <c r="B157" s="93" t="s">
        <v>632</v>
      </c>
      <c r="C157" s="93">
        <v>2</v>
      </c>
      <c r="D157" s="148">
        <v>0.004091916248165914</v>
      </c>
      <c r="E157" s="148">
        <v>1.4570800398363606</v>
      </c>
      <c r="F157" s="93" t="s">
        <v>752</v>
      </c>
      <c r="G157" s="93" t="b">
        <v>1</v>
      </c>
      <c r="H157" s="93" t="b">
        <v>0</v>
      </c>
      <c r="I157" s="93" t="b">
        <v>0</v>
      </c>
      <c r="J157" s="93" t="b">
        <v>0</v>
      </c>
      <c r="K157" s="93" t="b">
        <v>0</v>
      </c>
      <c r="L157" s="93" t="b">
        <v>0</v>
      </c>
    </row>
    <row r="158" spans="1:12" ht="15">
      <c r="A158" s="93" t="s">
        <v>632</v>
      </c>
      <c r="B158" s="93" t="s">
        <v>749</v>
      </c>
      <c r="C158" s="93">
        <v>2</v>
      </c>
      <c r="D158" s="148">
        <v>0.004091916248165914</v>
      </c>
      <c r="E158" s="148">
        <v>1.4570800398363606</v>
      </c>
      <c r="F158" s="93" t="s">
        <v>752</v>
      </c>
      <c r="G158" s="93" t="b">
        <v>0</v>
      </c>
      <c r="H158" s="93" t="b">
        <v>0</v>
      </c>
      <c r="I158" s="93" t="b">
        <v>0</v>
      </c>
      <c r="J158" s="93" t="b">
        <v>0</v>
      </c>
      <c r="K158" s="93" t="b">
        <v>0</v>
      </c>
      <c r="L158" s="93" t="b">
        <v>0</v>
      </c>
    </row>
    <row r="159" spans="1:12" ht="15">
      <c r="A159" s="93" t="s">
        <v>632</v>
      </c>
      <c r="B159" s="93" t="s">
        <v>635</v>
      </c>
      <c r="C159" s="93">
        <v>9</v>
      </c>
      <c r="D159" s="148">
        <v>0.004491586205648772</v>
      </c>
      <c r="E159" s="148">
        <v>1.4079571294295616</v>
      </c>
      <c r="F159" s="93" t="s">
        <v>520</v>
      </c>
      <c r="G159" s="93" t="b">
        <v>0</v>
      </c>
      <c r="H159" s="93" t="b">
        <v>0</v>
      </c>
      <c r="I159" s="93" t="b">
        <v>0</v>
      </c>
      <c r="J159" s="93" t="b">
        <v>0</v>
      </c>
      <c r="K159" s="93" t="b">
        <v>0</v>
      </c>
      <c r="L159" s="93" t="b">
        <v>0</v>
      </c>
    </row>
    <row r="160" spans="1:12" ht="15">
      <c r="A160" s="93" t="s">
        <v>633</v>
      </c>
      <c r="B160" s="93" t="s">
        <v>634</v>
      </c>
      <c r="C160" s="93">
        <v>8</v>
      </c>
      <c r="D160" s="148">
        <v>0.00527133413287233</v>
      </c>
      <c r="E160" s="148">
        <v>1.584048388485243</v>
      </c>
      <c r="F160" s="93" t="s">
        <v>520</v>
      </c>
      <c r="G160" s="93" t="b">
        <v>0</v>
      </c>
      <c r="H160" s="93" t="b">
        <v>0</v>
      </c>
      <c r="I160" s="93" t="b">
        <v>0</v>
      </c>
      <c r="J160" s="93" t="b">
        <v>0</v>
      </c>
      <c r="K160" s="93" t="b">
        <v>0</v>
      </c>
      <c r="L160" s="93" t="b">
        <v>0</v>
      </c>
    </row>
    <row r="161" spans="1:12" ht="15">
      <c r="A161" s="93" t="s">
        <v>636</v>
      </c>
      <c r="B161" s="93" t="s">
        <v>632</v>
      </c>
      <c r="C161" s="93">
        <v>8</v>
      </c>
      <c r="D161" s="148">
        <v>0.00527133413287233</v>
      </c>
      <c r="E161" s="148">
        <v>1.4079571294295616</v>
      </c>
      <c r="F161" s="93" t="s">
        <v>520</v>
      </c>
      <c r="G161" s="93" t="b">
        <v>0</v>
      </c>
      <c r="H161" s="93" t="b">
        <v>0</v>
      </c>
      <c r="I161" s="93" t="b">
        <v>0</v>
      </c>
      <c r="J161" s="93" t="b">
        <v>0</v>
      </c>
      <c r="K161" s="93" t="b">
        <v>0</v>
      </c>
      <c r="L161" s="93" t="b">
        <v>0</v>
      </c>
    </row>
    <row r="162" spans="1:12" ht="15">
      <c r="A162" s="93" t="s">
        <v>640</v>
      </c>
      <c r="B162" s="93" t="s">
        <v>641</v>
      </c>
      <c r="C162" s="93">
        <v>5</v>
      </c>
      <c r="D162" s="148">
        <v>0.007998177515294911</v>
      </c>
      <c r="E162" s="148">
        <v>1.7881683711411678</v>
      </c>
      <c r="F162" s="93" t="s">
        <v>520</v>
      </c>
      <c r="G162" s="93" t="b">
        <v>0</v>
      </c>
      <c r="H162" s="93" t="b">
        <v>0</v>
      </c>
      <c r="I162" s="93" t="b">
        <v>0</v>
      </c>
      <c r="J162" s="93" t="b">
        <v>0</v>
      </c>
      <c r="K162" s="93" t="b">
        <v>0</v>
      </c>
      <c r="L162" s="93" t="b">
        <v>0</v>
      </c>
    </row>
    <row r="163" spans="1:12" ht="15">
      <c r="A163" s="93" t="s">
        <v>641</v>
      </c>
      <c r="B163" s="93" t="s">
        <v>642</v>
      </c>
      <c r="C163" s="93">
        <v>5</v>
      </c>
      <c r="D163" s="148">
        <v>0.007998177515294911</v>
      </c>
      <c r="E163" s="148">
        <v>1.7881683711411678</v>
      </c>
      <c r="F163" s="93" t="s">
        <v>520</v>
      </c>
      <c r="G163" s="93" t="b">
        <v>0</v>
      </c>
      <c r="H163" s="93" t="b">
        <v>0</v>
      </c>
      <c r="I163" s="93" t="b">
        <v>0</v>
      </c>
      <c r="J163" s="93" t="b">
        <v>0</v>
      </c>
      <c r="K163" s="93" t="b">
        <v>0</v>
      </c>
      <c r="L163" s="93" t="b">
        <v>0</v>
      </c>
    </row>
    <row r="164" spans="1:12" ht="15">
      <c r="A164" s="93" t="s">
        <v>631</v>
      </c>
      <c r="B164" s="93" t="s">
        <v>639</v>
      </c>
      <c r="C164" s="93">
        <v>5</v>
      </c>
      <c r="D164" s="148">
        <v>0.006483958562044031</v>
      </c>
      <c r="E164" s="148">
        <v>1.2270669874921116</v>
      </c>
      <c r="F164" s="93" t="s">
        <v>520</v>
      </c>
      <c r="G164" s="93" t="b">
        <v>0</v>
      </c>
      <c r="H164" s="93" t="b">
        <v>0</v>
      </c>
      <c r="I164" s="93" t="b">
        <v>0</v>
      </c>
      <c r="J164" s="93" t="b">
        <v>0</v>
      </c>
      <c r="K164" s="93" t="b">
        <v>0</v>
      </c>
      <c r="L164" s="93" t="b">
        <v>0</v>
      </c>
    </row>
    <row r="165" spans="1:12" ht="15">
      <c r="A165" s="93" t="s">
        <v>653</v>
      </c>
      <c r="B165" s="93" t="s">
        <v>648</v>
      </c>
      <c r="C165" s="93">
        <v>4</v>
      </c>
      <c r="D165" s="148">
        <v>0.006398542012235929</v>
      </c>
      <c r="E165" s="148">
        <v>1.708987125093543</v>
      </c>
      <c r="F165" s="93" t="s">
        <v>520</v>
      </c>
      <c r="G165" s="93" t="b">
        <v>0</v>
      </c>
      <c r="H165" s="93" t="b">
        <v>0</v>
      </c>
      <c r="I165" s="93" t="b">
        <v>0</v>
      </c>
      <c r="J165" s="93" t="b">
        <v>0</v>
      </c>
      <c r="K165" s="93" t="b">
        <v>0</v>
      </c>
      <c r="L165" s="93" t="b">
        <v>0</v>
      </c>
    </row>
    <row r="166" spans="1:12" ht="15">
      <c r="A166" s="93" t="s">
        <v>648</v>
      </c>
      <c r="B166" s="93" t="s">
        <v>654</v>
      </c>
      <c r="C166" s="93">
        <v>4</v>
      </c>
      <c r="D166" s="148">
        <v>0.006398542012235929</v>
      </c>
      <c r="E166" s="148">
        <v>1.708987125093543</v>
      </c>
      <c r="F166" s="93" t="s">
        <v>520</v>
      </c>
      <c r="G166" s="93" t="b">
        <v>0</v>
      </c>
      <c r="H166" s="93" t="b">
        <v>0</v>
      </c>
      <c r="I166" s="93" t="b">
        <v>0</v>
      </c>
      <c r="J166" s="93" t="b">
        <v>0</v>
      </c>
      <c r="K166" s="93" t="b">
        <v>0</v>
      </c>
      <c r="L166" s="93" t="b">
        <v>0</v>
      </c>
    </row>
    <row r="167" spans="1:12" ht="15">
      <c r="A167" s="93" t="s">
        <v>637</v>
      </c>
      <c r="B167" s="93" t="s">
        <v>647</v>
      </c>
      <c r="C167" s="93">
        <v>4</v>
      </c>
      <c r="D167" s="148">
        <v>0.006398542012235929</v>
      </c>
      <c r="E167" s="148">
        <v>1.7881683711411678</v>
      </c>
      <c r="F167" s="93" t="s">
        <v>520</v>
      </c>
      <c r="G167" s="93" t="b">
        <v>0</v>
      </c>
      <c r="H167" s="93" t="b">
        <v>0</v>
      </c>
      <c r="I167" s="93" t="b">
        <v>0</v>
      </c>
      <c r="J167" s="93" t="b">
        <v>0</v>
      </c>
      <c r="K167" s="93" t="b">
        <v>0</v>
      </c>
      <c r="L167" s="93" t="b">
        <v>0</v>
      </c>
    </row>
    <row r="168" spans="1:12" ht="15">
      <c r="A168" s="93" t="s">
        <v>674</v>
      </c>
      <c r="B168" s="93" t="s">
        <v>675</v>
      </c>
      <c r="C168" s="93">
        <v>4</v>
      </c>
      <c r="D168" s="148">
        <v>0.006398542012235929</v>
      </c>
      <c r="E168" s="148">
        <v>1.885078384149224</v>
      </c>
      <c r="F168" s="93" t="s">
        <v>520</v>
      </c>
      <c r="G168" s="93" t="b">
        <v>0</v>
      </c>
      <c r="H168" s="93" t="b">
        <v>0</v>
      </c>
      <c r="I168" s="93" t="b">
        <v>0</v>
      </c>
      <c r="J168" s="93" t="b">
        <v>0</v>
      </c>
      <c r="K168" s="93" t="b">
        <v>0</v>
      </c>
      <c r="L168" s="93" t="b">
        <v>0</v>
      </c>
    </row>
    <row r="169" spans="1:12" ht="15">
      <c r="A169" s="93" t="s">
        <v>676</v>
      </c>
      <c r="B169" s="93" t="s">
        <v>677</v>
      </c>
      <c r="C169" s="93">
        <v>4</v>
      </c>
      <c r="D169" s="148">
        <v>0.010161416958035695</v>
      </c>
      <c r="E169" s="148">
        <v>1.885078384149224</v>
      </c>
      <c r="F169" s="93" t="s">
        <v>520</v>
      </c>
      <c r="G169" s="93" t="b">
        <v>0</v>
      </c>
      <c r="H169" s="93" t="b">
        <v>0</v>
      </c>
      <c r="I169" s="93" t="b">
        <v>0</v>
      </c>
      <c r="J169" s="93" t="b">
        <v>0</v>
      </c>
      <c r="K169" s="93" t="b">
        <v>0</v>
      </c>
      <c r="L169" s="93" t="b">
        <v>0</v>
      </c>
    </row>
    <row r="170" spans="1:12" ht="15">
      <c r="A170" s="93" t="s">
        <v>654</v>
      </c>
      <c r="B170" s="93" t="s">
        <v>637</v>
      </c>
      <c r="C170" s="93">
        <v>3</v>
      </c>
      <c r="D170" s="148">
        <v>0.005970207164879759</v>
      </c>
      <c r="E170" s="148">
        <v>1.6632296345328677</v>
      </c>
      <c r="F170" s="93" t="s">
        <v>520</v>
      </c>
      <c r="G170" s="93" t="b">
        <v>0</v>
      </c>
      <c r="H170" s="93" t="b">
        <v>0</v>
      </c>
      <c r="I170" s="93" t="b">
        <v>0</v>
      </c>
      <c r="J170" s="93" t="b">
        <v>0</v>
      </c>
      <c r="K170" s="93" t="b">
        <v>0</v>
      </c>
      <c r="L170" s="93" t="b">
        <v>0</v>
      </c>
    </row>
    <row r="171" spans="1:12" ht="15">
      <c r="A171" s="93" t="s">
        <v>647</v>
      </c>
      <c r="B171" s="93" t="s">
        <v>665</v>
      </c>
      <c r="C171" s="93">
        <v>3</v>
      </c>
      <c r="D171" s="148">
        <v>0.005970207164879759</v>
      </c>
      <c r="E171" s="148">
        <v>1.885078384149224</v>
      </c>
      <c r="F171" s="93" t="s">
        <v>520</v>
      </c>
      <c r="G171" s="93" t="b">
        <v>0</v>
      </c>
      <c r="H171" s="93" t="b">
        <v>0</v>
      </c>
      <c r="I171" s="93" t="b">
        <v>0</v>
      </c>
      <c r="J171" s="93" t="b">
        <v>0</v>
      </c>
      <c r="K171" s="93" t="b">
        <v>0</v>
      </c>
      <c r="L171" s="93" t="b">
        <v>0</v>
      </c>
    </row>
    <row r="172" spans="1:12" ht="15">
      <c r="A172" s="93" t="s">
        <v>665</v>
      </c>
      <c r="B172" s="93" t="s">
        <v>666</v>
      </c>
      <c r="C172" s="93">
        <v>3</v>
      </c>
      <c r="D172" s="148">
        <v>0.005970207164879759</v>
      </c>
      <c r="E172" s="148">
        <v>2.010017120757524</v>
      </c>
      <c r="F172" s="93" t="s">
        <v>520</v>
      </c>
      <c r="G172" s="93" t="b">
        <v>0</v>
      </c>
      <c r="H172" s="93" t="b">
        <v>0</v>
      </c>
      <c r="I172" s="93" t="b">
        <v>0</v>
      </c>
      <c r="J172" s="93" t="b">
        <v>0</v>
      </c>
      <c r="K172" s="93" t="b">
        <v>0</v>
      </c>
      <c r="L172" s="93" t="b">
        <v>0</v>
      </c>
    </row>
    <row r="173" spans="1:12" ht="15">
      <c r="A173" s="93" t="s">
        <v>666</v>
      </c>
      <c r="B173" s="93" t="s">
        <v>667</v>
      </c>
      <c r="C173" s="93">
        <v>3</v>
      </c>
      <c r="D173" s="148">
        <v>0.005970207164879759</v>
      </c>
      <c r="E173" s="148">
        <v>2.010017120757524</v>
      </c>
      <c r="F173" s="93" t="s">
        <v>520</v>
      </c>
      <c r="G173" s="93" t="b">
        <v>0</v>
      </c>
      <c r="H173" s="93" t="b">
        <v>0</v>
      </c>
      <c r="I173" s="93" t="b">
        <v>0</v>
      </c>
      <c r="J173" s="93" t="b">
        <v>0</v>
      </c>
      <c r="K173" s="93" t="b">
        <v>0</v>
      </c>
      <c r="L173" s="93" t="b">
        <v>0</v>
      </c>
    </row>
    <row r="174" spans="1:12" ht="15">
      <c r="A174" s="93" t="s">
        <v>667</v>
      </c>
      <c r="B174" s="93" t="s">
        <v>633</v>
      </c>
      <c r="C174" s="93">
        <v>3</v>
      </c>
      <c r="D174" s="148">
        <v>0.005970207164879759</v>
      </c>
      <c r="E174" s="148">
        <v>1.6420403354629296</v>
      </c>
      <c r="F174" s="93" t="s">
        <v>520</v>
      </c>
      <c r="G174" s="93" t="b">
        <v>0</v>
      </c>
      <c r="H174" s="93" t="b">
        <v>0</v>
      </c>
      <c r="I174" s="93" t="b">
        <v>0</v>
      </c>
      <c r="J174" s="93" t="b">
        <v>0</v>
      </c>
      <c r="K174" s="93" t="b">
        <v>0</v>
      </c>
      <c r="L174" s="93" t="b">
        <v>0</v>
      </c>
    </row>
    <row r="175" spans="1:12" ht="15">
      <c r="A175" s="93" t="s">
        <v>634</v>
      </c>
      <c r="B175" s="93" t="s">
        <v>668</v>
      </c>
      <c r="C175" s="93">
        <v>3</v>
      </c>
      <c r="D175" s="148">
        <v>0.005970207164879759</v>
      </c>
      <c r="E175" s="148">
        <v>1.584048388485243</v>
      </c>
      <c r="F175" s="93" t="s">
        <v>520</v>
      </c>
      <c r="G175" s="93" t="b">
        <v>0</v>
      </c>
      <c r="H175" s="93" t="b">
        <v>0</v>
      </c>
      <c r="I175" s="93" t="b">
        <v>0</v>
      </c>
      <c r="J175" s="93" t="b">
        <v>0</v>
      </c>
      <c r="K175" s="93" t="b">
        <v>0</v>
      </c>
      <c r="L175" s="93" t="b">
        <v>0</v>
      </c>
    </row>
    <row r="176" spans="1:12" ht="15">
      <c r="A176" s="93" t="s">
        <v>668</v>
      </c>
      <c r="B176" s="93" t="s">
        <v>669</v>
      </c>
      <c r="C176" s="93">
        <v>3</v>
      </c>
      <c r="D176" s="148">
        <v>0.005970207164879759</v>
      </c>
      <c r="E176" s="148">
        <v>2.010017120757524</v>
      </c>
      <c r="F176" s="93" t="s">
        <v>520</v>
      </c>
      <c r="G176" s="93" t="b">
        <v>0</v>
      </c>
      <c r="H176" s="93" t="b">
        <v>0</v>
      </c>
      <c r="I176" s="93" t="b">
        <v>0</v>
      </c>
      <c r="J176" s="93" t="b">
        <v>0</v>
      </c>
      <c r="K176" s="93" t="b">
        <v>0</v>
      </c>
      <c r="L176" s="93" t="b">
        <v>0</v>
      </c>
    </row>
    <row r="177" spans="1:12" ht="15">
      <c r="A177" s="93" t="s">
        <v>669</v>
      </c>
      <c r="B177" s="93" t="s">
        <v>670</v>
      </c>
      <c r="C177" s="93">
        <v>3</v>
      </c>
      <c r="D177" s="148">
        <v>0.005970207164879759</v>
      </c>
      <c r="E177" s="148">
        <v>2.010017120757524</v>
      </c>
      <c r="F177" s="93" t="s">
        <v>520</v>
      </c>
      <c r="G177" s="93" t="b">
        <v>0</v>
      </c>
      <c r="H177" s="93" t="b">
        <v>0</v>
      </c>
      <c r="I177" s="93" t="b">
        <v>0</v>
      </c>
      <c r="J177" s="93" t="b">
        <v>0</v>
      </c>
      <c r="K177" s="93" t="b">
        <v>0</v>
      </c>
      <c r="L177" s="93" t="b">
        <v>0</v>
      </c>
    </row>
    <row r="178" spans="1:12" ht="15">
      <c r="A178" s="93" t="s">
        <v>670</v>
      </c>
      <c r="B178" s="93" t="s">
        <v>671</v>
      </c>
      <c r="C178" s="93">
        <v>3</v>
      </c>
      <c r="D178" s="148">
        <v>0.005970207164879759</v>
      </c>
      <c r="E178" s="148">
        <v>2.010017120757524</v>
      </c>
      <c r="F178" s="93" t="s">
        <v>520</v>
      </c>
      <c r="G178" s="93" t="b">
        <v>0</v>
      </c>
      <c r="H178" s="93" t="b">
        <v>0</v>
      </c>
      <c r="I178" s="93" t="b">
        <v>0</v>
      </c>
      <c r="J178" s="93" t="b">
        <v>0</v>
      </c>
      <c r="K178" s="93" t="b">
        <v>0</v>
      </c>
      <c r="L178" s="93" t="b">
        <v>0</v>
      </c>
    </row>
    <row r="179" spans="1:12" ht="15">
      <c r="A179" s="93" t="s">
        <v>671</v>
      </c>
      <c r="B179" s="93" t="s">
        <v>672</v>
      </c>
      <c r="C179" s="93">
        <v>3</v>
      </c>
      <c r="D179" s="148">
        <v>0.005970207164879759</v>
      </c>
      <c r="E179" s="148">
        <v>2.010017120757524</v>
      </c>
      <c r="F179" s="93" t="s">
        <v>520</v>
      </c>
      <c r="G179" s="93" t="b">
        <v>0</v>
      </c>
      <c r="H179" s="93" t="b">
        <v>0</v>
      </c>
      <c r="I179" s="93" t="b">
        <v>0</v>
      </c>
      <c r="J179" s="93" t="b">
        <v>0</v>
      </c>
      <c r="K179" s="93" t="b">
        <v>0</v>
      </c>
      <c r="L179" s="93" t="b">
        <v>0</v>
      </c>
    </row>
    <row r="180" spans="1:12" ht="15">
      <c r="A180" s="93" t="s">
        <v>672</v>
      </c>
      <c r="B180" s="93" t="s">
        <v>643</v>
      </c>
      <c r="C180" s="93">
        <v>3</v>
      </c>
      <c r="D180" s="148">
        <v>0.005970207164879759</v>
      </c>
      <c r="E180" s="148">
        <v>1.708987125093543</v>
      </c>
      <c r="F180" s="93" t="s">
        <v>520</v>
      </c>
      <c r="G180" s="93" t="b">
        <v>0</v>
      </c>
      <c r="H180" s="93" t="b">
        <v>0</v>
      </c>
      <c r="I180" s="93" t="b">
        <v>0</v>
      </c>
      <c r="J180" s="93" t="b">
        <v>0</v>
      </c>
      <c r="K180" s="93" t="b">
        <v>0</v>
      </c>
      <c r="L180" s="93" t="b">
        <v>0</v>
      </c>
    </row>
    <row r="181" spans="1:12" ht="15">
      <c r="A181" s="93" t="s">
        <v>643</v>
      </c>
      <c r="B181" s="93" t="s">
        <v>643</v>
      </c>
      <c r="C181" s="93">
        <v>3</v>
      </c>
      <c r="D181" s="148">
        <v>0.005970207164879759</v>
      </c>
      <c r="E181" s="148">
        <v>1.4079571294295616</v>
      </c>
      <c r="F181" s="93" t="s">
        <v>520</v>
      </c>
      <c r="G181" s="93" t="b">
        <v>0</v>
      </c>
      <c r="H181" s="93" t="b">
        <v>0</v>
      </c>
      <c r="I181" s="93" t="b">
        <v>0</v>
      </c>
      <c r="J181" s="93" t="b">
        <v>0</v>
      </c>
      <c r="K181" s="93" t="b">
        <v>0</v>
      </c>
      <c r="L181" s="93" t="b">
        <v>0</v>
      </c>
    </row>
    <row r="182" spans="1:12" ht="15">
      <c r="A182" s="93" t="s">
        <v>643</v>
      </c>
      <c r="B182" s="93" t="s">
        <v>636</v>
      </c>
      <c r="C182" s="93">
        <v>3</v>
      </c>
      <c r="D182" s="148">
        <v>0.005970207164879759</v>
      </c>
      <c r="E182" s="148">
        <v>1.2830183928212617</v>
      </c>
      <c r="F182" s="93" t="s">
        <v>520</v>
      </c>
      <c r="G182" s="93" t="b">
        <v>0</v>
      </c>
      <c r="H182" s="93" t="b">
        <v>0</v>
      </c>
      <c r="I182" s="93" t="b">
        <v>0</v>
      </c>
      <c r="J182" s="93" t="b">
        <v>0</v>
      </c>
      <c r="K182" s="93" t="b">
        <v>0</v>
      </c>
      <c r="L182" s="93" t="b">
        <v>0</v>
      </c>
    </row>
    <row r="183" spans="1:12" ht="15">
      <c r="A183" s="93" t="s">
        <v>635</v>
      </c>
      <c r="B183" s="93" t="s">
        <v>638</v>
      </c>
      <c r="C183" s="93">
        <v>3</v>
      </c>
      <c r="D183" s="148">
        <v>0.005970207164879759</v>
      </c>
      <c r="E183" s="148">
        <v>1.3110471164215052</v>
      </c>
      <c r="F183" s="93" t="s">
        <v>520</v>
      </c>
      <c r="G183" s="93" t="b">
        <v>0</v>
      </c>
      <c r="H183" s="93" t="b">
        <v>0</v>
      </c>
      <c r="I183" s="93" t="b">
        <v>0</v>
      </c>
      <c r="J183" s="93" t="b">
        <v>0</v>
      </c>
      <c r="K183" s="93" t="b">
        <v>0</v>
      </c>
      <c r="L183" s="93" t="b">
        <v>0</v>
      </c>
    </row>
    <row r="184" spans="1:12" ht="15">
      <c r="A184" s="93" t="s">
        <v>638</v>
      </c>
      <c r="B184" s="93" t="s">
        <v>631</v>
      </c>
      <c r="C184" s="93">
        <v>3</v>
      </c>
      <c r="D184" s="148">
        <v>0.005970207164879759</v>
      </c>
      <c r="E184" s="148">
        <v>1.1513462735539932</v>
      </c>
      <c r="F184" s="93" t="s">
        <v>520</v>
      </c>
      <c r="G184" s="93" t="b">
        <v>0</v>
      </c>
      <c r="H184" s="93" t="b">
        <v>0</v>
      </c>
      <c r="I184" s="93" t="b">
        <v>0</v>
      </c>
      <c r="J184" s="93" t="b">
        <v>0</v>
      </c>
      <c r="K184" s="93" t="b">
        <v>0</v>
      </c>
      <c r="L184" s="93" t="b">
        <v>0</v>
      </c>
    </row>
    <row r="185" spans="1:12" ht="15">
      <c r="A185" s="93" t="s">
        <v>634</v>
      </c>
      <c r="B185" s="93" t="s">
        <v>631</v>
      </c>
      <c r="C185" s="93">
        <v>3</v>
      </c>
      <c r="D185" s="148">
        <v>0.005970207164879759</v>
      </c>
      <c r="E185" s="148">
        <v>0.9472262908980685</v>
      </c>
      <c r="F185" s="93" t="s">
        <v>520</v>
      </c>
      <c r="G185" s="93" t="b">
        <v>0</v>
      </c>
      <c r="H185" s="93" t="b">
        <v>0</v>
      </c>
      <c r="I185" s="93" t="b">
        <v>0</v>
      </c>
      <c r="J185" s="93" t="b">
        <v>0</v>
      </c>
      <c r="K185" s="93" t="b">
        <v>0</v>
      </c>
      <c r="L185" s="93" t="b">
        <v>0</v>
      </c>
    </row>
    <row r="186" spans="1:12" ht="15">
      <c r="A186" s="93" t="s">
        <v>635</v>
      </c>
      <c r="B186" s="93" t="s">
        <v>674</v>
      </c>
      <c r="C186" s="93">
        <v>3</v>
      </c>
      <c r="D186" s="148">
        <v>0.005970207164879759</v>
      </c>
      <c r="E186" s="148">
        <v>1.4079571294295616</v>
      </c>
      <c r="F186" s="93" t="s">
        <v>520</v>
      </c>
      <c r="G186" s="93" t="b">
        <v>0</v>
      </c>
      <c r="H186" s="93" t="b">
        <v>0</v>
      </c>
      <c r="I186" s="93" t="b">
        <v>0</v>
      </c>
      <c r="J186" s="93" t="b">
        <v>0</v>
      </c>
      <c r="K186" s="93" t="b">
        <v>0</v>
      </c>
      <c r="L186" s="93" t="b">
        <v>0</v>
      </c>
    </row>
    <row r="187" spans="1:12" ht="15">
      <c r="A187" s="93" t="s">
        <v>631</v>
      </c>
      <c r="B187" s="93" t="s">
        <v>636</v>
      </c>
      <c r="C187" s="93">
        <v>3</v>
      </c>
      <c r="D187" s="148">
        <v>0.005970207164879759</v>
      </c>
      <c r="E187" s="148">
        <v>0.9472262908980685</v>
      </c>
      <c r="F187" s="93" t="s">
        <v>520</v>
      </c>
      <c r="G187" s="93" t="b">
        <v>0</v>
      </c>
      <c r="H187" s="93" t="b">
        <v>0</v>
      </c>
      <c r="I187" s="93" t="b">
        <v>0</v>
      </c>
      <c r="J187" s="93" t="b">
        <v>0</v>
      </c>
      <c r="K187" s="93" t="b">
        <v>0</v>
      </c>
      <c r="L187" s="93" t="b">
        <v>0</v>
      </c>
    </row>
    <row r="188" spans="1:12" ht="15">
      <c r="A188" s="93" t="s">
        <v>646</v>
      </c>
      <c r="B188" s="93" t="s">
        <v>632</v>
      </c>
      <c r="C188" s="93">
        <v>2</v>
      </c>
      <c r="D188" s="148">
        <v>0.005080708479017848</v>
      </c>
      <c r="E188" s="148">
        <v>1.1069271337655806</v>
      </c>
      <c r="F188" s="93" t="s">
        <v>520</v>
      </c>
      <c r="G188" s="93" t="b">
        <v>0</v>
      </c>
      <c r="H188" s="93" t="b">
        <v>0</v>
      </c>
      <c r="I188" s="93" t="b">
        <v>0</v>
      </c>
      <c r="J188" s="93" t="b">
        <v>0</v>
      </c>
      <c r="K188" s="93" t="b">
        <v>0</v>
      </c>
      <c r="L188" s="93" t="b">
        <v>0</v>
      </c>
    </row>
    <row r="189" spans="1:12" ht="15">
      <c r="A189" s="93" t="s">
        <v>658</v>
      </c>
      <c r="B189" s="93" t="s">
        <v>659</v>
      </c>
      <c r="C189" s="93">
        <v>2</v>
      </c>
      <c r="D189" s="148">
        <v>0.005080708479017848</v>
      </c>
      <c r="E189" s="148">
        <v>2.1861083798132053</v>
      </c>
      <c r="F189" s="93" t="s">
        <v>520</v>
      </c>
      <c r="G189" s="93" t="b">
        <v>0</v>
      </c>
      <c r="H189" s="93" t="b">
        <v>0</v>
      </c>
      <c r="I189" s="93" t="b">
        <v>0</v>
      </c>
      <c r="J189" s="93" t="b">
        <v>0</v>
      </c>
      <c r="K189" s="93" t="b">
        <v>0</v>
      </c>
      <c r="L189" s="93" t="b">
        <v>0</v>
      </c>
    </row>
    <row r="190" spans="1:12" ht="15">
      <c r="A190" s="93" t="s">
        <v>642</v>
      </c>
      <c r="B190" s="93" t="s">
        <v>691</v>
      </c>
      <c r="C190" s="93">
        <v>2</v>
      </c>
      <c r="D190" s="148">
        <v>0.005080708479017848</v>
      </c>
      <c r="E190" s="148">
        <v>1.7881683711411678</v>
      </c>
      <c r="F190" s="93" t="s">
        <v>520</v>
      </c>
      <c r="G190" s="93" t="b">
        <v>0</v>
      </c>
      <c r="H190" s="93" t="b">
        <v>0</v>
      </c>
      <c r="I190" s="93" t="b">
        <v>0</v>
      </c>
      <c r="J190" s="93" t="b">
        <v>0</v>
      </c>
      <c r="K190" s="93" t="b">
        <v>0</v>
      </c>
      <c r="L190" s="93" t="b">
        <v>0</v>
      </c>
    </row>
    <row r="191" spans="1:12" ht="15">
      <c r="A191" s="93" t="s">
        <v>733</v>
      </c>
      <c r="B191" s="93" t="s">
        <v>734</v>
      </c>
      <c r="C191" s="93">
        <v>2</v>
      </c>
      <c r="D191" s="148">
        <v>0.005080708479017848</v>
      </c>
      <c r="E191" s="148">
        <v>2.1861083798132053</v>
      </c>
      <c r="F191" s="93" t="s">
        <v>520</v>
      </c>
      <c r="G191" s="93" t="b">
        <v>0</v>
      </c>
      <c r="H191" s="93" t="b">
        <v>0</v>
      </c>
      <c r="I191" s="93" t="b">
        <v>0</v>
      </c>
      <c r="J191" s="93" t="b">
        <v>0</v>
      </c>
      <c r="K191" s="93" t="b">
        <v>0</v>
      </c>
      <c r="L191" s="93" t="b">
        <v>0</v>
      </c>
    </row>
    <row r="192" spans="1:12" ht="15">
      <c r="A192" s="93" t="s">
        <v>734</v>
      </c>
      <c r="B192" s="93" t="s">
        <v>735</v>
      </c>
      <c r="C192" s="93">
        <v>2</v>
      </c>
      <c r="D192" s="148">
        <v>0.005080708479017848</v>
      </c>
      <c r="E192" s="148">
        <v>2.1861083798132053</v>
      </c>
      <c r="F192" s="93" t="s">
        <v>520</v>
      </c>
      <c r="G192" s="93" t="b">
        <v>0</v>
      </c>
      <c r="H192" s="93" t="b">
        <v>0</v>
      </c>
      <c r="I192" s="93" t="b">
        <v>0</v>
      </c>
      <c r="J192" s="93" t="b">
        <v>0</v>
      </c>
      <c r="K192" s="93" t="b">
        <v>0</v>
      </c>
      <c r="L192" s="93" t="b">
        <v>0</v>
      </c>
    </row>
    <row r="193" spans="1:12" ht="15">
      <c r="A193" s="93" t="s">
        <v>735</v>
      </c>
      <c r="B193" s="93" t="s">
        <v>736</v>
      </c>
      <c r="C193" s="93">
        <v>2</v>
      </c>
      <c r="D193" s="148">
        <v>0.005080708479017848</v>
      </c>
      <c r="E193" s="148">
        <v>2.1861083798132053</v>
      </c>
      <c r="F193" s="93" t="s">
        <v>520</v>
      </c>
      <c r="G193" s="93" t="b">
        <v>0</v>
      </c>
      <c r="H193" s="93" t="b">
        <v>0</v>
      </c>
      <c r="I193" s="93" t="b">
        <v>0</v>
      </c>
      <c r="J193" s="93" t="b">
        <v>0</v>
      </c>
      <c r="K193" s="93" t="b">
        <v>0</v>
      </c>
      <c r="L193" s="93" t="b">
        <v>0</v>
      </c>
    </row>
    <row r="194" spans="1:12" ht="15">
      <c r="A194" s="93" t="s">
        <v>736</v>
      </c>
      <c r="B194" s="93" t="s">
        <v>243</v>
      </c>
      <c r="C194" s="93">
        <v>2</v>
      </c>
      <c r="D194" s="148">
        <v>0.005080708479017848</v>
      </c>
      <c r="E194" s="148">
        <v>2.1861083798132053</v>
      </c>
      <c r="F194" s="93" t="s">
        <v>520</v>
      </c>
      <c r="G194" s="93" t="b">
        <v>0</v>
      </c>
      <c r="H194" s="93" t="b">
        <v>0</v>
      </c>
      <c r="I194" s="93" t="b">
        <v>0</v>
      </c>
      <c r="J194" s="93" t="b">
        <v>0</v>
      </c>
      <c r="K194" s="93" t="b">
        <v>0</v>
      </c>
      <c r="L194" s="93" t="b">
        <v>0</v>
      </c>
    </row>
    <row r="195" spans="1:12" ht="15">
      <c r="A195" s="93" t="s">
        <v>243</v>
      </c>
      <c r="B195" s="93" t="s">
        <v>737</v>
      </c>
      <c r="C195" s="93">
        <v>2</v>
      </c>
      <c r="D195" s="148">
        <v>0.005080708479017848</v>
      </c>
      <c r="E195" s="148">
        <v>2.1861083798132053</v>
      </c>
      <c r="F195" s="93" t="s">
        <v>520</v>
      </c>
      <c r="G195" s="93" t="b">
        <v>0</v>
      </c>
      <c r="H195" s="93" t="b">
        <v>0</v>
      </c>
      <c r="I195" s="93" t="b">
        <v>0</v>
      </c>
      <c r="J195" s="93" t="b">
        <v>0</v>
      </c>
      <c r="K195" s="93" t="b">
        <v>0</v>
      </c>
      <c r="L195" s="93" t="b">
        <v>0</v>
      </c>
    </row>
    <row r="196" spans="1:12" ht="15">
      <c r="A196" s="93" t="s">
        <v>737</v>
      </c>
      <c r="B196" s="93" t="s">
        <v>738</v>
      </c>
      <c r="C196" s="93">
        <v>2</v>
      </c>
      <c r="D196" s="148">
        <v>0.005080708479017848</v>
      </c>
      <c r="E196" s="148">
        <v>2.1861083798132053</v>
      </c>
      <c r="F196" s="93" t="s">
        <v>520</v>
      </c>
      <c r="G196" s="93" t="b">
        <v>0</v>
      </c>
      <c r="H196" s="93" t="b">
        <v>0</v>
      </c>
      <c r="I196" s="93" t="b">
        <v>0</v>
      </c>
      <c r="J196" s="93" t="b">
        <v>0</v>
      </c>
      <c r="K196" s="93" t="b">
        <v>0</v>
      </c>
      <c r="L196" s="93" t="b">
        <v>0</v>
      </c>
    </row>
    <row r="197" spans="1:12" ht="15">
      <c r="A197" s="93" t="s">
        <v>738</v>
      </c>
      <c r="B197" s="93" t="s">
        <v>631</v>
      </c>
      <c r="C197" s="93">
        <v>2</v>
      </c>
      <c r="D197" s="148">
        <v>0.005080708479017848</v>
      </c>
      <c r="E197" s="148">
        <v>1.3731950231703498</v>
      </c>
      <c r="F197" s="93" t="s">
        <v>520</v>
      </c>
      <c r="G197" s="93" t="b">
        <v>0</v>
      </c>
      <c r="H197" s="93" t="b">
        <v>0</v>
      </c>
      <c r="I197" s="93" t="b">
        <v>0</v>
      </c>
      <c r="J197" s="93" t="b">
        <v>0</v>
      </c>
      <c r="K197" s="93" t="b">
        <v>0</v>
      </c>
      <c r="L197" s="93" t="b">
        <v>0</v>
      </c>
    </row>
    <row r="198" spans="1:12" ht="15">
      <c r="A198" s="93" t="s">
        <v>639</v>
      </c>
      <c r="B198" s="93" t="s">
        <v>739</v>
      </c>
      <c r="C198" s="93">
        <v>2</v>
      </c>
      <c r="D198" s="148">
        <v>0.005080708479017848</v>
      </c>
      <c r="E198" s="148">
        <v>2.010017120757524</v>
      </c>
      <c r="F198" s="93" t="s">
        <v>520</v>
      </c>
      <c r="G198" s="93" t="b">
        <v>0</v>
      </c>
      <c r="H198" s="93" t="b">
        <v>0</v>
      </c>
      <c r="I198" s="93" t="b">
        <v>0</v>
      </c>
      <c r="J198" s="93" t="b">
        <v>0</v>
      </c>
      <c r="K198" s="93" t="b">
        <v>0</v>
      </c>
      <c r="L198" s="93" t="b">
        <v>0</v>
      </c>
    </row>
    <row r="199" spans="1:12" ht="15">
      <c r="A199" s="93" t="s">
        <v>739</v>
      </c>
      <c r="B199" s="93" t="s">
        <v>673</v>
      </c>
      <c r="C199" s="93">
        <v>2</v>
      </c>
      <c r="D199" s="148">
        <v>0.005080708479017848</v>
      </c>
      <c r="E199" s="148">
        <v>1.885078384149224</v>
      </c>
      <c r="F199" s="93" t="s">
        <v>520</v>
      </c>
      <c r="G199" s="93" t="b">
        <v>0</v>
      </c>
      <c r="H199" s="93" t="b">
        <v>0</v>
      </c>
      <c r="I199" s="93" t="b">
        <v>0</v>
      </c>
      <c r="J199" s="93" t="b">
        <v>0</v>
      </c>
      <c r="K199" s="93" t="b">
        <v>0</v>
      </c>
      <c r="L199" s="93" t="b">
        <v>0</v>
      </c>
    </row>
    <row r="200" spans="1:12" ht="15">
      <c r="A200" s="93" t="s">
        <v>673</v>
      </c>
      <c r="B200" s="93" t="s">
        <v>651</v>
      </c>
      <c r="C200" s="93">
        <v>2</v>
      </c>
      <c r="D200" s="148">
        <v>0.005080708479017848</v>
      </c>
      <c r="E200" s="148">
        <v>1.4871383754771865</v>
      </c>
      <c r="F200" s="93" t="s">
        <v>520</v>
      </c>
      <c r="G200" s="93" t="b">
        <v>0</v>
      </c>
      <c r="H200" s="93" t="b">
        <v>0</v>
      </c>
      <c r="I200" s="93" t="b">
        <v>0</v>
      </c>
      <c r="J200" s="93" t="b">
        <v>0</v>
      </c>
      <c r="K200" s="93" t="b">
        <v>0</v>
      </c>
      <c r="L200" s="93" t="b">
        <v>0</v>
      </c>
    </row>
    <row r="201" spans="1:12" ht="15">
      <c r="A201" s="93" t="s">
        <v>651</v>
      </c>
      <c r="B201" s="93" t="s">
        <v>690</v>
      </c>
      <c r="C201" s="93">
        <v>2</v>
      </c>
      <c r="D201" s="148">
        <v>0.005080708479017848</v>
      </c>
      <c r="E201" s="148">
        <v>1.7881683711411678</v>
      </c>
      <c r="F201" s="93" t="s">
        <v>520</v>
      </c>
      <c r="G201" s="93" t="b">
        <v>0</v>
      </c>
      <c r="H201" s="93" t="b">
        <v>0</v>
      </c>
      <c r="I201" s="93" t="b">
        <v>0</v>
      </c>
      <c r="J201" s="93" t="b">
        <v>0</v>
      </c>
      <c r="K201" s="93" t="b">
        <v>0</v>
      </c>
      <c r="L201" s="93" t="b">
        <v>0</v>
      </c>
    </row>
    <row r="202" spans="1:12" ht="15">
      <c r="A202" s="93" t="s">
        <v>690</v>
      </c>
      <c r="B202" s="93" t="s">
        <v>740</v>
      </c>
      <c r="C202" s="93">
        <v>2</v>
      </c>
      <c r="D202" s="148">
        <v>0.005080708479017848</v>
      </c>
      <c r="E202" s="148">
        <v>2.1861083798132053</v>
      </c>
      <c r="F202" s="93" t="s">
        <v>520</v>
      </c>
      <c r="G202" s="93" t="b">
        <v>0</v>
      </c>
      <c r="H202" s="93" t="b">
        <v>0</v>
      </c>
      <c r="I202" s="93" t="b">
        <v>0</v>
      </c>
      <c r="J202" s="93" t="b">
        <v>0</v>
      </c>
      <c r="K202" s="93" t="b">
        <v>0</v>
      </c>
      <c r="L202" s="93" t="b">
        <v>0</v>
      </c>
    </row>
    <row r="203" spans="1:12" ht="15">
      <c r="A203" s="93" t="s">
        <v>740</v>
      </c>
      <c r="B203" s="93" t="s">
        <v>741</v>
      </c>
      <c r="C203" s="93">
        <v>2</v>
      </c>
      <c r="D203" s="148">
        <v>0.005080708479017848</v>
      </c>
      <c r="E203" s="148">
        <v>2.1861083798132053</v>
      </c>
      <c r="F203" s="93" t="s">
        <v>520</v>
      </c>
      <c r="G203" s="93" t="b">
        <v>0</v>
      </c>
      <c r="H203" s="93" t="b">
        <v>0</v>
      </c>
      <c r="I203" s="93" t="b">
        <v>0</v>
      </c>
      <c r="J203" s="93" t="b">
        <v>0</v>
      </c>
      <c r="K203" s="93" t="b">
        <v>0</v>
      </c>
      <c r="L203" s="93" t="b">
        <v>0</v>
      </c>
    </row>
    <row r="204" spans="1:12" ht="15">
      <c r="A204" s="93" t="s">
        <v>741</v>
      </c>
      <c r="B204" s="93" t="s">
        <v>742</v>
      </c>
      <c r="C204" s="93">
        <v>2</v>
      </c>
      <c r="D204" s="148">
        <v>0.005080708479017848</v>
      </c>
      <c r="E204" s="148">
        <v>2.1861083798132053</v>
      </c>
      <c r="F204" s="93" t="s">
        <v>520</v>
      </c>
      <c r="G204" s="93" t="b">
        <v>0</v>
      </c>
      <c r="H204" s="93" t="b">
        <v>0</v>
      </c>
      <c r="I204" s="93" t="b">
        <v>0</v>
      </c>
      <c r="J204" s="93" t="b">
        <v>0</v>
      </c>
      <c r="K204" s="93" t="b">
        <v>0</v>
      </c>
      <c r="L204" s="93" t="b">
        <v>0</v>
      </c>
    </row>
    <row r="205" spans="1:12" ht="15">
      <c r="A205" s="93" t="s">
        <v>742</v>
      </c>
      <c r="B205" s="93" t="s">
        <v>743</v>
      </c>
      <c r="C205" s="93">
        <v>2</v>
      </c>
      <c r="D205" s="148">
        <v>0.005080708479017848</v>
      </c>
      <c r="E205" s="148">
        <v>2.1861083798132053</v>
      </c>
      <c r="F205" s="93" t="s">
        <v>520</v>
      </c>
      <c r="G205" s="93" t="b">
        <v>0</v>
      </c>
      <c r="H205" s="93" t="b">
        <v>0</v>
      </c>
      <c r="I205" s="93" t="b">
        <v>0</v>
      </c>
      <c r="J205" s="93" t="b">
        <v>0</v>
      </c>
      <c r="K205" s="93" t="b">
        <v>0</v>
      </c>
      <c r="L205" s="93" t="b">
        <v>0</v>
      </c>
    </row>
    <row r="206" spans="1:12" ht="15">
      <c r="A206" s="93" t="s">
        <v>743</v>
      </c>
      <c r="B206" s="93" t="s">
        <v>744</v>
      </c>
      <c r="C206" s="93">
        <v>2</v>
      </c>
      <c r="D206" s="148">
        <v>0.005080708479017848</v>
      </c>
      <c r="E206" s="148">
        <v>2.1861083798132053</v>
      </c>
      <c r="F206" s="93" t="s">
        <v>520</v>
      </c>
      <c r="G206" s="93" t="b">
        <v>0</v>
      </c>
      <c r="H206" s="93" t="b">
        <v>0</v>
      </c>
      <c r="I206" s="93" t="b">
        <v>0</v>
      </c>
      <c r="J206" s="93" t="b">
        <v>0</v>
      </c>
      <c r="K206" s="93" t="b">
        <v>0</v>
      </c>
      <c r="L206" s="93" t="b">
        <v>0</v>
      </c>
    </row>
    <row r="207" spans="1:12" ht="15">
      <c r="A207" s="93" t="s">
        <v>744</v>
      </c>
      <c r="B207" s="93" t="s">
        <v>745</v>
      </c>
      <c r="C207" s="93">
        <v>2</v>
      </c>
      <c r="D207" s="148">
        <v>0.005080708479017848</v>
      </c>
      <c r="E207" s="148">
        <v>2.1861083798132053</v>
      </c>
      <c r="F207" s="93" t="s">
        <v>520</v>
      </c>
      <c r="G207" s="93" t="b">
        <v>0</v>
      </c>
      <c r="H207" s="93" t="b">
        <v>0</v>
      </c>
      <c r="I207" s="93" t="b">
        <v>0</v>
      </c>
      <c r="J207" s="93" t="b">
        <v>0</v>
      </c>
      <c r="K207" s="93" t="b">
        <v>0</v>
      </c>
      <c r="L207" s="93" t="b">
        <v>0</v>
      </c>
    </row>
    <row r="208" spans="1:12" ht="15">
      <c r="A208" s="93" t="s">
        <v>745</v>
      </c>
      <c r="B208" s="93" t="s">
        <v>746</v>
      </c>
      <c r="C208" s="93">
        <v>2</v>
      </c>
      <c r="D208" s="148">
        <v>0.005080708479017848</v>
      </c>
      <c r="E208" s="148">
        <v>2.1861083798132053</v>
      </c>
      <c r="F208" s="93" t="s">
        <v>520</v>
      </c>
      <c r="G208" s="93" t="b">
        <v>0</v>
      </c>
      <c r="H208" s="93" t="b">
        <v>0</v>
      </c>
      <c r="I208" s="93" t="b">
        <v>0</v>
      </c>
      <c r="J208" s="93" t="b">
        <v>0</v>
      </c>
      <c r="K208" s="93" t="b">
        <v>0</v>
      </c>
      <c r="L208" s="93" t="b">
        <v>0</v>
      </c>
    </row>
    <row r="209" spans="1:12" ht="15">
      <c r="A209" s="93" t="s">
        <v>746</v>
      </c>
      <c r="B209" s="93" t="s">
        <v>747</v>
      </c>
      <c r="C209" s="93">
        <v>2</v>
      </c>
      <c r="D209" s="148">
        <v>0.005080708479017848</v>
      </c>
      <c r="E209" s="148">
        <v>2.1861083798132053</v>
      </c>
      <c r="F209" s="93" t="s">
        <v>520</v>
      </c>
      <c r="G209" s="93" t="b">
        <v>0</v>
      </c>
      <c r="H209" s="93" t="b">
        <v>0</v>
      </c>
      <c r="I209" s="93" t="b">
        <v>0</v>
      </c>
      <c r="J209" s="93" t="b">
        <v>0</v>
      </c>
      <c r="K209" s="93" t="b">
        <v>0</v>
      </c>
      <c r="L209" s="93" t="b">
        <v>0</v>
      </c>
    </row>
    <row r="210" spans="1:12" ht="15">
      <c r="A210" s="93" t="s">
        <v>747</v>
      </c>
      <c r="B210" s="93" t="s">
        <v>748</v>
      </c>
      <c r="C210" s="93">
        <v>2</v>
      </c>
      <c r="D210" s="148">
        <v>0.005080708479017848</v>
      </c>
      <c r="E210" s="148">
        <v>2.1861083798132053</v>
      </c>
      <c r="F210" s="93" t="s">
        <v>520</v>
      </c>
      <c r="G210" s="93" t="b">
        <v>0</v>
      </c>
      <c r="H210" s="93" t="b">
        <v>0</v>
      </c>
      <c r="I210" s="93" t="b">
        <v>0</v>
      </c>
      <c r="J210" s="93" t="b">
        <v>1</v>
      </c>
      <c r="K210" s="93" t="b">
        <v>0</v>
      </c>
      <c r="L210" s="93" t="b">
        <v>0</v>
      </c>
    </row>
    <row r="211" spans="1:12" ht="15">
      <c r="A211" s="93" t="s">
        <v>748</v>
      </c>
      <c r="B211" s="93" t="s">
        <v>632</v>
      </c>
      <c r="C211" s="93">
        <v>2</v>
      </c>
      <c r="D211" s="148">
        <v>0.005080708479017848</v>
      </c>
      <c r="E211" s="148">
        <v>1.4079571294295616</v>
      </c>
      <c r="F211" s="93" t="s">
        <v>520</v>
      </c>
      <c r="G211" s="93" t="b">
        <v>1</v>
      </c>
      <c r="H211" s="93" t="b">
        <v>0</v>
      </c>
      <c r="I211" s="93" t="b">
        <v>0</v>
      </c>
      <c r="J211" s="93" t="b">
        <v>0</v>
      </c>
      <c r="K211" s="93" t="b">
        <v>0</v>
      </c>
      <c r="L211" s="93" t="b">
        <v>0</v>
      </c>
    </row>
    <row r="212" spans="1:12" ht="15">
      <c r="A212" s="93" t="s">
        <v>632</v>
      </c>
      <c r="B212" s="93" t="s">
        <v>749</v>
      </c>
      <c r="C212" s="93">
        <v>2</v>
      </c>
      <c r="D212" s="148">
        <v>0.005080708479017848</v>
      </c>
      <c r="E212" s="148">
        <v>1.4079571294295616</v>
      </c>
      <c r="F212" s="93" t="s">
        <v>520</v>
      </c>
      <c r="G212" s="93" t="b">
        <v>0</v>
      </c>
      <c r="H212" s="93" t="b">
        <v>0</v>
      </c>
      <c r="I212" s="93" t="b">
        <v>0</v>
      </c>
      <c r="J212" s="93" t="b">
        <v>0</v>
      </c>
      <c r="K212" s="93" t="b">
        <v>0</v>
      </c>
      <c r="L212" s="93" t="b">
        <v>0</v>
      </c>
    </row>
    <row r="213" spans="1:12" ht="15">
      <c r="A213" s="93" t="s">
        <v>631</v>
      </c>
      <c r="B213" s="93" t="s">
        <v>655</v>
      </c>
      <c r="C213" s="93">
        <v>2</v>
      </c>
      <c r="D213" s="148">
        <v>0.005080708479017848</v>
      </c>
      <c r="E213" s="148">
        <v>1.3731950231703498</v>
      </c>
      <c r="F213" s="93" t="s">
        <v>520</v>
      </c>
      <c r="G213" s="93" t="b">
        <v>0</v>
      </c>
      <c r="H213" s="93" t="b">
        <v>0</v>
      </c>
      <c r="I213" s="93" t="b">
        <v>0</v>
      </c>
      <c r="J213" s="93" t="b">
        <v>0</v>
      </c>
      <c r="K213" s="93" t="b">
        <v>0</v>
      </c>
      <c r="L213" s="93" t="b">
        <v>0</v>
      </c>
    </row>
    <row r="214" spans="1:12" ht="15">
      <c r="A214" s="93" t="s">
        <v>655</v>
      </c>
      <c r="B214" s="93" t="s">
        <v>656</v>
      </c>
      <c r="C214" s="93">
        <v>2</v>
      </c>
      <c r="D214" s="148">
        <v>0.005080708479017848</v>
      </c>
      <c r="E214" s="148">
        <v>2.1861083798132053</v>
      </c>
      <c r="F214" s="93" t="s">
        <v>520</v>
      </c>
      <c r="G214" s="93" t="b">
        <v>0</v>
      </c>
      <c r="H214" s="93" t="b">
        <v>0</v>
      </c>
      <c r="I214" s="93" t="b">
        <v>0</v>
      </c>
      <c r="J214" s="93" t="b">
        <v>0</v>
      </c>
      <c r="K214" s="93" t="b">
        <v>0</v>
      </c>
      <c r="L214" s="93" t="b">
        <v>0</v>
      </c>
    </row>
    <row r="215" spans="1:12" ht="15">
      <c r="A215" s="93" t="s">
        <v>732</v>
      </c>
      <c r="B215" s="93" t="s">
        <v>646</v>
      </c>
      <c r="C215" s="93">
        <v>2</v>
      </c>
      <c r="D215" s="148">
        <v>0.005080708479017848</v>
      </c>
      <c r="E215" s="148">
        <v>2.010017120757524</v>
      </c>
      <c r="F215" s="93" t="s">
        <v>520</v>
      </c>
      <c r="G215" s="93" t="b">
        <v>0</v>
      </c>
      <c r="H215" s="93" t="b">
        <v>0</v>
      </c>
      <c r="I215" s="93" t="b">
        <v>0</v>
      </c>
      <c r="J215" s="93" t="b">
        <v>0</v>
      </c>
      <c r="K215" s="93" t="b">
        <v>0</v>
      </c>
      <c r="L215" s="93" t="b">
        <v>0</v>
      </c>
    </row>
    <row r="216" spans="1:12" ht="15">
      <c r="A216" s="93" t="s">
        <v>650</v>
      </c>
      <c r="B216" s="93" t="s">
        <v>692</v>
      </c>
      <c r="C216" s="93">
        <v>2</v>
      </c>
      <c r="D216" s="148">
        <v>0.005080708479017848</v>
      </c>
      <c r="E216" s="148">
        <v>2.010017120757524</v>
      </c>
      <c r="F216" s="93" t="s">
        <v>520</v>
      </c>
      <c r="G216" s="93" t="b">
        <v>0</v>
      </c>
      <c r="H216" s="93" t="b">
        <v>0</v>
      </c>
      <c r="I216" s="93" t="b">
        <v>0</v>
      </c>
      <c r="J216" s="93" t="b">
        <v>0</v>
      </c>
      <c r="K216" s="93" t="b">
        <v>0</v>
      </c>
      <c r="L216" s="93" t="b">
        <v>0</v>
      </c>
    </row>
    <row r="217" spans="1:12" ht="15">
      <c r="A217" s="93" t="s">
        <v>692</v>
      </c>
      <c r="B217" s="93" t="s">
        <v>631</v>
      </c>
      <c r="C217" s="93">
        <v>2</v>
      </c>
      <c r="D217" s="148">
        <v>0.005080708479017848</v>
      </c>
      <c r="E217" s="148">
        <v>1.3731950231703498</v>
      </c>
      <c r="F217" s="93" t="s">
        <v>520</v>
      </c>
      <c r="G217" s="93" t="b">
        <v>0</v>
      </c>
      <c r="H217" s="93" t="b">
        <v>0</v>
      </c>
      <c r="I217" s="93" t="b">
        <v>0</v>
      </c>
      <c r="J217" s="93" t="b">
        <v>0</v>
      </c>
      <c r="K217" s="93" t="b">
        <v>0</v>
      </c>
      <c r="L217" s="93" t="b">
        <v>0</v>
      </c>
    </row>
    <row r="218" spans="1:12" ht="15">
      <c r="A218" s="93" t="s">
        <v>644</v>
      </c>
      <c r="B218" s="93" t="s">
        <v>724</v>
      </c>
      <c r="C218" s="93">
        <v>2</v>
      </c>
      <c r="D218" s="148">
        <v>0.005080708479017848</v>
      </c>
      <c r="E218" s="148">
        <v>1.885078384149224</v>
      </c>
      <c r="F218" s="93" t="s">
        <v>520</v>
      </c>
      <c r="G218" s="93" t="b">
        <v>0</v>
      </c>
      <c r="H218" s="93" t="b">
        <v>0</v>
      </c>
      <c r="I218" s="93" t="b">
        <v>0</v>
      </c>
      <c r="J218" s="93" t="b">
        <v>0</v>
      </c>
      <c r="K218" s="93" t="b">
        <v>0</v>
      </c>
      <c r="L218" s="93" t="b">
        <v>0</v>
      </c>
    </row>
    <row r="219" spans="1:12" ht="15">
      <c r="A219" s="93" t="s">
        <v>724</v>
      </c>
      <c r="B219" s="93" t="s">
        <v>725</v>
      </c>
      <c r="C219" s="93">
        <v>2</v>
      </c>
      <c r="D219" s="148">
        <v>0.005080708479017848</v>
      </c>
      <c r="E219" s="148">
        <v>2.1861083798132053</v>
      </c>
      <c r="F219" s="93" t="s">
        <v>520</v>
      </c>
      <c r="G219" s="93" t="b">
        <v>0</v>
      </c>
      <c r="H219" s="93" t="b">
        <v>0</v>
      </c>
      <c r="I219" s="93" t="b">
        <v>0</v>
      </c>
      <c r="J219" s="93" t="b">
        <v>0</v>
      </c>
      <c r="K219" s="93" t="b">
        <v>0</v>
      </c>
      <c r="L219" s="93" t="b">
        <v>0</v>
      </c>
    </row>
    <row r="220" spans="1:12" ht="15">
      <c r="A220" s="93" t="s">
        <v>725</v>
      </c>
      <c r="B220" s="93" t="s">
        <v>726</v>
      </c>
      <c r="C220" s="93">
        <v>2</v>
      </c>
      <c r="D220" s="148">
        <v>0.005080708479017848</v>
      </c>
      <c r="E220" s="148">
        <v>2.1861083798132053</v>
      </c>
      <c r="F220" s="93" t="s">
        <v>520</v>
      </c>
      <c r="G220" s="93" t="b">
        <v>0</v>
      </c>
      <c r="H220" s="93" t="b">
        <v>0</v>
      </c>
      <c r="I220" s="93" t="b">
        <v>0</v>
      </c>
      <c r="J220" s="93" t="b">
        <v>0</v>
      </c>
      <c r="K220" s="93" t="b">
        <v>0</v>
      </c>
      <c r="L220" s="93" t="b">
        <v>0</v>
      </c>
    </row>
    <row r="221" spans="1:12" ht="15">
      <c r="A221" s="93" t="s">
        <v>726</v>
      </c>
      <c r="B221" s="93" t="s">
        <v>727</v>
      </c>
      <c r="C221" s="93">
        <v>2</v>
      </c>
      <c r="D221" s="148">
        <v>0.005080708479017848</v>
      </c>
      <c r="E221" s="148">
        <v>2.1861083798132053</v>
      </c>
      <c r="F221" s="93" t="s">
        <v>520</v>
      </c>
      <c r="G221" s="93" t="b">
        <v>0</v>
      </c>
      <c r="H221" s="93" t="b">
        <v>0</v>
      </c>
      <c r="I221" s="93" t="b">
        <v>0</v>
      </c>
      <c r="J221" s="93" t="b">
        <v>0</v>
      </c>
      <c r="K221" s="93" t="b">
        <v>0</v>
      </c>
      <c r="L221" s="93" t="b">
        <v>0</v>
      </c>
    </row>
    <row r="222" spans="1:12" ht="15">
      <c r="A222" s="93" t="s">
        <v>727</v>
      </c>
      <c r="B222" s="93" t="s">
        <v>651</v>
      </c>
      <c r="C222" s="93">
        <v>2</v>
      </c>
      <c r="D222" s="148">
        <v>0.005080708479017848</v>
      </c>
      <c r="E222" s="148">
        <v>1.7881683711411678</v>
      </c>
      <c r="F222" s="93" t="s">
        <v>520</v>
      </c>
      <c r="G222" s="93" t="b">
        <v>0</v>
      </c>
      <c r="H222" s="93" t="b">
        <v>0</v>
      </c>
      <c r="I222" s="93" t="b">
        <v>0</v>
      </c>
      <c r="J222" s="93" t="b">
        <v>0</v>
      </c>
      <c r="K222" s="93" t="b">
        <v>0</v>
      </c>
      <c r="L222" s="93" t="b">
        <v>0</v>
      </c>
    </row>
    <row r="223" spans="1:12" ht="15">
      <c r="A223" s="93" t="s">
        <v>651</v>
      </c>
      <c r="B223" s="93" t="s">
        <v>728</v>
      </c>
      <c r="C223" s="93">
        <v>2</v>
      </c>
      <c r="D223" s="148">
        <v>0.005080708479017848</v>
      </c>
      <c r="E223" s="148">
        <v>1.7881683711411678</v>
      </c>
      <c r="F223" s="93" t="s">
        <v>520</v>
      </c>
      <c r="G223" s="93" t="b">
        <v>0</v>
      </c>
      <c r="H223" s="93" t="b">
        <v>0</v>
      </c>
      <c r="I223" s="93" t="b">
        <v>0</v>
      </c>
      <c r="J223" s="93" t="b">
        <v>0</v>
      </c>
      <c r="K223" s="93" t="b">
        <v>0</v>
      </c>
      <c r="L223" s="93" t="b">
        <v>0</v>
      </c>
    </row>
    <row r="224" spans="1:12" ht="15">
      <c r="A224" s="93" t="s">
        <v>728</v>
      </c>
      <c r="B224" s="93" t="s">
        <v>652</v>
      </c>
      <c r="C224" s="93">
        <v>2</v>
      </c>
      <c r="D224" s="148">
        <v>0.005080708479017848</v>
      </c>
      <c r="E224" s="148">
        <v>2.010017120757524</v>
      </c>
      <c r="F224" s="93" t="s">
        <v>520</v>
      </c>
      <c r="G224" s="93" t="b">
        <v>0</v>
      </c>
      <c r="H224" s="93" t="b">
        <v>0</v>
      </c>
      <c r="I224" s="93" t="b">
        <v>0</v>
      </c>
      <c r="J224" s="93" t="b">
        <v>0</v>
      </c>
      <c r="K224" s="93" t="b">
        <v>0</v>
      </c>
      <c r="L224" s="93" t="b">
        <v>0</v>
      </c>
    </row>
    <row r="225" spans="1:12" ht="15">
      <c r="A225" s="93" t="s">
        <v>652</v>
      </c>
      <c r="B225" s="93" t="s">
        <v>729</v>
      </c>
      <c r="C225" s="93">
        <v>2</v>
      </c>
      <c r="D225" s="148">
        <v>0.005080708479017848</v>
      </c>
      <c r="E225" s="148">
        <v>2.010017120757524</v>
      </c>
      <c r="F225" s="93" t="s">
        <v>520</v>
      </c>
      <c r="G225" s="93" t="b">
        <v>0</v>
      </c>
      <c r="H225" s="93" t="b">
        <v>0</v>
      </c>
      <c r="I225" s="93" t="b">
        <v>0</v>
      </c>
      <c r="J225" s="93" t="b">
        <v>0</v>
      </c>
      <c r="K225" s="93" t="b">
        <v>0</v>
      </c>
      <c r="L225" s="93" t="b">
        <v>0</v>
      </c>
    </row>
    <row r="226" spans="1:12" ht="15">
      <c r="A226" s="93" t="s">
        <v>729</v>
      </c>
      <c r="B226" s="93" t="s">
        <v>730</v>
      </c>
      <c r="C226" s="93">
        <v>2</v>
      </c>
      <c r="D226" s="148">
        <v>0.005080708479017848</v>
      </c>
      <c r="E226" s="148">
        <v>2.1861083798132053</v>
      </c>
      <c r="F226" s="93" t="s">
        <v>520</v>
      </c>
      <c r="G226" s="93" t="b">
        <v>0</v>
      </c>
      <c r="H226" s="93" t="b">
        <v>0</v>
      </c>
      <c r="I226" s="93" t="b">
        <v>0</v>
      </c>
      <c r="J226" s="93" t="b">
        <v>0</v>
      </c>
      <c r="K226" s="93" t="b">
        <v>0</v>
      </c>
      <c r="L226" s="93" t="b">
        <v>0</v>
      </c>
    </row>
    <row r="227" spans="1:12" ht="15">
      <c r="A227" s="93" t="s">
        <v>730</v>
      </c>
      <c r="B227" s="93" t="s">
        <v>673</v>
      </c>
      <c r="C227" s="93">
        <v>2</v>
      </c>
      <c r="D227" s="148">
        <v>0.005080708479017848</v>
      </c>
      <c r="E227" s="148">
        <v>1.885078384149224</v>
      </c>
      <c r="F227" s="93" t="s">
        <v>520</v>
      </c>
      <c r="G227" s="93" t="b">
        <v>0</v>
      </c>
      <c r="H227" s="93" t="b">
        <v>0</v>
      </c>
      <c r="I227" s="93" t="b">
        <v>0</v>
      </c>
      <c r="J227" s="93" t="b">
        <v>0</v>
      </c>
      <c r="K227" s="93" t="b">
        <v>0</v>
      </c>
      <c r="L227" s="93" t="b">
        <v>0</v>
      </c>
    </row>
    <row r="228" spans="1:12" ht="15">
      <c r="A228" s="93" t="s">
        <v>673</v>
      </c>
      <c r="B228" s="93" t="s">
        <v>238</v>
      </c>
      <c r="C228" s="93">
        <v>2</v>
      </c>
      <c r="D228" s="148">
        <v>0.005080708479017848</v>
      </c>
      <c r="E228" s="148">
        <v>1.885078384149224</v>
      </c>
      <c r="F228" s="93" t="s">
        <v>520</v>
      </c>
      <c r="G228" s="93" t="b">
        <v>0</v>
      </c>
      <c r="H228" s="93" t="b">
        <v>0</v>
      </c>
      <c r="I228" s="93" t="b">
        <v>0</v>
      </c>
      <c r="J228" s="93" t="b">
        <v>0</v>
      </c>
      <c r="K228" s="93" t="b">
        <v>0</v>
      </c>
      <c r="L228" s="93" t="b">
        <v>0</v>
      </c>
    </row>
    <row r="229" spans="1:12" ht="15">
      <c r="A229" s="93" t="s">
        <v>238</v>
      </c>
      <c r="B229" s="93" t="s">
        <v>648</v>
      </c>
      <c r="C229" s="93">
        <v>2</v>
      </c>
      <c r="D229" s="148">
        <v>0.005080708479017848</v>
      </c>
      <c r="E229" s="148">
        <v>1.708987125093543</v>
      </c>
      <c r="F229" s="93" t="s">
        <v>520</v>
      </c>
      <c r="G229" s="93" t="b">
        <v>0</v>
      </c>
      <c r="H229" s="93" t="b">
        <v>0</v>
      </c>
      <c r="I229" s="93" t="b">
        <v>0</v>
      </c>
      <c r="J229" s="93" t="b">
        <v>0</v>
      </c>
      <c r="K229" s="93" t="b">
        <v>0</v>
      </c>
      <c r="L229" s="93" t="b">
        <v>0</v>
      </c>
    </row>
    <row r="230" spans="1:12" ht="15">
      <c r="A230" s="93" t="s">
        <v>648</v>
      </c>
      <c r="B230" s="93" t="s">
        <v>633</v>
      </c>
      <c r="C230" s="93">
        <v>2</v>
      </c>
      <c r="D230" s="148">
        <v>0.005080708479017848</v>
      </c>
      <c r="E230" s="148">
        <v>1.1649190807432672</v>
      </c>
      <c r="F230" s="93" t="s">
        <v>520</v>
      </c>
      <c r="G230" s="93" t="b">
        <v>0</v>
      </c>
      <c r="H230" s="93" t="b">
        <v>0</v>
      </c>
      <c r="I230" s="93" t="b">
        <v>0</v>
      </c>
      <c r="J230" s="93" t="b">
        <v>0</v>
      </c>
      <c r="K230" s="93" t="b">
        <v>0</v>
      </c>
      <c r="L230" s="93" t="b">
        <v>0</v>
      </c>
    </row>
    <row r="231" spans="1:12" ht="15">
      <c r="A231" s="93" t="s">
        <v>675</v>
      </c>
      <c r="B231" s="93" t="s">
        <v>676</v>
      </c>
      <c r="C231" s="93">
        <v>2</v>
      </c>
      <c r="D231" s="148">
        <v>0.005080708479017848</v>
      </c>
      <c r="E231" s="148">
        <v>1.584048388485243</v>
      </c>
      <c r="F231" s="93" t="s">
        <v>520</v>
      </c>
      <c r="G231" s="93" t="b">
        <v>0</v>
      </c>
      <c r="H231" s="93" t="b">
        <v>0</v>
      </c>
      <c r="I231" s="93" t="b">
        <v>0</v>
      </c>
      <c r="J231" s="93" t="b">
        <v>0</v>
      </c>
      <c r="K231" s="93" t="b">
        <v>0</v>
      </c>
      <c r="L231" s="93" t="b">
        <v>0</v>
      </c>
    </row>
    <row r="232" spans="1:12" ht="15">
      <c r="A232" s="93" t="s">
        <v>677</v>
      </c>
      <c r="B232" s="93" t="s">
        <v>676</v>
      </c>
      <c r="C232" s="93">
        <v>2</v>
      </c>
      <c r="D232" s="148">
        <v>0.005080708479017848</v>
      </c>
      <c r="E232" s="148">
        <v>1.885078384149224</v>
      </c>
      <c r="F232" s="93" t="s">
        <v>520</v>
      </c>
      <c r="G232" s="93" t="b">
        <v>0</v>
      </c>
      <c r="H232" s="93" t="b">
        <v>0</v>
      </c>
      <c r="I232" s="93" t="b">
        <v>0</v>
      </c>
      <c r="J232" s="93" t="b">
        <v>0</v>
      </c>
      <c r="K232" s="93" t="b">
        <v>0</v>
      </c>
      <c r="L232" s="93" t="b">
        <v>0</v>
      </c>
    </row>
    <row r="233" spans="1:12" ht="15">
      <c r="A233" s="93" t="s">
        <v>660</v>
      </c>
      <c r="B233" s="93" t="s">
        <v>661</v>
      </c>
      <c r="C233" s="93">
        <v>2</v>
      </c>
      <c r="D233" s="148">
        <v>0.005080708479017848</v>
      </c>
      <c r="E233" s="148">
        <v>2.1861083798132053</v>
      </c>
      <c r="F233" s="93" t="s">
        <v>520</v>
      </c>
      <c r="G233" s="93" t="b">
        <v>0</v>
      </c>
      <c r="H233" s="93" t="b">
        <v>0</v>
      </c>
      <c r="I233" s="93" t="b">
        <v>0</v>
      </c>
      <c r="J233" s="93" t="b">
        <v>0</v>
      </c>
      <c r="K233" s="93" t="b">
        <v>0</v>
      </c>
      <c r="L233" s="93" t="b">
        <v>0</v>
      </c>
    </row>
    <row r="234" spans="1:12" ht="15">
      <c r="A234" s="93" t="s">
        <v>661</v>
      </c>
      <c r="B234" s="93" t="s">
        <v>662</v>
      </c>
      <c r="C234" s="93">
        <v>2</v>
      </c>
      <c r="D234" s="148">
        <v>0.005080708479017848</v>
      </c>
      <c r="E234" s="148">
        <v>2.1861083798132053</v>
      </c>
      <c r="F234" s="93" t="s">
        <v>520</v>
      </c>
      <c r="G234" s="93" t="b">
        <v>0</v>
      </c>
      <c r="H234" s="93" t="b">
        <v>0</v>
      </c>
      <c r="I234" s="93" t="b">
        <v>0</v>
      </c>
      <c r="J234" s="93" t="b">
        <v>0</v>
      </c>
      <c r="K234" s="93" t="b">
        <v>0</v>
      </c>
      <c r="L234" s="93" t="b">
        <v>0</v>
      </c>
    </row>
    <row r="235" spans="1:12" ht="15">
      <c r="A235" s="93" t="s">
        <v>662</v>
      </c>
      <c r="B235" s="93" t="s">
        <v>663</v>
      </c>
      <c r="C235" s="93">
        <v>2</v>
      </c>
      <c r="D235" s="148">
        <v>0.005080708479017848</v>
      </c>
      <c r="E235" s="148">
        <v>2.1861083798132053</v>
      </c>
      <c r="F235" s="93" t="s">
        <v>520</v>
      </c>
      <c r="G235" s="93" t="b">
        <v>0</v>
      </c>
      <c r="H235" s="93" t="b">
        <v>0</v>
      </c>
      <c r="I235" s="93" t="b">
        <v>0</v>
      </c>
      <c r="J235" s="93" t="b">
        <v>0</v>
      </c>
      <c r="K235" s="93" t="b">
        <v>0</v>
      </c>
      <c r="L235" s="93" t="b">
        <v>0</v>
      </c>
    </row>
    <row r="236" spans="1:12" ht="15">
      <c r="A236" s="93" t="s">
        <v>663</v>
      </c>
      <c r="B236" s="93" t="s">
        <v>664</v>
      </c>
      <c r="C236" s="93">
        <v>2</v>
      </c>
      <c r="D236" s="148">
        <v>0.005080708479017848</v>
      </c>
      <c r="E236" s="148">
        <v>2.1861083798132053</v>
      </c>
      <c r="F236" s="93" t="s">
        <v>520</v>
      </c>
      <c r="G236" s="93" t="b">
        <v>0</v>
      </c>
      <c r="H236" s="93" t="b">
        <v>0</v>
      </c>
      <c r="I236" s="93" t="b">
        <v>0</v>
      </c>
      <c r="J236" s="93" t="b">
        <v>0</v>
      </c>
      <c r="K236" s="93" t="b">
        <v>0</v>
      </c>
      <c r="L236" s="93" t="b">
        <v>0</v>
      </c>
    </row>
    <row r="237" spans="1:12" ht="15">
      <c r="A237" s="93" t="s">
        <v>633</v>
      </c>
      <c r="B237" s="93" t="s">
        <v>634</v>
      </c>
      <c r="C237" s="93">
        <v>5</v>
      </c>
      <c r="D237" s="148">
        <v>0.006753240875748838</v>
      </c>
      <c r="E237" s="148">
        <v>1.5563025007672873</v>
      </c>
      <c r="F237" s="93" t="s">
        <v>521</v>
      </c>
      <c r="G237" s="93" t="b">
        <v>0</v>
      </c>
      <c r="H237" s="93" t="b">
        <v>0</v>
      </c>
      <c r="I237" s="93" t="b">
        <v>0</v>
      </c>
      <c r="J237" s="93" t="b">
        <v>0</v>
      </c>
      <c r="K237" s="93" t="b">
        <v>0</v>
      </c>
      <c r="L237" s="93" t="b">
        <v>0</v>
      </c>
    </row>
    <row r="238" spans="1:12" ht="15">
      <c r="A238" s="93" t="s">
        <v>640</v>
      </c>
      <c r="B238" s="93" t="s">
        <v>641</v>
      </c>
      <c r="C238" s="93">
        <v>3</v>
      </c>
      <c r="D238" s="148">
        <v>0.007573353249518451</v>
      </c>
      <c r="E238" s="148">
        <v>1.7781512503836436</v>
      </c>
      <c r="F238" s="93" t="s">
        <v>521</v>
      </c>
      <c r="G238" s="93" t="b">
        <v>0</v>
      </c>
      <c r="H238" s="93" t="b">
        <v>0</v>
      </c>
      <c r="I238" s="93" t="b">
        <v>0</v>
      </c>
      <c r="J238" s="93" t="b">
        <v>0</v>
      </c>
      <c r="K238" s="93" t="b">
        <v>0</v>
      </c>
      <c r="L238" s="93" t="b">
        <v>0</v>
      </c>
    </row>
    <row r="239" spans="1:12" ht="15">
      <c r="A239" s="93" t="s">
        <v>641</v>
      </c>
      <c r="B239" s="93" t="s">
        <v>642</v>
      </c>
      <c r="C239" s="93">
        <v>3</v>
      </c>
      <c r="D239" s="148">
        <v>0.007573353249518451</v>
      </c>
      <c r="E239" s="148">
        <v>1.7781512503836436</v>
      </c>
      <c r="F239" s="93" t="s">
        <v>521</v>
      </c>
      <c r="G239" s="93" t="b">
        <v>0</v>
      </c>
      <c r="H239" s="93" t="b">
        <v>0</v>
      </c>
      <c r="I239" s="93" t="b">
        <v>0</v>
      </c>
      <c r="J239" s="93" t="b">
        <v>0</v>
      </c>
      <c r="K239" s="93" t="b">
        <v>0</v>
      </c>
      <c r="L239" s="93" t="b">
        <v>0</v>
      </c>
    </row>
    <row r="240" spans="1:12" ht="15">
      <c r="A240" s="93" t="s">
        <v>637</v>
      </c>
      <c r="B240" s="93" t="s">
        <v>647</v>
      </c>
      <c r="C240" s="93">
        <v>3</v>
      </c>
      <c r="D240" s="148">
        <v>0.007573353249518451</v>
      </c>
      <c r="E240" s="148">
        <v>1.5563025007672873</v>
      </c>
      <c r="F240" s="93" t="s">
        <v>521</v>
      </c>
      <c r="G240" s="93" t="b">
        <v>0</v>
      </c>
      <c r="H240" s="93" t="b">
        <v>0</v>
      </c>
      <c r="I240" s="93" t="b">
        <v>0</v>
      </c>
      <c r="J240" s="93" t="b">
        <v>0</v>
      </c>
      <c r="K240" s="93" t="b">
        <v>0</v>
      </c>
      <c r="L240" s="93" t="b">
        <v>0</v>
      </c>
    </row>
    <row r="241" spans="1:12" ht="15">
      <c r="A241" s="93" t="s">
        <v>636</v>
      </c>
      <c r="B241" s="93" t="s">
        <v>632</v>
      </c>
      <c r="C241" s="93">
        <v>3</v>
      </c>
      <c r="D241" s="148">
        <v>0.007573353249518451</v>
      </c>
      <c r="E241" s="148">
        <v>1.5563025007672873</v>
      </c>
      <c r="F241" s="93" t="s">
        <v>521</v>
      </c>
      <c r="G241" s="93" t="b">
        <v>0</v>
      </c>
      <c r="H241" s="93" t="b">
        <v>0</v>
      </c>
      <c r="I241" s="93" t="b">
        <v>0</v>
      </c>
      <c r="J241" s="93" t="b">
        <v>0</v>
      </c>
      <c r="K241" s="93" t="b">
        <v>0</v>
      </c>
      <c r="L241" s="93" t="b">
        <v>0</v>
      </c>
    </row>
    <row r="242" spans="1:12" ht="15">
      <c r="A242" s="93" t="s">
        <v>632</v>
      </c>
      <c r="B242" s="93" t="s">
        <v>635</v>
      </c>
      <c r="C242" s="93">
        <v>3</v>
      </c>
      <c r="D242" s="148">
        <v>0.007573353249518451</v>
      </c>
      <c r="E242" s="148">
        <v>1.5563025007672873</v>
      </c>
      <c r="F242" s="93" t="s">
        <v>521</v>
      </c>
      <c r="G242" s="93" t="b">
        <v>0</v>
      </c>
      <c r="H242" s="93" t="b">
        <v>0</v>
      </c>
      <c r="I242" s="93" t="b">
        <v>0</v>
      </c>
      <c r="J242" s="93" t="b">
        <v>0</v>
      </c>
      <c r="K242" s="93" t="b">
        <v>0</v>
      </c>
      <c r="L242" s="93" t="b">
        <v>0</v>
      </c>
    </row>
    <row r="243" spans="1:12" ht="15">
      <c r="A243" s="93" t="s">
        <v>644</v>
      </c>
      <c r="B243" s="93" t="s">
        <v>678</v>
      </c>
      <c r="C243" s="93">
        <v>2</v>
      </c>
      <c r="D243" s="148">
        <v>0.00691230173307242</v>
      </c>
      <c r="E243" s="148">
        <v>1.7781512503836436</v>
      </c>
      <c r="F243" s="93" t="s">
        <v>521</v>
      </c>
      <c r="G243" s="93" t="b">
        <v>0</v>
      </c>
      <c r="H243" s="93" t="b">
        <v>0</v>
      </c>
      <c r="I243" s="93" t="b">
        <v>0</v>
      </c>
      <c r="J243" s="93" t="b">
        <v>0</v>
      </c>
      <c r="K243" s="93" t="b">
        <v>0</v>
      </c>
      <c r="L243" s="93" t="b">
        <v>0</v>
      </c>
    </row>
    <row r="244" spans="1:12" ht="15">
      <c r="A244" s="93" t="s">
        <v>678</v>
      </c>
      <c r="B244" s="93" t="s">
        <v>679</v>
      </c>
      <c r="C244" s="93">
        <v>2</v>
      </c>
      <c r="D244" s="148">
        <v>0.00691230173307242</v>
      </c>
      <c r="E244" s="148">
        <v>1.954242509439325</v>
      </c>
      <c r="F244" s="93" t="s">
        <v>521</v>
      </c>
      <c r="G244" s="93" t="b">
        <v>0</v>
      </c>
      <c r="H244" s="93" t="b">
        <v>0</v>
      </c>
      <c r="I244" s="93" t="b">
        <v>0</v>
      </c>
      <c r="J244" s="93" t="b">
        <v>0</v>
      </c>
      <c r="K244" s="93" t="b">
        <v>0</v>
      </c>
      <c r="L244" s="93" t="b">
        <v>0</v>
      </c>
    </row>
    <row r="245" spans="1:12" ht="15">
      <c r="A245" s="93" t="s">
        <v>679</v>
      </c>
      <c r="B245" s="93" t="s">
        <v>680</v>
      </c>
      <c r="C245" s="93">
        <v>2</v>
      </c>
      <c r="D245" s="148">
        <v>0.00691230173307242</v>
      </c>
      <c r="E245" s="148">
        <v>1.954242509439325</v>
      </c>
      <c r="F245" s="93" t="s">
        <v>521</v>
      </c>
      <c r="G245" s="93" t="b">
        <v>0</v>
      </c>
      <c r="H245" s="93" t="b">
        <v>0</v>
      </c>
      <c r="I245" s="93" t="b">
        <v>0</v>
      </c>
      <c r="J245" s="93" t="b">
        <v>0</v>
      </c>
      <c r="K245" s="93" t="b">
        <v>0</v>
      </c>
      <c r="L245" s="93" t="b">
        <v>0</v>
      </c>
    </row>
    <row r="246" spans="1:12" ht="15">
      <c r="A246" s="93" t="s">
        <v>680</v>
      </c>
      <c r="B246" s="93" t="s">
        <v>631</v>
      </c>
      <c r="C246" s="93">
        <v>2</v>
      </c>
      <c r="D246" s="148">
        <v>0.00691230173307242</v>
      </c>
      <c r="E246" s="148">
        <v>1.3521825181113625</v>
      </c>
      <c r="F246" s="93" t="s">
        <v>521</v>
      </c>
      <c r="G246" s="93" t="b">
        <v>0</v>
      </c>
      <c r="H246" s="93" t="b">
        <v>0</v>
      </c>
      <c r="I246" s="93" t="b">
        <v>0</v>
      </c>
      <c r="J246" s="93" t="b">
        <v>0</v>
      </c>
      <c r="K246" s="93" t="b">
        <v>0</v>
      </c>
      <c r="L246" s="93" t="b">
        <v>0</v>
      </c>
    </row>
    <row r="247" spans="1:12" ht="15">
      <c r="A247" s="93" t="s">
        <v>631</v>
      </c>
      <c r="B247" s="93" t="s">
        <v>633</v>
      </c>
      <c r="C247" s="93">
        <v>2</v>
      </c>
      <c r="D247" s="148">
        <v>0.00691230173307242</v>
      </c>
      <c r="E247" s="148">
        <v>1.1760912590556813</v>
      </c>
      <c r="F247" s="93" t="s">
        <v>521</v>
      </c>
      <c r="G247" s="93" t="b">
        <v>0</v>
      </c>
      <c r="H247" s="93" t="b">
        <v>0</v>
      </c>
      <c r="I247" s="93" t="b">
        <v>0</v>
      </c>
      <c r="J247" s="93" t="b">
        <v>0</v>
      </c>
      <c r="K247" s="93" t="b">
        <v>0</v>
      </c>
      <c r="L247" s="93" t="b">
        <v>0</v>
      </c>
    </row>
    <row r="248" spans="1:12" ht="15">
      <c r="A248" s="93" t="s">
        <v>634</v>
      </c>
      <c r="B248" s="93" t="s">
        <v>645</v>
      </c>
      <c r="C248" s="93">
        <v>2</v>
      </c>
      <c r="D248" s="148">
        <v>0.00691230173307242</v>
      </c>
      <c r="E248" s="148">
        <v>1.1583624920952498</v>
      </c>
      <c r="F248" s="93" t="s">
        <v>521</v>
      </c>
      <c r="G248" s="93" t="b">
        <v>0</v>
      </c>
      <c r="H248" s="93" t="b">
        <v>0</v>
      </c>
      <c r="I248" s="93" t="b">
        <v>0</v>
      </c>
      <c r="J248" s="93" t="b">
        <v>0</v>
      </c>
      <c r="K248" s="93" t="b">
        <v>0</v>
      </c>
      <c r="L248" s="93" t="b">
        <v>0</v>
      </c>
    </row>
    <row r="249" spans="1:12" ht="15">
      <c r="A249" s="93" t="s">
        <v>645</v>
      </c>
      <c r="B249" s="93" t="s">
        <v>638</v>
      </c>
      <c r="C249" s="93">
        <v>2</v>
      </c>
      <c r="D249" s="148">
        <v>0.00691230173307242</v>
      </c>
      <c r="E249" s="148">
        <v>1.255272505103306</v>
      </c>
      <c r="F249" s="93" t="s">
        <v>521</v>
      </c>
      <c r="G249" s="93" t="b">
        <v>0</v>
      </c>
      <c r="H249" s="93" t="b">
        <v>0</v>
      </c>
      <c r="I249" s="93" t="b">
        <v>0</v>
      </c>
      <c r="J249" s="93" t="b">
        <v>0</v>
      </c>
      <c r="K249" s="93" t="b">
        <v>0</v>
      </c>
      <c r="L249" s="93" t="b">
        <v>0</v>
      </c>
    </row>
    <row r="250" spans="1:12" ht="15">
      <c r="A250" s="93" t="s">
        <v>638</v>
      </c>
      <c r="B250" s="93" t="s">
        <v>646</v>
      </c>
      <c r="C250" s="93">
        <v>2</v>
      </c>
      <c r="D250" s="148">
        <v>0.00691230173307242</v>
      </c>
      <c r="E250" s="148">
        <v>1.6532125137753437</v>
      </c>
      <c r="F250" s="93" t="s">
        <v>521</v>
      </c>
      <c r="G250" s="93" t="b">
        <v>0</v>
      </c>
      <c r="H250" s="93" t="b">
        <v>0</v>
      </c>
      <c r="I250" s="93" t="b">
        <v>0</v>
      </c>
      <c r="J250" s="93" t="b">
        <v>0</v>
      </c>
      <c r="K250" s="93" t="b">
        <v>0</v>
      </c>
      <c r="L250" s="93" t="b">
        <v>0</v>
      </c>
    </row>
    <row r="251" spans="1:12" ht="15">
      <c r="A251" s="93" t="s">
        <v>646</v>
      </c>
      <c r="B251" s="93" t="s">
        <v>681</v>
      </c>
      <c r="C251" s="93">
        <v>2</v>
      </c>
      <c r="D251" s="148">
        <v>0.00691230173307242</v>
      </c>
      <c r="E251" s="148">
        <v>1.7781512503836436</v>
      </c>
      <c r="F251" s="93" t="s">
        <v>521</v>
      </c>
      <c r="G251" s="93" t="b">
        <v>0</v>
      </c>
      <c r="H251" s="93" t="b">
        <v>0</v>
      </c>
      <c r="I251" s="93" t="b">
        <v>0</v>
      </c>
      <c r="J251" s="93" t="b">
        <v>0</v>
      </c>
      <c r="K251" s="93" t="b">
        <v>0</v>
      </c>
      <c r="L251" s="93" t="b">
        <v>0</v>
      </c>
    </row>
    <row r="252" spans="1:12" ht="15">
      <c r="A252" s="93" t="s">
        <v>681</v>
      </c>
      <c r="B252" s="93" t="s">
        <v>682</v>
      </c>
      <c r="C252" s="93">
        <v>2</v>
      </c>
      <c r="D252" s="148">
        <v>0.00691230173307242</v>
      </c>
      <c r="E252" s="148">
        <v>1.954242509439325</v>
      </c>
      <c r="F252" s="93" t="s">
        <v>521</v>
      </c>
      <c r="G252" s="93" t="b">
        <v>0</v>
      </c>
      <c r="H252" s="93" t="b">
        <v>0</v>
      </c>
      <c r="I252" s="93" t="b">
        <v>0</v>
      </c>
      <c r="J252" s="93" t="b">
        <v>0</v>
      </c>
      <c r="K252" s="93" t="b">
        <v>0</v>
      </c>
      <c r="L252" s="93" t="b">
        <v>0</v>
      </c>
    </row>
    <row r="253" spans="1:12" ht="15">
      <c r="A253" s="93" t="s">
        <v>682</v>
      </c>
      <c r="B253" s="93" t="s">
        <v>683</v>
      </c>
      <c r="C253" s="93">
        <v>2</v>
      </c>
      <c r="D253" s="148">
        <v>0.00691230173307242</v>
      </c>
      <c r="E253" s="148">
        <v>1.954242509439325</v>
      </c>
      <c r="F253" s="93" t="s">
        <v>521</v>
      </c>
      <c r="G253" s="93" t="b">
        <v>0</v>
      </c>
      <c r="H253" s="93" t="b">
        <v>0</v>
      </c>
      <c r="I253" s="93" t="b">
        <v>0</v>
      </c>
      <c r="J253" s="93" t="b">
        <v>0</v>
      </c>
      <c r="K253" s="93" t="b">
        <v>0</v>
      </c>
      <c r="L253" s="93" t="b">
        <v>0</v>
      </c>
    </row>
    <row r="254" spans="1:12" ht="15">
      <c r="A254" s="93" t="s">
        <v>683</v>
      </c>
      <c r="B254" s="93" t="s">
        <v>242</v>
      </c>
      <c r="C254" s="93">
        <v>2</v>
      </c>
      <c r="D254" s="148">
        <v>0.00691230173307242</v>
      </c>
      <c r="E254" s="148">
        <v>1.954242509439325</v>
      </c>
      <c r="F254" s="93" t="s">
        <v>521</v>
      </c>
      <c r="G254" s="93" t="b">
        <v>0</v>
      </c>
      <c r="H254" s="93" t="b">
        <v>0</v>
      </c>
      <c r="I254" s="93" t="b">
        <v>0</v>
      </c>
      <c r="J254" s="93" t="b">
        <v>0</v>
      </c>
      <c r="K254" s="93" t="b">
        <v>0</v>
      </c>
      <c r="L254" s="93" t="b">
        <v>0</v>
      </c>
    </row>
    <row r="255" spans="1:12" ht="15">
      <c r="A255" s="93" t="s">
        <v>242</v>
      </c>
      <c r="B255" s="93" t="s">
        <v>684</v>
      </c>
      <c r="C255" s="93">
        <v>2</v>
      </c>
      <c r="D255" s="148">
        <v>0.00691230173307242</v>
      </c>
      <c r="E255" s="148">
        <v>1.954242509439325</v>
      </c>
      <c r="F255" s="93" t="s">
        <v>521</v>
      </c>
      <c r="G255" s="93" t="b">
        <v>0</v>
      </c>
      <c r="H255" s="93" t="b">
        <v>0</v>
      </c>
      <c r="I255" s="93" t="b">
        <v>0</v>
      </c>
      <c r="J255" s="93" t="b">
        <v>0</v>
      </c>
      <c r="K255" s="93" t="b">
        <v>0</v>
      </c>
      <c r="L255" s="93" t="b">
        <v>0</v>
      </c>
    </row>
    <row r="256" spans="1:12" ht="15">
      <c r="A256" s="93" t="s">
        <v>684</v>
      </c>
      <c r="B256" s="93" t="s">
        <v>685</v>
      </c>
      <c r="C256" s="93">
        <v>2</v>
      </c>
      <c r="D256" s="148">
        <v>0.00691230173307242</v>
      </c>
      <c r="E256" s="148">
        <v>1.954242509439325</v>
      </c>
      <c r="F256" s="93" t="s">
        <v>521</v>
      </c>
      <c r="G256" s="93" t="b">
        <v>0</v>
      </c>
      <c r="H256" s="93" t="b">
        <v>0</v>
      </c>
      <c r="I256" s="93" t="b">
        <v>0</v>
      </c>
      <c r="J256" s="93" t="b">
        <v>0</v>
      </c>
      <c r="K256" s="93" t="b">
        <v>0</v>
      </c>
      <c r="L256" s="93" t="b">
        <v>0</v>
      </c>
    </row>
    <row r="257" spans="1:12" ht="15">
      <c r="A257" s="93" t="s">
        <v>685</v>
      </c>
      <c r="B257" s="93" t="s">
        <v>240</v>
      </c>
      <c r="C257" s="93">
        <v>2</v>
      </c>
      <c r="D257" s="148">
        <v>0.00691230173307242</v>
      </c>
      <c r="E257" s="148">
        <v>1.954242509439325</v>
      </c>
      <c r="F257" s="93" t="s">
        <v>521</v>
      </c>
      <c r="G257" s="93" t="b">
        <v>0</v>
      </c>
      <c r="H257" s="93" t="b">
        <v>0</v>
      </c>
      <c r="I257" s="93" t="b">
        <v>0</v>
      </c>
      <c r="J257" s="93" t="b">
        <v>0</v>
      </c>
      <c r="K257" s="93" t="b">
        <v>0</v>
      </c>
      <c r="L257" s="93" t="b">
        <v>0</v>
      </c>
    </row>
    <row r="258" spans="1:12" ht="15">
      <c r="A258" s="93" t="s">
        <v>240</v>
      </c>
      <c r="B258" s="93" t="s">
        <v>686</v>
      </c>
      <c r="C258" s="93">
        <v>2</v>
      </c>
      <c r="D258" s="148">
        <v>0.00691230173307242</v>
      </c>
      <c r="E258" s="148">
        <v>1.954242509439325</v>
      </c>
      <c r="F258" s="93" t="s">
        <v>521</v>
      </c>
      <c r="G258" s="93" t="b">
        <v>0</v>
      </c>
      <c r="H258" s="93" t="b">
        <v>0</v>
      </c>
      <c r="I258" s="93" t="b">
        <v>0</v>
      </c>
      <c r="J258" s="93" t="b">
        <v>0</v>
      </c>
      <c r="K258" s="93" t="b">
        <v>0</v>
      </c>
      <c r="L258" s="93" t="b">
        <v>0</v>
      </c>
    </row>
    <row r="259" spans="1:12" ht="15">
      <c r="A259" s="93" t="s">
        <v>686</v>
      </c>
      <c r="B259" s="93" t="s">
        <v>687</v>
      </c>
      <c r="C259" s="93">
        <v>2</v>
      </c>
      <c r="D259" s="148">
        <v>0.00691230173307242</v>
      </c>
      <c r="E259" s="148">
        <v>1.954242509439325</v>
      </c>
      <c r="F259" s="93" t="s">
        <v>521</v>
      </c>
      <c r="G259" s="93" t="b">
        <v>0</v>
      </c>
      <c r="H259" s="93" t="b">
        <v>0</v>
      </c>
      <c r="I259" s="93" t="b">
        <v>0</v>
      </c>
      <c r="J259" s="93" t="b">
        <v>0</v>
      </c>
      <c r="K259" s="93" t="b">
        <v>0</v>
      </c>
      <c r="L259" s="93" t="b">
        <v>0</v>
      </c>
    </row>
    <row r="260" spans="1:12" ht="15">
      <c r="A260" s="93" t="s">
        <v>687</v>
      </c>
      <c r="B260" s="93" t="s">
        <v>688</v>
      </c>
      <c r="C260" s="93">
        <v>2</v>
      </c>
      <c r="D260" s="148">
        <v>0.00691230173307242</v>
      </c>
      <c r="E260" s="148">
        <v>1.954242509439325</v>
      </c>
      <c r="F260" s="93" t="s">
        <v>521</v>
      </c>
      <c r="G260" s="93" t="b">
        <v>0</v>
      </c>
      <c r="H260" s="93" t="b">
        <v>0</v>
      </c>
      <c r="I260" s="93" t="b">
        <v>0</v>
      </c>
      <c r="J260" s="93" t="b">
        <v>0</v>
      </c>
      <c r="K260" s="93" t="b">
        <v>0</v>
      </c>
      <c r="L260" s="93" t="b">
        <v>0</v>
      </c>
    </row>
    <row r="261" spans="1:12" ht="15">
      <c r="A261" s="93" t="s">
        <v>688</v>
      </c>
      <c r="B261" s="93" t="s">
        <v>652</v>
      </c>
      <c r="C261" s="93">
        <v>2</v>
      </c>
      <c r="D261" s="148">
        <v>0.00691230173307242</v>
      </c>
      <c r="E261" s="148">
        <v>1.954242509439325</v>
      </c>
      <c r="F261" s="93" t="s">
        <v>521</v>
      </c>
      <c r="G261" s="93" t="b">
        <v>0</v>
      </c>
      <c r="H261" s="93" t="b">
        <v>0</v>
      </c>
      <c r="I261" s="93" t="b">
        <v>0</v>
      </c>
      <c r="J261" s="93" t="b">
        <v>0</v>
      </c>
      <c r="K261" s="93" t="b">
        <v>0</v>
      </c>
      <c r="L261" s="93" t="b">
        <v>0</v>
      </c>
    </row>
    <row r="262" spans="1:12" ht="15">
      <c r="A262" s="93" t="s">
        <v>652</v>
      </c>
      <c r="B262" s="93" t="s">
        <v>649</v>
      </c>
      <c r="C262" s="93">
        <v>2</v>
      </c>
      <c r="D262" s="148">
        <v>0.00691230173307242</v>
      </c>
      <c r="E262" s="148">
        <v>1.7781512503836436</v>
      </c>
      <c r="F262" s="93" t="s">
        <v>521</v>
      </c>
      <c r="G262" s="93" t="b">
        <v>0</v>
      </c>
      <c r="H262" s="93" t="b">
        <v>0</v>
      </c>
      <c r="I262" s="93" t="b">
        <v>0</v>
      </c>
      <c r="J262" s="93" t="b">
        <v>0</v>
      </c>
      <c r="K262" s="93" t="b">
        <v>0</v>
      </c>
      <c r="L262" s="93" t="b">
        <v>0</v>
      </c>
    </row>
    <row r="263" spans="1:12" ht="15">
      <c r="A263" s="93" t="s">
        <v>649</v>
      </c>
      <c r="B263" s="93" t="s">
        <v>640</v>
      </c>
      <c r="C263" s="93">
        <v>2</v>
      </c>
      <c r="D263" s="148">
        <v>0.00691230173307242</v>
      </c>
      <c r="E263" s="148">
        <v>1.6020599913279623</v>
      </c>
      <c r="F263" s="93" t="s">
        <v>521</v>
      </c>
      <c r="G263" s="93" t="b">
        <v>0</v>
      </c>
      <c r="H263" s="93" t="b">
        <v>0</v>
      </c>
      <c r="I263" s="93" t="b">
        <v>0</v>
      </c>
      <c r="J263" s="93" t="b">
        <v>0</v>
      </c>
      <c r="K263" s="93" t="b">
        <v>0</v>
      </c>
      <c r="L263" s="93" t="b">
        <v>0</v>
      </c>
    </row>
    <row r="264" spans="1:12" ht="15">
      <c r="A264" s="93" t="s">
        <v>642</v>
      </c>
      <c r="B264" s="93" t="s">
        <v>689</v>
      </c>
      <c r="C264" s="93">
        <v>2</v>
      </c>
      <c r="D264" s="148">
        <v>0.00691230173307242</v>
      </c>
      <c r="E264" s="148">
        <v>1.7781512503836436</v>
      </c>
      <c r="F264" s="93" t="s">
        <v>521</v>
      </c>
      <c r="G264" s="93" t="b">
        <v>0</v>
      </c>
      <c r="H264" s="93" t="b">
        <v>0</v>
      </c>
      <c r="I264" s="93" t="b">
        <v>0</v>
      </c>
      <c r="J264" s="93" t="b">
        <v>0</v>
      </c>
      <c r="K264" s="93" t="b">
        <v>0</v>
      </c>
      <c r="L264" s="93" t="b">
        <v>0</v>
      </c>
    </row>
    <row r="265" spans="1:12" ht="15">
      <c r="A265" s="93" t="s">
        <v>660</v>
      </c>
      <c r="B265" s="93" t="s">
        <v>661</v>
      </c>
      <c r="C265" s="93">
        <v>2</v>
      </c>
      <c r="D265" s="148">
        <v>0.00691230173307242</v>
      </c>
      <c r="E265" s="148">
        <v>1.954242509439325</v>
      </c>
      <c r="F265" s="93" t="s">
        <v>521</v>
      </c>
      <c r="G265" s="93" t="b">
        <v>0</v>
      </c>
      <c r="H265" s="93" t="b">
        <v>0</v>
      </c>
      <c r="I265" s="93" t="b">
        <v>0</v>
      </c>
      <c r="J265" s="93" t="b">
        <v>0</v>
      </c>
      <c r="K265" s="93" t="b">
        <v>0</v>
      </c>
      <c r="L265" s="93" t="b">
        <v>0</v>
      </c>
    </row>
    <row r="266" spans="1:12" ht="15">
      <c r="A266" s="93" t="s">
        <v>661</v>
      </c>
      <c r="B266" s="93" t="s">
        <v>662</v>
      </c>
      <c r="C266" s="93">
        <v>2</v>
      </c>
      <c r="D266" s="148">
        <v>0.00691230173307242</v>
      </c>
      <c r="E266" s="148">
        <v>1.954242509439325</v>
      </c>
      <c r="F266" s="93" t="s">
        <v>521</v>
      </c>
      <c r="G266" s="93" t="b">
        <v>0</v>
      </c>
      <c r="H266" s="93" t="b">
        <v>0</v>
      </c>
      <c r="I266" s="93" t="b">
        <v>0</v>
      </c>
      <c r="J266" s="93" t="b">
        <v>0</v>
      </c>
      <c r="K266" s="93" t="b">
        <v>0</v>
      </c>
      <c r="L266" s="93" t="b">
        <v>0</v>
      </c>
    </row>
    <row r="267" spans="1:12" ht="15">
      <c r="A267" s="93" t="s">
        <v>662</v>
      </c>
      <c r="B267" s="93" t="s">
        <v>663</v>
      </c>
      <c r="C267" s="93">
        <v>2</v>
      </c>
      <c r="D267" s="148">
        <v>0.00691230173307242</v>
      </c>
      <c r="E267" s="148">
        <v>1.954242509439325</v>
      </c>
      <c r="F267" s="93" t="s">
        <v>521</v>
      </c>
      <c r="G267" s="93" t="b">
        <v>0</v>
      </c>
      <c r="H267" s="93" t="b">
        <v>0</v>
      </c>
      <c r="I267" s="93" t="b">
        <v>0</v>
      </c>
      <c r="J267" s="93" t="b">
        <v>0</v>
      </c>
      <c r="K267" s="93" t="b">
        <v>0</v>
      </c>
      <c r="L267" s="93" t="b">
        <v>0</v>
      </c>
    </row>
    <row r="268" spans="1:12" ht="15">
      <c r="A268" s="93" t="s">
        <v>663</v>
      </c>
      <c r="B268" s="93" t="s">
        <v>664</v>
      </c>
      <c r="C268" s="93">
        <v>2</v>
      </c>
      <c r="D268" s="148">
        <v>0.00691230173307242</v>
      </c>
      <c r="E268" s="148">
        <v>1.954242509439325</v>
      </c>
      <c r="F268" s="93" t="s">
        <v>521</v>
      </c>
      <c r="G268" s="93" t="b">
        <v>0</v>
      </c>
      <c r="H268" s="93" t="b">
        <v>0</v>
      </c>
      <c r="I268" s="93" t="b">
        <v>0</v>
      </c>
      <c r="J268" s="93" t="b">
        <v>0</v>
      </c>
      <c r="K268" s="93" t="b">
        <v>0</v>
      </c>
      <c r="L268" s="93" t="b">
        <v>0</v>
      </c>
    </row>
    <row r="269" spans="1:12" ht="15">
      <c r="A269" s="93" t="s">
        <v>658</v>
      </c>
      <c r="B269" s="93" t="s">
        <v>659</v>
      </c>
      <c r="C269" s="93">
        <v>2</v>
      </c>
      <c r="D269" s="148">
        <v>0.00691230173307242</v>
      </c>
      <c r="E269" s="148">
        <v>1.954242509439325</v>
      </c>
      <c r="F269" s="93" t="s">
        <v>521</v>
      </c>
      <c r="G269" s="93" t="b">
        <v>0</v>
      </c>
      <c r="H269" s="93" t="b">
        <v>0</v>
      </c>
      <c r="I269" s="93" t="b">
        <v>0</v>
      </c>
      <c r="J269" s="93" t="b">
        <v>0</v>
      </c>
      <c r="K269" s="93" t="b">
        <v>0</v>
      </c>
      <c r="L269" s="93" t="b">
        <v>0</v>
      </c>
    </row>
    <row r="270" spans="1:12" ht="15">
      <c r="A270" s="93" t="s">
        <v>241</v>
      </c>
      <c r="B270" s="93" t="s">
        <v>237</v>
      </c>
      <c r="C270" s="93">
        <v>2</v>
      </c>
      <c r="D270" s="148">
        <v>0.00691230173307242</v>
      </c>
      <c r="E270" s="148">
        <v>1.6532125137753437</v>
      </c>
      <c r="F270" s="93" t="s">
        <v>521</v>
      </c>
      <c r="G270" s="93" t="b">
        <v>0</v>
      </c>
      <c r="H270" s="93" t="b">
        <v>0</v>
      </c>
      <c r="I270" s="93" t="b">
        <v>0</v>
      </c>
      <c r="J270" s="93" t="b">
        <v>0</v>
      </c>
      <c r="K270" s="93" t="b">
        <v>0</v>
      </c>
      <c r="L270" s="93" t="b">
        <v>0</v>
      </c>
    </row>
    <row r="271" spans="1:12" ht="15">
      <c r="A271" s="93" t="s">
        <v>237</v>
      </c>
      <c r="B271" s="93" t="s">
        <v>694</v>
      </c>
      <c r="C271" s="93">
        <v>2</v>
      </c>
      <c r="D271" s="148">
        <v>0.00691230173307242</v>
      </c>
      <c r="E271" s="148">
        <v>1.6532125137753437</v>
      </c>
      <c r="F271" s="93" t="s">
        <v>521</v>
      </c>
      <c r="G271" s="93" t="b">
        <v>0</v>
      </c>
      <c r="H271" s="93" t="b">
        <v>0</v>
      </c>
      <c r="I271" s="93" t="b">
        <v>0</v>
      </c>
      <c r="J271" s="93" t="b">
        <v>0</v>
      </c>
      <c r="K271" s="93" t="b">
        <v>0</v>
      </c>
      <c r="L271" s="93" t="b">
        <v>0</v>
      </c>
    </row>
    <row r="272" spans="1:12" ht="15">
      <c r="A272" s="93" t="s">
        <v>694</v>
      </c>
      <c r="B272" s="93" t="s">
        <v>695</v>
      </c>
      <c r="C272" s="93">
        <v>2</v>
      </c>
      <c r="D272" s="148">
        <v>0.00691230173307242</v>
      </c>
      <c r="E272" s="148">
        <v>1.954242509439325</v>
      </c>
      <c r="F272" s="93" t="s">
        <v>521</v>
      </c>
      <c r="G272" s="93" t="b">
        <v>0</v>
      </c>
      <c r="H272" s="93" t="b">
        <v>0</v>
      </c>
      <c r="I272" s="93" t="b">
        <v>0</v>
      </c>
      <c r="J272" s="93" t="b">
        <v>0</v>
      </c>
      <c r="K272" s="93" t="b">
        <v>0</v>
      </c>
      <c r="L272" s="93" t="b">
        <v>0</v>
      </c>
    </row>
    <row r="273" spans="1:12" ht="15">
      <c r="A273" s="93" t="s">
        <v>695</v>
      </c>
      <c r="B273" s="93" t="s">
        <v>696</v>
      </c>
      <c r="C273" s="93">
        <v>2</v>
      </c>
      <c r="D273" s="148">
        <v>0.00691230173307242</v>
      </c>
      <c r="E273" s="148">
        <v>1.954242509439325</v>
      </c>
      <c r="F273" s="93" t="s">
        <v>521</v>
      </c>
      <c r="G273" s="93" t="b">
        <v>0</v>
      </c>
      <c r="H273" s="93" t="b">
        <v>0</v>
      </c>
      <c r="I273" s="93" t="b">
        <v>0</v>
      </c>
      <c r="J273" s="93" t="b">
        <v>0</v>
      </c>
      <c r="K273" s="93" t="b">
        <v>0</v>
      </c>
      <c r="L273" s="93" t="b">
        <v>0</v>
      </c>
    </row>
    <row r="274" spans="1:12" ht="15">
      <c r="A274" s="93" t="s">
        <v>696</v>
      </c>
      <c r="B274" s="93" t="s">
        <v>655</v>
      </c>
      <c r="C274" s="93">
        <v>2</v>
      </c>
      <c r="D274" s="148">
        <v>0.00691230173307242</v>
      </c>
      <c r="E274" s="148">
        <v>1.954242509439325</v>
      </c>
      <c r="F274" s="93" t="s">
        <v>521</v>
      </c>
      <c r="G274" s="93" t="b">
        <v>0</v>
      </c>
      <c r="H274" s="93" t="b">
        <v>0</v>
      </c>
      <c r="I274" s="93" t="b">
        <v>0</v>
      </c>
      <c r="J274" s="93" t="b">
        <v>0</v>
      </c>
      <c r="K274" s="93" t="b">
        <v>0</v>
      </c>
      <c r="L274" s="93" t="b">
        <v>0</v>
      </c>
    </row>
    <row r="275" spans="1:12" ht="15">
      <c r="A275" s="93" t="s">
        <v>655</v>
      </c>
      <c r="B275" s="93" t="s">
        <v>656</v>
      </c>
      <c r="C275" s="93">
        <v>2</v>
      </c>
      <c r="D275" s="148">
        <v>0.00691230173307242</v>
      </c>
      <c r="E275" s="148">
        <v>1.954242509439325</v>
      </c>
      <c r="F275" s="93" t="s">
        <v>521</v>
      </c>
      <c r="G275" s="93" t="b">
        <v>0</v>
      </c>
      <c r="H275" s="93" t="b">
        <v>0</v>
      </c>
      <c r="I275" s="93" t="b">
        <v>0</v>
      </c>
      <c r="J275" s="93" t="b">
        <v>0</v>
      </c>
      <c r="K275" s="93" t="b">
        <v>0</v>
      </c>
      <c r="L275" s="93" t="b">
        <v>0</v>
      </c>
    </row>
    <row r="276" spans="1:12" ht="15">
      <c r="A276" s="93" t="s">
        <v>656</v>
      </c>
      <c r="B276" s="93" t="s">
        <v>637</v>
      </c>
      <c r="C276" s="93">
        <v>2</v>
      </c>
      <c r="D276" s="148">
        <v>0.00691230173307242</v>
      </c>
      <c r="E276" s="148">
        <v>1.5563025007672873</v>
      </c>
      <c r="F276" s="93" t="s">
        <v>521</v>
      </c>
      <c r="G276" s="93" t="b">
        <v>0</v>
      </c>
      <c r="H276" s="93" t="b">
        <v>0</v>
      </c>
      <c r="I276" s="93" t="b">
        <v>0</v>
      </c>
      <c r="J276" s="93" t="b">
        <v>0</v>
      </c>
      <c r="K276" s="93" t="b">
        <v>0</v>
      </c>
      <c r="L276" s="93" t="b">
        <v>0</v>
      </c>
    </row>
    <row r="277" spans="1:12" ht="15">
      <c r="A277" s="93" t="s">
        <v>647</v>
      </c>
      <c r="B277" s="93" t="s">
        <v>645</v>
      </c>
      <c r="C277" s="93">
        <v>2</v>
      </c>
      <c r="D277" s="148">
        <v>0.00691230173307242</v>
      </c>
      <c r="E277" s="148">
        <v>1.3802112417116061</v>
      </c>
      <c r="F277" s="93" t="s">
        <v>521</v>
      </c>
      <c r="G277" s="93" t="b">
        <v>0</v>
      </c>
      <c r="H277" s="93" t="b">
        <v>0</v>
      </c>
      <c r="I277" s="93" t="b">
        <v>0</v>
      </c>
      <c r="J277" s="93" t="b">
        <v>0</v>
      </c>
      <c r="K277" s="93" t="b">
        <v>0</v>
      </c>
      <c r="L277" s="93" t="b">
        <v>0</v>
      </c>
    </row>
    <row r="278" spans="1:12" ht="15">
      <c r="A278" s="93" t="s">
        <v>645</v>
      </c>
      <c r="B278" s="93" t="s">
        <v>631</v>
      </c>
      <c r="C278" s="93">
        <v>2</v>
      </c>
      <c r="D278" s="148">
        <v>0.00691230173307242</v>
      </c>
      <c r="E278" s="148">
        <v>0.9542425094393249</v>
      </c>
      <c r="F278" s="93" t="s">
        <v>521</v>
      </c>
      <c r="G278" s="93" t="b">
        <v>0</v>
      </c>
      <c r="H278" s="93" t="b">
        <v>0</v>
      </c>
      <c r="I278" s="93" t="b">
        <v>0</v>
      </c>
      <c r="J278" s="93" t="b">
        <v>0</v>
      </c>
      <c r="K278" s="93" t="b">
        <v>0</v>
      </c>
      <c r="L278" s="93" t="b">
        <v>0</v>
      </c>
    </row>
    <row r="279" spans="1:12" ht="15">
      <c r="A279" s="93" t="s">
        <v>650</v>
      </c>
      <c r="B279" s="93" t="s">
        <v>637</v>
      </c>
      <c r="C279" s="93">
        <v>2</v>
      </c>
      <c r="D279" s="148">
        <v>0.00691230173307242</v>
      </c>
      <c r="E279" s="148">
        <v>1.3802112417116061</v>
      </c>
      <c r="F279" s="93" t="s">
        <v>521</v>
      </c>
      <c r="G279" s="93" t="b">
        <v>0</v>
      </c>
      <c r="H279" s="93" t="b">
        <v>0</v>
      </c>
      <c r="I279" s="93" t="b">
        <v>0</v>
      </c>
      <c r="J279" s="93" t="b">
        <v>0</v>
      </c>
      <c r="K279" s="93" t="b">
        <v>0</v>
      </c>
      <c r="L279" s="93" t="b">
        <v>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776</v>
      </c>
      <c r="B1" s="13" t="s">
        <v>34</v>
      </c>
    </row>
    <row r="2" spans="1:2" ht="15">
      <c r="A2" s="140" t="s">
        <v>237</v>
      </c>
      <c r="B2" s="85">
        <v>115</v>
      </c>
    </row>
    <row r="3" spans="1:2" ht="15">
      <c r="A3" s="140" t="s">
        <v>240</v>
      </c>
      <c r="B3" s="85">
        <v>5</v>
      </c>
    </row>
    <row r="4" spans="1:2" ht="15">
      <c r="A4" s="140" t="s">
        <v>239</v>
      </c>
      <c r="B4" s="85">
        <v>0</v>
      </c>
    </row>
    <row r="5" spans="1:2" ht="15">
      <c r="A5" s="140" t="s">
        <v>238</v>
      </c>
      <c r="B5" s="85">
        <v>0</v>
      </c>
    </row>
    <row r="6" spans="1:2" ht="15">
      <c r="A6" s="140" t="s">
        <v>246</v>
      </c>
      <c r="B6" s="85">
        <v>0</v>
      </c>
    </row>
    <row r="7" spans="1:2" ht="15">
      <c r="A7" s="140" t="s">
        <v>241</v>
      </c>
      <c r="B7" s="85">
        <v>0</v>
      </c>
    </row>
    <row r="8" spans="1:2" ht="15">
      <c r="A8" s="140" t="s">
        <v>242</v>
      </c>
      <c r="B8" s="85">
        <v>0</v>
      </c>
    </row>
    <row r="9" spans="1:2" ht="15">
      <c r="A9" s="140" t="s">
        <v>236</v>
      </c>
      <c r="B9" s="85">
        <v>0</v>
      </c>
    </row>
    <row r="10" spans="1:2" ht="15">
      <c r="A10" s="140" t="s">
        <v>235</v>
      </c>
      <c r="B10" s="85">
        <v>0</v>
      </c>
    </row>
    <row r="11" spans="1:2" ht="15">
      <c r="A11" s="140" t="s">
        <v>234</v>
      </c>
      <c r="B11" s="85">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21.7109375" style="0" bestFit="1" customWidth="1"/>
    <col min="59" max="59" width="27.421875" style="0" bestFit="1" customWidth="1"/>
    <col min="60" max="60" width="22.57421875" style="0" bestFit="1" customWidth="1"/>
    <col min="61" max="61" width="28.421875" style="0" bestFit="1" customWidth="1"/>
    <col min="62" max="62" width="27.28125" style="0" bestFit="1" customWidth="1"/>
    <col min="63" max="63" width="33.140625" style="0" bestFit="1" customWidth="1"/>
    <col min="64" max="64" width="18.57421875" style="0" bestFit="1" customWidth="1"/>
    <col min="65" max="65" width="22.28125" style="0" bestFit="1" customWidth="1"/>
    <col min="66" max="66" width="15.7109375" style="0" bestFit="1" customWidth="1"/>
  </cols>
  <sheetData>
    <row r="1" spans="3:14" ht="15">
      <c r="C1" s="18" t="s">
        <v>39</v>
      </c>
      <c r="D1" s="19"/>
      <c r="E1" s="19"/>
      <c r="F1" s="19"/>
      <c r="G1" s="18"/>
      <c r="H1" s="16" t="s">
        <v>43</v>
      </c>
      <c r="I1" s="64"/>
      <c r="J1" s="64"/>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t="s">
        <v>519</v>
      </c>
      <c r="BD2" s="13" t="s">
        <v>525</v>
      </c>
      <c r="BE2" s="13" t="s">
        <v>526</v>
      </c>
      <c r="BF2" s="67" t="s">
        <v>765</v>
      </c>
      <c r="BG2" s="67" t="s">
        <v>766</v>
      </c>
      <c r="BH2" s="67" t="s">
        <v>767</v>
      </c>
      <c r="BI2" s="67" t="s">
        <v>768</v>
      </c>
      <c r="BJ2" s="67" t="s">
        <v>769</v>
      </c>
      <c r="BK2" s="67" t="s">
        <v>770</v>
      </c>
      <c r="BL2" s="67" t="s">
        <v>771</v>
      </c>
      <c r="BM2" s="67" t="s">
        <v>772</v>
      </c>
      <c r="BN2" s="67" t="s">
        <v>773</v>
      </c>
    </row>
    <row r="3" spans="1:66" ht="15" customHeight="1">
      <c r="A3" s="84" t="s">
        <v>234</v>
      </c>
      <c r="B3" s="84" t="s">
        <v>237</v>
      </c>
      <c r="C3" s="53"/>
      <c r="D3" s="54"/>
      <c r="E3" s="65"/>
      <c r="F3" s="55"/>
      <c r="G3" s="53"/>
      <c r="H3" s="57"/>
      <c r="I3" s="56"/>
      <c r="J3" s="56"/>
      <c r="K3" s="36" t="s">
        <v>65</v>
      </c>
      <c r="L3" s="62">
        <v>3</v>
      </c>
      <c r="M3" s="62"/>
      <c r="N3" s="63"/>
      <c r="O3" s="85" t="s">
        <v>247</v>
      </c>
      <c r="P3" s="87">
        <v>43600.48186342593</v>
      </c>
      <c r="Q3" s="85" t="s">
        <v>250</v>
      </c>
      <c r="R3" s="85"/>
      <c r="S3" s="85"/>
      <c r="T3" s="85"/>
      <c r="U3" s="85"/>
      <c r="V3" s="90" t="s">
        <v>287</v>
      </c>
      <c r="W3" s="87">
        <v>43600.48186342593</v>
      </c>
      <c r="X3" s="91">
        <v>43600</v>
      </c>
      <c r="Y3" s="93" t="s">
        <v>296</v>
      </c>
      <c r="Z3" s="90" t="s">
        <v>317</v>
      </c>
      <c r="AA3" s="85"/>
      <c r="AB3" s="85"/>
      <c r="AC3" s="93" t="s">
        <v>338</v>
      </c>
      <c r="AD3" s="85"/>
      <c r="AE3" s="85" t="b">
        <v>0</v>
      </c>
      <c r="AF3" s="85">
        <v>0</v>
      </c>
      <c r="AG3" s="93" t="s">
        <v>360</v>
      </c>
      <c r="AH3" s="85" t="b">
        <v>0</v>
      </c>
      <c r="AI3" s="85" t="s">
        <v>362</v>
      </c>
      <c r="AJ3" s="85"/>
      <c r="AK3" s="93" t="s">
        <v>360</v>
      </c>
      <c r="AL3" s="85" t="b">
        <v>0</v>
      </c>
      <c r="AM3" s="85">
        <v>3</v>
      </c>
      <c r="AN3" s="93" t="s">
        <v>355</v>
      </c>
      <c r="AO3" s="85" t="s">
        <v>363</v>
      </c>
      <c r="AP3" s="85" t="b">
        <v>0</v>
      </c>
      <c r="AQ3" s="93" t="s">
        <v>355</v>
      </c>
      <c r="AR3" s="85" t="s">
        <v>196</v>
      </c>
      <c r="AS3" s="85">
        <v>0</v>
      </c>
      <c r="AT3" s="85">
        <v>0</v>
      </c>
      <c r="AU3" s="85"/>
      <c r="AV3" s="85"/>
      <c r="AW3" s="85"/>
      <c r="AX3" s="85"/>
      <c r="AY3" s="85"/>
      <c r="AZ3" s="85"/>
      <c r="BA3" s="85"/>
      <c r="BB3" s="85"/>
      <c r="BC3">
        <v>1</v>
      </c>
      <c r="BD3" s="85" t="str">
        <f>REPLACE(INDEX(GroupVertices[Group],MATCH(Edges27[[#This Row],[Vertex 1]],GroupVertices[Vertex],0)),1,1,"")</f>
        <v>1</v>
      </c>
      <c r="BE3" s="85" t="str">
        <f>REPLACE(INDEX(GroupVertices[Group],MATCH(Edges27[[#This Row],[Vertex 2]],GroupVertices[Vertex],0)),1,1,"")</f>
        <v>1</v>
      </c>
      <c r="BF3" s="51">
        <v>0</v>
      </c>
      <c r="BG3" s="52">
        <v>0</v>
      </c>
      <c r="BH3" s="51">
        <v>0</v>
      </c>
      <c r="BI3" s="52">
        <v>0</v>
      </c>
      <c r="BJ3" s="51">
        <v>0</v>
      </c>
      <c r="BK3" s="52">
        <v>0</v>
      </c>
      <c r="BL3" s="51">
        <v>28</v>
      </c>
      <c r="BM3" s="52">
        <v>100</v>
      </c>
      <c r="BN3" s="51">
        <v>28</v>
      </c>
    </row>
    <row r="4" spans="1:66" ht="15" customHeight="1">
      <c r="A4" s="84" t="s">
        <v>235</v>
      </c>
      <c r="B4" s="84" t="s">
        <v>237</v>
      </c>
      <c r="C4" s="53"/>
      <c r="D4" s="54"/>
      <c r="E4" s="65"/>
      <c r="F4" s="55"/>
      <c r="G4" s="53"/>
      <c r="H4" s="57"/>
      <c r="I4" s="56"/>
      <c r="J4" s="56"/>
      <c r="K4" s="36" t="s">
        <v>65</v>
      </c>
      <c r="L4" s="83">
        <v>4</v>
      </c>
      <c r="M4" s="83"/>
      <c r="N4" s="63"/>
      <c r="O4" s="86" t="s">
        <v>247</v>
      </c>
      <c r="P4" s="88">
        <v>43600.82881944445</v>
      </c>
      <c r="Q4" s="86" t="s">
        <v>250</v>
      </c>
      <c r="R4" s="86"/>
      <c r="S4" s="86"/>
      <c r="T4" s="86"/>
      <c r="U4" s="86"/>
      <c r="V4" s="89" t="s">
        <v>288</v>
      </c>
      <c r="W4" s="88">
        <v>43600.82881944445</v>
      </c>
      <c r="X4" s="92">
        <v>43600</v>
      </c>
      <c r="Y4" s="94" t="s">
        <v>297</v>
      </c>
      <c r="Z4" s="89" t="s">
        <v>318</v>
      </c>
      <c r="AA4" s="86"/>
      <c r="AB4" s="86"/>
      <c r="AC4" s="94" t="s">
        <v>339</v>
      </c>
      <c r="AD4" s="86"/>
      <c r="AE4" s="86" t="b">
        <v>0</v>
      </c>
      <c r="AF4" s="86">
        <v>0</v>
      </c>
      <c r="AG4" s="94" t="s">
        <v>360</v>
      </c>
      <c r="AH4" s="86" t="b">
        <v>0</v>
      </c>
      <c r="AI4" s="86" t="s">
        <v>362</v>
      </c>
      <c r="AJ4" s="86"/>
      <c r="AK4" s="94" t="s">
        <v>360</v>
      </c>
      <c r="AL4" s="86" t="b">
        <v>0</v>
      </c>
      <c r="AM4" s="86">
        <v>3</v>
      </c>
      <c r="AN4" s="94" t="s">
        <v>355</v>
      </c>
      <c r="AO4" s="86" t="s">
        <v>364</v>
      </c>
      <c r="AP4" s="86" t="b">
        <v>0</v>
      </c>
      <c r="AQ4" s="94" t="s">
        <v>355</v>
      </c>
      <c r="AR4" s="86" t="s">
        <v>196</v>
      </c>
      <c r="AS4" s="86">
        <v>0</v>
      </c>
      <c r="AT4" s="86">
        <v>0</v>
      </c>
      <c r="AU4" s="86"/>
      <c r="AV4" s="86"/>
      <c r="AW4" s="86"/>
      <c r="AX4" s="86"/>
      <c r="AY4" s="86"/>
      <c r="AZ4" s="86"/>
      <c r="BA4" s="86"/>
      <c r="BB4" s="86"/>
      <c r="BC4">
        <v>1</v>
      </c>
      <c r="BD4" s="85" t="str">
        <f>REPLACE(INDEX(GroupVertices[Group],MATCH(Edges27[[#This Row],[Vertex 1]],GroupVertices[Vertex],0)),1,1,"")</f>
        <v>1</v>
      </c>
      <c r="BE4" s="85" t="str">
        <f>REPLACE(INDEX(GroupVertices[Group],MATCH(Edges27[[#This Row],[Vertex 2]],GroupVertices[Vertex],0)),1,1,"")</f>
        <v>1</v>
      </c>
      <c r="BF4" s="51">
        <v>0</v>
      </c>
      <c r="BG4" s="52">
        <v>0</v>
      </c>
      <c r="BH4" s="51">
        <v>0</v>
      </c>
      <c r="BI4" s="52">
        <v>0</v>
      </c>
      <c r="BJ4" s="51">
        <v>0</v>
      </c>
      <c r="BK4" s="52">
        <v>0</v>
      </c>
      <c r="BL4" s="51">
        <v>28</v>
      </c>
      <c r="BM4" s="52">
        <v>100</v>
      </c>
      <c r="BN4" s="51">
        <v>28</v>
      </c>
    </row>
    <row r="5" spans="1:66" ht="15">
      <c r="A5" s="84" t="s">
        <v>236</v>
      </c>
      <c r="B5" s="84" t="s">
        <v>237</v>
      </c>
      <c r="C5" s="53"/>
      <c r="D5" s="54"/>
      <c r="E5" s="65"/>
      <c r="F5" s="55"/>
      <c r="G5" s="53"/>
      <c r="H5" s="57"/>
      <c r="I5" s="56"/>
      <c r="J5" s="56"/>
      <c r="K5" s="36" t="s">
        <v>65</v>
      </c>
      <c r="L5" s="83">
        <v>5</v>
      </c>
      <c r="M5" s="83"/>
      <c r="N5" s="63"/>
      <c r="O5" s="86" t="s">
        <v>247</v>
      </c>
      <c r="P5" s="88">
        <v>43601.550208333334</v>
      </c>
      <c r="Q5" s="86" t="s">
        <v>251</v>
      </c>
      <c r="R5" s="86"/>
      <c r="S5" s="86"/>
      <c r="T5" s="86" t="s">
        <v>269</v>
      </c>
      <c r="U5" s="86"/>
      <c r="V5" s="89" t="s">
        <v>289</v>
      </c>
      <c r="W5" s="88">
        <v>43601.550208333334</v>
      </c>
      <c r="X5" s="92">
        <v>43601</v>
      </c>
      <c r="Y5" s="94" t="s">
        <v>298</v>
      </c>
      <c r="Z5" s="89" t="s">
        <v>319</v>
      </c>
      <c r="AA5" s="86"/>
      <c r="AB5" s="86"/>
      <c r="AC5" s="94" t="s">
        <v>340</v>
      </c>
      <c r="AD5" s="86"/>
      <c r="AE5" s="86" t="b">
        <v>0</v>
      </c>
      <c r="AF5" s="86">
        <v>0</v>
      </c>
      <c r="AG5" s="94" t="s">
        <v>360</v>
      </c>
      <c r="AH5" s="86" t="b">
        <v>0</v>
      </c>
      <c r="AI5" s="86" t="s">
        <v>362</v>
      </c>
      <c r="AJ5" s="86"/>
      <c r="AK5" s="94" t="s">
        <v>360</v>
      </c>
      <c r="AL5" s="86" t="b">
        <v>0</v>
      </c>
      <c r="AM5" s="86">
        <v>6</v>
      </c>
      <c r="AN5" s="94" t="s">
        <v>341</v>
      </c>
      <c r="AO5" s="86" t="s">
        <v>365</v>
      </c>
      <c r="AP5" s="86" t="b">
        <v>0</v>
      </c>
      <c r="AQ5" s="94" t="s">
        <v>341</v>
      </c>
      <c r="AR5" s="86" t="s">
        <v>196</v>
      </c>
      <c r="AS5" s="86">
        <v>0</v>
      </c>
      <c r="AT5" s="86">
        <v>0</v>
      </c>
      <c r="AU5" s="86"/>
      <c r="AV5" s="86"/>
      <c r="AW5" s="86"/>
      <c r="AX5" s="86"/>
      <c r="AY5" s="86"/>
      <c r="AZ5" s="86"/>
      <c r="BA5" s="86"/>
      <c r="BB5" s="86"/>
      <c r="BC5">
        <v>1</v>
      </c>
      <c r="BD5" s="85" t="str">
        <f>REPLACE(INDEX(GroupVertices[Group],MATCH(Edges27[[#This Row],[Vertex 1]],GroupVertices[Vertex],0)),1,1,"")</f>
        <v>1</v>
      </c>
      <c r="BE5" s="85" t="str">
        <f>REPLACE(INDEX(GroupVertices[Group],MATCH(Edges27[[#This Row],[Vertex 2]],GroupVertices[Vertex],0)),1,1,"")</f>
        <v>1</v>
      </c>
      <c r="BF5" s="51"/>
      <c r="BG5" s="52"/>
      <c r="BH5" s="51"/>
      <c r="BI5" s="52"/>
      <c r="BJ5" s="51"/>
      <c r="BK5" s="52"/>
      <c r="BL5" s="51"/>
      <c r="BM5" s="52"/>
      <c r="BN5" s="51"/>
    </row>
    <row r="6" spans="1:66" ht="15">
      <c r="A6" s="84" t="s">
        <v>237</v>
      </c>
      <c r="B6" s="84" t="s">
        <v>243</v>
      </c>
      <c r="C6" s="53"/>
      <c r="D6" s="54"/>
      <c r="E6" s="65"/>
      <c r="F6" s="55"/>
      <c r="G6" s="53"/>
      <c r="H6" s="57"/>
      <c r="I6" s="56"/>
      <c r="J6" s="56"/>
      <c r="K6" s="36" t="s">
        <v>65</v>
      </c>
      <c r="L6" s="83">
        <v>7</v>
      </c>
      <c r="M6" s="83"/>
      <c r="N6" s="63"/>
      <c r="O6" s="86" t="s">
        <v>248</v>
      </c>
      <c r="P6" s="88">
        <v>43585.798738425925</v>
      </c>
      <c r="Q6" s="86" t="s">
        <v>251</v>
      </c>
      <c r="R6" s="89" t="s">
        <v>260</v>
      </c>
      <c r="S6" s="86" t="s">
        <v>265</v>
      </c>
      <c r="T6" s="86" t="s">
        <v>269</v>
      </c>
      <c r="U6" s="89" t="s">
        <v>279</v>
      </c>
      <c r="V6" s="89" t="s">
        <v>279</v>
      </c>
      <c r="W6" s="88">
        <v>43585.798738425925</v>
      </c>
      <c r="X6" s="92">
        <v>43585</v>
      </c>
      <c r="Y6" s="94" t="s">
        <v>299</v>
      </c>
      <c r="Z6" s="89" t="s">
        <v>320</v>
      </c>
      <c r="AA6" s="86"/>
      <c r="AB6" s="86"/>
      <c r="AC6" s="94" t="s">
        <v>341</v>
      </c>
      <c r="AD6" s="86"/>
      <c r="AE6" s="86" t="b">
        <v>0</v>
      </c>
      <c r="AF6" s="86">
        <v>7</v>
      </c>
      <c r="AG6" s="94" t="s">
        <v>360</v>
      </c>
      <c r="AH6" s="86" t="b">
        <v>0</v>
      </c>
      <c r="AI6" s="86" t="s">
        <v>362</v>
      </c>
      <c r="AJ6" s="86"/>
      <c r="AK6" s="94" t="s">
        <v>360</v>
      </c>
      <c r="AL6" s="86" t="b">
        <v>0</v>
      </c>
      <c r="AM6" s="86">
        <v>6</v>
      </c>
      <c r="AN6" s="94" t="s">
        <v>360</v>
      </c>
      <c r="AO6" s="86" t="s">
        <v>366</v>
      </c>
      <c r="AP6" s="86" t="b">
        <v>0</v>
      </c>
      <c r="AQ6" s="94" t="s">
        <v>341</v>
      </c>
      <c r="AR6" s="86" t="s">
        <v>247</v>
      </c>
      <c r="AS6" s="86">
        <v>0</v>
      </c>
      <c r="AT6" s="86">
        <v>0</v>
      </c>
      <c r="AU6" s="86"/>
      <c r="AV6" s="86"/>
      <c r="AW6" s="86"/>
      <c r="AX6" s="86"/>
      <c r="AY6" s="86"/>
      <c r="AZ6" s="86"/>
      <c r="BA6" s="86"/>
      <c r="BB6" s="86"/>
      <c r="BC6">
        <v>1</v>
      </c>
      <c r="BD6" s="85" t="str">
        <f>REPLACE(INDEX(GroupVertices[Group],MATCH(Edges27[[#This Row],[Vertex 1]],GroupVertices[Vertex],0)),1,1,"")</f>
        <v>1</v>
      </c>
      <c r="BE6" s="85" t="str">
        <f>REPLACE(INDEX(GroupVertices[Group],MATCH(Edges27[[#This Row],[Vertex 2]],GroupVertices[Vertex],0)),1,1,"")</f>
        <v>1</v>
      </c>
      <c r="BF6" s="51">
        <v>1</v>
      </c>
      <c r="BG6" s="52">
        <v>2.3255813953488373</v>
      </c>
      <c r="BH6" s="51">
        <v>0</v>
      </c>
      <c r="BI6" s="52">
        <v>0</v>
      </c>
      <c r="BJ6" s="51">
        <v>0</v>
      </c>
      <c r="BK6" s="52">
        <v>0</v>
      </c>
      <c r="BL6" s="51">
        <v>42</v>
      </c>
      <c r="BM6" s="52">
        <v>97.67441860465117</v>
      </c>
      <c r="BN6" s="51">
        <v>43</v>
      </c>
    </row>
    <row r="7" spans="1:66" ht="15">
      <c r="A7" s="84" t="s">
        <v>237</v>
      </c>
      <c r="B7" s="84" t="s">
        <v>244</v>
      </c>
      <c r="C7" s="53"/>
      <c r="D7" s="54"/>
      <c r="E7" s="65"/>
      <c r="F7" s="55"/>
      <c r="G7" s="53"/>
      <c r="H7" s="57"/>
      <c r="I7" s="56"/>
      <c r="J7" s="56"/>
      <c r="K7" s="36" t="s">
        <v>65</v>
      </c>
      <c r="L7" s="83">
        <v>8</v>
      </c>
      <c r="M7" s="83"/>
      <c r="N7" s="63"/>
      <c r="O7" s="86" t="s">
        <v>248</v>
      </c>
      <c r="P7" s="88">
        <v>43593.847291666665</v>
      </c>
      <c r="Q7" s="86" t="s">
        <v>252</v>
      </c>
      <c r="R7" s="86" t="s">
        <v>261</v>
      </c>
      <c r="S7" s="86" t="s">
        <v>266</v>
      </c>
      <c r="T7" s="86" t="s">
        <v>270</v>
      </c>
      <c r="U7" s="89" t="s">
        <v>280</v>
      </c>
      <c r="V7" s="89" t="s">
        <v>280</v>
      </c>
      <c r="W7" s="88">
        <v>43593.847291666665</v>
      </c>
      <c r="X7" s="92">
        <v>43593</v>
      </c>
      <c r="Y7" s="94" t="s">
        <v>300</v>
      </c>
      <c r="Z7" s="89" t="s">
        <v>321</v>
      </c>
      <c r="AA7" s="86"/>
      <c r="AB7" s="86"/>
      <c r="AC7" s="94" t="s">
        <v>342</v>
      </c>
      <c r="AD7" s="86"/>
      <c r="AE7" s="86" t="b">
        <v>0</v>
      </c>
      <c r="AF7" s="86">
        <v>0</v>
      </c>
      <c r="AG7" s="94" t="s">
        <v>360</v>
      </c>
      <c r="AH7" s="86" t="b">
        <v>0</v>
      </c>
      <c r="AI7" s="86" t="s">
        <v>362</v>
      </c>
      <c r="AJ7" s="86"/>
      <c r="AK7" s="94" t="s">
        <v>360</v>
      </c>
      <c r="AL7" s="86" t="b">
        <v>0</v>
      </c>
      <c r="AM7" s="86">
        <v>0</v>
      </c>
      <c r="AN7" s="94" t="s">
        <v>360</v>
      </c>
      <c r="AO7" s="86" t="s">
        <v>366</v>
      </c>
      <c r="AP7" s="86" t="b">
        <v>0</v>
      </c>
      <c r="AQ7" s="94" t="s">
        <v>342</v>
      </c>
      <c r="AR7" s="86" t="s">
        <v>196</v>
      </c>
      <c r="AS7" s="86">
        <v>0</v>
      </c>
      <c r="AT7" s="86">
        <v>0</v>
      </c>
      <c r="AU7" s="86"/>
      <c r="AV7" s="86"/>
      <c r="AW7" s="86"/>
      <c r="AX7" s="86"/>
      <c r="AY7" s="86"/>
      <c r="AZ7" s="86"/>
      <c r="BA7" s="86"/>
      <c r="BB7" s="86"/>
      <c r="BC7">
        <v>1</v>
      </c>
      <c r="BD7" s="85" t="str">
        <f>REPLACE(INDEX(GroupVertices[Group],MATCH(Edges27[[#This Row],[Vertex 1]],GroupVertices[Vertex],0)),1,1,"")</f>
        <v>1</v>
      </c>
      <c r="BE7" s="85" t="str">
        <f>REPLACE(INDEX(GroupVertices[Group],MATCH(Edges27[[#This Row],[Vertex 2]],GroupVertices[Vertex],0)),1,1,"")</f>
        <v>1</v>
      </c>
      <c r="BF7" s="51">
        <v>0</v>
      </c>
      <c r="BG7" s="52">
        <v>0</v>
      </c>
      <c r="BH7" s="51">
        <v>0</v>
      </c>
      <c r="BI7" s="52">
        <v>0</v>
      </c>
      <c r="BJ7" s="51">
        <v>0</v>
      </c>
      <c r="BK7" s="52">
        <v>0</v>
      </c>
      <c r="BL7" s="51">
        <v>38</v>
      </c>
      <c r="BM7" s="52">
        <v>100</v>
      </c>
      <c r="BN7" s="51">
        <v>38</v>
      </c>
    </row>
    <row r="8" spans="1:66" ht="15">
      <c r="A8" s="84" t="s">
        <v>237</v>
      </c>
      <c r="B8" s="84" t="s">
        <v>245</v>
      </c>
      <c r="C8" s="53"/>
      <c r="D8" s="54"/>
      <c r="E8" s="65"/>
      <c r="F8" s="55"/>
      <c r="G8" s="53"/>
      <c r="H8" s="57"/>
      <c r="I8" s="56"/>
      <c r="J8" s="56"/>
      <c r="K8" s="36" t="s">
        <v>65</v>
      </c>
      <c r="L8" s="83">
        <v>9</v>
      </c>
      <c r="M8" s="83"/>
      <c r="N8" s="63"/>
      <c r="O8" s="86" t="s">
        <v>248</v>
      </c>
      <c r="P8" s="88">
        <v>43596.78824074074</v>
      </c>
      <c r="Q8" s="86" t="s">
        <v>253</v>
      </c>
      <c r="R8" s="86" t="s">
        <v>262</v>
      </c>
      <c r="S8" s="86" t="s">
        <v>267</v>
      </c>
      <c r="T8" s="86" t="s">
        <v>269</v>
      </c>
      <c r="U8" s="89" t="s">
        <v>281</v>
      </c>
      <c r="V8" s="89" t="s">
        <v>281</v>
      </c>
      <c r="W8" s="88">
        <v>43596.78824074074</v>
      </c>
      <c r="X8" s="92">
        <v>43596</v>
      </c>
      <c r="Y8" s="94" t="s">
        <v>301</v>
      </c>
      <c r="Z8" s="89" t="s">
        <v>322</v>
      </c>
      <c r="AA8" s="86"/>
      <c r="AB8" s="86"/>
      <c r="AC8" s="94" t="s">
        <v>343</v>
      </c>
      <c r="AD8" s="86"/>
      <c r="AE8" s="86" t="b">
        <v>0</v>
      </c>
      <c r="AF8" s="86">
        <v>4</v>
      </c>
      <c r="AG8" s="94" t="s">
        <v>360</v>
      </c>
      <c r="AH8" s="86" t="b">
        <v>0</v>
      </c>
      <c r="AI8" s="86" t="s">
        <v>362</v>
      </c>
      <c r="AJ8" s="86"/>
      <c r="AK8" s="94" t="s">
        <v>360</v>
      </c>
      <c r="AL8" s="86" t="b">
        <v>0</v>
      </c>
      <c r="AM8" s="86">
        <v>0</v>
      </c>
      <c r="AN8" s="94" t="s">
        <v>360</v>
      </c>
      <c r="AO8" s="86" t="s">
        <v>366</v>
      </c>
      <c r="AP8" s="86" t="b">
        <v>0</v>
      </c>
      <c r="AQ8" s="94" t="s">
        <v>343</v>
      </c>
      <c r="AR8" s="86" t="s">
        <v>196</v>
      </c>
      <c r="AS8" s="86">
        <v>0</v>
      </c>
      <c r="AT8" s="86">
        <v>0</v>
      </c>
      <c r="AU8" s="86"/>
      <c r="AV8" s="86"/>
      <c r="AW8" s="86"/>
      <c r="AX8" s="86"/>
      <c r="AY8" s="86"/>
      <c r="AZ8" s="86"/>
      <c r="BA8" s="86"/>
      <c r="BB8" s="86"/>
      <c r="BC8">
        <v>1</v>
      </c>
      <c r="BD8" s="85" t="str">
        <f>REPLACE(INDEX(GroupVertices[Group],MATCH(Edges27[[#This Row],[Vertex 1]],GroupVertices[Vertex],0)),1,1,"")</f>
        <v>1</v>
      </c>
      <c r="BE8" s="85" t="str">
        <f>REPLACE(INDEX(GroupVertices[Group],MATCH(Edges27[[#This Row],[Vertex 2]],GroupVertices[Vertex],0)),1,1,"")</f>
        <v>1</v>
      </c>
      <c r="BF8" s="51">
        <v>0</v>
      </c>
      <c r="BG8" s="52">
        <v>0</v>
      </c>
      <c r="BH8" s="51">
        <v>0</v>
      </c>
      <c r="BI8" s="52">
        <v>0</v>
      </c>
      <c r="BJ8" s="51">
        <v>0</v>
      </c>
      <c r="BK8" s="52">
        <v>0</v>
      </c>
      <c r="BL8" s="51">
        <v>41</v>
      </c>
      <c r="BM8" s="52">
        <v>100</v>
      </c>
      <c r="BN8" s="51">
        <v>41</v>
      </c>
    </row>
    <row r="9" spans="1:66" ht="15">
      <c r="A9" s="84" t="s">
        <v>238</v>
      </c>
      <c r="B9" s="84" t="s">
        <v>237</v>
      </c>
      <c r="C9" s="53"/>
      <c r="D9" s="54"/>
      <c r="E9" s="65"/>
      <c r="F9" s="55"/>
      <c r="G9" s="53"/>
      <c r="H9" s="57"/>
      <c r="I9" s="56"/>
      <c r="J9" s="56"/>
      <c r="K9" s="36" t="s">
        <v>66</v>
      </c>
      <c r="L9" s="83">
        <v>10</v>
      </c>
      <c r="M9" s="83"/>
      <c r="N9" s="63"/>
      <c r="O9" s="86" t="s">
        <v>247</v>
      </c>
      <c r="P9" s="88">
        <v>43598.695439814815</v>
      </c>
      <c r="Q9" s="86" t="s">
        <v>254</v>
      </c>
      <c r="R9" s="86"/>
      <c r="S9" s="86"/>
      <c r="T9" s="86" t="s">
        <v>271</v>
      </c>
      <c r="U9" s="86"/>
      <c r="V9" s="89" t="s">
        <v>290</v>
      </c>
      <c r="W9" s="88">
        <v>43598.695439814815</v>
      </c>
      <c r="X9" s="92">
        <v>43598</v>
      </c>
      <c r="Y9" s="94" t="s">
        <v>302</v>
      </c>
      <c r="Z9" s="89" t="s">
        <v>323</v>
      </c>
      <c r="AA9" s="86"/>
      <c r="AB9" s="86"/>
      <c r="AC9" s="94" t="s">
        <v>344</v>
      </c>
      <c r="AD9" s="86"/>
      <c r="AE9" s="86" t="b">
        <v>0</v>
      </c>
      <c r="AF9" s="86">
        <v>0</v>
      </c>
      <c r="AG9" s="94" t="s">
        <v>360</v>
      </c>
      <c r="AH9" s="86" t="b">
        <v>0</v>
      </c>
      <c r="AI9" s="86" t="s">
        <v>362</v>
      </c>
      <c r="AJ9" s="86"/>
      <c r="AK9" s="94" t="s">
        <v>360</v>
      </c>
      <c r="AL9" s="86" t="b">
        <v>0</v>
      </c>
      <c r="AM9" s="86">
        <v>1</v>
      </c>
      <c r="AN9" s="94" t="s">
        <v>345</v>
      </c>
      <c r="AO9" s="86" t="s">
        <v>364</v>
      </c>
      <c r="AP9" s="86" t="b">
        <v>0</v>
      </c>
      <c r="AQ9" s="94" t="s">
        <v>345</v>
      </c>
      <c r="AR9" s="86" t="s">
        <v>196</v>
      </c>
      <c r="AS9" s="86">
        <v>0</v>
      </c>
      <c r="AT9" s="86">
        <v>0</v>
      </c>
      <c r="AU9" s="86"/>
      <c r="AV9" s="86"/>
      <c r="AW9" s="86"/>
      <c r="AX9" s="86"/>
      <c r="AY9" s="86"/>
      <c r="AZ9" s="86"/>
      <c r="BA9" s="86"/>
      <c r="BB9" s="86"/>
      <c r="BC9">
        <v>1</v>
      </c>
      <c r="BD9" s="85" t="str">
        <f>REPLACE(INDEX(GroupVertices[Group],MATCH(Edges27[[#This Row],[Vertex 1]],GroupVertices[Vertex],0)),1,1,"")</f>
        <v>1</v>
      </c>
      <c r="BE9" s="85" t="str">
        <f>REPLACE(INDEX(GroupVertices[Group],MATCH(Edges27[[#This Row],[Vertex 2]],GroupVertices[Vertex],0)),1,1,"")</f>
        <v>1</v>
      </c>
      <c r="BF9" s="51">
        <v>0</v>
      </c>
      <c r="BG9" s="52">
        <v>0</v>
      </c>
      <c r="BH9" s="51">
        <v>0</v>
      </c>
      <c r="BI9" s="52">
        <v>0</v>
      </c>
      <c r="BJ9" s="51">
        <v>0</v>
      </c>
      <c r="BK9" s="52">
        <v>0</v>
      </c>
      <c r="BL9" s="51">
        <v>39</v>
      </c>
      <c r="BM9" s="52">
        <v>100</v>
      </c>
      <c r="BN9" s="51">
        <v>39</v>
      </c>
    </row>
    <row r="10" spans="1:66" ht="15">
      <c r="A10" s="84" t="s">
        <v>237</v>
      </c>
      <c r="B10" s="84" t="s">
        <v>238</v>
      </c>
      <c r="C10" s="53"/>
      <c r="D10" s="54"/>
      <c r="E10" s="65"/>
      <c r="F10" s="55"/>
      <c r="G10" s="53"/>
      <c r="H10" s="57"/>
      <c r="I10" s="56"/>
      <c r="J10" s="56"/>
      <c r="K10" s="36" t="s">
        <v>66</v>
      </c>
      <c r="L10" s="83">
        <v>11</v>
      </c>
      <c r="M10" s="83"/>
      <c r="N10" s="63"/>
      <c r="O10" s="86" t="s">
        <v>248</v>
      </c>
      <c r="P10" s="88">
        <v>43597.79865740741</v>
      </c>
      <c r="Q10" s="86" t="s">
        <v>254</v>
      </c>
      <c r="R10" s="89" t="s">
        <v>260</v>
      </c>
      <c r="S10" s="86" t="s">
        <v>265</v>
      </c>
      <c r="T10" s="86" t="s">
        <v>272</v>
      </c>
      <c r="U10" s="89" t="s">
        <v>282</v>
      </c>
      <c r="V10" s="89" t="s">
        <v>282</v>
      </c>
      <c r="W10" s="88">
        <v>43597.79865740741</v>
      </c>
      <c r="X10" s="92">
        <v>43597</v>
      </c>
      <c r="Y10" s="94" t="s">
        <v>303</v>
      </c>
      <c r="Z10" s="89" t="s">
        <v>324</v>
      </c>
      <c r="AA10" s="86"/>
      <c r="AB10" s="86"/>
      <c r="AC10" s="94" t="s">
        <v>345</v>
      </c>
      <c r="AD10" s="86"/>
      <c r="AE10" s="86" t="b">
        <v>0</v>
      </c>
      <c r="AF10" s="86">
        <v>3</v>
      </c>
      <c r="AG10" s="94" t="s">
        <v>360</v>
      </c>
      <c r="AH10" s="86" t="b">
        <v>0</v>
      </c>
      <c r="AI10" s="86" t="s">
        <v>362</v>
      </c>
      <c r="AJ10" s="86"/>
      <c r="AK10" s="94" t="s">
        <v>360</v>
      </c>
      <c r="AL10" s="86" t="b">
        <v>0</v>
      </c>
      <c r="AM10" s="86">
        <v>1</v>
      </c>
      <c r="AN10" s="94" t="s">
        <v>360</v>
      </c>
      <c r="AO10" s="86" t="s">
        <v>366</v>
      </c>
      <c r="AP10" s="86" t="b">
        <v>0</v>
      </c>
      <c r="AQ10" s="94" t="s">
        <v>345</v>
      </c>
      <c r="AR10" s="86" t="s">
        <v>196</v>
      </c>
      <c r="AS10" s="86">
        <v>0</v>
      </c>
      <c r="AT10" s="86">
        <v>0</v>
      </c>
      <c r="AU10" s="86"/>
      <c r="AV10" s="86"/>
      <c r="AW10" s="86"/>
      <c r="AX10" s="86"/>
      <c r="AY10" s="86"/>
      <c r="AZ10" s="86"/>
      <c r="BA10" s="86"/>
      <c r="BB10" s="86"/>
      <c r="BC10">
        <v>1</v>
      </c>
      <c r="BD10" s="85" t="str">
        <f>REPLACE(INDEX(GroupVertices[Group],MATCH(Edges27[[#This Row],[Vertex 1]],GroupVertices[Vertex],0)),1,1,"")</f>
        <v>1</v>
      </c>
      <c r="BE10" s="85" t="str">
        <f>REPLACE(INDEX(GroupVertices[Group],MATCH(Edges27[[#This Row],[Vertex 2]],GroupVertices[Vertex],0)),1,1,"")</f>
        <v>1</v>
      </c>
      <c r="BF10" s="51">
        <v>0</v>
      </c>
      <c r="BG10" s="52">
        <v>0</v>
      </c>
      <c r="BH10" s="51">
        <v>0</v>
      </c>
      <c r="BI10" s="52">
        <v>0</v>
      </c>
      <c r="BJ10" s="51">
        <v>0</v>
      </c>
      <c r="BK10" s="52">
        <v>0</v>
      </c>
      <c r="BL10" s="51">
        <v>39</v>
      </c>
      <c r="BM10" s="52">
        <v>100</v>
      </c>
      <c r="BN10" s="51">
        <v>39</v>
      </c>
    </row>
    <row r="11" spans="1:66" ht="15">
      <c r="A11" s="84" t="s">
        <v>239</v>
      </c>
      <c r="B11" s="84" t="s">
        <v>246</v>
      </c>
      <c r="C11" s="53"/>
      <c r="D11" s="54"/>
      <c r="E11" s="65"/>
      <c r="F11" s="55"/>
      <c r="G11" s="53"/>
      <c r="H11" s="57"/>
      <c r="I11" s="56"/>
      <c r="J11" s="56"/>
      <c r="K11" s="36" t="s">
        <v>65</v>
      </c>
      <c r="L11" s="83">
        <v>12</v>
      </c>
      <c r="M11" s="83"/>
      <c r="N11" s="63"/>
      <c r="O11" s="86" t="s">
        <v>248</v>
      </c>
      <c r="P11" s="88">
        <v>43602.60469907407</v>
      </c>
      <c r="Q11" s="86" t="s">
        <v>255</v>
      </c>
      <c r="R11" s="89" t="s">
        <v>263</v>
      </c>
      <c r="S11" s="86" t="s">
        <v>265</v>
      </c>
      <c r="T11" s="86" t="s">
        <v>273</v>
      </c>
      <c r="U11" s="86"/>
      <c r="V11" s="89" t="s">
        <v>291</v>
      </c>
      <c r="W11" s="88">
        <v>43602.60469907407</v>
      </c>
      <c r="X11" s="92">
        <v>43602</v>
      </c>
      <c r="Y11" s="94" t="s">
        <v>304</v>
      </c>
      <c r="Z11" s="89" t="s">
        <v>325</v>
      </c>
      <c r="AA11" s="86"/>
      <c r="AB11" s="86"/>
      <c r="AC11" s="94" t="s">
        <v>346</v>
      </c>
      <c r="AD11" s="86"/>
      <c r="AE11" s="86" t="b">
        <v>0</v>
      </c>
      <c r="AF11" s="86">
        <v>2</v>
      </c>
      <c r="AG11" s="94" t="s">
        <v>360</v>
      </c>
      <c r="AH11" s="86" t="b">
        <v>0</v>
      </c>
      <c r="AI11" s="86" t="s">
        <v>362</v>
      </c>
      <c r="AJ11" s="86"/>
      <c r="AK11" s="94" t="s">
        <v>360</v>
      </c>
      <c r="AL11" s="86" t="b">
        <v>0</v>
      </c>
      <c r="AM11" s="86">
        <v>1</v>
      </c>
      <c r="AN11" s="94" t="s">
        <v>360</v>
      </c>
      <c r="AO11" s="86" t="s">
        <v>364</v>
      </c>
      <c r="AP11" s="86" t="b">
        <v>0</v>
      </c>
      <c r="AQ11" s="94" t="s">
        <v>346</v>
      </c>
      <c r="AR11" s="86" t="s">
        <v>196</v>
      </c>
      <c r="AS11" s="86">
        <v>0</v>
      </c>
      <c r="AT11" s="86">
        <v>0</v>
      </c>
      <c r="AU11" s="86"/>
      <c r="AV11" s="86"/>
      <c r="AW11" s="86"/>
      <c r="AX11" s="86"/>
      <c r="AY11" s="86"/>
      <c r="AZ11" s="86"/>
      <c r="BA11" s="86"/>
      <c r="BB11" s="86"/>
      <c r="BC11">
        <v>1</v>
      </c>
      <c r="BD11" s="85" t="str">
        <f>REPLACE(INDEX(GroupVertices[Group],MATCH(Edges27[[#This Row],[Vertex 1]],GroupVertices[Vertex],0)),1,1,"")</f>
        <v>2</v>
      </c>
      <c r="BE11" s="85" t="str">
        <f>REPLACE(INDEX(GroupVertices[Group],MATCH(Edges27[[#This Row],[Vertex 2]],GroupVertices[Vertex],0)),1,1,"")</f>
        <v>2</v>
      </c>
      <c r="BF11" s="51">
        <v>0</v>
      </c>
      <c r="BG11" s="52">
        <v>0</v>
      </c>
      <c r="BH11" s="51">
        <v>0</v>
      </c>
      <c r="BI11" s="52">
        <v>0</v>
      </c>
      <c r="BJ11" s="51">
        <v>0</v>
      </c>
      <c r="BK11" s="52">
        <v>0</v>
      </c>
      <c r="BL11" s="51">
        <v>34</v>
      </c>
      <c r="BM11" s="52">
        <v>100</v>
      </c>
      <c r="BN11" s="51">
        <v>34</v>
      </c>
    </row>
    <row r="12" spans="1:66" ht="15">
      <c r="A12" s="84" t="s">
        <v>237</v>
      </c>
      <c r="B12" s="84" t="s">
        <v>239</v>
      </c>
      <c r="C12" s="53"/>
      <c r="D12" s="54"/>
      <c r="E12" s="65"/>
      <c r="F12" s="55"/>
      <c r="G12" s="53"/>
      <c r="H12" s="57"/>
      <c r="I12" s="56"/>
      <c r="J12" s="56"/>
      <c r="K12" s="36" t="s">
        <v>66</v>
      </c>
      <c r="L12" s="83">
        <v>14</v>
      </c>
      <c r="M12" s="83"/>
      <c r="N12" s="63"/>
      <c r="O12" s="86" t="s">
        <v>248</v>
      </c>
      <c r="P12" s="88">
        <v>43596.34032407407</v>
      </c>
      <c r="Q12" s="86" t="s">
        <v>256</v>
      </c>
      <c r="R12" s="89" t="s">
        <v>260</v>
      </c>
      <c r="S12" s="86" t="s">
        <v>265</v>
      </c>
      <c r="T12" s="86" t="s">
        <v>273</v>
      </c>
      <c r="U12" s="89" t="s">
        <v>283</v>
      </c>
      <c r="V12" s="89" t="s">
        <v>283</v>
      </c>
      <c r="W12" s="88">
        <v>43596.34032407407</v>
      </c>
      <c r="X12" s="92">
        <v>43596</v>
      </c>
      <c r="Y12" s="94" t="s">
        <v>305</v>
      </c>
      <c r="Z12" s="89" t="s">
        <v>326</v>
      </c>
      <c r="AA12" s="86"/>
      <c r="AB12" s="86"/>
      <c r="AC12" s="94" t="s">
        <v>347</v>
      </c>
      <c r="AD12" s="86"/>
      <c r="AE12" s="86" t="b">
        <v>0</v>
      </c>
      <c r="AF12" s="86">
        <v>3</v>
      </c>
      <c r="AG12" s="94" t="s">
        <v>360</v>
      </c>
      <c r="AH12" s="86" t="b">
        <v>0</v>
      </c>
      <c r="AI12" s="86" t="s">
        <v>362</v>
      </c>
      <c r="AJ12" s="86"/>
      <c r="AK12" s="94" t="s">
        <v>360</v>
      </c>
      <c r="AL12" s="86" t="b">
        <v>0</v>
      </c>
      <c r="AM12" s="86">
        <v>1</v>
      </c>
      <c r="AN12" s="94" t="s">
        <v>360</v>
      </c>
      <c r="AO12" s="86" t="s">
        <v>366</v>
      </c>
      <c r="AP12" s="86" t="b">
        <v>0</v>
      </c>
      <c r="AQ12" s="94" t="s">
        <v>347</v>
      </c>
      <c r="AR12" s="86" t="s">
        <v>196</v>
      </c>
      <c r="AS12" s="86">
        <v>0</v>
      </c>
      <c r="AT12" s="86">
        <v>0</v>
      </c>
      <c r="AU12" s="86"/>
      <c r="AV12" s="86"/>
      <c r="AW12" s="86"/>
      <c r="AX12" s="86"/>
      <c r="AY12" s="86"/>
      <c r="AZ12" s="86"/>
      <c r="BA12" s="86"/>
      <c r="BB12" s="86"/>
      <c r="BC12">
        <v>1</v>
      </c>
      <c r="BD12" s="85" t="str">
        <f>REPLACE(INDEX(GroupVertices[Group],MATCH(Edges27[[#This Row],[Vertex 1]],GroupVertices[Vertex],0)),1,1,"")</f>
        <v>1</v>
      </c>
      <c r="BE12" s="85" t="str">
        <f>REPLACE(INDEX(GroupVertices[Group],MATCH(Edges27[[#This Row],[Vertex 2]],GroupVertices[Vertex],0)),1,1,"")</f>
        <v>2</v>
      </c>
      <c r="BF12" s="51"/>
      <c r="BG12" s="52"/>
      <c r="BH12" s="51"/>
      <c r="BI12" s="52"/>
      <c r="BJ12" s="51"/>
      <c r="BK12" s="52"/>
      <c r="BL12" s="51"/>
      <c r="BM12" s="52"/>
      <c r="BN12" s="51"/>
    </row>
    <row r="13" spans="1:66" ht="15">
      <c r="A13" s="84" t="s">
        <v>237</v>
      </c>
      <c r="B13" s="84" t="s">
        <v>239</v>
      </c>
      <c r="C13" s="53"/>
      <c r="D13" s="54"/>
      <c r="E13" s="65"/>
      <c r="F13" s="55"/>
      <c r="G13" s="53"/>
      <c r="H13" s="57"/>
      <c r="I13" s="56"/>
      <c r="J13" s="56"/>
      <c r="K13" s="36" t="s">
        <v>66</v>
      </c>
      <c r="L13" s="83">
        <v>15</v>
      </c>
      <c r="M13" s="83"/>
      <c r="N13" s="63"/>
      <c r="O13" s="86" t="s">
        <v>247</v>
      </c>
      <c r="P13" s="88">
        <v>43602.62517361111</v>
      </c>
      <c r="Q13" s="86" t="s">
        <v>255</v>
      </c>
      <c r="R13" s="86"/>
      <c r="S13" s="86"/>
      <c r="T13" s="86" t="s">
        <v>273</v>
      </c>
      <c r="U13" s="86"/>
      <c r="V13" s="89" t="s">
        <v>292</v>
      </c>
      <c r="W13" s="88">
        <v>43602.62517361111</v>
      </c>
      <c r="X13" s="92">
        <v>43602</v>
      </c>
      <c r="Y13" s="94" t="s">
        <v>306</v>
      </c>
      <c r="Z13" s="89" t="s">
        <v>327</v>
      </c>
      <c r="AA13" s="86"/>
      <c r="AB13" s="86"/>
      <c r="AC13" s="94" t="s">
        <v>348</v>
      </c>
      <c r="AD13" s="86"/>
      <c r="AE13" s="86" t="b">
        <v>0</v>
      </c>
      <c r="AF13" s="86">
        <v>0</v>
      </c>
      <c r="AG13" s="94" t="s">
        <v>360</v>
      </c>
      <c r="AH13" s="86" t="b">
        <v>0</v>
      </c>
      <c r="AI13" s="86" t="s">
        <v>362</v>
      </c>
      <c r="AJ13" s="86"/>
      <c r="AK13" s="94" t="s">
        <v>360</v>
      </c>
      <c r="AL13" s="86" t="b">
        <v>0</v>
      </c>
      <c r="AM13" s="86">
        <v>1</v>
      </c>
      <c r="AN13" s="94" t="s">
        <v>346</v>
      </c>
      <c r="AO13" s="86" t="s">
        <v>367</v>
      </c>
      <c r="AP13" s="86" t="b">
        <v>0</v>
      </c>
      <c r="AQ13" s="94" t="s">
        <v>346</v>
      </c>
      <c r="AR13" s="86" t="s">
        <v>196</v>
      </c>
      <c r="AS13" s="86">
        <v>0</v>
      </c>
      <c r="AT13" s="86">
        <v>0</v>
      </c>
      <c r="AU13" s="86"/>
      <c r="AV13" s="86"/>
      <c r="AW13" s="86"/>
      <c r="AX13" s="86"/>
      <c r="AY13" s="86"/>
      <c r="AZ13" s="86"/>
      <c r="BA13" s="86"/>
      <c r="BB13" s="86"/>
      <c r="BC13">
        <v>1</v>
      </c>
      <c r="BD13" s="85" t="str">
        <f>REPLACE(INDEX(GroupVertices[Group],MATCH(Edges27[[#This Row],[Vertex 1]],GroupVertices[Vertex],0)),1,1,"")</f>
        <v>1</v>
      </c>
      <c r="BE13" s="85" t="str">
        <f>REPLACE(INDEX(GroupVertices[Group],MATCH(Edges27[[#This Row],[Vertex 2]],GroupVertices[Vertex],0)),1,1,"")</f>
        <v>2</v>
      </c>
      <c r="BF13" s="51"/>
      <c r="BG13" s="52"/>
      <c r="BH13" s="51"/>
      <c r="BI13" s="52"/>
      <c r="BJ13" s="51"/>
      <c r="BK13" s="52"/>
      <c r="BL13" s="51"/>
      <c r="BM13" s="52"/>
      <c r="BN13" s="51"/>
    </row>
    <row r="14" spans="1:66" ht="15">
      <c r="A14" s="84" t="s">
        <v>240</v>
      </c>
      <c r="B14" s="84" t="s">
        <v>239</v>
      </c>
      <c r="C14" s="53"/>
      <c r="D14" s="54"/>
      <c r="E14" s="65"/>
      <c r="F14" s="55"/>
      <c r="G14" s="53"/>
      <c r="H14" s="57"/>
      <c r="I14" s="56"/>
      <c r="J14" s="56"/>
      <c r="K14" s="36" t="s">
        <v>65</v>
      </c>
      <c r="L14" s="83">
        <v>16</v>
      </c>
      <c r="M14" s="83"/>
      <c r="N14" s="63"/>
      <c r="O14" s="86" t="s">
        <v>248</v>
      </c>
      <c r="P14" s="88">
        <v>43600.43478009259</v>
      </c>
      <c r="Q14" s="86" t="s">
        <v>256</v>
      </c>
      <c r="R14" s="86"/>
      <c r="S14" s="86"/>
      <c r="T14" s="86"/>
      <c r="U14" s="86"/>
      <c r="V14" s="89" t="s">
        <v>293</v>
      </c>
      <c r="W14" s="88">
        <v>43600.43478009259</v>
      </c>
      <c r="X14" s="92">
        <v>43600</v>
      </c>
      <c r="Y14" s="94" t="s">
        <v>307</v>
      </c>
      <c r="Z14" s="89" t="s">
        <v>328</v>
      </c>
      <c r="AA14" s="86"/>
      <c r="AB14" s="86"/>
      <c r="AC14" s="94" t="s">
        <v>349</v>
      </c>
      <c r="AD14" s="86"/>
      <c r="AE14" s="86" t="b">
        <v>0</v>
      </c>
      <c r="AF14" s="86">
        <v>0</v>
      </c>
      <c r="AG14" s="94" t="s">
        <v>360</v>
      </c>
      <c r="AH14" s="86" t="b">
        <v>0</v>
      </c>
      <c r="AI14" s="86" t="s">
        <v>362</v>
      </c>
      <c r="AJ14" s="86"/>
      <c r="AK14" s="94" t="s">
        <v>360</v>
      </c>
      <c r="AL14" s="86" t="b">
        <v>0</v>
      </c>
      <c r="AM14" s="86">
        <v>1</v>
      </c>
      <c r="AN14" s="94" t="s">
        <v>347</v>
      </c>
      <c r="AO14" s="86" t="s">
        <v>364</v>
      </c>
      <c r="AP14" s="86" t="b">
        <v>0</v>
      </c>
      <c r="AQ14" s="94" t="s">
        <v>347</v>
      </c>
      <c r="AR14" s="86" t="s">
        <v>196</v>
      </c>
      <c r="AS14" s="86">
        <v>0</v>
      </c>
      <c r="AT14" s="86">
        <v>0</v>
      </c>
      <c r="AU14" s="86"/>
      <c r="AV14" s="86"/>
      <c r="AW14" s="86"/>
      <c r="AX14" s="86"/>
      <c r="AY14" s="86"/>
      <c r="AZ14" s="86"/>
      <c r="BA14" s="86"/>
      <c r="BB14" s="86"/>
      <c r="BC14">
        <v>1</v>
      </c>
      <c r="BD14" s="85" t="str">
        <f>REPLACE(INDEX(GroupVertices[Group],MATCH(Edges27[[#This Row],[Vertex 1]],GroupVertices[Vertex],0)),1,1,"")</f>
        <v>2</v>
      </c>
      <c r="BE14" s="85" t="str">
        <f>REPLACE(INDEX(GroupVertices[Group],MATCH(Edges27[[#This Row],[Vertex 2]],GroupVertices[Vertex],0)),1,1,"")</f>
        <v>2</v>
      </c>
      <c r="BF14" s="51"/>
      <c r="BG14" s="52"/>
      <c r="BH14" s="51"/>
      <c r="BI14" s="52"/>
      <c r="BJ14" s="51"/>
      <c r="BK14" s="52"/>
      <c r="BL14" s="51"/>
      <c r="BM14" s="52"/>
      <c r="BN14" s="51"/>
    </row>
    <row r="15" spans="1:66" ht="15">
      <c r="A15" s="84" t="s">
        <v>241</v>
      </c>
      <c r="B15" s="84" t="s">
        <v>240</v>
      </c>
      <c r="C15" s="53"/>
      <c r="D15" s="54"/>
      <c r="E15" s="65"/>
      <c r="F15" s="55"/>
      <c r="G15" s="53"/>
      <c r="H15" s="57"/>
      <c r="I15" s="56"/>
      <c r="J15" s="56"/>
      <c r="K15" s="36" t="s">
        <v>66</v>
      </c>
      <c r="L15" s="83">
        <v>20</v>
      </c>
      <c r="M15" s="83"/>
      <c r="N15" s="63"/>
      <c r="O15" s="86" t="s">
        <v>247</v>
      </c>
      <c r="P15" s="88">
        <v>43600.47545138889</v>
      </c>
      <c r="Q15" s="86" t="s">
        <v>257</v>
      </c>
      <c r="R15" s="86"/>
      <c r="S15" s="86"/>
      <c r="T15" s="86" t="s">
        <v>274</v>
      </c>
      <c r="U15" s="86"/>
      <c r="V15" s="89" t="s">
        <v>294</v>
      </c>
      <c r="W15" s="88">
        <v>43600.47545138889</v>
      </c>
      <c r="X15" s="92">
        <v>43600</v>
      </c>
      <c r="Y15" s="94" t="s">
        <v>308</v>
      </c>
      <c r="Z15" s="89" t="s">
        <v>329</v>
      </c>
      <c r="AA15" s="86"/>
      <c r="AB15" s="86"/>
      <c r="AC15" s="94" t="s">
        <v>350</v>
      </c>
      <c r="AD15" s="86"/>
      <c r="AE15" s="86" t="b">
        <v>0</v>
      </c>
      <c r="AF15" s="86">
        <v>0</v>
      </c>
      <c r="AG15" s="94" t="s">
        <v>360</v>
      </c>
      <c r="AH15" s="86" t="b">
        <v>0</v>
      </c>
      <c r="AI15" s="86" t="s">
        <v>362</v>
      </c>
      <c r="AJ15" s="86"/>
      <c r="AK15" s="94" t="s">
        <v>360</v>
      </c>
      <c r="AL15" s="86" t="b">
        <v>0</v>
      </c>
      <c r="AM15" s="86">
        <v>1</v>
      </c>
      <c r="AN15" s="94" t="s">
        <v>351</v>
      </c>
      <c r="AO15" s="86" t="s">
        <v>367</v>
      </c>
      <c r="AP15" s="86" t="b">
        <v>0</v>
      </c>
      <c r="AQ15" s="94" t="s">
        <v>351</v>
      </c>
      <c r="AR15" s="86" t="s">
        <v>196</v>
      </c>
      <c r="AS15" s="86">
        <v>0</v>
      </c>
      <c r="AT15" s="86">
        <v>0</v>
      </c>
      <c r="AU15" s="86"/>
      <c r="AV15" s="86"/>
      <c r="AW15" s="86"/>
      <c r="AX15" s="86"/>
      <c r="AY15" s="86"/>
      <c r="AZ15" s="86"/>
      <c r="BA15" s="86"/>
      <c r="BB15" s="86"/>
      <c r="BC15">
        <v>1</v>
      </c>
      <c r="BD15" s="85" t="str">
        <f>REPLACE(INDEX(GroupVertices[Group],MATCH(Edges27[[#This Row],[Vertex 1]],GroupVertices[Vertex],0)),1,1,"")</f>
        <v>2</v>
      </c>
      <c r="BE15" s="85" t="str">
        <f>REPLACE(INDEX(GroupVertices[Group],MATCH(Edges27[[#This Row],[Vertex 2]],GroupVertices[Vertex],0)),1,1,"")</f>
        <v>2</v>
      </c>
      <c r="BF15" s="51"/>
      <c r="BG15" s="52"/>
      <c r="BH15" s="51"/>
      <c r="BI15" s="52"/>
      <c r="BJ15" s="51"/>
      <c r="BK15" s="52"/>
      <c r="BL15" s="51"/>
      <c r="BM15" s="52"/>
      <c r="BN15" s="51"/>
    </row>
    <row r="16" spans="1:66" ht="15">
      <c r="A16" s="84" t="s">
        <v>240</v>
      </c>
      <c r="B16" s="84" t="s">
        <v>241</v>
      </c>
      <c r="C16" s="53"/>
      <c r="D16" s="54"/>
      <c r="E16" s="65"/>
      <c r="F16" s="55"/>
      <c r="G16" s="53"/>
      <c r="H16" s="57"/>
      <c r="I16" s="56"/>
      <c r="J16" s="56"/>
      <c r="K16" s="36" t="s">
        <v>66</v>
      </c>
      <c r="L16" s="83">
        <v>22</v>
      </c>
      <c r="M16" s="83"/>
      <c r="N16" s="63"/>
      <c r="O16" s="86" t="s">
        <v>249</v>
      </c>
      <c r="P16" s="88">
        <v>43600.468090277776</v>
      </c>
      <c r="Q16" s="86" t="s">
        <v>257</v>
      </c>
      <c r="R16" s="86"/>
      <c r="S16" s="86"/>
      <c r="T16" s="86" t="s">
        <v>274</v>
      </c>
      <c r="U16" s="86"/>
      <c r="V16" s="89" t="s">
        <v>293</v>
      </c>
      <c r="W16" s="88">
        <v>43600.468090277776</v>
      </c>
      <c r="X16" s="92">
        <v>43600</v>
      </c>
      <c r="Y16" s="94" t="s">
        <v>309</v>
      </c>
      <c r="Z16" s="89" t="s">
        <v>330</v>
      </c>
      <c r="AA16" s="86"/>
      <c r="AB16" s="86"/>
      <c r="AC16" s="94" t="s">
        <v>351</v>
      </c>
      <c r="AD16" s="94" t="s">
        <v>359</v>
      </c>
      <c r="AE16" s="86" t="b">
        <v>0</v>
      </c>
      <c r="AF16" s="86">
        <v>2</v>
      </c>
      <c r="AG16" s="94" t="s">
        <v>361</v>
      </c>
      <c r="AH16" s="86" t="b">
        <v>0</v>
      </c>
      <c r="AI16" s="86" t="s">
        <v>362</v>
      </c>
      <c r="AJ16" s="86"/>
      <c r="AK16" s="94" t="s">
        <v>360</v>
      </c>
      <c r="AL16" s="86" t="b">
        <v>0</v>
      </c>
      <c r="AM16" s="86">
        <v>1</v>
      </c>
      <c r="AN16" s="94" t="s">
        <v>360</v>
      </c>
      <c r="AO16" s="86" t="s">
        <v>364</v>
      </c>
      <c r="AP16" s="86" t="b">
        <v>0</v>
      </c>
      <c r="AQ16" s="94" t="s">
        <v>359</v>
      </c>
      <c r="AR16" s="86" t="s">
        <v>196</v>
      </c>
      <c r="AS16" s="86">
        <v>0</v>
      </c>
      <c r="AT16" s="86">
        <v>0</v>
      </c>
      <c r="AU16" s="86"/>
      <c r="AV16" s="86"/>
      <c r="AW16" s="86"/>
      <c r="AX16" s="86"/>
      <c r="AY16" s="86"/>
      <c r="AZ16" s="86"/>
      <c r="BA16" s="86"/>
      <c r="BB16" s="86"/>
      <c r="BC16">
        <v>1</v>
      </c>
      <c r="BD16" s="85" t="str">
        <f>REPLACE(INDEX(GroupVertices[Group],MATCH(Edges27[[#This Row],[Vertex 1]],GroupVertices[Vertex],0)),1,1,"")</f>
        <v>2</v>
      </c>
      <c r="BE16" s="85" t="str">
        <f>REPLACE(INDEX(GroupVertices[Group],MATCH(Edges27[[#This Row],[Vertex 2]],GroupVertices[Vertex],0)),1,1,"")</f>
        <v>2</v>
      </c>
      <c r="BF16" s="51">
        <v>0</v>
      </c>
      <c r="BG16" s="52">
        <v>0</v>
      </c>
      <c r="BH16" s="51">
        <v>0</v>
      </c>
      <c r="BI16" s="52">
        <v>0</v>
      </c>
      <c r="BJ16" s="51">
        <v>0</v>
      </c>
      <c r="BK16" s="52">
        <v>0</v>
      </c>
      <c r="BL16" s="51">
        <v>19</v>
      </c>
      <c r="BM16" s="52">
        <v>100</v>
      </c>
      <c r="BN16" s="51">
        <v>19</v>
      </c>
    </row>
    <row r="17" spans="1:66" ht="15">
      <c r="A17" s="84" t="s">
        <v>242</v>
      </c>
      <c r="B17" s="84" t="s">
        <v>237</v>
      </c>
      <c r="C17" s="53"/>
      <c r="D17" s="54"/>
      <c r="E17" s="65"/>
      <c r="F17" s="55"/>
      <c r="G17" s="53"/>
      <c r="H17" s="57"/>
      <c r="I17" s="56"/>
      <c r="J17" s="56"/>
      <c r="K17" s="36" t="s">
        <v>66</v>
      </c>
      <c r="L17" s="83">
        <v>23</v>
      </c>
      <c r="M17" s="83"/>
      <c r="N17" s="63"/>
      <c r="O17" s="86" t="s">
        <v>247</v>
      </c>
      <c r="P17" s="88">
        <v>43601.8125</v>
      </c>
      <c r="Q17" s="86" t="s">
        <v>258</v>
      </c>
      <c r="R17" s="86"/>
      <c r="S17" s="86"/>
      <c r="T17" s="86" t="s">
        <v>275</v>
      </c>
      <c r="U17" s="86"/>
      <c r="V17" s="89" t="s">
        <v>295</v>
      </c>
      <c r="W17" s="88">
        <v>43601.8125</v>
      </c>
      <c r="X17" s="92">
        <v>43601</v>
      </c>
      <c r="Y17" s="94" t="s">
        <v>310</v>
      </c>
      <c r="Z17" s="89" t="s">
        <v>331</v>
      </c>
      <c r="AA17" s="86"/>
      <c r="AB17" s="86"/>
      <c r="AC17" s="94" t="s">
        <v>352</v>
      </c>
      <c r="AD17" s="86"/>
      <c r="AE17" s="86" t="b">
        <v>0</v>
      </c>
      <c r="AF17" s="86">
        <v>0</v>
      </c>
      <c r="AG17" s="94" t="s">
        <v>360</v>
      </c>
      <c r="AH17" s="86" t="b">
        <v>0</v>
      </c>
      <c r="AI17" s="86" t="s">
        <v>362</v>
      </c>
      <c r="AJ17" s="86"/>
      <c r="AK17" s="94" t="s">
        <v>360</v>
      </c>
      <c r="AL17" s="86" t="b">
        <v>0</v>
      </c>
      <c r="AM17" s="86">
        <v>2</v>
      </c>
      <c r="AN17" s="94" t="s">
        <v>353</v>
      </c>
      <c r="AO17" s="86" t="s">
        <v>364</v>
      </c>
      <c r="AP17" s="86" t="b">
        <v>0</v>
      </c>
      <c r="AQ17" s="94" t="s">
        <v>353</v>
      </c>
      <c r="AR17" s="86" t="s">
        <v>196</v>
      </c>
      <c r="AS17" s="86">
        <v>0</v>
      </c>
      <c r="AT17" s="86">
        <v>0</v>
      </c>
      <c r="AU17" s="86"/>
      <c r="AV17" s="86"/>
      <c r="AW17" s="86"/>
      <c r="AX17" s="86"/>
      <c r="AY17" s="86"/>
      <c r="AZ17" s="86"/>
      <c r="BA17" s="86"/>
      <c r="BB17" s="86"/>
      <c r="BC17">
        <v>1</v>
      </c>
      <c r="BD17" s="85" t="str">
        <f>REPLACE(INDEX(GroupVertices[Group],MATCH(Edges27[[#This Row],[Vertex 1]],GroupVertices[Vertex],0)),1,1,"")</f>
        <v>2</v>
      </c>
      <c r="BE17" s="85" t="str">
        <f>REPLACE(INDEX(GroupVertices[Group],MATCH(Edges27[[#This Row],[Vertex 2]],GroupVertices[Vertex],0)),1,1,"")</f>
        <v>1</v>
      </c>
      <c r="BF17" s="51"/>
      <c r="BG17" s="52"/>
      <c r="BH17" s="51"/>
      <c r="BI17" s="52"/>
      <c r="BJ17" s="51"/>
      <c r="BK17" s="52"/>
      <c r="BL17" s="51"/>
      <c r="BM17" s="52"/>
      <c r="BN17" s="51"/>
    </row>
    <row r="18" spans="1:66" ht="15">
      <c r="A18" s="84" t="s">
        <v>237</v>
      </c>
      <c r="B18" s="84" t="s">
        <v>242</v>
      </c>
      <c r="C18" s="53"/>
      <c r="D18" s="54"/>
      <c r="E18" s="65"/>
      <c r="F18" s="55"/>
      <c r="G18" s="53"/>
      <c r="H18" s="57"/>
      <c r="I18" s="56"/>
      <c r="J18" s="56"/>
      <c r="K18" s="36" t="s">
        <v>66</v>
      </c>
      <c r="L18" s="83">
        <v>25</v>
      </c>
      <c r="M18" s="83"/>
      <c r="N18" s="63"/>
      <c r="O18" s="86" t="s">
        <v>248</v>
      </c>
      <c r="P18" s="88">
        <v>43601.66327546296</v>
      </c>
      <c r="Q18" s="86" t="s">
        <v>258</v>
      </c>
      <c r="R18" s="89" t="s">
        <v>264</v>
      </c>
      <c r="S18" s="86" t="s">
        <v>268</v>
      </c>
      <c r="T18" s="86" t="s">
        <v>276</v>
      </c>
      <c r="U18" s="89" t="s">
        <v>284</v>
      </c>
      <c r="V18" s="89" t="s">
        <v>284</v>
      </c>
      <c r="W18" s="88">
        <v>43601.66327546296</v>
      </c>
      <c r="X18" s="92">
        <v>43601</v>
      </c>
      <c r="Y18" s="94" t="s">
        <v>311</v>
      </c>
      <c r="Z18" s="89" t="s">
        <v>332</v>
      </c>
      <c r="AA18" s="86"/>
      <c r="AB18" s="86"/>
      <c r="AC18" s="94" t="s">
        <v>353</v>
      </c>
      <c r="AD18" s="86"/>
      <c r="AE18" s="86" t="b">
        <v>0</v>
      </c>
      <c r="AF18" s="86">
        <v>3</v>
      </c>
      <c r="AG18" s="94" t="s">
        <v>360</v>
      </c>
      <c r="AH18" s="86" t="b">
        <v>0</v>
      </c>
      <c r="AI18" s="86" t="s">
        <v>362</v>
      </c>
      <c r="AJ18" s="86"/>
      <c r="AK18" s="94" t="s">
        <v>360</v>
      </c>
      <c r="AL18" s="86" t="b">
        <v>0</v>
      </c>
      <c r="AM18" s="86">
        <v>2</v>
      </c>
      <c r="AN18" s="94" t="s">
        <v>360</v>
      </c>
      <c r="AO18" s="86" t="s">
        <v>366</v>
      </c>
      <c r="AP18" s="86" t="b">
        <v>0</v>
      </c>
      <c r="AQ18" s="94" t="s">
        <v>353</v>
      </c>
      <c r="AR18" s="86" t="s">
        <v>196</v>
      </c>
      <c r="AS18" s="86">
        <v>0</v>
      </c>
      <c r="AT18" s="86">
        <v>0</v>
      </c>
      <c r="AU18" s="86"/>
      <c r="AV18" s="86"/>
      <c r="AW18" s="86"/>
      <c r="AX18" s="86"/>
      <c r="AY18" s="86"/>
      <c r="AZ18" s="86"/>
      <c r="BA18" s="86"/>
      <c r="BB18" s="86"/>
      <c r="BC18">
        <v>1</v>
      </c>
      <c r="BD18" s="85" t="str">
        <f>REPLACE(INDEX(GroupVertices[Group],MATCH(Edges27[[#This Row],[Vertex 1]],GroupVertices[Vertex],0)),1,1,"")</f>
        <v>1</v>
      </c>
      <c r="BE18" s="85" t="str">
        <f>REPLACE(INDEX(GroupVertices[Group],MATCH(Edges27[[#This Row],[Vertex 2]],GroupVertices[Vertex],0)),1,1,"")</f>
        <v>2</v>
      </c>
      <c r="BF18" s="51">
        <v>0</v>
      </c>
      <c r="BG18" s="52">
        <v>0</v>
      </c>
      <c r="BH18" s="51">
        <v>0</v>
      </c>
      <c r="BI18" s="52">
        <v>0</v>
      </c>
      <c r="BJ18" s="51">
        <v>0</v>
      </c>
      <c r="BK18" s="52">
        <v>0</v>
      </c>
      <c r="BL18" s="51">
        <v>39</v>
      </c>
      <c r="BM18" s="52">
        <v>100</v>
      </c>
      <c r="BN18" s="51">
        <v>39</v>
      </c>
    </row>
    <row r="19" spans="1:66" ht="15">
      <c r="A19" s="84" t="s">
        <v>240</v>
      </c>
      <c r="B19" s="84" t="s">
        <v>242</v>
      </c>
      <c r="C19" s="53"/>
      <c r="D19" s="54"/>
      <c r="E19" s="65"/>
      <c r="F19" s="55"/>
      <c r="G19" s="53"/>
      <c r="H19" s="57"/>
      <c r="I19" s="56"/>
      <c r="J19" s="56"/>
      <c r="K19" s="36" t="s">
        <v>66</v>
      </c>
      <c r="L19" s="83">
        <v>26</v>
      </c>
      <c r="M19" s="83"/>
      <c r="N19" s="63"/>
      <c r="O19" s="86" t="s">
        <v>248</v>
      </c>
      <c r="P19" s="88">
        <v>43601.81369212963</v>
      </c>
      <c r="Q19" s="86" t="s">
        <v>258</v>
      </c>
      <c r="R19" s="86"/>
      <c r="S19" s="86"/>
      <c r="T19" s="86" t="s">
        <v>275</v>
      </c>
      <c r="U19" s="86"/>
      <c r="V19" s="89" t="s">
        <v>293</v>
      </c>
      <c r="W19" s="88">
        <v>43601.81369212963</v>
      </c>
      <c r="X19" s="92">
        <v>43601</v>
      </c>
      <c r="Y19" s="94" t="s">
        <v>312</v>
      </c>
      <c r="Z19" s="89" t="s">
        <v>333</v>
      </c>
      <c r="AA19" s="86"/>
      <c r="AB19" s="86"/>
      <c r="AC19" s="94" t="s">
        <v>354</v>
      </c>
      <c r="AD19" s="86"/>
      <c r="AE19" s="86" t="b">
        <v>0</v>
      </c>
      <c r="AF19" s="86">
        <v>0</v>
      </c>
      <c r="AG19" s="94" t="s">
        <v>360</v>
      </c>
      <c r="AH19" s="86" t="b">
        <v>0</v>
      </c>
      <c r="AI19" s="86" t="s">
        <v>362</v>
      </c>
      <c r="AJ19" s="86"/>
      <c r="AK19" s="94" t="s">
        <v>360</v>
      </c>
      <c r="AL19" s="86" t="b">
        <v>0</v>
      </c>
      <c r="AM19" s="86">
        <v>2</v>
      </c>
      <c r="AN19" s="94" t="s">
        <v>353</v>
      </c>
      <c r="AO19" s="86" t="s">
        <v>367</v>
      </c>
      <c r="AP19" s="86" t="b">
        <v>0</v>
      </c>
      <c r="AQ19" s="94" t="s">
        <v>353</v>
      </c>
      <c r="AR19" s="86" t="s">
        <v>196</v>
      </c>
      <c r="AS19" s="86">
        <v>0</v>
      </c>
      <c r="AT19" s="86">
        <v>0</v>
      </c>
      <c r="AU19" s="86"/>
      <c r="AV19" s="86"/>
      <c r="AW19" s="86"/>
      <c r="AX19" s="86"/>
      <c r="AY19" s="86"/>
      <c r="AZ19" s="86"/>
      <c r="BA19" s="86"/>
      <c r="BB19" s="86"/>
      <c r="BC19">
        <v>1</v>
      </c>
      <c r="BD19" s="85" t="str">
        <f>REPLACE(INDEX(GroupVertices[Group],MATCH(Edges27[[#This Row],[Vertex 1]],GroupVertices[Vertex],0)),1,1,"")</f>
        <v>2</v>
      </c>
      <c r="BE19" s="85" t="str">
        <f>REPLACE(INDEX(GroupVertices[Group],MATCH(Edges27[[#This Row],[Vertex 2]],GroupVertices[Vertex],0)),1,1,"")</f>
        <v>2</v>
      </c>
      <c r="BF19" s="51">
        <v>0</v>
      </c>
      <c r="BG19" s="52">
        <v>0</v>
      </c>
      <c r="BH19" s="51">
        <v>0</v>
      </c>
      <c r="BI19" s="52">
        <v>0</v>
      </c>
      <c r="BJ19" s="51">
        <v>0</v>
      </c>
      <c r="BK19" s="52">
        <v>0</v>
      </c>
      <c r="BL19" s="51">
        <v>39</v>
      </c>
      <c r="BM19" s="52">
        <v>100</v>
      </c>
      <c r="BN19" s="51">
        <v>39</v>
      </c>
    </row>
    <row r="20" spans="1:66" ht="15">
      <c r="A20" s="84" t="s">
        <v>237</v>
      </c>
      <c r="B20" s="84" t="s">
        <v>237</v>
      </c>
      <c r="C20" s="53"/>
      <c r="D20" s="54"/>
      <c r="E20" s="65"/>
      <c r="F20" s="55"/>
      <c r="G20" s="53"/>
      <c r="H20" s="57"/>
      <c r="I20" s="56"/>
      <c r="J20" s="56"/>
      <c r="K20" s="36" t="s">
        <v>65</v>
      </c>
      <c r="L20" s="83">
        <v>27</v>
      </c>
      <c r="M20" s="83"/>
      <c r="N20" s="63"/>
      <c r="O20" s="86" t="s">
        <v>196</v>
      </c>
      <c r="P20" s="88">
        <v>43592.418761574074</v>
      </c>
      <c r="Q20" s="86" t="s">
        <v>250</v>
      </c>
      <c r="R20" s="89" t="s">
        <v>260</v>
      </c>
      <c r="S20" s="86" t="s">
        <v>265</v>
      </c>
      <c r="T20" s="86" t="s">
        <v>269</v>
      </c>
      <c r="U20" s="89" t="s">
        <v>285</v>
      </c>
      <c r="V20" s="89" t="s">
        <v>285</v>
      </c>
      <c r="W20" s="88">
        <v>43592.418761574074</v>
      </c>
      <c r="X20" s="92">
        <v>43592</v>
      </c>
      <c r="Y20" s="94" t="s">
        <v>313</v>
      </c>
      <c r="Z20" s="89" t="s">
        <v>334</v>
      </c>
      <c r="AA20" s="86"/>
      <c r="AB20" s="86"/>
      <c r="AC20" s="94" t="s">
        <v>355</v>
      </c>
      <c r="AD20" s="86"/>
      <c r="AE20" s="86" t="b">
        <v>0</v>
      </c>
      <c r="AF20" s="86">
        <v>7</v>
      </c>
      <c r="AG20" s="94" t="s">
        <v>360</v>
      </c>
      <c r="AH20" s="86" t="b">
        <v>0</v>
      </c>
      <c r="AI20" s="86" t="s">
        <v>362</v>
      </c>
      <c r="AJ20" s="86"/>
      <c r="AK20" s="94" t="s">
        <v>360</v>
      </c>
      <c r="AL20" s="86" t="b">
        <v>0</v>
      </c>
      <c r="AM20" s="86">
        <v>3</v>
      </c>
      <c r="AN20" s="94" t="s">
        <v>360</v>
      </c>
      <c r="AO20" s="86" t="s">
        <v>364</v>
      </c>
      <c r="AP20" s="86" t="b">
        <v>0</v>
      </c>
      <c r="AQ20" s="94" t="s">
        <v>355</v>
      </c>
      <c r="AR20" s="86" t="s">
        <v>247</v>
      </c>
      <c r="AS20" s="86">
        <v>0</v>
      </c>
      <c r="AT20" s="86">
        <v>0</v>
      </c>
      <c r="AU20" s="86"/>
      <c r="AV20" s="86"/>
      <c r="AW20" s="86"/>
      <c r="AX20" s="86"/>
      <c r="AY20" s="86"/>
      <c r="AZ20" s="86"/>
      <c r="BA20" s="86"/>
      <c r="BB20" s="86"/>
      <c r="BC20">
        <v>2</v>
      </c>
      <c r="BD20" s="85" t="str">
        <f>REPLACE(INDEX(GroupVertices[Group],MATCH(Edges27[[#This Row],[Vertex 1]],GroupVertices[Vertex],0)),1,1,"")</f>
        <v>1</v>
      </c>
      <c r="BE20" s="85" t="str">
        <f>REPLACE(INDEX(GroupVertices[Group],MATCH(Edges27[[#This Row],[Vertex 2]],GroupVertices[Vertex],0)),1,1,"")</f>
        <v>1</v>
      </c>
      <c r="BF20" s="51">
        <v>0</v>
      </c>
      <c r="BG20" s="52">
        <v>0</v>
      </c>
      <c r="BH20" s="51">
        <v>0</v>
      </c>
      <c r="BI20" s="52">
        <v>0</v>
      </c>
      <c r="BJ20" s="51">
        <v>0</v>
      </c>
      <c r="BK20" s="52">
        <v>0</v>
      </c>
      <c r="BL20" s="51">
        <v>28</v>
      </c>
      <c r="BM20" s="52">
        <v>100</v>
      </c>
      <c r="BN20" s="51">
        <v>28</v>
      </c>
    </row>
    <row r="21" spans="1:66" ht="15">
      <c r="A21" s="84" t="s">
        <v>237</v>
      </c>
      <c r="B21" s="84" t="s">
        <v>237</v>
      </c>
      <c r="C21" s="53"/>
      <c r="D21" s="54"/>
      <c r="E21" s="65"/>
      <c r="F21" s="55"/>
      <c r="G21" s="53"/>
      <c r="H21" s="57"/>
      <c r="I21" s="56"/>
      <c r="J21" s="56"/>
      <c r="K21" s="36" t="s">
        <v>65</v>
      </c>
      <c r="L21" s="83">
        <v>29</v>
      </c>
      <c r="M21" s="83"/>
      <c r="N21" s="63"/>
      <c r="O21" s="86" t="s">
        <v>196</v>
      </c>
      <c r="P21" s="88">
        <v>43602.55908564815</v>
      </c>
      <c r="Q21" s="86" t="s">
        <v>259</v>
      </c>
      <c r="R21" s="89" t="s">
        <v>260</v>
      </c>
      <c r="S21" s="86" t="s">
        <v>265</v>
      </c>
      <c r="T21" s="86" t="s">
        <v>277</v>
      </c>
      <c r="U21" s="89" t="s">
        <v>286</v>
      </c>
      <c r="V21" s="89" t="s">
        <v>286</v>
      </c>
      <c r="W21" s="88">
        <v>43602.55908564815</v>
      </c>
      <c r="X21" s="92">
        <v>43602</v>
      </c>
      <c r="Y21" s="94" t="s">
        <v>314</v>
      </c>
      <c r="Z21" s="89" t="s">
        <v>335</v>
      </c>
      <c r="AA21" s="86"/>
      <c r="AB21" s="86"/>
      <c r="AC21" s="94" t="s">
        <v>356</v>
      </c>
      <c r="AD21" s="86"/>
      <c r="AE21" s="86" t="b">
        <v>0</v>
      </c>
      <c r="AF21" s="86">
        <v>1</v>
      </c>
      <c r="AG21" s="94" t="s">
        <v>360</v>
      </c>
      <c r="AH21" s="86" t="b">
        <v>0</v>
      </c>
      <c r="AI21" s="86" t="s">
        <v>362</v>
      </c>
      <c r="AJ21" s="86"/>
      <c r="AK21" s="94" t="s">
        <v>360</v>
      </c>
      <c r="AL21" s="86" t="b">
        <v>0</v>
      </c>
      <c r="AM21" s="86">
        <v>1</v>
      </c>
      <c r="AN21" s="94" t="s">
        <v>360</v>
      </c>
      <c r="AO21" s="86" t="s">
        <v>366</v>
      </c>
      <c r="AP21" s="86" t="b">
        <v>0</v>
      </c>
      <c r="AQ21" s="94" t="s">
        <v>356</v>
      </c>
      <c r="AR21" s="86" t="s">
        <v>196</v>
      </c>
      <c r="AS21" s="86">
        <v>0</v>
      </c>
      <c r="AT21" s="86">
        <v>0</v>
      </c>
      <c r="AU21" s="86"/>
      <c r="AV21" s="86"/>
      <c r="AW21" s="86"/>
      <c r="AX21" s="86"/>
      <c r="AY21" s="86"/>
      <c r="AZ21" s="86"/>
      <c r="BA21" s="86"/>
      <c r="BB21" s="86"/>
      <c r="BC21">
        <v>2</v>
      </c>
      <c r="BD21" s="85" t="str">
        <f>REPLACE(INDEX(GroupVertices[Group],MATCH(Edges27[[#This Row],[Vertex 1]],GroupVertices[Vertex],0)),1,1,"")</f>
        <v>1</v>
      </c>
      <c r="BE21" s="85" t="str">
        <f>REPLACE(INDEX(GroupVertices[Group],MATCH(Edges27[[#This Row],[Vertex 2]],GroupVertices[Vertex],0)),1,1,"")</f>
        <v>1</v>
      </c>
      <c r="BF21" s="51">
        <v>0</v>
      </c>
      <c r="BG21" s="52">
        <v>0</v>
      </c>
      <c r="BH21" s="51">
        <v>0</v>
      </c>
      <c r="BI21" s="52">
        <v>0</v>
      </c>
      <c r="BJ21" s="51">
        <v>0</v>
      </c>
      <c r="BK21" s="52">
        <v>0</v>
      </c>
      <c r="BL21" s="51">
        <v>43</v>
      </c>
      <c r="BM21" s="52">
        <v>100</v>
      </c>
      <c r="BN21" s="51">
        <v>43</v>
      </c>
    </row>
    <row r="22" spans="1:66" ht="15">
      <c r="A22" s="84" t="s">
        <v>240</v>
      </c>
      <c r="B22" s="84" t="s">
        <v>237</v>
      </c>
      <c r="C22" s="53"/>
      <c r="D22" s="54"/>
      <c r="E22" s="65"/>
      <c r="F22" s="55"/>
      <c r="G22" s="53"/>
      <c r="H22" s="57"/>
      <c r="I22" s="56"/>
      <c r="J22" s="56"/>
      <c r="K22" s="36" t="s">
        <v>66</v>
      </c>
      <c r="L22" s="83">
        <v>30</v>
      </c>
      <c r="M22" s="83"/>
      <c r="N22" s="63"/>
      <c r="O22" s="86" t="s">
        <v>247</v>
      </c>
      <c r="P22" s="88">
        <v>43594.826631944445</v>
      </c>
      <c r="Q22" s="86" t="s">
        <v>250</v>
      </c>
      <c r="R22" s="86"/>
      <c r="S22" s="86"/>
      <c r="T22" s="86"/>
      <c r="U22" s="86"/>
      <c r="V22" s="89" t="s">
        <v>293</v>
      </c>
      <c r="W22" s="88">
        <v>43594.826631944445</v>
      </c>
      <c r="X22" s="92">
        <v>43594</v>
      </c>
      <c r="Y22" s="94" t="s">
        <v>315</v>
      </c>
      <c r="Z22" s="89" t="s">
        <v>336</v>
      </c>
      <c r="AA22" s="86"/>
      <c r="AB22" s="86"/>
      <c r="AC22" s="94" t="s">
        <v>357</v>
      </c>
      <c r="AD22" s="86"/>
      <c r="AE22" s="86" t="b">
        <v>0</v>
      </c>
      <c r="AF22" s="86">
        <v>0</v>
      </c>
      <c r="AG22" s="94" t="s">
        <v>360</v>
      </c>
      <c r="AH22" s="86" t="b">
        <v>0</v>
      </c>
      <c r="AI22" s="86" t="s">
        <v>362</v>
      </c>
      <c r="AJ22" s="86"/>
      <c r="AK22" s="94" t="s">
        <v>360</v>
      </c>
      <c r="AL22" s="86" t="b">
        <v>0</v>
      </c>
      <c r="AM22" s="86">
        <v>3</v>
      </c>
      <c r="AN22" s="94" t="s">
        <v>355</v>
      </c>
      <c r="AO22" s="86" t="s">
        <v>367</v>
      </c>
      <c r="AP22" s="86" t="b">
        <v>0</v>
      </c>
      <c r="AQ22" s="94" t="s">
        <v>355</v>
      </c>
      <c r="AR22" s="86" t="s">
        <v>196</v>
      </c>
      <c r="AS22" s="86">
        <v>0</v>
      </c>
      <c r="AT22" s="86">
        <v>0</v>
      </c>
      <c r="AU22" s="86"/>
      <c r="AV22" s="86"/>
      <c r="AW22" s="86"/>
      <c r="AX22" s="86"/>
      <c r="AY22" s="86"/>
      <c r="AZ22" s="86"/>
      <c r="BA22" s="86"/>
      <c r="BB22" s="86"/>
      <c r="BC22">
        <v>4</v>
      </c>
      <c r="BD22" s="85" t="str">
        <f>REPLACE(INDEX(GroupVertices[Group],MATCH(Edges27[[#This Row],[Vertex 1]],GroupVertices[Vertex],0)),1,1,"")</f>
        <v>2</v>
      </c>
      <c r="BE22" s="85" t="str">
        <f>REPLACE(INDEX(GroupVertices[Group],MATCH(Edges27[[#This Row],[Vertex 2]],GroupVertices[Vertex],0)),1,1,"")</f>
        <v>1</v>
      </c>
      <c r="BF22" s="51">
        <v>0</v>
      </c>
      <c r="BG22" s="52">
        <v>0</v>
      </c>
      <c r="BH22" s="51">
        <v>0</v>
      </c>
      <c r="BI22" s="52">
        <v>0</v>
      </c>
      <c r="BJ22" s="51">
        <v>0</v>
      </c>
      <c r="BK22" s="52">
        <v>0</v>
      </c>
      <c r="BL22" s="51">
        <v>28</v>
      </c>
      <c r="BM22" s="52">
        <v>100</v>
      </c>
      <c r="BN22" s="51">
        <v>28</v>
      </c>
    </row>
    <row r="23" spans="1:66" ht="15">
      <c r="A23" s="84" t="s">
        <v>240</v>
      </c>
      <c r="B23" s="84" t="s">
        <v>237</v>
      </c>
      <c r="C23" s="53"/>
      <c r="D23" s="54"/>
      <c r="E23" s="65"/>
      <c r="F23" s="55"/>
      <c r="G23" s="53"/>
      <c r="H23" s="57"/>
      <c r="I23" s="56"/>
      <c r="J23" s="56"/>
      <c r="K23" s="36" t="s">
        <v>66</v>
      </c>
      <c r="L23" s="83">
        <v>34</v>
      </c>
      <c r="M23" s="83"/>
      <c r="N23" s="63"/>
      <c r="O23" s="86" t="s">
        <v>247</v>
      </c>
      <c r="P23" s="88">
        <v>43602.634039351855</v>
      </c>
      <c r="Q23" s="86" t="s">
        <v>259</v>
      </c>
      <c r="R23" s="86"/>
      <c r="S23" s="86"/>
      <c r="T23" s="86" t="s">
        <v>278</v>
      </c>
      <c r="U23" s="86"/>
      <c r="V23" s="89" t="s">
        <v>293</v>
      </c>
      <c r="W23" s="88">
        <v>43602.634039351855</v>
      </c>
      <c r="X23" s="92">
        <v>43602</v>
      </c>
      <c r="Y23" s="94" t="s">
        <v>316</v>
      </c>
      <c r="Z23" s="89" t="s">
        <v>337</v>
      </c>
      <c r="AA23" s="86"/>
      <c r="AB23" s="86"/>
      <c r="AC23" s="94" t="s">
        <v>358</v>
      </c>
      <c r="AD23" s="86"/>
      <c r="AE23" s="86" t="b">
        <v>0</v>
      </c>
      <c r="AF23" s="86">
        <v>0</v>
      </c>
      <c r="AG23" s="94" t="s">
        <v>360</v>
      </c>
      <c r="AH23" s="86" t="b">
        <v>0</v>
      </c>
      <c r="AI23" s="86" t="s">
        <v>362</v>
      </c>
      <c r="AJ23" s="86"/>
      <c r="AK23" s="94" t="s">
        <v>360</v>
      </c>
      <c r="AL23" s="86" t="b">
        <v>0</v>
      </c>
      <c r="AM23" s="86">
        <v>1</v>
      </c>
      <c r="AN23" s="94" t="s">
        <v>356</v>
      </c>
      <c r="AO23" s="86" t="s">
        <v>364</v>
      </c>
      <c r="AP23" s="86" t="b">
        <v>0</v>
      </c>
      <c r="AQ23" s="94" t="s">
        <v>356</v>
      </c>
      <c r="AR23" s="86" t="s">
        <v>196</v>
      </c>
      <c r="AS23" s="86">
        <v>0</v>
      </c>
      <c r="AT23" s="86">
        <v>0</v>
      </c>
      <c r="AU23" s="86"/>
      <c r="AV23" s="86"/>
      <c r="AW23" s="86"/>
      <c r="AX23" s="86"/>
      <c r="AY23" s="86"/>
      <c r="AZ23" s="86"/>
      <c r="BA23" s="86"/>
      <c r="BB23" s="86"/>
      <c r="BC23">
        <v>4</v>
      </c>
      <c r="BD23" s="85" t="str">
        <f>REPLACE(INDEX(GroupVertices[Group],MATCH(Edges27[[#This Row],[Vertex 1]],GroupVertices[Vertex],0)),1,1,"")</f>
        <v>2</v>
      </c>
      <c r="BE23" s="85" t="str">
        <f>REPLACE(INDEX(GroupVertices[Group],MATCH(Edges27[[#This Row],[Vertex 2]],GroupVertices[Vertex],0)),1,1,"")</f>
        <v>1</v>
      </c>
      <c r="BF23" s="51">
        <v>0</v>
      </c>
      <c r="BG23" s="52">
        <v>0</v>
      </c>
      <c r="BH23" s="51">
        <v>0</v>
      </c>
      <c r="BI23" s="52">
        <v>0</v>
      </c>
      <c r="BJ23" s="51">
        <v>0</v>
      </c>
      <c r="BK23" s="52">
        <v>0</v>
      </c>
      <c r="BL23" s="51">
        <v>43</v>
      </c>
      <c r="BM23" s="52">
        <v>100</v>
      </c>
      <c r="BN23" s="51">
        <v>43</v>
      </c>
    </row>
    <row r="24" spans="1:66" ht="15">
      <c r="A24" s="119" t="s">
        <v>241</v>
      </c>
      <c r="B24" s="119" t="s">
        <v>237</v>
      </c>
      <c r="C24" s="151"/>
      <c r="D24" s="152"/>
      <c r="E24" s="153"/>
      <c r="F24" s="154"/>
      <c r="G24" s="151"/>
      <c r="H24" s="155"/>
      <c r="I24" s="156"/>
      <c r="J24" s="156"/>
      <c r="K24" s="36" t="s">
        <v>65</v>
      </c>
      <c r="L24" s="157">
        <v>35</v>
      </c>
      <c r="M24" s="157"/>
      <c r="N24" s="126"/>
      <c r="O24" s="127" t="s">
        <v>248</v>
      </c>
      <c r="P24" s="128">
        <v>43600.46068287037</v>
      </c>
      <c r="Q24" s="127" t="s">
        <v>505</v>
      </c>
      <c r="R24" s="129" t="s">
        <v>263</v>
      </c>
      <c r="S24" s="127" t="s">
        <v>265</v>
      </c>
      <c r="T24" s="127" t="s">
        <v>506</v>
      </c>
      <c r="U24" s="127"/>
      <c r="V24" s="129" t="s">
        <v>294</v>
      </c>
      <c r="W24" s="128">
        <v>43600.46068287037</v>
      </c>
      <c r="X24" s="130">
        <v>43600</v>
      </c>
      <c r="Y24" s="131" t="s">
        <v>507</v>
      </c>
      <c r="Z24" s="129" t="s">
        <v>508</v>
      </c>
      <c r="AA24" s="127"/>
      <c r="AB24" s="127"/>
      <c r="AC24" s="131" t="s">
        <v>359</v>
      </c>
      <c r="AD24" s="127"/>
      <c r="AE24" s="127" t="b">
        <v>0</v>
      </c>
      <c r="AF24" s="127">
        <v>3</v>
      </c>
      <c r="AG24" s="131" t="s">
        <v>360</v>
      </c>
      <c r="AH24" s="127" t="b">
        <v>0</v>
      </c>
      <c r="AI24" s="127" t="s">
        <v>362</v>
      </c>
      <c r="AJ24" s="127"/>
      <c r="AK24" s="131" t="s">
        <v>360</v>
      </c>
      <c r="AL24" s="127" t="b">
        <v>0</v>
      </c>
      <c r="AM24" s="127">
        <v>2</v>
      </c>
      <c r="AN24" s="131" t="s">
        <v>360</v>
      </c>
      <c r="AO24" s="127" t="s">
        <v>367</v>
      </c>
      <c r="AP24" s="127" t="b">
        <v>0</v>
      </c>
      <c r="AQ24" s="131" t="s">
        <v>359</v>
      </c>
      <c r="AR24" s="127" t="s">
        <v>509</v>
      </c>
      <c r="AS24" s="127">
        <v>0</v>
      </c>
      <c r="AT24" s="127">
        <v>0</v>
      </c>
      <c r="AU24" s="127" t="s">
        <v>510</v>
      </c>
      <c r="AV24" s="127" t="s">
        <v>420</v>
      </c>
      <c r="AW24" s="127" t="s">
        <v>511</v>
      </c>
      <c r="AX24" s="127" t="s">
        <v>512</v>
      </c>
      <c r="AY24" s="127" t="s">
        <v>513</v>
      </c>
      <c r="AZ24" s="127" t="s">
        <v>514</v>
      </c>
      <c r="BA24" s="127" t="s">
        <v>515</v>
      </c>
      <c r="BB24" s="129" t="s">
        <v>516</v>
      </c>
      <c r="BC24">
        <v>2</v>
      </c>
      <c r="BD24" s="85" t="str">
        <f>REPLACE(INDEX(GroupVertices[Group],MATCH(Edges27[[#This Row],[Vertex 1]],GroupVertices[Vertex],0)),1,1,"")</f>
        <v>2</v>
      </c>
      <c r="BE24" s="85" t="str">
        <f>REPLACE(INDEX(GroupVertices[Group],MATCH(Edges27[[#This Row],[Vertex 2]],GroupVertices[Vertex],0)),1,1,"")</f>
        <v>1</v>
      </c>
      <c r="BF24" s="51">
        <v>0</v>
      </c>
      <c r="BG24" s="52">
        <v>0</v>
      </c>
      <c r="BH24" s="51">
        <v>0</v>
      </c>
      <c r="BI24" s="52">
        <v>0</v>
      </c>
      <c r="BJ24" s="51">
        <v>0</v>
      </c>
      <c r="BK24" s="52">
        <v>0</v>
      </c>
      <c r="BL24" s="51">
        <v>20</v>
      </c>
      <c r="BM24" s="52">
        <v>100</v>
      </c>
      <c r="BN24" s="51">
        <v>20</v>
      </c>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4"/>
    <dataValidation allowBlank="1" showInputMessage="1" showErrorMessage="1" promptTitle="Vertex 2 Name" prompt="Enter the name of the edge's second vertex." sqref="B3:B24"/>
    <dataValidation allowBlank="1" showInputMessage="1" showErrorMessage="1" promptTitle="Vertex 1 Name" prompt="Enter the name of the edge's first vertex." sqref="A3:A2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4"/>
    <dataValidation allowBlank="1" showInputMessage="1" promptTitle="Edge Width" prompt="Enter an optional edge width between 1 and 10." errorTitle="Invalid Edge Width" error="The optional edge width must be a whole number between 1 and 10." sqref="D3:D24"/>
    <dataValidation allowBlank="1" showInputMessage="1" promptTitle="Edge Color" prompt="To select an optional edge color, right-click and select Select Color on the right-click menu." sqref="C3:C2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4"/>
    <dataValidation allowBlank="1" showErrorMessage="1" sqref="N2:N2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4"/>
  </dataValidations>
  <hyperlinks>
    <hyperlink ref="R6" r:id="rId1" display="https://www.escueladenegociosydireccion.com/cat-eventos/que-es-growth-hacking-un-evento-para-entender-paso-a-paso-esta-metodologia/?utm_source=Twitter&amp;utm_medium=social&amp;utm_term=rrss_eventos_org&amp;utm_content=EventoGrowthHacking"/>
    <hyperlink ref="R10" r:id="rId2" display="https://www.escueladenegociosydireccion.com/cat-eventos/que-es-growth-hacking-un-evento-para-entender-paso-a-paso-esta-metodologia/?utm_source=Twitter&amp;utm_medium=social&amp;utm_term=rrss_eventos_org&amp;utm_content=EventoGrowthHacking"/>
    <hyperlink ref="R11" r:id="rId3" display="https://www.escueladenegociosydireccion.com/cat-eventos/que-es-growth-hacking-un-evento-para-entender-paso-a-paso-esta-metodologia/"/>
    <hyperlink ref="R12" r:id="rId4" display="https://www.escueladenegociosydireccion.com/cat-eventos/que-es-growth-hacking-un-evento-para-entender-paso-a-paso-esta-metodologia/?utm_source=Twitter&amp;utm_medium=social&amp;utm_term=rrss_eventos_org&amp;utm_content=EventoGrowthHacking"/>
    <hyperlink ref="R18" r:id="rId5" display="https://soundcloud.com/upswingconf?platform=hootsuite"/>
    <hyperlink ref="R20" r:id="rId6" display="https://www.escueladenegociosydireccion.com/cat-eventos/que-es-growth-hacking-un-evento-para-entender-paso-a-paso-esta-metodologia/?utm_source=Twitter&amp;utm_medium=social&amp;utm_term=rrss_eventos_org&amp;utm_content=EventoGrowthHacking"/>
    <hyperlink ref="R21" r:id="rId7" display="https://www.escueladenegociosydireccion.com/cat-eventos/que-es-growth-hacking-un-evento-para-entender-paso-a-paso-esta-metodologia/?utm_source=Twitter&amp;utm_medium=social&amp;utm_term=rrss_eventos_org&amp;utm_content=EventoGrowthHacking"/>
    <hyperlink ref="U6" r:id="rId8" display="https://pbs.twimg.com/media/D5bGoNCWkAAWLim.jpg"/>
    <hyperlink ref="U7" r:id="rId9" display="https://pbs.twimg.com/media/D6EjWSKWAAAupyL.jpg"/>
    <hyperlink ref="U8" r:id="rId10" display="https://pbs.twimg.com/media/D6Tsp3SX4AENGsm.jpg"/>
    <hyperlink ref="U10" r:id="rId11" display="https://pbs.twimg.com/media/D6Y5rYSWsAA1eBa.jpg"/>
    <hyperlink ref="U12" r:id="rId12" display="https://pbs.twimg.com/media/D6RZBq_X4AACK2x.jpg"/>
    <hyperlink ref="U18" r:id="rId13" display="https://pbs.twimg.com/media/D6sza3dWkAA4nLG.jpg"/>
    <hyperlink ref="U20" r:id="rId14" display="https://pbs.twimg.com/media/D59MgthW4AICeDf.jpg"/>
    <hyperlink ref="U21" r:id="rId15" display="https://pbs.twimg.com/media/D6xaquDWkAEzwI_.jpg"/>
    <hyperlink ref="V3" r:id="rId16" display="http://pbs.twimg.com/profile_images/1079092205762031617/N_-k_Ad0_normal.jpg"/>
    <hyperlink ref="V4" r:id="rId17" display="http://pbs.twimg.com/profile_images/378800000866205561/ye6YEv4i_normal.jpeg"/>
    <hyperlink ref="V5" r:id="rId18" display="http://pbs.twimg.com/profile_images/1111258610263384065/UrHhp7Q2_normal.jpg"/>
    <hyperlink ref="V6" r:id="rId19" display="https://pbs.twimg.com/media/D5bGoNCWkAAWLim.jpg"/>
    <hyperlink ref="V7" r:id="rId20" display="https://pbs.twimg.com/media/D6EjWSKWAAAupyL.jpg"/>
    <hyperlink ref="V8" r:id="rId21" display="https://pbs.twimg.com/media/D6Tsp3SX4AENGsm.jpg"/>
    <hyperlink ref="V9" r:id="rId22" display="http://pbs.twimg.com/profile_images/526873563278491648/R9vEACAJ_normal.png"/>
    <hyperlink ref="V10" r:id="rId23" display="https://pbs.twimg.com/media/D6Y5rYSWsAA1eBa.jpg"/>
    <hyperlink ref="V11" r:id="rId24" display="http://pbs.twimg.com/profile_images/1053581823794728965/q0OTIp3G_normal.jpg"/>
    <hyperlink ref="V12" r:id="rId25" display="https://pbs.twimg.com/media/D6RZBq_X4AACK2x.jpg"/>
    <hyperlink ref="V13" r:id="rId26" display="http://pbs.twimg.com/profile_images/611455502375981056/Ibl_Fb4z_normal.png"/>
    <hyperlink ref="V14" r:id="rId27" display="http://pbs.twimg.com/profile_images/835204935503523840/eEVxlZbr_normal.jpg"/>
    <hyperlink ref="V15" r:id="rId28" display="http://pbs.twimg.com/profile_images/921268809289302016/8O7viiec_normal.jpg"/>
    <hyperlink ref="V16" r:id="rId29" display="http://pbs.twimg.com/profile_images/835204935503523840/eEVxlZbr_normal.jpg"/>
    <hyperlink ref="V17" r:id="rId30" display="http://pbs.twimg.com/profile_images/752108018402287616/RoIZ3jGs_normal.jpg"/>
    <hyperlink ref="V18" r:id="rId31" display="https://pbs.twimg.com/media/D6sza3dWkAA4nLG.jpg"/>
    <hyperlink ref="V19" r:id="rId32" display="http://pbs.twimg.com/profile_images/835204935503523840/eEVxlZbr_normal.jpg"/>
    <hyperlink ref="V20" r:id="rId33" display="https://pbs.twimg.com/media/D59MgthW4AICeDf.jpg"/>
    <hyperlink ref="V21" r:id="rId34" display="https://pbs.twimg.com/media/D6xaquDWkAEzwI_.jpg"/>
    <hyperlink ref="V22" r:id="rId35" display="http://pbs.twimg.com/profile_images/835204935503523840/eEVxlZbr_normal.jpg"/>
    <hyperlink ref="V23" r:id="rId36" display="http://pbs.twimg.com/profile_images/835204935503523840/eEVxlZbr_normal.jpg"/>
    <hyperlink ref="Z3" r:id="rId37" display="https://twitter.com/fatimamartinez/status/1128624540345565184"/>
    <hyperlink ref="Z4" r:id="rId38" display="https://twitter.com/celiahil/status/1128750271901896704"/>
    <hyperlink ref="Z5" r:id="rId39" display="https://twitter.com/javier_platon/status/1129011694716497921"/>
    <hyperlink ref="Z6" r:id="rId40" display="https://twitter.com/escueladenyd/status/1123303552691126272"/>
    <hyperlink ref="Z7" r:id="rId41" display="https://twitter.com/escueladenyd/status/1126220249458720769"/>
    <hyperlink ref="Z8" r:id="rId42" display="https://twitter.com/escueladenyd/status/1127286012886093825"/>
    <hyperlink ref="Z9" r:id="rId43" display="https://twitter.com/luisdiazdeldedo/status/1127977160378146816"/>
    <hyperlink ref="Z10" r:id="rId44" display="https://twitter.com/escueladenyd/status/1127652176304721922"/>
    <hyperlink ref="Z11" r:id="rId45" display="https://twitter.com/metricool_es/status/1129393827419217920"/>
    <hyperlink ref="Z12" r:id="rId46" display="https://twitter.com/escueladenyd/status/1127123693451268097"/>
    <hyperlink ref="Z13" r:id="rId47" display="https://twitter.com/escueladenyd/status/1129401246316683264"/>
    <hyperlink ref="Z14" r:id="rId48" display="https://twitter.com/gemmajg/status/1128607474125299714"/>
    <hyperlink ref="Z15" r:id="rId49" display="https://twitter.com/hacemosmktin/status/1128622214570545153"/>
    <hyperlink ref="Z16" r:id="rId50" display="https://twitter.com/gemmajg/status/1128619549304213504"/>
    <hyperlink ref="Z17" r:id="rId51" display="https://twitter.com/barrerostadl/status/1129106745006198789"/>
    <hyperlink ref="Z18" r:id="rId52" display="https://twitter.com/escueladenyd/status/1129052670076043264"/>
    <hyperlink ref="Z19" r:id="rId53" display="https://twitter.com/gemmajg/status/1129107175601844229"/>
    <hyperlink ref="Z20" r:id="rId54" display="https://twitter.com/escueladenyd/status/1125702568385089537"/>
    <hyperlink ref="Z21" r:id="rId55" display="https://twitter.com/escueladenyd/status/1129377298631790592"/>
    <hyperlink ref="Z22" r:id="rId56" display="https://twitter.com/gemmajg/status/1126575151347380228"/>
    <hyperlink ref="Z23" r:id="rId57" display="https://twitter.com/gemmajg/status/1129404462873894916"/>
    <hyperlink ref="R24" r:id="rId58" display="https://www.escueladenegociosydireccion.com/cat-eventos/que-es-growth-hacking-un-evento-para-entender-paso-a-paso-esta-metodologia/"/>
    <hyperlink ref="V24" r:id="rId59" display="http://pbs.twimg.com/profile_images/921268809289302016/8O7viiec_normal.jpg"/>
    <hyperlink ref="Z24" r:id="rId60" display="https://twitter.com/hacemosmktin/status/1128616864060461056"/>
    <hyperlink ref="BB24" r:id="rId61" display="https://api.twitter.com/1.1/geo/id/7974acce42d034d5.json"/>
  </hyperlinks>
  <printOptions/>
  <pageMargins left="0.7" right="0.7" top="0.75" bottom="0.75" header="0.3" footer="0.3"/>
  <pageSetup horizontalDpi="600" verticalDpi="600" orientation="portrait" r:id="rId65"/>
  <legacyDrawing r:id="rId63"/>
  <tableParts>
    <tablePart r:id="rId64"/>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s>
  <sheetData>
    <row r="1" spans="1:6" ht="15" customHeight="1">
      <c r="A1" s="13" t="s">
        <v>777</v>
      </c>
      <c r="B1" s="13" t="s">
        <v>780</v>
      </c>
      <c r="C1" s="13" t="s">
        <v>781</v>
      </c>
      <c r="D1" s="13" t="s">
        <v>783</v>
      </c>
      <c r="E1" s="13" t="s">
        <v>782</v>
      </c>
      <c r="F1" s="13" t="s">
        <v>784</v>
      </c>
    </row>
    <row r="2" spans="1:6" ht="15">
      <c r="A2" s="90" t="s">
        <v>260</v>
      </c>
      <c r="B2" s="85">
        <v>7</v>
      </c>
      <c r="C2" s="90" t="s">
        <v>260</v>
      </c>
      <c r="D2" s="85">
        <v>7</v>
      </c>
      <c r="E2" s="90" t="s">
        <v>263</v>
      </c>
      <c r="F2" s="85">
        <v>2</v>
      </c>
    </row>
    <row r="3" spans="1:6" ht="15">
      <c r="A3" s="90" t="s">
        <v>263</v>
      </c>
      <c r="B3" s="85">
        <v>2</v>
      </c>
      <c r="C3" s="90" t="s">
        <v>264</v>
      </c>
      <c r="D3" s="85">
        <v>1</v>
      </c>
      <c r="E3" s="85"/>
      <c r="F3" s="85"/>
    </row>
    <row r="4" spans="1:6" ht="15">
      <c r="A4" s="90" t="s">
        <v>264</v>
      </c>
      <c r="B4" s="85">
        <v>1</v>
      </c>
      <c r="C4" s="90" t="s">
        <v>779</v>
      </c>
      <c r="D4" s="85">
        <v>1</v>
      </c>
      <c r="E4" s="85"/>
      <c r="F4" s="85"/>
    </row>
    <row r="5" spans="1:6" ht="15">
      <c r="A5" s="90" t="s">
        <v>778</v>
      </c>
      <c r="B5" s="85">
        <v>1</v>
      </c>
      <c r="C5" s="90" t="s">
        <v>778</v>
      </c>
      <c r="D5" s="85">
        <v>1</v>
      </c>
      <c r="E5" s="85"/>
      <c r="F5" s="85"/>
    </row>
    <row r="6" spans="1:6" ht="15">
      <c r="A6" s="90" t="s">
        <v>779</v>
      </c>
      <c r="B6" s="85">
        <v>1</v>
      </c>
      <c r="C6" s="85"/>
      <c r="D6" s="85"/>
      <c r="E6" s="85"/>
      <c r="F6" s="85"/>
    </row>
    <row r="9" spans="1:6" ht="15" customHeight="1">
      <c r="A9" s="13" t="s">
        <v>787</v>
      </c>
      <c r="B9" s="13" t="s">
        <v>780</v>
      </c>
      <c r="C9" s="13" t="s">
        <v>790</v>
      </c>
      <c r="D9" s="13" t="s">
        <v>783</v>
      </c>
      <c r="E9" s="13" t="s">
        <v>791</v>
      </c>
      <c r="F9" s="13" t="s">
        <v>784</v>
      </c>
    </row>
    <row r="10" spans="1:6" ht="15">
      <c r="A10" s="85" t="s">
        <v>265</v>
      </c>
      <c r="B10" s="85">
        <v>9</v>
      </c>
      <c r="C10" s="85" t="s">
        <v>265</v>
      </c>
      <c r="D10" s="85">
        <v>7</v>
      </c>
      <c r="E10" s="85" t="s">
        <v>265</v>
      </c>
      <c r="F10" s="85">
        <v>2</v>
      </c>
    </row>
    <row r="11" spans="1:6" ht="15">
      <c r="A11" s="85" t="s">
        <v>268</v>
      </c>
      <c r="B11" s="85">
        <v>1</v>
      </c>
      <c r="C11" s="85" t="s">
        <v>268</v>
      </c>
      <c r="D11" s="85">
        <v>1</v>
      </c>
      <c r="E11" s="85"/>
      <c r="F11" s="85"/>
    </row>
    <row r="12" spans="1:6" ht="15">
      <c r="A12" s="85" t="s">
        <v>788</v>
      </c>
      <c r="B12" s="85">
        <v>1</v>
      </c>
      <c r="C12" s="85" t="s">
        <v>789</v>
      </c>
      <c r="D12" s="85">
        <v>1</v>
      </c>
      <c r="E12" s="85"/>
      <c r="F12" s="85"/>
    </row>
    <row r="13" spans="1:6" ht="15">
      <c r="A13" s="85" t="s">
        <v>789</v>
      </c>
      <c r="B13" s="85">
        <v>1</v>
      </c>
      <c r="C13" s="85" t="s">
        <v>788</v>
      </c>
      <c r="D13" s="85">
        <v>1</v>
      </c>
      <c r="E13" s="85"/>
      <c r="F13" s="85"/>
    </row>
    <row r="16" spans="1:6" ht="15" customHeight="1">
      <c r="A16" s="13" t="s">
        <v>794</v>
      </c>
      <c r="B16" s="13" t="s">
        <v>780</v>
      </c>
      <c r="C16" s="13" t="s">
        <v>801</v>
      </c>
      <c r="D16" s="13" t="s">
        <v>783</v>
      </c>
      <c r="E16" s="13" t="s">
        <v>802</v>
      </c>
      <c r="F16" s="13" t="s">
        <v>784</v>
      </c>
    </row>
    <row r="17" spans="1:6" ht="15">
      <c r="A17" s="85" t="s">
        <v>273</v>
      </c>
      <c r="B17" s="85">
        <v>16</v>
      </c>
      <c r="C17" s="85" t="s">
        <v>273</v>
      </c>
      <c r="D17" s="85">
        <v>10</v>
      </c>
      <c r="E17" s="85" t="s">
        <v>273</v>
      </c>
      <c r="F17" s="85">
        <v>6</v>
      </c>
    </row>
    <row r="18" spans="1:6" ht="15">
      <c r="A18" s="85" t="s">
        <v>795</v>
      </c>
      <c r="B18" s="85">
        <v>7</v>
      </c>
      <c r="C18" s="85" t="s">
        <v>796</v>
      </c>
      <c r="D18" s="85">
        <v>5</v>
      </c>
      <c r="E18" s="85" t="s">
        <v>795</v>
      </c>
      <c r="F18" s="85">
        <v>5</v>
      </c>
    </row>
    <row r="19" spans="1:6" ht="15">
      <c r="A19" s="85" t="s">
        <v>796</v>
      </c>
      <c r="B19" s="85">
        <v>6</v>
      </c>
      <c r="C19" s="85" t="s">
        <v>797</v>
      </c>
      <c r="D19" s="85">
        <v>3</v>
      </c>
      <c r="E19" s="85" t="s">
        <v>650</v>
      </c>
      <c r="F19" s="85">
        <v>1</v>
      </c>
    </row>
    <row r="20" spans="1:6" ht="15">
      <c r="A20" s="85" t="s">
        <v>797</v>
      </c>
      <c r="B20" s="85">
        <v>3</v>
      </c>
      <c r="C20" s="85" t="s">
        <v>795</v>
      </c>
      <c r="D20" s="85">
        <v>2</v>
      </c>
      <c r="E20" s="85" t="s">
        <v>796</v>
      </c>
      <c r="F20" s="85">
        <v>1</v>
      </c>
    </row>
    <row r="21" spans="1:6" ht="15">
      <c r="A21" s="85" t="s">
        <v>650</v>
      </c>
      <c r="B21" s="85">
        <v>2</v>
      </c>
      <c r="C21" s="85" t="s">
        <v>271</v>
      </c>
      <c r="D21" s="85">
        <v>2</v>
      </c>
      <c r="E21" s="85" t="s">
        <v>506</v>
      </c>
      <c r="F21" s="85">
        <v>1</v>
      </c>
    </row>
    <row r="22" spans="1:6" ht="15">
      <c r="A22" s="85" t="s">
        <v>271</v>
      </c>
      <c r="B22" s="85">
        <v>2</v>
      </c>
      <c r="C22" s="85" t="s">
        <v>798</v>
      </c>
      <c r="D22" s="85">
        <v>1</v>
      </c>
      <c r="E22" s="85"/>
      <c r="F22" s="85"/>
    </row>
    <row r="23" spans="1:6" ht="15">
      <c r="A23" s="85" t="s">
        <v>798</v>
      </c>
      <c r="B23" s="85">
        <v>1</v>
      </c>
      <c r="C23" s="85" t="s">
        <v>650</v>
      </c>
      <c r="D23" s="85">
        <v>1</v>
      </c>
      <c r="E23" s="85"/>
      <c r="F23" s="85"/>
    </row>
    <row r="24" spans="1:6" ht="15">
      <c r="A24" s="85" t="s">
        <v>506</v>
      </c>
      <c r="B24" s="85">
        <v>1</v>
      </c>
      <c r="C24" s="85" t="s">
        <v>799</v>
      </c>
      <c r="D24" s="85">
        <v>1</v>
      </c>
      <c r="E24" s="85"/>
      <c r="F24" s="85"/>
    </row>
    <row r="25" spans="1:6" ht="15">
      <c r="A25" s="85" t="s">
        <v>799</v>
      </c>
      <c r="B25" s="85">
        <v>1</v>
      </c>
      <c r="C25" s="85" t="s">
        <v>800</v>
      </c>
      <c r="D25" s="85">
        <v>1</v>
      </c>
      <c r="E25" s="85"/>
      <c r="F25" s="85"/>
    </row>
    <row r="26" spans="1:6" ht="15">
      <c r="A26" s="85" t="s">
        <v>800</v>
      </c>
      <c r="B26" s="85">
        <v>1</v>
      </c>
      <c r="C26" s="85"/>
      <c r="D26" s="85"/>
      <c r="E26" s="85"/>
      <c r="F26" s="85"/>
    </row>
    <row r="29" spans="1:6" ht="15" customHeight="1">
      <c r="A29" s="13" t="s">
        <v>806</v>
      </c>
      <c r="B29" s="13" t="s">
        <v>780</v>
      </c>
      <c r="C29" s="13" t="s">
        <v>807</v>
      </c>
      <c r="D29" s="13" t="s">
        <v>783</v>
      </c>
      <c r="E29" s="13" t="s">
        <v>808</v>
      </c>
      <c r="F29" s="13" t="s">
        <v>784</v>
      </c>
    </row>
    <row r="30" spans="1:6" ht="15">
      <c r="A30" s="93" t="s">
        <v>626</v>
      </c>
      <c r="B30" s="93">
        <v>2</v>
      </c>
      <c r="C30" s="93" t="s">
        <v>631</v>
      </c>
      <c r="D30" s="93">
        <v>13</v>
      </c>
      <c r="E30" s="93" t="s">
        <v>631</v>
      </c>
      <c r="F30" s="93">
        <v>8</v>
      </c>
    </row>
    <row r="31" spans="1:6" ht="15">
      <c r="A31" s="93" t="s">
        <v>627</v>
      </c>
      <c r="B31" s="93">
        <v>0</v>
      </c>
      <c r="C31" s="93" t="s">
        <v>632</v>
      </c>
      <c r="D31" s="93">
        <v>12</v>
      </c>
      <c r="E31" s="93" t="s">
        <v>633</v>
      </c>
      <c r="F31" s="93">
        <v>5</v>
      </c>
    </row>
    <row r="32" spans="1:6" ht="15">
      <c r="A32" s="93" t="s">
        <v>628</v>
      </c>
      <c r="B32" s="93">
        <v>0</v>
      </c>
      <c r="C32" s="93" t="s">
        <v>635</v>
      </c>
      <c r="D32" s="93">
        <v>9</v>
      </c>
      <c r="E32" s="93" t="s">
        <v>634</v>
      </c>
      <c r="F32" s="93">
        <v>5</v>
      </c>
    </row>
    <row r="33" spans="1:6" ht="15">
      <c r="A33" s="93" t="s">
        <v>629</v>
      </c>
      <c r="B33" s="93">
        <v>760</v>
      </c>
      <c r="C33" s="93" t="s">
        <v>633</v>
      </c>
      <c r="D33" s="93">
        <v>8</v>
      </c>
      <c r="E33" s="93" t="s">
        <v>645</v>
      </c>
      <c r="F33" s="93">
        <v>5</v>
      </c>
    </row>
    <row r="34" spans="1:6" ht="15">
      <c r="A34" s="93" t="s">
        <v>630</v>
      </c>
      <c r="B34" s="93">
        <v>762</v>
      </c>
      <c r="C34" s="93" t="s">
        <v>634</v>
      </c>
      <c r="D34" s="93">
        <v>8</v>
      </c>
      <c r="E34" s="93" t="s">
        <v>637</v>
      </c>
      <c r="F34" s="93">
        <v>5</v>
      </c>
    </row>
    <row r="35" spans="1:6" ht="15">
      <c r="A35" s="93" t="s">
        <v>631</v>
      </c>
      <c r="B35" s="93">
        <v>21</v>
      </c>
      <c r="C35" s="93" t="s">
        <v>636</v>
      </c>
      <c r="D35" s="93">
        <v>8</v>
      </c>
      <c r="E35" s="93" t="s">
        <v>632</v>
      </c>
      <c r="F35" s="93">
        <v>5</v>
      </c>
    </row>
    <row r="36" spans="1:6" ht="15">
      <c r="A36" s="93" t="s">
        <v>632</v>
      </c>
      <c r="B36" s="93">
        <v>17</v>
      </c>
      <c r="C36" s="93" t="s">
        <v>639</v>
      </c>
      <c r="D36" s="93">
        <v>7</v>
      </c>
      <c r="E36" s="93" t="s">
        <v>638</v>
      </c>
      <c r="F36" s="93">
        <v>4</v>
      </c>
    </row>
    <row r="37" spans="1:6" ht="15">
      <c r="A37" s="93" t="s">
        <v>633</v>
      </c>
      <c r="B37" s="93">
        <v>13</v>
      </c>
      <c r="C37" s="93" t="s">
        <v>648</v>
      </c>
      <c r="D37" s="93">
        <v>6</v>
      </c>
      <c r="E37" s="93" t="s">
        <v>237</v>
      </c>
      <c r="F37" s="93">
        <v>4</v>
      </c>
    </row>
    <row r="38" spans="1:6" ht="15">
      <c r="A38" s="93" t="s">
        <v>634</v>
      </c>
      <c r="B38" s="93">
        <v>13</v>
      </c>
      <c r="C38" s="93" t="s">
        <v>643</v>
      </c>
      <c r="D38" s="93">
        <v>6</v>
      </c>
      <c r="E38" s="93" t="s">
        <v>644</v>
      </c>
      <c r="F38" s="93">
        <v>3</v>
      </c>
    </row>
    <row r="39" spans="1:6" ht="15">
      <c r="A39" s="93" t="s">
        <v>635</v>
      </c>
      <c r="B39" s="93">
        <v>12</v>
      </c>
      <c r="C39" s="93" t="s">
        <v>638</v>
      </c>
      <c r="D39" s="93">
        <v>5</v>
      </c>
      <c r="E39" s="93" t="s">
        <v>646</v>
      </c>
      <c r="F39" s="93">
        <v>3</v>
      </c>
    </row>
    <row r="42" spans="1:6" ht="15" customHeight="1">
      <c r="A42" s="13" t="s">
        <v>812</v>
      </c>
      <c r="B42" s="13" t="s">
        <v>780</v>
      </c>
      <c r="C42" s="13" t="s">
        <v>823</v>
      </c>
      <c r="D42" s="13" t="s">
        <v>783</v>
      </c>
      <c r="E42" s="13" t="s">
        <v>825</v>
      </c>
      <c r="F42" s="13" t="s">
        <v>784</v>
      </c>
    </row>
    <row r="43" spans="1:6" ht="15">
      <c r="A43" s="93" t="s">
        <v>813</v>
      </c>
      <c r="B43" s="93">
        <v>13</v>
      </c>
      <c r="C43" s="93" t="s">
        <v>814</v>
      </c>
      <c r="D43" s="93">
        <v>9</v>
      </c>
      <c r="E43" s="93" t="s">
        <v>813</v>
      </c>
      <c r="F43" s="93">
        <v>5</v>
      </c>
    </row>
    <row r="44" spans="1:6" ht="15">
      <c r="A44" s="93" t="s">
        <v>814</v>
      </c>
      <c r="B44" s="93">
        <v>12</v>
      </c>
      <c r="C44" s="93" t="s">
        <v>813</v>
      </c>
      <c r="D44" s="93">
        <v>8</v>
      </c>
      <c r="E44" s="93" t="s">
        <v>816</v>
      </c>
      <c r="F44" s="93">
        <v>3</v>
      </c>
    </row>
    <row r="45" spans="1:6" ht="15">
      <c r="A45" s="93" t="s">
        <v>815</v>
      </c>
      <c r="B45" s="93">
        <v>11</v>
      </c>
      <c r="C45" s="93" t="s">
        <v>815</v>
      </c>
      <c r="D45" s="93">
        <v>8</v>
      </c>
      <c r="E45" s="93" t="s">
        <v>817</v>
      </c>
      <c r="F45" s="93">
        <v>3</v>
      </c>
    </row>
    <row r="46" spans="1:6" ht="15">
      <c r="A46" s="93" t="s">
        <v>816</v>
      </c>
      <c r="B46" s="93">
        <v>8</v>
      </c>
      <c r="C46" s="93" t="s">
        <v>816</v>
      </c>
      <c r="D46" s="93">
        <v>5</v>
      </c>
      <c r="E46" s="93" t="s">
        <v>818</v>
      </c>
      <c r="F46" s="93">
        <v>3</v>
      </c>
    </row>
    <row r="47" spans="1:6" ht="15">
      <c r="A47" s="93" t="s">
        <v>817</v>
      </c>
      <c r="B47" s="93">
        <v>8</v>
      </c>
      <c r="C47" s="93" t="s">
        <v>817</v>
      </c>
      <c r="D47" s="93">
        <v>5</v>
      </c>
      <c r="E47" s="93" t="s">
        <v>815</v>
      </c>
      <c r="F47" s="93">
        <v>3</v>
      </c>
    </row>
    <row r="48" spans="1:6" ht="15">
      <c r="A48" s="93" t="s">
        <v>818</v>
      </c>
      <c r="B48" s="93">
        <v>7</v>
      </c>
      <c r="C48" s="93" t="s">
        <v>819</v>
      </c>
      <c r="D48" s="93">
        <v>5</v>
      </c>
      <c r="E48" s="93" t="s">
        <v>814</v>
      </c>
      <c r="F48" s="93">
        <v>3</v>
      </c>
    </row>
    <row r="49" spans="1:6" ht="15">
      <c r="A49" s="93" t="s">
        <v>819</v>
      </c>
      <c r="B49" s="93">
        <v>6</v>
      </c>
      <c r="C49" s="93" t="s">
        <v>820</v>
      </c>
      <c r="D49" s="93">
        <v>4</v>
      </c>
      <c r="E49" s="93" t="s">
        <v>826</v>
      </c>
      <c r="F49" s="93">
        <v>2</v>
      </c>
    </row>
    <row r="50" spans="1:6" ht="15">
      <c r="A50" s="93" t="s">
        <v>820</v>
      </c>
      <c r="B50" s="93">
        <v>5</v>
      </c>
      <c r="C50" s="93" t="s">
        <v>821</v>
      </c>
      <c r="D50" s="93">
        <v>4</v>
      </c>
      <c r="E50" s="93" t="s">
        <v>827</v>
      </c>
      <c r="F50" s="93">
        <v>2</v>
      </c>
    </row>
    <row r="51" spans="1:6" ht="15">
      <c r="A51" s="93" t="s">
        <v>821</v>
      </c>
      <c r="B51" s="93">
        <v>5</v>
      </c>
      <c r="C51" s="93" t="s">
        <v>818</v>
      </c>
      <c r="D51" s="93">
        <v>4</v>
      </c>
      <c r="E51" s="93" t="s">
        <v>828</v>
      </c>
      <c r="F51" s="93">
        <v>2</v>
      </c>
    </row>
    <row r="52" spans="1:6" ht="15">
      <c r="A52" s="93" t="s">
        <v>822</v>
      </c>
      <c r="B52" s="93">
        <v>4</v>
      </c>
      <c r="C52" s="93" t="s">
        <v>824</v>
      </c>
      <c r="D52" s="93">
        <v>4</v>
      </c>
      <c r="E52" s="93" t="s">
        <v>829</v>
      </c>
      <c r="F52" s="93">
        <v>2</v>
      </c>
    </row>
    <row r="55" spans="1:6" ht="15" customHeight="1">
      <c r="A55" s="13" t="s">
        <v>833</v>
      </c>
      <c r="B55" s="13" t="s">
        <v>780</v>
      </c>
      <c r="C55" s="85" t="s">
        <v>835</v>
      </c>
      <c r="D55" s="85" t="s">
        <v>783</v>
      </c>
      <c r="E55" s="13" t="s">
        <v>836</v>
      </c>
      <c r="F55" s="13" t="s">
        <v>784</v>
      </c>
    </row>
    <row r="56" spans="1:6" ht="15">
      <c r="A56" s="85" t="s">
        <v>241</v>
      </c>
      <c r="B56" s="85">
        <v>2</v>
      </c>
      <c r="C56" s="85"/>
      <c r="D56" s="85"/>
      <c r="E56" s="85" t="s">
        <v>241</v>
      </c>
      <c r="F56" s="85">
        <v>2</v>
      </c>
    </row>
    <row r="59" spans="1:6" ht="15" customHeight="1">
      <c r="A59" s="13" t="s">
        <v>834</v>
      </c>
      <c r="B59" s="13" t="s">
        <v>780</v>
      </c>
      <c r="C59" s="13" t="s">
        <v>837</v>
      </c>
      <c r="D59" s="13" t="s">
        <v>783</v>
      </c>
      <c r="E59" s="13" t="s">
        <v>838</v>
      </c>
      <c r="F59" s="13" t="s">
        <v>784</v>
      </c>
    </row>
    <row r="60" spans="1:6" ht="15">
      <c r="A60" s="85" t="s">
        <v>237</v>
      </c>
      <c r="B60" s="85">
        <v>5</v>
      </c>
      <c r="C60" s="85" t="s">
        <v>243</v>
      </c>
      <c r="D60" s="85">
        <v>2</v>
      </c>
      <c r="E60" s="85" t="s">
        <v>237</v>
      </c>
      <c r="F60" s="85">
        <v>4</v>
      </c>
    </row>
    <row r="61" spans="1:6" ht="15">
      <c r="A61" s="85" t="s">
        <v>246</v>
      </c>
      <c r="B61" s="85">
        <v>4</v>
      </c>
      <c r="C61" s="85" t="s">
        <v>238</v>
      </c>
      <c r="D61" s="85">
        <v>2</v>
      </c>
      <c r="E61" s="85" t="s">
        <v>242</v>
      </c>
      <c r="F61" s="85">
        <v>2</v>
      </c>
    </row>
    <row r="62" spans="1:6" ht="15">
      <c r="A62" s="85" t="s">
        <v>242</v>
      </c>
      <c r="B62" s="85">
        <v>3</v>
      </c>
      <c r="C62" s="85" t="s">
        <v>246</v>
      </c>
      <c r="D62" s="85">
        <v>2</v>
      </c>
      <c r="E62" s="85" t="s">
        <v>240</v>
      </c>
      <c r="F62" s="85">
        <v>2</v>
      </c>
    </row>
    <row r="63" spans="1:6" ht="15">
      <c r="A63" s="85" t="s">
        <v>240</v>
      </c>
      <c r="B63" s="85">
        <v>3</v>
      </c>
      <c r="C63" s="85" t="s">
        <v>242</v>
      </c>
      <c r="D63" s="85">
        <v>1</v>
      </c>
      <c r="E63" s="85" t="s">
        <v>246</v>
      </c>
      <c r="F63" s="85">
        <v>2</v>
      </c>
    </row>
    <row r="64" spans="1:6" ht="15">
      <c r="A64" s="85" t="s">
        <v>239</v>
      </c>
      <c r="B64" s="85">
        <v>2</v>
      </c>
      <c r="C64" s="85" t="s">
        <v>240</v>
      </c>
      <c r="D64" s="85">
        <v>1</v>
      </c>
      <c r="E64" s="85" t="s">
        <v>239</v>
      </c>
      <c r="F64" s="85">
        <v>1</v>
      </c>
    </row>
    <row r="65" spans="1:6" ht="15">
      <c r="A65" s="85" t="s">
        <v>238</v>
      </c>
      <c r="B65" s="85">
        <v>2</v>
      </c>
      <c r="C65" s="85" t="s">
        <v>244</v>
      </c>
      <c r="D65" s="85">
        <v>1</v>
      </c>
      <c r="E65" s="85"/>
      <c r="F65" s="85"/>
    </row>
    <row r="66" spans="1:6" ht="15">
      <c r="A66" s="85" t="s">
        <v>243</v>
      </c>
      <c r="B66" s="85">
        <v>2</v>
      </c>
      <c r="C66" s="85" t="s">
        <v>245</v>
      </c>
      <c r="D66" s="85">
        <v>1</v>
      </c>
      <c r="E66" s="85"/>
      <c r="F66" s="85"/>
    </row>
    <row r="67" spans="1:6" ht="15">
      <c r="A67" s="85" t="s">
        <v>245</v>
      </c>
      <c r="B67" s="85">
        <v>1</v>
      </c>
      <c r="C67" s="85" t="s">
        <v>239</v>
      </c>
      <c r="D67" s="85">
        <v>1</v>
      </c>
      <c r="E67" s="85"/>
      <c r="F67" s="85"/>
    </row>
    <row r="68" spans="1:6" ht="15">
      <c r="A68" s="85" t="s">
        <v>244</v>
      </c>
      <c r="B68" s="85">
        <v>1</v>
      </c>
      <c r="C68" s="85" t="s">
        <v>237</v>
      </c>
      <c r="D68" s="85">
        <v>1</v>
      </c>
      <c r="E68" s="85"/>
      <c r="F68" s="85"/>
    </row>
    <row r="71" spans="1:6" ht="15" customHeight="1">
      <c r="A71" s="13" t="s">
        <v>843</v>
      </c>
      <c r="B71" s="13" t="s">
        <v>780</v>
      </c>
      <c r="C71" s="13" t="s">
        <v>844</v>
      </c>
      <c r="D71" s="13" t="s">
        <v>783</v>
      </c>
      <c r="E71" s="13" t="s">
        <v>845</v>
      </c>
      <c r="F71" s="13" t="s">
        <v>784</v>
      </c>
    </row>
    <row r="72" spans="1:6" ht="15">
      <c r="A72" s="140" t="s">
        <v>234</v>
      </c>
      <c r="B72" s="85">
        <v>125718</v>
      </c>
      <c r="C72" s="140" t="s">
        <v>234</v>
      </c>
      <c r="D72" s="85">
        <v>125718</v>
      </c>
      <c r="E72" s="140" t="s">
        <v>241</v>
      </c>
      <c r="F72" s="85">
        <v>25768</v>
      </c>
    </row>
    <row r="73" spans="1:6" ht="15">
      <c r="A73" s="140" t="s">
        <v>235</v>
      </c>
      <c r="B73" s="85">
        <v>37729</v>
      </c>
      <c r="C73" s="140" t="s">
        <v>235</v>
      </c>
      <c r="D73" s="85">
        <v>37729</v>
      </c>
      <c r="E73" s="140" t="s">
        <v>239</v>
      </c>
      <c r="F73" s="85">
        <v>7159</v>
      </c>
    </row>
    <row r="74" spans="1:6" ht="15">
      <c r="A74" s="140" t="s">
        <v>241</v>
      </c>
      <c r="B74" s="85">
        <v>25768</v>
      </c>
      <c r="C74" s="140" t="s">
        <v>245</v>
      </c>
      <c r="D74" s="85">
        <v>22364</v>
      </c>
      <c r="E74" s="140" t="s">
        <v>240</v>
      </c>
      <c r="F74" s="85">
        <v>2518</v>
      </c>
    </row>
    <row r="75" spans="1:6" ht="15">
      <c r="A75" s="140" t="s">
        <v>245</v>
      </c>
      <c r="B75" s="85">
        <v>22364</v>
      </c>
      <c r="C75" s="140" t="s">
        <v>237</v>
      </c>
      <c r="D75" s="85">
        <v>19118</v>
      </c>
      <c r="E75" s="140" t="s">
        <v>246</v>
      </c>
      <c r="F75" s="85">
        <v>1650</v>
      </c>
    </row>
    <row r="76" spans="1:6" ht="15">
      <c r="A76" s="140" t="s">
        <v>237</v>
      </c>
      <c r="B76" s="85">
        <v>19118</v>
      </c>
      <c r="C76" s="140" t="s">
        <v>243</v>
      </c>
      <c r="D76" s="85">
        <v>4953</v>
      </c>
      <c r="E76" s="140" t="s">
        <v>242</v>
      </c>
      <c r="F76" s="85">
        <v>977</v>
      </c>
    </row>
    <row r="77" spans="1:6" ht="15">
      <c r="A77" s="140" t="s">
        <v>239</v>
      </c>
      <c r="B77" s="85">
        <v>7159</v>
      </c>
      <c r="C77" s="140" t="s">
        <v>244</v>
      </c>
      <c r="D77" s="85">
        <v>1447</v>
      </c>
      <c r="E77" s="140"/>
      <c r="F77" s="85"/>
    </row>
    <row r="78" spans="1:6" ht="15">
      <c r="A78" s="140" t="s">
        <v>243</v>
      </c>
      <c r="B78" s="85">
        <v>4953</v>
      </c>
      <c r="C78" s="140" t="s">
        <v>236</v>
      </c>
      <c r="D78" s="85">
        <v>157</v>
      </c>
      <c r="E78" s="140"/>
      <c r="F78" s="85"/>
    </row>
    <row r="79" spans="1:6" ht="15">
      <c r="A79" s="140" t="s">
        <v>240</v>
      </c>
      <c r="B79" s="85">
        <v>2518</v>
      </c>
      <c r="C79" s="140" t="s">
        <v>238</v>
      </c>
      <c r="D79" s="85">
        <v>40</v>
      </c>
      <c r="E79" s="140"/>
      <c r="F79" s="85"/>
    </row>
    <row r="80" spans="1:6" ht="15">
      <c r="A80" s="140" t="s">
        <v>246</v>
      </c>
      <c r="B80" s="85">
        <v>1650</v>
      </c>
      <c r="C80" s="140"/>
      <c r="D80" s="85"/>
      <c r="E80" s="140"/>
      <c r="F80" s="85"/>
    </row>
    <row r="81" spans="1:6" ht="15">
      <c r="A81" s="140" t="s">
        <v>244</v>
      </c>
      <c r="B81" s="85">
        <v>1447</v>
      </c>
      <c r="C81" s="140"/>
      <c r="D81" s="85"/>
      <c r="E81" s="140"/>
      <c r="F81" s="85"/>
    </row>
  </sheetData>
  <hyperlinks>
    <hyperlink ref="A2" r:id="rId1" display="https://www.escueladenegociosydireccion.com/cat-eventos/que-es-growth-hacking-un-evento-para-entender-paso-a-paso-esta-metodologia/?utm_source=Twitter&amp;utm_medium=social&amp;utm_term=rrss_eventos_org&amp;utm_content=EventoGrowthHacking"/>
    <hyperlink ref="A3" r:id="rId2" display="https://www.escueladenegociosydireccion.com/cat-eventos/que-es-growth-hacking-un-evento-para-entender-paso-a-paso-esta-metodologia/"/>
    <hyperlink ref="A4" r:id="rId3" display="https://soundcloud.com/upswingconf?platform=hootsuite"/>
    <hyperlink ref="A5" r:id="rId4" display="https://www.equiposytalento.com/noticias/2019/04/10/enyd-reunira-en-madrid-a-los-growth-hackers-del-momento?platform=hootsuite"/>
    <hyperlink ref="A6" r:id="rId5" display="https://www.mundoposgrado.com/enyd-prepara-la-segunda-edicion-de-growth-hackers-sprint/?platform=hootsuite"/>
    <hyperlink ref="C2" r:id="rId6" display="https://www.escueladenegociosydireccion.com/cat-eventos/que-es-growth-hacking-un-evento-para-entender-paso-a-paso-esta-metodologia/?utm_source=Twitter&amp;utm_medium=social&amp;utm_term=rrss_eventos_org&amp;utm_content=EventoGrowthHacking"/>
    <hyperlink ref="C3" r:id="rId7" display="https://soundcloud.com/upswingconf?platform=hootsuite"/>
    <hyperlink ref="C4" r:id="rId8" display="https://www.mundoposgrado.com/enyd-prepara-la-segunda-edicion-de-growth-hackers-sprint/?platform=hootsuite"/>
    <hyperlink ref="C5" r:id="rId9" display="https://www.equiposytalento.com/noticias/2019/04/10/enyd-reunira-en-madrid-a-los-growth-hackers-del-momento?platform=hootsuite"/>
    <hyperlink ref="E2" r:id="rId10" display="https://www.escueladenegociosydireccion.com/cat-eventos/que-es-growth-hacking-un-evento-para-entender-paso-a-paso-esta-metodologia/"/>
  </hyperlinks>
  <printOptions/>
  <pageMargins left="0.7" right="0.7" top="0.75" bottom="0.75" header="0.3" footer="0.3"/>
  <pageSetup orientation="portrait" paperSize="9"/>
  <tableParts>
    <tablePart r:id="rId11"/>
    <tablePart r:id="rId15"/>
    <tablePart r:id="rId12"/>
    <tablePart r:id="rId18"/>
    <tablePart r:id="rId14"/>
    <tablePart r:id="rId17"/>
    <tablePart r:id="rId16"/>
    <tablePart r:id="rId1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48"/>
  <sheetViews>
    <sheetView workbookViewId="0" topLeftCell="A1"/>
  </sheetViews>
  <sheetFormatPr defaultColWidth="9.140625" defaultRowHeight="15"/>
  <cols>
    <col min="1" max="1" width="14.8515625" style="0" bestFit="1" customWidth="1"/>
    <col min="2" max="2" width="25.00390625" style="0" bestFit="1" customWidth="1"/>
  </cols>
  <sheetData>
    <row r="25" spans="1:2" ht="15">
      <c r="A25" s="158" t="s">
        <v>889</v>
      </c>
      <c r="B25" t="s">
        <v>888</v>
      </c>
    </row>
    <row r="26" spans="1:2" ht="15">
      <c r="A26" s="159">
        <v>43585.798738425925</v>
      </c>
      <c r="B26" s="3">
        <v>1</v>
      </c>
    </row>
    <row r="27" spans="1:2" ht="15">
      <c r="A27" s="159">
        <v>43592.418761574074</v>
      </c>
      <c r="B27" s="3">
        <v>1</v>
      </c>
    </row>
    <row r="28" spans="1:2" ht="15">
      <c r="A28" s="159">
        <v>43593.847291666665</v>
      </c>
      <c r="B28" s="3">
        <v>1</v>
      </c>
    </row>
    <row r="29" spans="1:2" ht="15">
      <c r="A29" s="159">
        <v>43594.826631944445</v>
      </c>
      <c r="B29" s="3">
        <v>1</v>
      </c>
    </row>
    <row r="30" spans="1:2" ht="15">
      <c r="A30" s="159">
        <v>43596.34032407407</v>
      </c>
      <c r="B30" s="3">
        <v>1</v>
      </c>
    </row>
    <row r="31" spans="1:2" ht="15">
      <c r="A31" s="159">
        <v>43596.78824074074</v>
      </c>
      <c r="B31" s="3">
        <v>1</v>
      </c>
    </row>
    <row r="32" spans="1:2" ht="15">
      <c r="A32" s="159">
        <v>43597.79865740741</v>
      </c>
      <c r="B32" s="3">
        <v>1</v>
      </c>
    </row>
    <row r="33" spans="1:2" ht="15">
      <c r="A33" s="159">
        <v>43598.695439814815</v>
      </c>
      <c r="B33" s="3">
        <v>1</v>
      </c>
    </row>
    <row r="34" spans="1:2" ht="15">
      <c r="A34" s="159">
        <v>43600.43478009259</v>
      </c>
      <c r="B34" s="3">
        <v>1</v>
      </c>
    </row>
    <row r="35" spans="1:2" ht="15">
      <c r="A35" s="159">
        <v>43600.46068287037</v>
      </c>
      <c r="B35" s="3">
        <v>1</v>
      </c>
    </row>
    <row r="36" spans="1:2" ht="15">
      <c r="A36" s="159">
        <v>43600.468090277776</v>
      </c>
      <c r="B36" s="3">
        <v>1</v>
      </c>
    </row>
    <row r="37" spans="1:2" ht="15">
      <c r="A37" s="159">
        <v>43600.47545138889</v>
      </c>
      <c r="B37" s="3">
        <v>1</v>
      </c>
    </row>
    <row r="38" spans="1:2" ht="15">
      <c r="A38" s="159">
        <v>43600.48186342593</v>
      </c>
      <c r="B38" s="3">
        <v>1</v>
      </c>
    </row>
    <row r="39" spans="1:2" ht="15">
      <c r="A39" s="159">
        <v>43600.82881944445</v>
      </c>
      <c r="B39" s="3">
        <v>1</v>
      </c>
    </row>
    <row r="40" spans="1:2" ht="15">
      <c r="A40" s="159">
        <v>43601.550208333334</v>
      </c>
      <c r="B40" s="3">
        <v>1</v>
      </c>
    </row>
    <row r="41" spans="1:2" ht="15">
      <c r="A41" s="159">
        <v>43601.66327546296</v>
      </c>
      <c r="B41" s="3">
        <v>1</v>
      </c>
    </row>
    <row r="42" spans="1:2" ht="15">
      <c r="A42" s="159">
        <v>43601.8125</v>
      </c>
      <c r="B42" s="3">
        <v>1</v>
      </c>
    </row>
    <row r="43" spans="1:2" ht="15">
      <c r="A43" s="159">
        <v>43601.81369212963</v>
      </c>
      <c r="B43" s="3">
        <v>1</v>
      </c>
    </row>
    <row r="44" spans="1:2" ht="15">
      <c r="A44" s="159">
        <v>43602.55908564815</v>
      </c>
      <c r="B44" s="3">
        <v>1</v>
      </c>
    </row>
    <row r="45" spans="1:2" ht="15">
      <c r="A45" s="159">
        <v>43602.60469907407</v>
      </c>
      <c r="B45" s="3">
        <v>1</v>
      </c>
    </row>
    <row r="46" spans="1:2" ht="15">
      <c r="A46" s="159">
        <v>43602.62517361111</v>
      </c>
      <c r="B46" s="3">
        <v>1</v>
      </c>
    </row>
    <row r="47" spans="1:2" ht="15">
      <c r="A47" s="159">
        <v>43602.634039351855</v>
      </c>
      <c r="B47" s="3">
        <v>1</v>
      </c>
    </row>
    <row r="48" spans="1:2" ht="15">
      <c r="A48" s="159" t="s">
        <v>890</v>
      </c>
      <c r="B48" s="3">
        <v>22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5"/>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57421875" style="3" customWidth="1"/>
    <col min="32" max="32" width="11.57421875" style="3" customWidth="1"/>
    <col min="33" max="33" width="12.00390625" style="3" customWidth="1"/>
    <col min="34" max="34" width="9.7109375" style="3" customWidth="1"/>
    <col min="35" max="35" width="11.421875" style="0" customWidth="1"/>
    <col min="36" max="36" width="18.140625" style="0" customWidth="1"/>
    <col min="37" max="37" width="13.421875" style="0" customWidth="1"/>
    <col min="38" max="38" width="10.7109375" style="0" customWidth="1"/>
    <col min="39" max="39" width="7.421875" style="0" customWidth="1"/>
    <col min="40" max="40" width="8.140625" style="0" customWidth="1"/>
    <col min="41" max="41" width="16.57421875" style="0" customWidth="1"/>
    <col min="42" max="42" width="12.57421875" style="0" customWidth="1"/>
    <col min="43" max="43" width="10.28125" style="0" customWidth="1"/>
    <col min="44" max="44" width="16.8515625" style="0" customWidth="1"/>
    <col min="45" max="45" width="10.421875" style="0" customWidth="1"/>
    <col min="46" max="46" width="11.57421875" style="0" customWidth="1"/>
    <col min="47" max="47" width="9.00390625" style="0" customWidth="1"/>
    <col min="48" max="48" width="20.7109375" style="0" customWidth="1"/>
    <col min="49" max="49" width="10.57421875" style="0" customWidth="1"/>
    <col min="50" max="51" width="16.140625" style="0" customWidth="1"/>
    <col min="52" max="52" width="15.140625" style="0" customWidth="1"/>
    <col min="53" max="53" width="9.7109375" style="0" customWidth="1"/>
    <col min="54" max="54" width="21.7109375" style="0" customWidth="1"/>
    <col min="55" max="55" width="27.421875" style="0" customWidth="1"/>
    <col min="56" max="56" width="22.57421875" style="0" customWidth="1"/>
    <col min="57" max="57" width="28.421875" style="0" customWidth="1"/>
    <col min="58" max="58" width="27.28125" style="0" customWidth="1"/>
    <col min="59" max="59" width="33.140625" style="0" customWidth="1"/>
    <col min="60" max="60" width="18.57421875" style="0" customWidth="1"/>
    <col min="61" max="61" width="22.28125" style="0" customWidth="1"/>
    <col min="62" max="62" width="17.421875" style="0" customWidth="1"/>
    <col min="63" max="64" width="16.140625" style="0" customWidth="1"/>
    <col min="65" max="65" width="17.28125" style="0" customWidth="1"/>
    <col min="66" max="66" width="19.57421875" style="0" customWidth="1"/>
    <col min="67" max="67" width="17.28125" style="0" customWidth="1"/>
    <col min="68" max="68" width="19.57421875" style="0" customWidth="1"/>
    <col min="69" max="69" width="17.28125" style="0" customWidth="1"/>
    <col min="70" max="70" width="19.57421875" style="0" customWidth="1"/>
    <col min="71" max="71" width="19.28125" style="0" customWidth="1"/>
    <col min="72" max="72" width="19.57421875" style="0" customWidth="1"/>
  </cols>
  <sheetData>
    <row r="1" spans="2:34" ht="15">
      <c r="B1" s="1"/>
      <c r="C1" s="25" t="s">
        <v>39</v>
      </c>
      <c r="D1" s="18"/>
      <c r="E1" s="18"/>
      <c r="F1" s="18"/>
      <c r="G1" s="18"/>
      <c r="H1" s="18"/>
      <c r="I1" s="27" t="s">
        <v>43</v>
      </c>
      <c r="J1" s="26"/>
      <c r="K1" s="26"/>
      <c r="L1" s="26"/>
      <c r="M1" s="29" t="s">
        <v>44</v>
      </c>
      <c r="N1" s="28"/>
      <c r="O1" s="28"/>
      <c r="P1" s="28"/>
      <c r="Q1" s="28"/>
      <c r="R1" s="28"/>
      <c r="S1" s="24" t="s">
        <v>42</v>
      </c>
      <c r="T1" s="21"/>
      <c r="U1" s="22"/>
      <c r="V1" s="23"/>
      <c r="W1" s="21"/>
      <c r="X1" s="21"/>
      <c r="Y1" s="21"/>
      <c r="Z1" s="21"/>
      <c r="AA1" s="21"/>
      <c r="AB1" s="30" t="s">
        <v>40</v>
      </c>
      <c r="AC1" s="20"/>
      <c r="AD1" s="31" t="s">
        <v>41</v>
      </c>
      <c r="AE1"/>
      <c r="AF1"/>
      <c r="AG1"/>
      <c r="AH1"/>
    </row>
    <row r="2" spans="1:74" ht="30" customHeight="1">
      <c r="A2" s="11" t="s">
        <v>5</v>
      </c>
      <c r="B2" t="s">
        <v>897</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368</v>
      </c>
      <c r="AF2" s="13" t="s">
        <v>369</v>
      </c>
      <c r="AG2" s="13" t="s">
        <v>370</v>
      </c>
      <c r="AH2" s="13" t="s">
        <v>371</v>
      </c>
      <c r="AI2" s="13" t="s">
        <v>372</v>
      </c>
      <c r="AJ2" s="13" t="s">
        <v>373</v>
      </c>
      <c r="AK2" s="13" t="s">
        <v>374</v>
      </c>
      <c r="AL2" s="13" t="s">
        <v>375</v>
      </c>
      <c r="AM2" s="13" t="s">
        <v>376</v>
      </c>
      <c r="AN2" s="13" t="s">
        <v>377</v>
      </c>
      <c r="AO2" s="13" t="s">
        <v>378</v>
      </c>
      <c r="AP2" s="13" t="s">
        <v>379</v>
      </c>
      <c r="AQ2" s="13" t="s">
        <v>380</v>
      </c>
      <c r="AR2" s="13" t="s">
        <v>381</v>
      </c>
      <c r="AS2" s="13" t="s">
        <v>382</v>
      </c>
      <c r="AT2" s="13" t="s">
        <v>214</v>
      </c>
      <c r="AU2" s="13" t="s">
        <v>383</v>
      </c>
      <c r="AV2" s="13" t="s">
        <v>384</v>
      </c>
      <c r="AW2" s="13" t="s">
        <v>385</v>
      </c>
      <c r="AX2" s="13" t="s">
        <v>386</v>
      </c>
      <c r="AY2" s="13" t="s">
        <v>387</v>
      </c>
      <c r="AZ2" s="13" t="s">
        <v>388</v>
      </c>
      <c r="BA2" s="13" t="s">
        <v>524</v>
      </c>
      <c r="BB2" s="149" t="s">
        <v>765</v>
      </c>
      <c r="BC2" s="149" t="s">
        <v>766</v>
      </c>
      <c r="BD2" s="149" t="s">
        <v>767</v>
      </c>
      <c r="BE2" s="149" t="s">
        <v>768</v>
      </c>
      <c r="BF2" s="149" t="s">
        <v>769</v>
      </c>
      <c r="BG2" s="149" t="s">
        <v>770</v>
      </c>
      <c r="BH2" s="149" t="s">
        <v>771</v>
      </c>
      <c r="BI2" s="149" t="s">
        <v>772</v>
      </c>
      <c r="BJ2" s="149" t="s">
        <v>774</v>
      </c>
      <c r="BK2" s="149" t="s">
        <v>849</v>
      </c>
      <c r="BL2" s="149" t="s">
        <v>851</v>
      </c>
      <c r="BM2" s="149" t="s">
        <v>853</v>
      </c>
      <c r="BN2" s="149" t="s">
        <v>855</v>
      </c>
      <c r="BO2" s="149" t="s">
        <v>857</v>
      </c>
      <c r="BP2" s="149" t="s">
        <v>861</v>
      </c>
      <c r="BQ2" s="149" t="s">
        <v>863</v>
      </c>
      <c r="BR2" s="149" t="s">
        <v>872</v>
      </c>
      <c r="BS2" s="149" t="s">
        <v>876</v>
      </c>
      <c r="BT2" s="149" t="s">
        <v>885</v>
      </c>
      <c r="BU2" s="3"/>
      <c r="BV2" s="3"/>
    </row>
    <row r="3" spans="1:74" ht="41.45" customHeight="1">
      <c r="A3" s="50" t="s">
        <v>234</v>
      </c>
      <c r="C3" s="53"/>
      <c r="D3" s="53" t="s">
        <v>64</v>
      </c>
      <c r="E3" s="54">
        <v>1000</v>
      </c>
      <c r="F3" s="55">
        <v>70</v>
      </c>
      <c r="G3" s="114" t="s">
        <v>287</v>
      </c>
      <c r="H3" s="53"/>
      <c r="I3" s="57" t="s">
        <v>234</v>
      </c>
      <c r="J3" s="56"/>
      <c r="K3" s="56"/>
      <c r="L3" s="117" t="s">
        <v>477</v>
      </c>
      <c r="M3" s="59">
        <v>9999</v>
      </c>
      <c r="N3" s="60">
        <v>1992.4468994140625</v>
      </c>
      <c r="O3" s="60">
        <v>727.7807006835938</v>
      </c>
      <c r="P3" s="58"/>
      <c r="Q3" s="61"/>
      <c r="R3" s="61"/>
      <c r="S3" s="51"/>
      <c r="T3" s="51">
        <v>0</v>
      </c>
      <c r="U3" s="51">
        <v>1</v>
      </c>
      <c r="V3" s="52">
        <v>0</v>
      </c>
      <c r="W3" s="52">
        <v>0.043478</v>
      </c>
      <c r="X3" s="52">
        <v>0.046099</v>
      </c>
      <c r="Y3" s="52">
        <v>0.434383</v>
      </c>
      <c r="Z3" s="52">
        <v>0</v>
      </c>
      <c r="AA3" s="52">
        <v>0</v>
      </c>
      <c r="AB3" s="62">
        <v>3</v>
      </c>
      <c r="AC3" s="62"/>
      <c r="AD3" s="63"/>
      <c r="AE3" s="85" t="s">
        <v>389</v>
      </c>
      <c r="AF3" s="85">
        <v>5411</v>
      </c>
      <c r="AG3" s="85">
        <v>45749</v>
      </c>
      <c r="AH3" s="85">
        <v>125718</v>
      </c>
      <c r="AI3" s="85">
        <v>26035</v>
      </c>
      <c r="AJ3" s="85"/>
      <c r="AK3" s="85" t="s">
        <v>402</v>
      </c>
      <c r="AL3" s="85" t="s">
        <v>415</v>
      </c>
      <c r="AM3" s="90" t="s">
        <v>426</v>
      </c>
      <c r="AN3" s="85"/>
      <c r="AO3" s="87">
        <v>40060.80409722222</v>
      </c>
      <c r="AP3" s="90" t="s">
        <v>438</v>
      </c>
      <c r="AQ3" s="85" t="b">
        <v>0</v>
      </c>
      <c r="AR3" s="85" t="b">
        <v>0</v>
      </c>
      <c r="AS3" s="85" t="b">
        <v>1</v>
      </c>
      <c r="AT3" s="85" t="s">
        <v>362</v>
      </c>
      <c r="AU3" s="85">
        <v>3246</v>
      </c>
      <c r="AV3" s="90" t="s">
        <v>452</v>
      </c>
      <c r="AW3" s="85" t="b">
        <v>0</v>
      </c>
      <c r="AX3" s="85" t="s">
        <v>463</v>
      </c>
      <c r="AY3" s="90" t="s">
        <v>464</v>
      </c>
      <c r="AZ3" s="85" t="s">
        <v>66</v>
      </c>
      <c r="BA3" s="85" t="str">
        <f>REPLACE(INDEX(GroupVertices[Group],MATCH(Vertices[[#This Row],[Vertex]],GroupVertices[Vertex],0)),1,1,"")</f>
        <v>1</v>
      </c>
      <c r="BB3" s="51">
        <v>0</v>
      </c>
      <c r="BC3" s="52">
        <v>0</v>
      </c>
      <c r="BD3" s="51">
        <v>0</v>
      </c>
      <c r="BE3" s="52">
        <v>0</v>
      </c>
      <c r="BF3" s="51">
        <v>0</v>
      </c>
      <c r="BG3" s="52">
        <v>0</v>
      </c>
      <c r="BH3" s="51">
        <v>28</v>
      </c>
      <c r="BI3" s="52">
        <v>100</v>
      </c>
      <c r="BJ3" s="51">
        <v>28</v>
      </c>
      <c r="BK3" s="51"/>
      <c r="BL3" s="51"/>
      <c r="BM3" s="51"/>
      <c r="BN3" s="51"/>
      <c r="BO3" s="51"/>
      <c r="BP3" s="51"/>
      <c r="BQ3" s="150" t="s">
        <v>864</v>
      </c>
      <c r="BR3" s="150" t="s">
        <v>864</v>
      </c>
      <c r="BS3" s="150" t="s">
        <v>877</v>
      </c>
      <c r="BT3" s="150" t="s">
        <v>877</v>
      </c>
      <c r="BU3" s="3"/>
      <c r="BV3" s="3"/>
    </row>
    <row r="4" spans="1:77" ht="41.45" customHeight="1">
      <c r="A4" s="14" t="s">
        <v>237</v>
      </c>
      <c r="C4" s="15"/>
      <c r="D4" s="15" t="s">
        <v>64</v>
      </c>
      <c r="E4" s="95">
        <v>541.697602186607</v>
      </c>
      <c r="F4" s="81">
        <v>95.2086708999343</v>
      </c>
      <c r="G4" s="114" t="s">
        <v>292</v>
      </c>
      <c r="H4" s="15"/>
      <c r="I4" s="16" t="s">
        <v>237</v>
      </c>
      <c r="J4" s="66"/>
      <c r="K4" s="66"/>
      <c r="L4" s="117" t="s">
        <v>517</v>
      </c>
      <c r="M4" s="96">
        <v>1597.7902780818918</v>
      </c>
      <c r="N4" s="97">
        <v>3103.549072265625</v>
      </c>
      <c r="O4" s="97">
        <v>4967.51123046875</v>
      </c>
      <c r="P4" s="77"/>
      <c r="Q4" s="98"/>
      <c r="R4" s="98"/>
      <c r="S4" s="99"/>
      <c r="T4" s="51">
        <v>9</v>
      </c>
      <c r="U4" s="51">
        <v>9</v>
      </c>
      <c r="V4" s="52">
        <v>115</v>
      </c>
      <c r="W4" s="52">
        <v>0.083333</v>
      </c>
      <c r="X4" s="52">
        <v>0.214707</v>
      </c>
      <c r="Y4" s="52">
        <v>4.349419</v>
      </c>
      <c r="Z4" s="52">
        <v>0.06060606060606061</v>
      </c>
      <c r="AA4" s="52">
        <v>0.3333333333333333</v>
      </c>
      <c r="AB4" s="82">
        <v>4</v>
      </c>
      <c r="AC4" s="82"/>
      <c r="AD4" s="100"/>
      <c r="AE4" s="85" t="s">
        <v>390</v>
      </c>
      <c r="AF4" s="85">
        <v>1977</v>
      </c>
      <c r="AG4" s="85">
        <v>7373</v>
      </c>
      <c r="AH4" s="85">
        <v>19118</v>
      </c>
      <c r="AI4" s="85">
        <v>12127</v>
      </c>
      <c r="AJ4" s="85"/>
      <c r="AK4" s="85" t="s">
        <v>403</v>
      </c>
      <c r="AL4" s="85" t="s">
        <v>416</v>
      </c>
      <c r="AM4" s="90" t="s">
        <v>427</v>
      </c>
      <c r="AN4" s="85"/>
      <c r="AO4" s="87">
        <v>40673.613275462965</v>
      </c>
      <c r="AP4" s="90" t="s">
        <v>439</v>
      </c>
      <c r="AQ4" s="85" t="b">
        <v>0</v>
      </c>
      <c r="AR4" s="85" t="b">
        <v>0</v>
      </c>
      <c r="AS4" s="85" t="b">
        <v>1</v>
      </c>
      <c r="AT4" s="85" t="s">
        <v>362</v>
      </c>
      <c r="AU4" s="85">
        <v>803</v>
      </c>
      <c r="AV4" s="90" t="s">
        <v>453</v>
      </c>
      <c r="AW4" s="85" t="b">
        <v>0</v>
      </c>
      <c r="AX4" s="85" t="s">
        <v>463</v>
      </c>
      <c r="AY4" s="90" t="s">
        <v>465</v>
      </c>
      <c r="AZ4" s="85" t="s">
        <v>65</v>
      </c>
      <c r="BA4" s="85" t="str">
        <f>REPLACE(INDEX(GroupVertices[Group],MATCH(Vertices[[#This Row],[Vertex]],GroupVertices[Vertex],0)),1,1,"")</f>
        <v>1</v>
      </c>
      <c r="BB4" s="51">
        <v>1</v>
      </c>
      <c r="BC4" s="52">
        <v>0.29069767441860467</v>
      </c>
      <c r="BD4" s="51">
        <v>0</v>
      </c>
      <c r="BE4" s="52">
        <v>0</v>
      </c>
      <c r="BF4" s="51">
        <v>0</v>
      </c>
      <c r="BG4" s="52">
        <v>0</v>
      </c>
      <c r="BH4" s="51">
        <v>343</v>
      </c>
      <c r="BI4" s="52">
        <v>99.70930232558139</v>
      </c>
      <c r="BJ4" s="51">
        <v>344</v>
      </c>
      <c r="BK4" s="51" t="s">
        <v>850</v>
      </c>
      <c r="BL4" s="51" t="s">
        <v>852</v>
      </c>
      <c r="BM4" s="51" t="s">
        <v>854</v>
      </c>
      <c r="BN4" s="51" t="s">
        <v>856</v>
      </c>
      <c r="BO4" s="51" t="s">
        <v>858</v>
      </c>
      <c r="BP4" s="51" t="s">
        <v>862</v>
      </c>
      <c r="BQ4" s="150" t="s">
        <v>865</v>
      </c>
      <c r="BR4" s="150" t="s">
        <v>873</v>
      </c>
      <c r="BS4" s="150" t="s">
        <v>878</v>
      </c>
      <c r="BT4" s="150" t="s">
        <v>886</v>
      </c>
      <c r="BU4" s="2"/>
      <c r="BV4" s="3"/>
      <c r="BW4" s="3"/>
      <c r="BX4" s="3"/>
      <c r="BY4" s="3"/>
    </row>
    <row r="5" spans="1:77" ht="41.45" customHeight="1">
      <c r="A5" s="14" t="s">
        <v>235</v>
      </c>
      <c r="C5" s="15"/>
      <c r="D5" s="15" t="s">
        <v>64</v>
      </c>
      <c r="E5" s="95">
        <v>850.4947198409741</v>
      </c>
      <c r="F5" s="81">
        <v>91.31202102036347</v>
      </c>
      <c r="G5" s="114" t="s">
        <v>288</v>
      </c>
      <c r="H5" s="15"/>
      <c r="I5" s="16" t="s">
        <v>235</v>
      </c>
      <c r="J5" s="66"/>
      <c r="K5" s="66"/>
      <c r="L5" s="117" t="s">
        <v>478</v>
      </c>
      <c r="M5" s="96">
        <v>2896.413794613532</v>
      </c>
      <c r="N5" s="97">
        <v>5231.63427734375</v>
      </c>
      <c r="O5" s="97">
        <v>8687.361328125</v>
      </c>
      <c r="P5" s="77"/>
      <c r="Q5" s="98"/>
      <c r="R5" s="98"/>
      <c r="S5" s="99"/>
      <c r="T5" s="51">
        <v>0</v>
      </c>
      <c r="U5" s="51">
        <v>1</v>
      </c>
      <c r="V5" s="52">
        <v>0</v>
      </c>
      <c r="W5" s="52">
        <v>0.043478</v>
      </c>
      <c r="X5" s="52">
        <v>0.046099</v>
      </c>
      <c r="Y5" s="52">
        <v>0.434383</v>
      </c>
      <c r="Z5" s="52">
        <v>0</v>
      </c>
      <c r="AA5" s="52">
        <v>0</v>
      </c>
      <c r="AB5" s="82">
        <v>5</v>
      </c>
      <c r="AC5" s="82"/>
      <c r="AD5" s="100"/>
      <c r="AE5" s="85" t="s">
        <v>391</v>
      </c>
      <c r="AF5" s="85">
        <v>6772</v>
      </c>
      <c r="AG5" s="85">
        <v>13305</v>
      </c>
      <c r="AH5" s="85">
        <v>37729</v>
      </c>
      <c r="AI5" s="85">
        <v>18134</v>
      </c>
      <c r="AJ5" s="85"/>
      <c r="AK5" s="85" t="s">
        <v>404</v>
      </c>
      <c r="AL5" s="85" t="s">
        <v>417</v>
      </c>
      <c r="AM5" s="90" t="s">
        <v>428</v>
      </c>
      <c r="AN5" s="85"/>
      <c r="AO5" s="87">
        <v>40664.82842592592</v>
      </c>
      <c r="AP5" s="90" t="s">
        <v>440</v>
      </c>
      <c r="AQ5" s="85" t="b">
        <v>0</v>
      </c>
      <c r="AR5" s="85" t="b">
        <v>0</v>
      </c>
      <c r="AS5" s="85" t="b">
        <v>1</v>
      </c>
      <c r="AT5" s="85" t="s">
        <v>362</v>
      </c>
      <c r="AU5" s="85">
        <v>1271</v>
      </c>
      <c r="AV5" s="90" t="s">
        <v>454</v>
      </c>
      <c r="AW5" s="85" t="b">
        <v>0</v>
      </c>
      <c r="AX5" s="85" t="s">
        <v>463</v>
      </c>
      <c r="AY5" s="90" t="s">
        <v>466</v>
      </c>
      <c r="AZ5" s="85" t="s">
        <v>66</v>
      </c>
      <c r="BA5" s="85" t="str">
        <f>REPLACE(INDEX(GroupVertices[Group],MATCH(Vertices[[#This Row],[Vertex]],GroupVertices[Vertex],0)),1,1,"")</f>
        <v>1</v>
      </c>
      <c r="BB5" s="51">
        <v>0</v>
      </c>
      <c r="BC5" s="52">
        <v>0</v>
      </c>
      <c r="BD5" s="51">
        <v>0</v>
      </c>
      <c r="BE5" s="52">
        <v>0</v>
      </c>
      <c r="BF5" s="51">
        <v>0</v>
      </c>
      <c r="BG5" s="52">
        <v>0</v>
      </c>
      <c r="BH5" s="51">
        <v>28</v>
      </c>
      <c r="BI5" s="52">
        <v>100</v>
      </c>
      <c r="BJ5" s="51">
        <v>28</v>
      </c>
      <c r="BK5" s="51"/>
      <c r="BL5" s="51"/>
      <c r="BM5" s="51"/>
      <c r="BN5" s="51"/>
      <c r="BO5" s="51"/>
      <c r="BP5" s="51"/>
      <c r="BQ5" s="150" t="s">
        <v>864</v>
      </c>
      <c r="BR5" s="150" t="s">
        <v>864</v>
      </c>
      <c r="BS5" s="150" t="s">
        <v>877</v>
      </c>
      <c r="BT5" s="150" t="s">
        <v>877</v>
      </c>
      <c r="BU5" s="2"/>
      <c r="BV5" s="3"/>
      <c r="BW5" s="3"/>
      <c r="BX5" s="3"/>
      <c r="BY5" s="3"/>
    </row>
    <row r="6" spans="1:77" ht="41.45" customHeight="1">
      <c r="A6" s="14" t="s">
        <v>236</v>
      </c>
      <c r="C6" s="15"/>
      <c r="D6" s="15" t="s">
        <v>64</v>
      </c>
      <c r="E6" s="95">
        <v>162</v>
      </c>
      <c r="F6" s="81">
        <v>100</v>
      </c>
      <c r="G6" s="114" t="s">
        <v>289</v>
      </c>
      <c r="H6" s="15"/>
      <c r="I6" s="16" t="s">
        <v>236</v>
      </c>
      <c r="J6" s="66"/>
      <c r="K6" s="66"/>
      <c r="L6" s="117" t="s">
        <v>479</v>
      </c>
      <c r="M6" s="96">
        <v>1</v>
      </c>
      <c r="N6" s="97">
        <v>968.9382934570312</v>
      </c>
      <c r="O6" s="97">
        <v>8226.6865234375</v>
      </c>
      <c r="P6" s="77"/>
      <c r="Q6" s="98"/>
      <c r="R6" s="98"/>
      <c r="S6" s="99"/>
      <c r="T6" s="51">
        <v>0</v>
      </c>
      <c r="U6" s="51">
        <v>2</v>
      </c>
      <c r="V6" s="52">
        <v>0</v>
      </c>
      <c r="W6" s="52">
        <v>0.045455</v>
      </c>
      <c r="X6" s="52">
        <v>0.058703</v>
      </c>
      <c r="Y6" s="52">
        <v>0.755445</v>
      </c>
      <c r="Z6" s="52">
        <v>0.5</v>
      </c>
      <c r="AA6" s="52">
        <v>0</v>
      </c>
      <c r="AB6" s="82">
        <v>6</v>
      </c>
      <c r="AC6" s="82"/>
      <c r="AD6" s="100"/>
      <c r="AE6" s="85" t="s">
        <v>392</v>
      </c>
      <c r="AF6" s="85">
        <v>79</v>
      </c>
      <c r="AG6" s="85">
        <v>79</v>
      </c>
      <c r="AH6" s="85">
        <v>157</v>
      </c>
      <c r="AI6" s="85">
        <v>536</v>
      </c>
      <c r="AJ6" s="85"/>
      <c r="AK6" s="85" t="s">
        <v>405</v>
      </c>
      <c r="AL6" s="85" t="s">
        <v>418</v>
      </c>
      <c r="AM6" s="90" t="s">
        <v>429</v>
      </c>
      <c r="AN6" s="85"/>
      <c r="AO6" s="87">
        <v>42023.40184027778</v>
      </c>
      <c r="AP6" s="90" t="s">
        <v>441</v>
      </c>
      <c r="AQ6" s="85" t="b">
        <v>0</v>
      </c>
      <c r="AR6" s="85" t="b">
        <v>0</v>
      </c>
      <c r="AS6" s="85" t="b">
        <v>0</v>
      </c>
      <c r="AT6" s="85" t="s">
        <v>362</v>
      </c>
      <c r="AU6" s="85">
        <v>17</v>
      </c>
      <c r="AV6" s="90" t="s">
        <v>453</v>
      </c>
      <c r="AW6" s="85" t="b">
        <v>0</v>
      </c>
      <c r="AX6" s="85" t="s">
        <v>463</v>
      </c>
      <c r="AY6" s="90" t="s">
        <v>467</v>
      </c>
      <c r="AZ6" s="85" t="s">
        <v>66</v>
      </c>
      <c r="BA6" s="85" t="str">
        <f>REPLACE(INDEX(GroupVertices[Group],MATCH(Vertices[[#This Row],[Vertex]],GroupVertices[Vertex],0)),1,1,"")</f>
        <v>1</v>
      </c>
      <c r="BB6" s="51">
        <v>1</v>
      </c>
      <c r="BC6" s="52">
        <v>2.3255813953488373</v>
      </c>
      <c r="BD6" s="51">
        <v>0</v>
      </c>
      <c r="BE6" s="52">
        <v>0</v>
      </c>
      <c r="BF6" s="51">
        <v>0</v>
      </c>
      <c r="BG6" s="52">
        <v>0</v>
      </c>
      <c r="BH6" s="51">
        <v>42</v>
      </c>
      <c r="BI6" s="52">
        <v>97.67441860465117</v>
      </c>
      <c r="BJ6" s="51">
        <v>43</v>
      </c>
      <c r="BK6" s="51"/>
      <c r="BL6" s="51"/>
      <c r="BM6" s="51"/>
      <c r="BN6" s="51"/>
      <c r="BO6" s="51" t="s">
        <v>269</v>
      </c>
      <c r="BP6" s="51" t="s">
        <v>269</v>
      </c>
      <c r="BQ6" s="150" t="s">
        <v>866</v>
      </c>
      <c r="BR6" s="150" t="s">
        <v>866</v>
      </c>
      <c r="BS6" s="150" t="s">
        <v>879</v>
      </c>
      <c r="BT6" s="150" t="s">
        <v>879</v>
      </c>
      <c r="BU6" s="2"/>
      <c r="BV6" s="3"/>
      <c r="BW6" s="3"/>
      <c r="BX6" s="3"/>
      <c r="BY6" s="3"/>
    </row>
    <row r="7" spans="1:77" ht="41.45" customHeight="1">
      <c r="A7" s="14" t="s">
        <v>243</v>
      </c>
      <c r="C7" s="15"/>
      <c r="D7" s="15" t="s">
        <v>64</v>
      </c>
      <c r="E7" s="95">
        <v>891.9314200521804</v>
      </c>
      <c r="F7" s="81">
        <v>90.78913947887015</v>
      </c>
      <c r="G7" s="114" t="s">
        <v>459</v>
      </c>
      <c r="H7" s="15"/>
      <c r="I7" s="16" t="s">
        <v>243</v>
      </c>
      <c r="J7" s="66"/>
      <c r="K7" s="66"/>
      <c r="L7" s="117" t="s">
        <v>480</v>
      </c>
      <c r="M7" s="96">
        <v>3070.6727830085397</v>
      </c>
      <c r="N7" s="97">
        <v>2409.3974609375</v>
      </c>
      <c r="O7" s="97">
        <v>9303.728515625</v>
      </c>
      <c r="P7" s="77"/>
      <c r="Q7" s="98"/>
      <c r="R7" s="98"/>
      <c r="S7" s="99"/>
      <c r="T7" s="51">
        <v>2</v>
      </c>
      <c r="U7" s="51">
        <v>0</v>
      </c>
      <c r="V7" s="52">
        <v>0</v>
      </c>
      <c r="W7" s="52">
        <v>0.045455</v>
      </c>
      <c r="X7" s="52">
        <v>0.058703</v>
      </c>
      <c r="Y7" s="52">
        <v>0.755445</v>
      </c>
      <c r="Z7" s="52">
        <v>0.5</v>
      </c>
      <c r="AA7" s="52">
        <v>0</v>
      </c>
      <c r="AB7" s="82">
        <v>7</v>
      </c>
      <c r="AC7" s="82"/>
      <c r="AD7" s="100"/>
      <c r="AE7" s="85" t="s">
        <v>393</v>
      </c>
      <c r="AF7" s="85">
        <v>299</v>
      </c>
      <c r="AG7" s="85">
        <v>14101</v>
      </c>
      <c r="AH7" s="85">
        <v>4953</v>
      </c>
      <c r="AI7" s="85">
        <v>6391</v>
      </c>
      <c r="AJ7" s="85"/>
      <c r="AK7" s="85" t="s">
        <v>406</v>
      </c>
      <c r="AL7" s="85" t="s">
        <v>419</v>
      </c>
      <c r="AM7" s="90" t="s">
        <v>430</v>
      </c>
      <c r="AN7" s="85"/>
      <c r="AO7" s="87">
        <v>40380.824328703704</v>
      </c>
      <c r="AP7" s="90" t="s">
        <v>442</v>
      </c>
      <c r="AQ7" s="85" t="b">
        <v>0</v>
      </c>
      <c r="AR7" s="85" t="b">
        <v>0</v>
      </c>
      <c r="AS7" s="85" t="b">
        <v>1</v>
      </c>
      <c r="AT7" s="85" t="s">
        <v>362</v>
      </c>
      <c r="AU7" s="85">
        <v>70</v>
      </c>
      <c r="AV7" s="90" t="s">
        <v>455</v>
      </c>
      <c r="AW7" s="85" t="b">
        <v>0</v>
      </c>
      <c r="AX7" s="85" t="s">
        <v>463</v>
      </c>
      <c r="AY7" s="90" t="s">
        <v>468</v>
      </c>
      <c r="AZ7" s="85" t="s">
        <v>65</v>
      </c>
      <c r="BA7" s="85" t="str">
        <f>REPLACE(INDEX(GroupVertices[Group],MATCH(Vertices[[#This Row],[Vertex]],GroupVertices[Vertex],0)),1,1,"")</f>
        <v>1</v>
      </c>
      <c r="BB7" s="51"/>
      <c r="BC7" s="52"/>
      <c r="BD7" s="51"/>
      <c r="BE7" s="52"/>
      <c r="BF7" s="51"/>
      <c r="BG7" s="52"/>
      <c r="BH7" s="51"/>
      <c r="BI7" s="52"/>
      <c r="BJ7" s="51"/>
      <c r="BK7" s="51"/>
      <c r="BL7" s="51"/>
      <c r="BM7" s="51"/>
      <c r="BN7" s="51"/>
      <c r="BO7" s="51"/>
      <c r="BP7" s="51"/>
      <c r="BQ7" s="51"/>
      <c r="BR7" s="51"/>
      <c r="BS7" s="51"/>
      <c r="BT7" s="51"/>
      <c r="BU7" s="2"/>
      <c r="BV7" s="3"/>
      <c r="BW7" s="3"/>
      <c r="BX7" s="3"/>
      <c r="BY7" s="3"/>
    </row>
    <row r="8" spans="1:77" ht="41.45" customHeight="1">
      <c r="A8" s="14" t="s">
        <v>244</v>
      </c>
      <c r="C8" s="15"/>
      <c r="D8" s="15" t="s">
        <v>64</v>
      </c>
      <c r="E8" s="95">
        <v>178.76208224624176</v>
      </c>
      <c r="F8" s="81">
        <v>99.7884825925115</v>
      </c>
      <c r="G8" s="114" t="s">
        <v>460</v>
      </c>
      <c r="H8" s="15"/>
      <c r="I8" s="16" t="s">
        <v>244</v>
      </c>
      <c r="J8" s="66"/>
      <c r="K8" s="66"/>
      <c r="L8" s="117" t="s">
        <v>481</v>
      </c>
      <c r="M8" s="96">
        <v>71.49170133566894</v>
      </c>
      <c r="N8" s="97">
        <v>4618.70947265625</v>
      </c>
      <c r="O8" s="97">
        <v>697.5166625976562</v>
      </c>
      <c r="P8" s="77"/>
      <c r="Q8" s="98"/>
      <c r="R8" s="98"/>
      <c r="S8" s="99"/>
      <c r="T8" s="51">
        <v>1</v>
      </c>
      <c r="U8" s="51">
        <v>0</v>
      </c>
      <c r="V8" s="52">
        <v>0</v>
      </c>
      <c r="W8" s="52">
        <v>0.043478</v>
      </c>
      <c r="X8" s="52">
        <v>0.046099</v>
      </c>
      <c r="Y8" s="52">
        <v>0.434383</v>
      </c>
      <c r="Z8" s="52">
        <v>0</v>
      </c>
      <c r="AA8" s="52">
        <v>0</v>
      </c>
      <c r="AB8" s="82">
        <v>8</v>
      </c>
      <c r="AC8" s="82"/>
      <c r="AD8" s="100"/>
      <c r="AE8" s="85" t="s">
        <v>394</v>
      </c>
      <c r="AF8" s="85">
        <v>360</v>
      </c>
      <c r="AG8" s="85">
        <v>401</v>
      </c>
      <c r="AH8" s="85">
        <v>1447</v>
      </c>
      <c r="AI8" s="85">
        <v>237</v>
      </c>
      <c r="AJ8" s="85"/>
      <c r="AK8" s="85" t="s">
        <v>407</v>
      </c>
      <c r="AL8" s="85" t="s">
        <v>420</v>
      </c>
      <c r="AM8" s="90" t="s">
        <v>431</v>
      </c>
      <c r="AN8" s="85"/>
      <c r="AO8" s="87">
        <v>41897.412465277775</v>
      </c>
      <c r="AP8" s="90" t="s">
        <v>443</v>
      </c>
      <c r="AQ8" s="85" t="b">
        <v>0</v>
      </c>
      <c r="AR8" s="85" t="b">
        <v>0</v>
      </c>
      <c r="AS8" s="85" t="b">
        <v>1</v>
      </c>
      <c r="AT8" s="85" t="s">
        <v>362</v>
      </c>
      <c r="AU8" s="85">
        <v>44</v>
      </c>
      <c r="AV8" s="90" t="s">
        <v>456</v>
      </c>
      <c r="AW8" s="85" t="b">
        <v>0</v>
      </c>
      <c r="AX8" s="85" t="s">
        <v>463</v>
      </c>
      <c r="AY8" s="90" t="s">
        <v>469</v>
      </c>
      <c r="AZ8" s="85" t="s">
        <v>65</v>
      </c>
      <c r="BA8" s="85" t="str">
        <f>REPLACE(INDEX(GroupVertices[Group],MATCH(Vertices[[#This Row],[Vertex]],GroupVertices[Vertex],0)),1,1,"")</f>
        <v>1</v>
      </c>
      <c r="BB8" s="51"/>
      <c r="BC8" s="52"/>
      <c r="BD8" s="51"/>
      <c r="BE8" s="52"/>
      <c r="BF8" s="51"/>
      <c r="BG8" s="52"/>
      <c r="BH8" s="51"/>
      <c r="BI8" s="52"/>
      <c r="BJ8" s="51"/>
      <c r="BK8" s="51"/>
      <c r="BL8" s="51"/>
      <c r="BM8" s="51"/>
      <c r="BN8" s="51"/>
      <c r="BO8" s="51"/>
      <c r="BP8" s="51"/>
      <c r="BQ8" s="51"/>
      <c r="BR8" s="51"/>
      <c r="BS8" s="51"/>
      <c r="BT8" s="51"/>
      <c r="BU8" s="2"/>
      <c r="BV8" s="3"/>
      <c r="BW8" s="3"/>
      <c r="BX8" s="3"/>
      <c r="BY8" s="3"/>
    </row>
    <row r="9" spans="1:77" ht="41.45" customHeight="1">
      <c r="A9" s="14" t="s">
        <v>245</v>
      </c>
      <c r="C9" s="15"/>
      <c r="D9" s="15" t="s">
        <v>64</v>
      </c>
      <c r="E9" s="95">
        <v>1000</v>
      </c>
      <c r="F9" s="81">
        <v>76.50580249616816</v>
      </c>
      <c r="G9" s="114" t="s">
        <v>461</v>
      </c>
      <c r="H9" s="15"/>
      <c r="I9" s="16" t="s">
        <v>245</v>
      </c>
      <c r="J9" s="66"/>
      <c r="K9" s="66"/>
      <c r="L9" s="117" t="s">
        <v>482</v>
      </c>
      <c r="M9" s="96">
        <v>7830.832888110357</v>
      </c>
      <c r="N9" s="97">
        <v>369.893798828125</v>
      </c>
      <c r="O9" s="97">
        <v>3549.235107421875</v>
      </c>
      <c r="P9" s="77"/>
      <c r="Q9" s="98"/>
      <c r="R9" s="98"/>
      <c r="S9" s="99"/>
      <c r="T9" s="51">
        <v>1</v>
      </c>
      <c r="U9" s="51">
        <v>0</v>
      </c>
      <c r="V9" s="52">
        <v>0</v>
      </c>
      <c r="W9" s="52">
        <v>0.043478</v>
      </c>
      <c r="X9" s="52">
        <v>0.046099</v>
      </c>
      <c r="Y9" s="52">
        <v>0.434383</v>
      </c>
      <c r="Z9" s="52">
        <v>0</v>
      </c>
      <c r="AA9" s="52">
        <v>0</v>
      </c>
      <c r="AB9" s="82">
        <v>9</v>
      </c>
      <c r="AC9" s="82"/>
      <c r="AD9" s="100"/>
      <c r="AE9" s="85" t="s">
        <v>395</v>
      </c>
      <c r="AF9" s="85">
        <v>3653</v>
      </c>
      <c r="AG9" s="85">
        <v>35845</v>
      </c>
      <c r="AH9" s="85">
        <v>22364</v>
      </c>
      <c r="AI9" s="85">
        <v>6056</v>
      </c>
      <c r="AJ9" s="85"/>
      <c r="AK9" s="85" t="s">
        <v>408</v>
      </c>
      <c r="AL9" s="85" t="s">
        <v>421</v>
      </c>
      <c r="AM9" s="90" t="s">
        <v>432</v>
      </c>
      <c r="AN9" s="85"/>
      <c r="AO9" s="87">
        <v>40360.65883101852</v>
      </c>
      <c r="AP9" s="90" t="s">
        <v>444</v>
      </c>
      <c r="AQ9" s="85" t="b">
        <v>0</v>
      </c>
      <c r="AR9" s="85" t="b">
        <v>0</v>
      </c>
      <c r="AS9" s="85" t="b">
        <v>1</v>
      </c>
      <c r="AT9" s="85" t="s">
        <v>362</v>
      </c>
      <c r="AU9" s="85">
        <v>1411</v>
      </c>
      <c r="AV9" s="90" t="s">
        <v>453</v>
      </c>
      <c r="AW9" s="85" t="b">
        <v>0</v>
      </c>
      <c r="AX9" s="85" t="s">
        <v>463</v>
      </c>
      <c r="AY9" s="90" t="s">
        <v>470</v>
      </c>
      <c r="AZ9" s="85" t="s">
        <v>65</v>
      </c>
      <c r="BA9" s="85" t="str">
        <f>REPLACE(INDEX(GroupVertices[Group],MATCH(Vertices[[#This Row],[Vertex]],GroupVertices[Vertex],0)),1,1,"")</f>
        <v>1</v>
      </c>
      <c r="BB9" s="51"/>
      <c r="BC9" s="52"/>
      <c r="BD9" s="51"/>
      <c r="BE9" s="52"/>
      <c r="BF9" s="51"/>
      <c r="BG9" s="52"/>
      <c r="BH9" s="51"/>
      <c r="BI9" s="52"/>
      <c r="BJ9" s="51"/>
      <c r="BK9" s="51"/>
      <c r="BL9" s="51"/>
      <c r="BM9" s="51"/>
      <c r="BN9" s="51"/>
      <c r="BO9" s="51"/>
      <c r="BP9" s="51"/>
      <c r="BQ9" s="51"/>
      <c r="BR9" s="51"/>
      <c r="BS9" s="51"/>
      <c r="BT9" s="51"/>
      <c r="BU9" s="2"/>
      <c r="BV9" s="3"/>
      <c r="BW9" s="3"/>
      <c r="BX9" s="3"/>
      <c r="BY9" s="3"/>
    </row>
    <row r="10" spans="1:77" ht="41.45" customHeight="1">
      <c r="A10" s="14" t="s">
        <v>238</v>
      </c>
      <c r="C10" s="15"/>
      <c r="D10" s="15" t="s">
        <v>64</v>
      </c>
      <c r="E10" s="95">
        <v>1000</v>
      </c>
      <c r="F10" s="81">
        <v>77.82417341799868</v>
      </c>
      <c r="G10" s="114" t="s">
        <v>290</v>
      </c>
      <c r="H10" s="15"/>
      <c r="I10" s="16" t="s">
        <v>238</v>
      </c>
      <c r="J10" s="66"/>
      <c r="K10" s="66"/>
      <c r="L10" s="117" t="s">
        <v>483</v>
      </c>
      <c r="M10" s="96">
        <v>7391.463805561638</v>
      </c>
      <c r="N10" s="97">
        <v>6055.80712890625</v>
      </c>
      <c r="O10" s="97">
        <v>4430.5009765625</v>
      </c>
      <c r="P10" s="77"/>
      <c r="Q10" s="98"/>
      <c r="R10" s="98"/>
      <c r="S10" s="99"/>
      <c r="T10" s="51">
        <v>1</v>
      </c>
      <c r="U10" s="51">
        <v>1</v>
      </c>
      <c r="V10" s="52">
        <v>0</v>
      </c>
      <c r="W10" s="52">
        <v>0.043478</v>
      </c>
      <c r="X10" s="52">
        <v>0.046099</v>
      </c>
      <c r="Y10" s="52">
        <v>0.434383</v>
      </c>
      <c r="Z10" s="52">
        <v>0</v>
      </c>
      <c r="AA10" s="52">
        <v>1</v>
      </c>
      <c r="AB10" s="82">
        <v>10</v>
      </c>
      <c r="AC10" s="82"/>
      <c r="AD10" s="100"/>
      <c r="AE10" s="85" t="s">
        <v>396</v>
      </c>
      <c r="AF10" s="85">
        <v>584</v>
      </c>
      <c r="AG10" s="85">
        <v>33838</v>
      </c>
      <c r="AH10" s="85">
        <v>40</v>
      </c>
      <c r="AI10" s="85">
        <v>17068</v>
      </c>
      <c r="AJ10" s="85"/>
      <c r="AK10" s="85" t="s">
        <v>409</v>
      </c>
      <c r="AL10" s="85" t="s">
        <v>422</v>
      </c>
      <c r="AM10" s="90" t="s">
        <v>433</v>
      </c>
      <c r="AN10" s="85"/>
      <c r="AO10" s="87">
        <v>39929.54131944444</v>
      </c>
      <c r="AP10" s="90" t="s">
        <v>445</v>
      </c>
      <c r="AQ10" s="85" t="b">
        <v>0</v>
      </c>
      <c r="AR10" s="85" t="b">
        <v>0</v>
      </c>
      <c r="AS10" s="85" t="b">
        <v>1</v>
      </c>
      <c r="AT10" s="85" t="s">
        <v>451</v>
      </c>
      <c r="AU10" s="85">
        <v>1016</v>
      </c>
      <c r="AV10" s="90" t="s">
        <v>453</v>
      </c>
      <c r="AW10" s="85" t="b">
        <v>0</v>
      </c>
      <c r="AX10" s="85" t="s">
        <v>463</v>
      </c>
      <c r="AY10" s="90" t="s">
        <v>471</v>
      </c>
      <c r="AZ10" s="85" t="s">
        <v>66</v>
      </c>
      <c r="BA10" s="85" t="str">
        <f>REPLACE(INDEX(GroupVertices[Group],MATCH(Vertices[[#This Row],[Vertex]],GroupVertices[Vertex],0)),1,1,"")</f>
        <v>1</v>
      </c>
      <c r="BB10" s="51">
        <v>0</v>
      </c>
      <c r="BC10" s="52">
        <v>0</v>
      </c>
      <c r="BD10" s="51">
        <v>0</v>
      </c>
      <c r="BE10" s="52">
        <v>0</v>
      </c>
      <c r="BF10" s="51">
        <v>0</v>
      </c>
      <c r="BG10" s="52">
        <v>0</v>
      </c>
      <c r="BH10" s="51">
        <v>39</v>
      </c>
      <c r="BI10" s="52">
        <v>100</v>
      </c>
      <c r="BJ10" s="51">
        <v>39</v>
      </c>
      <c r="BK10" s="51"/>
      <c r="BL10" s="51"/>
      <c r="BM10" s="51"/>
      <c r="BN10" s="51"/>
      <c r="BO10" s="51" t="s">
        <v>271</v>
      </c>
      <c r="BP10" s="51" t="s">
        <v>271</v>
      </c>
      <c r="BQ10" s="150" t="s">
        <v>867</v>
      </c>
      <c r="BR10" s="150" t="s">
        <v>867</v>
      </c>
      <c r="BS10" s="150" t="s">
        <v>880</v>
      </c>
      <c r="BT10" s="150" t="s">
        <v>880</v>
      </c>
      <c r="BU10" s="2"/>
      <c r="BV10" s="3"/>
      <c r="BW10" s="3"/>
      <c r="BX10" s="3"/>
      <c r="BY10" s="3"/>
    </row>
    <row r="11" spans="1:77" ht="41.45" customHeight="1">
      <c r="A11" s="14" t="s">
        <v>239</v>
      </c>
      <c r="C11" s="15"/>
      <c r="D11" s="15" t="s">
        <v>64</v>
      </c>
      <c r="E11" s="95">
        <v>1000</v>
      </c>
      <c r="F11" s="81">
        <v>89.42544339829209</v>
      </c>
      <c r="G11" s="114" t="s">
        <v>291</v>
      </c>
      <c r="H11" s="15"/>
      <c r="I11" s="16" t="s">
        <v>239</v>
      </c>
      <c r="J11" s="66"/>
      <c r="K11" s="66"/>
      <c r="L11" s="117" t="s">
        <v>484</v>
      </c>
      <c r="M11" s="96">
        <v>3525.147230129188</v>
      </c>
      <c r="N11" s="97">
        <v>7424.73876953125</v>
      </c>
      <c r="O11" s="97">
        <v>727.7807006835938</v>
      </c>
      <c r="P11" s="77"/>
      <c r="Q11" s="98"/>
      <c r="R11" s="98"/>
      <c r="S11" s="99"/>
      <c r="T11" s="51">
        <v>2</v>
      </c>
      <c r="U11" s="51">
        <v>2</v>
      </c>
      <c r="V11" s="52">
        <v>0</v>
      </c>
      <c r="W11" s="52">
        <v>0.047619</v>
      </c>
      <c r="X11" s="52">
        <v>0.090217</v>
      </c>
      <c r="Y11" s="52">
        <v>0.983451</v>
      </c>
      <c r="Z11" s="52">
        <v>0.6666666666666666</v>
      </c>
      <c r="AA11" s="52">
        <v>0.3333333333333333</v>
      </c>
      <c r="AB11" s="82">
        <v>11</v>
      </c>
      <c r="AC11" s="82"/>
      <c r="AD11" s="100"/>
      <c r="AE11" s="85" t="s">
        <v>397</v>
      </c>
      <c r="AF11" s="85">
        <v>2689</v>
      </c>
      <c r="AG11" s="85">
        <v>16177</v>
      </c>
      <c r="AH11" s="85">
        <v>7159</v>
      </c>
      <c r="AI11" s="85">
        <v>6561</v>
      </c>
      <c r="AJ11" s="85"/>
      <c r="AK11" s="85" t="s">
        <v>410</v>
      </c>
      <c r="AL11" s="85" t="s">
        <v>423</v>
      </c>
      <c r="AM11" s="90" t="s">
        <v>434</v>
      </c>
      <c r="AN11" s="85"/>
      <c r="AO11" s="87">
        <v>41506.32561342593</v>
      </c>
      <c r="AP11" s="90" t="s">
        <v>446</v>
      </c>
      <c r="AQ11" s="85" t="b">
        <v>0</v>
      </c>
      <c r="AR11" s="85" t="b">
        <v>0</v>
      </c>
      <c r="AS11" s="85" t="b">
        <v>1</v>
      </c>
      <c r="AT11" s="85" t="s">
        <v>362</v>
      </c>
      <c r="AU11" s="85">
        <v>679</v>
      </c>
      <c r="AV11" s="90" t="s">
        <v>453</v>
      </c>
      <c r="AW11" s="85" t="b">
        <v>0</v>
      </c>
      <c r="AX11" s="85" t="s">
        <v>463</v>
      </c>
      <c r="AY11" s="90" t="s">
        <v>472</v>
      </c>
      <c r="AZ11" s="85" t="s">
        <v>66</v>
      </c>
      <c r="BA11" s="85" t="str">
        <f>REPLACE(INDEX(GroupVertices[Group],MATCH(Vertices[[#This Row],[Vertex]],GroupVertices[Vertex],0)),1,1,"")</f>
        <v>2</v>
      </c>
      <c r="BB11" s="51">
        <v>0</v>
      </c>
      <c r="BC11" s="52">
        <v>0</v>
      </c>
      <c r="BD11" s="51">
        <v>0</v>
      </c>
      <c r="BE11" s="52">
        <v>0</v>
      </c>
      <c r="BF11" s="51">
        <v>0</v>
      </c>
      <c r="BG11" s="52">
        <v>0</v>
      </c>
      <c r="BH11" s="51">
        <v>34</v>
      </c>
      <c r="BI11" s="52">
        <v>100</v>
      </c>
      <c r="BJ11" s="51">
        <v>34</v>
      </c>
      <c r="BK11" s="51" t="s">
        <v>263</v>
      </c>
      <c r="BL11" s="51" t="s">
        <v>263</v>
      </c>
      <c r="BM11" s="51" t="s">
        <v>265</v>
      </c>
      <c r="BN11" s="51" t="s">
        <v>265</v>
      </c>
      <c r="BO11" s="51" t="s">
        <v>273</v>
      </c>
      <c r="BP11" s="51" t="s">
        <v>273</v>
      </c>
      <c r="BQ11" s="150" t="s">
        <v>868</v>
      </c>
      <c r="BR11" s="150" t="s">
        <v>868</v>
      </c>
      <c r="BS11" s="150" t="s">
        <v>881</v>
      </c>
      <c r="BT11" s="150" t="s">
        <v>881</v>
      </c>
      <c r="BU11" s="2"/>
      <c r="BV11" s="3"/>
      <c r="BW11" s="3"/>
      <c r="BX11" s="3"/>
      <c r="BY11" s="3"/>
    </row>
    <row r="12" spans="1:77" ht="41.45" customHeight="1">
      <c r="A12" s="14" t="s">
        <v>246</v>
      </c>
      <c r="C12" s="15"/>
      <c r="D12" s="15" t="s">
        <v>64</v>
      </c>
      <c r="E12" s="95">
        <v>214.264380668406</v>
      </c>
      <c r="F12" s="81">
        <v>99.3404860959054</v>
      </c>
      <c r="G12" s="114" t="s">
        <v>462</v>
      </c>
      <c r="H12" s="15"/>
      <c r="I12" s="16" t="s">
        <v>246</v>
      </c>
      <c r="J12" s="66"/>
      <c r="K12" s="66"/>
      <c r="L12" s="117" t="s">
        <v>485</v>
      </c>
      <c r="M12" s="96">
        <v>220.79400043792424</v>
      </c>
      <c r="N12" s="97">
        <v>6215.45068359375</v>
      </c>
      <c r="O12" s="97">
        <v>2726.37548828125</v>
      </c>
      <c r="P12" s="77"/>
      <c r="Q12" s="98"/>
      <c r="R12" s="98"/>
      <c r="S12" s="99"/>
      <c r="T12" s="51">
        <v>3</v>
      </c>
      <c r="U12" s="51">
        <v>0</v>
      </c>
      <c r="V12" s="52">
        <v>0</v>
      </c>
      <c r="W12" s="52">
        <v>0.047619</v>
      </c>
      <c r="X12" s="52">
        <v>0.090217</v>
      </c>
      <c r="Y12" s="52">
        <v>0.983451</v>
      </c>
      <c r="Z12" s="52">
        <v>0.8333333333333334</v>
      </c>
      <c r="AA12" s="52">
        <v>0</v>
      </c>
      <c r="AB12" s="82">
        <v>12</v>
      </c>
      <c r="AC12" s="82"/>
      <c r="AD12" s="100"/>
      <c r="AE12" s="85" t="s">
        <v>398</v>
      </c>
      <c r="AF12" s="85">
        <v>395</v>
      </c>
      <c r="AG12" s="85">
        <v>1083</v>
      </c>
      <c r="AH12" s="85">
        <v>1650</v>
      </c>
      <c r="AI12" s="85">
        <v>1336</v>
      </c>
      <c r="AJ12" s="85"/>
      <c r="AK12" s="85" t="s">
        <v>411</v>
      </c>
      <c r="AL12" s="85" t="s">
        <v>418</v>
      </c>
      <c r="AM12" s="90" t="s">
        <v>435</v>
      </c>
      <c r="AN12" s="85"/>
      <c r="AO12" s="87">
        <v>40595.93510416667</v>
      </c>
      <c r="AP12" s="90" t="s">
        <v>447</v>
      </c>
      <c r="AQ12" s="85" t="b">
        <v>0</v>
      </c>
      <c r="AR12" s="85" t="b">
        <v>0</v>
      </c>
      <c r="AS12" s="85" t="b">
        <v>0</v>
      </c>
      <c r="AT12" s="85" t="s">
        <v>362</v>
      </c>
      <c r="AU12" s="85">
        <v>77</v>
      </c>
      <c r="AV12" s="90" t="s">
        <v>453</v>
      </c>
      <c r="AW12" s="85" t="b">
        <v>0</v>
      </c>
      <c r="AX12" s="85" t="s">
        <v>463</v>
      </c>
      <c r="AY12" s="90" t="s">
        <v>473</v>
      </c>
      <c r="AZ12" s="85" t="s">
        <v>65</v>
      </c>
      <c r="BA12" s="85" t="str">
        <f>REPLACE(INDEX(GroupVertices[Group],MATCH(Vertices[[#This Row],[Vertex]],GroupVertices[Vertex],0)),1,1,"")</f>
        <v>2</v>
      </c>
      <c r="BB12" s="51"/>
      <c r="BC12" s="52"/>
      <c r="BD12" s="51"/>
      <c r="BE12" s="52"/>
      <c r="BF12" s="51"/>
      <c r="BG12" s="52"/>
      <c r="BH12" s="51"/>
      <c r="BI12" s="52"/>
      <c r="BJ12" s="51"/>
      <c r="BK12" s="51"/>
      <c r="BL12" s="51"/>
      <c r="BM12" s="51"/>
      <c r="BN12" s="51"/>
      <c r="BO12" s="51"/>
      <c r="BP12" s="51"/>
      <c r="BQ12" s="51"/>
      <c r="BR12" s="51"/>
      <c r="BS12" s="51"/>
      <c r="BT12" s="51"/>
      <c r="BU12" s="2"/>
      <c r="BV12" s="3"/>
      <c r="BW12" s="3"/>
      <c r="BX12" s="3"/>
      <c r="BY12" s="3"/>
    </row>
    <row r="13" spans="1:77" ht="41.45" customHeight="1">
      <c r="A13" s="14" t="s">
        <v>240</v>
      </c>
      <c r="C13" s="15"/>
      <c r="D13" s="15" t="s">
        <v>64</v>
      </c>
      <c r="E13" s="95">
        <v>254.712013914772</v>
      </c>
      <c r="F13" s="81">
        <v>98.83008539522663</v>
      </c>
      <c r="G13" s="114" t="s">
        <v>293</v>
      </c>
      <c r="H13" s="15"/>
      <c r="I13" s="16" t="s">
        <v>240</v>
      </c>
      <c r="J13" s="66"/>
      <c r="K13" s="66"/>
      <c r="L13" s="117" t="s">
        <v>486</v>
      </c>
      <c r="M13" s="96">
        <v>390.89354061747315</v>
      </c>
      <c r="N13" s="97">
        <v>7885.640625</v>
      </c>
      <c r="O13" s="97">
        <v>4911.66650390625</v>
      </c>
      <c r="P13" s="77"/>
      <c r="Q13" s="98"/>
      <c r="R13" s="98"/>
      <c r="S13" s="99"/>
      <c r="T13" s="51">
        <v>3</v>
      </c>
      <c r="U13" s="51">
        <v>5</v>
      </c>
      <c r="V13" s="52">
        <v>5</v>
      </c>
      <c r="W13" s="52">
        <v>0.052632</v>
      </c>
      <c r="X13" s="52">
        <v>0.115262</v>
      </c>
      <c r="Y13" s="52">
        <v>1.590751</v>
      </c>
      <c r="Z13" s="52">
        <v>0.35</v>
      </c>
      <c r="AA13" s="52">
        <v>0.6</v>
      </c>
      <c r="AB13" s="82">
        <v>13</v>
      </c>
      <c r="AC13" s="82"/>
      <c r="AD13" s="100"/>
      <c r="AE13" s="85" t="s">
        <v>399</v>
      </c>
      <c r="AF13" s="85">
        <v>1712</v>
      </c>
      <c r="AG13" s="85">
        <v>1860</v>
      </c>
      <c r="AH13" s="85">
        <v>2518</v>
      </c>
      <c r="AI13" s="85">
        <v>8869</v>
      </c>
      <c r="AJ13" s="85"/>
      <c r="AK13" s="85" t="s">
        <v>412</v>
      </c>
      <c r="AL13" s="85" t="s">
        <v>424</v>
      </c>
      <c r="AM13" s="85"/>
      <c r="AN13" s="85"/>
      <c r="AO13" s="87">
        <v>40247.520324074074</v>
      </c>
      <c r="AP13" s="90" t="s">
        <v>448</v>
      </c>
      <c r="AQ13" s="85" t="b">
        <v>0</v>
      </c>
      <c r="AR13" s="85" t="b">
        <v>0</v>
      </c>
      <c r="AS13" s="85" t="b">
        <v>1</v>
      </c>
      <c r="AT13" s="85" t="s">
        <v>362</v>
      </c>
      <c r="AU13" s="85">
        <v>58</v>
      </c>
      <c r="AV13" s="90" t="s">
        <v>457</v>
      </c>
      <c r="AW13" s="85" t="b">
        <v>0</v>
      </c>
      <c r="AX13" s="85" t="s">
        <v>463</v>
      </c>
      <c r="AY13" s="90" t="s">
        <v>474</v>
      </c>
      <c r="AZ13" s="85" t="s">
        <v>66</v>
      </c>
      <c r="BA13" s="85" t="str">
        <f>REPLACE(INDEX(GroupVertices[Group],MATCH(Vertices[[#This Row],[Vertex]],GroupVertices[Vertex],0)),1,1,"")</f>
        <v>2</v>
      </c>
      <c r="BB13" s="51">
        <v>0</v>
      </c>
      <c r="BC13" s="52">
        <v>0</v>
      </c>
      <c r="BD13" s="51">
        <v>0</v>
      </c>
      <c r="BE13" s="52">
        <v>0</v>
      </c>
      <c r="BF13" s="51">
        <v>0</v>
      </c>
      <c r="BG13" s="52">
        <v>0</v>
      </c>
      <c r="BH13" s="51">
        <v>168</v>
      </c>
      <c r="BI13" s="52">
        <v>100</v>
      </c>
      <c r="BJ13" s="51">
        <v>168</v>
      </c>
      <c r="BK13" s="51"/>
      <c r="BL13" s="51"/>
      <c r="BM13" s="51"/>
      <c r="BN13" s="51"/>
      <c r="BO13" s="51" t="s">
        <v>859</v>
      </c>
      <c r="BP13" s="51" t="s">
        <v>278</v>
      </c>
      <c r="BQ13" s="150" t="s">
        <v>869</v>
      </c>
      <c r="BR13" s="150" t="s">
        <v>874</v>
      </c>
      <c r="BS13" s="150" t="s">
        <v>882</v>
      </c>
      <c r="BT13" s="150" t="s">
        <v>887</v>
      </c>
      <c r="BU13" s="2"/>
      <c r="BV13" s="3"/>
      <c r="BW13" s="3"/>
      <c r="BX13" s="3"/>
      <c r="BY13" s="3"/>
    </row>
    <row r="14" spans="1:77" ht="41.45" customHeight="1">
      <c r="A14" s="14" t="s">
        <v>241</v>
      </c>
      <c r="C14" s="15"/>
      <c r="D14" s="15" t="s">
        <v>64</v>
      </c>
      <c r="E14" s="95">
        <v>378.3453845198161</v>
      </c>
      <c r="F14" s="81">
        <v>97.26998029340925</v>
      </c>
      <c r="G14" s="114" t="s">
        <v>294</v>
      </c>
      <c r="H14" s="15"/>
      <c r="I14" s="16" t="s">
        <v>241</v>
      </c>
      <c r="J14" s="66"/>
      <c r="K14" s="66"/>
      <c r="L14" s="117" t="s">
        <v>518</v>
      </c>
      <c r="M14" s="96">
        <v>910.8245675498139</v>
      </c>
      <c r="N14" s="97">
        <v>9741.0966796875</v>
      </c>
      <c r="O14" s="97">
        <v>4832.107421875</v>
      </c>
      <c r="P14" s="77"/>
      <c r="Q14" s="98"/>
      <c r="R14" s="98"/>
      <c r="S14" s="99"/>
      <c r="T14" s="51">
        <v>1</v>
      </c>
      <c r="U14" s="51">
        <v>2</v>
      </c>
      <c r="V14" s="52">
        <v>0</v>
      </c>
      <c r="W14" s="52">
        <v>0.045455</v>
      </c>
      <c r="X14" s="52">
        <v>0.070847</v>
      </c>
      <c r="Y14" s="52">
        <v>0.704809</v>
      </c>
      <c r="Z14" s="52">
        <v>1</v>
      </c>
      <c r="AA14" s="52">
        <v>0.5</v>
      </c>
      <c r="AB14" s="82">
        <v>14</v>
      </c>
      <c r="AC14" s="82"/>
      <c r="AD14" s="100"/>
      <c r="AE14" s="85" t="s">
        <v>400</v>
      </c>
      <c r="AF14" s="85">
        <v>2427</v>
      </c>
      <c r="AG14" s="85">
        <v>4235</v>
      </c>
      <c r="AH14" s="85">
        <v>25768</v>
      </c>
      <c r="AI14" s="85">
        <v>5165</v>
      </c>
      <c r="AJ14" s="85"/>
      <c r="AK14" s="85" t="s">
        <v>413</v>
      </c>
      <c r="AL14" s="85" t="s">
        <v>425</v>
      </c>
      <c r="AM14" s="90" t="s">
        <v>436</v>
      </c>
      <c r="AN14" s="85"/>
      <c r="AO14" s="87">
        <v>41413.27190972222</v>
      </c>
      <c r="AP14" s="90" t="s">
        <v>449</v>
      </c>
      <c r="AQ14" s="85" t="b">
        <v>0</v>
      </c>
      <c r="AR14" s="85" t="b">
        <v>0</v>
      </c>
      <c r="AS14" s="85" t="b">
        <v>1</v>
      </c>
      <c r="AT14" s="85" t="s">
        <v>362</v>
      </c>
      <c r="AU14" s="85">
        <v>544</v>
      </c>
      <c r="AV14" s="90" t="s">
        <v>458</v>
      </c>
      <c r="AW14" s="85" t="b">
        <v>0</v>
      </c>
      <c r="AX14" s="85" t="s">
        <v>463</v>
      </c>
      <c r="AY14" s="90" t="s">
        <v>475</v>
      </c>
      <c r="AZ14" s="85" t="s">
        <v>66</v>
      </c>
      <c r="BA14" s="85" t="str">
        <f>REPLACE(INDEX(GroupVertices[Group],MATCH(Vertices[[#This Row],[Vertex]],GroupVertices[Vertex],0)),1,1,"")</f>
        <v>2</v>
      </c>
      <c r="BB14" s="51">
        <v>0</v>
      </c>
      <c r="BC14" s="52">
        <v>0</v>
      </c>
      <c r="BD14" s="51">
        <v>0</v>
      </c>
      <c r="BE14" s="52">
        <v>0</v>
      </c>
      <c r="BF14" s="51">
        <v>0</v>
      </c>
      <c r="BG14" s="52">
        <v>0</v>
      </c>
      <c r="BH14" s="51">
        <v>39</v>
      </c>
      <c r="BI14" s="52">
        <v>100</v>
      </c>
      <c r="BJ14" s="51">
        <v>39</v>
      </c>
      <c r="BK14" s="51" t="s">
        <v>263</v>
      </c>
      <c r="BL14" s="51" t="s">
        <v>263</v>
      </c>
      <c r="BM14" s="51" t="s">
        <v>265</v>
      </c>
      <c r="BN14" s="51" t="s">
        <v>265</v>
      </c>
      <c r="BO14" s="51" t="s">
        <v>860</v>
      </c>
      <c r="BP14" s="51" t="s">
        <v>860</v>
      </c>
      <c r="BQ14" s="150" t="s">
        <v>870</v>
      </c>
      <c r="BR14" s="150" t="s">
        <v>875</v>
      </c>
      <c r="BS14" s="150" t="s">
        <v>883</v>
      </c>
      <c r="BT14" s="150" t="s">
        <v>883</v>
      </c>
      <c r="BU14" s="2"/>
      <c r="BV14" s="3"/>
      <c r="BW14" s="3"/>
      <c r="BX14" s="3"/>
      <c r="BY14" s="3"/>
    </row>
    <row r="15" spans="1:77" ht="41.45" customHeight="1">
      <c r="A15" s="101" t="s">
        <v>242</v>
      </c>
      <c r="C15" s="102"/>
      <c r="D15" s="102" t="s">
        <v>64</v>
      </c>
      <c r="E15" s="103">
        <v>281.0003727171077</v>
      </c>
      <c r="F15" s="104">
        <v>98.49835778410335</v>
      </c>
      <c r="G15" s="115" t="s">
        <v>295</v>
      </c>
      <c r="H15" s="102"/>
      <c r="I15" s="105" t="s">
        <v>242</v>
      </c>
      <c r="J15" s="106"/>
      <c r="K15" s="106"/>
      <c r="L15" s="118" t="s">
        <v>487</v>
      </c>
      <c r="M15" s="107">
        <v>501.44729581782354</v>
      </c>
      <c r="N15" s="108">
        <v>7406.62109375</v>
      </c>
      <c r="O15" s="108">
        <v>9542.134765625</v>
      </c>
      <c r="P15" s="109"/>
      <c r="Q15" s="110"/>
      <c r="R15" s="110"/>
      <c r="S15" s="111"/>
      <c r="T15" s="51">
        <v>2</v>
      </c>
      <c r="U15" s="51">
        <v>2</v>
      </c>
      <c r="V15" s="52">
        <v>0</v>
      </c>
      <c r="W15" s="52">
        <v>0.045455</v>
      </c>
      <c r="X15" s="52">
        <v>0.070847</v>
      </c>
      <c r="Y15" s="52">
        <v>0.704809</v>
      </c>
      <c r="Z15" s="52">
        <v>1</v>
      </c>
      <c r="AA15" s="52">
        <v>1</v>
      </c>
      <c r="AB15" s="112">
        <v>15</v>
      </c>
      <c r="AC15" s="112"/>
      <c r="AD15" s="113"/>
      <c r="AE15" s="85" t="s">
        <v>401</v>
      </c>
      <c r="AF15" s="85">
        <v>2073</v>
      </c>
      <c r="AG15" s="85">
        <v>2365</v>
      </c>
      <c r="AH15" s="85">
        <v>977</v>
      </c>
      <c r="AI15" s="85">
        <v>1360</v>
      </c>
      <c r="AJ15" s="85"/>
      <c r="AK15" s="85" t="s">
        <v>414</v>
      </c>
      <c r="AL15" s="85" t="s">
        <v>422</v>
      </c>
      <c r="AM15" s="90" t="s">
        <v>437</v>
      </c>
      <c r="AN15" s="85"/>
      <c r="AO15" s="87">
        <v>42497.75623842593</v>
      </c>
      <c r="AP15" s="90" t="s">
        <v>450</v>
      </c>
      <c r="AQ15" s="85" t="b">
        <v>0</v>
      </c>
      <c r="AR15" s="85" t="b">
        <v>0</v>
      </c>
      <c r="AS15" s="85" t="b">
        <v>0</v>
      </c>
      <c r="AT15" s="85" t="s">
        <v>362</v>
      </c>
      <c r="AU15" s="85">
        <v>48</v>
      </c>
      <c r="AV15" s="90" t="s">
        <v>453</v>
      </c>
      <c r="AW15" s="85" t="b">
        <v>0</v>
      </c>
      <c r="AX15" s="85" t="s">
        <v>463</v>
      </c>
      <c r="AY15" s="90" t="s">
        <v>476</v>
      </c>
      <c r="AZ15" s="85" t="s">
        <v>66</v>
      </c>
      <c r="BA15" s="85" t="str">
        <f>REPLACE(INDEX(GroupVertices[Group],MATCH(Vertices[[#This Row],[Vertex]],GroupVertices[Vertex],0)),1,1,"")</f>
        <v>2</v>
      </c>
      <c r="BB15" s="51">
        <v>0</v>
      </c>
      <c r="BC15" s="52">
        <v>0</v>
      </c>
      <c r="BD15" s="51">
        <v>0</v>
      </c>
      <c r="BE15" s="52">
        <v>0</v>
      </c>
      <c r="BF15" s="51">
        <v>0</v>
      </c>
      <c r="BG15" s="52">
        <v>0</v>
      </c>
      <c r="BH15" s="51">
        <v>39</v>
      </c>
      <c r="BI15" s="52">
        <v>100</v>
      </c>
      <c r="BJ15" s="51">
        <v>39</v>
      </c>
      <c r="BK15" s="51"/>
      <c r="BL15" s="51"/>
      <c r="BM15" s="51"/>
      <c r="BN15" s="51"/>
      <c r="BO15" s="51" t="s">
        <v>275</v>
      </c>
      <c r="BP15" s="51" t="s">
        <v>275</v>
      </c>
      <c r="BQ15" s="150" t="s">
        <v>871</v>
      </c>
      <c r="BR15" s="150" t="s">
        <v>871</v>
      </c>
      <c r="BS15" s="150" t="s">
        <v>884</v>
      </c>
      <c r="BT15" s="150" t="s">
        <v>884</v>
      </c>
      <c r="BU15" s="2"/>
      <c r="BV15" s="3"/>
      <c r="BW15" s="3"/>
      <c r="BX15" s="3"/>
      <c r="BY1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15"/>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1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1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1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1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15"/>
    <dataValidation allowBlank="1" showInputMessage="1" promptTitle="Vertex Tooltip" prompt="Enter optional text that will pop up when the mouse is hovered over the vertex." errorTitle="Invalid Vertex Image Key" sqref="L3:L15"/>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1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1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15"/>
    <dataValidation allowBlank="1" showInputMessage="1" promptTitle="Vertex Label Fill Color" prompt="To select an optional fill color for the Label shape, right-click and select Select Color on the right-click menu." sqref="J3:J15"/>
    <dataValidation allowBlank="1" showInputMessage="1" promptTitle="Vertex Image File" prompt="Enter the path to an image file.  Hover over the column header for examples." errorTitle="Invalid Vertex Image Key" sqref="G3:G15"/>
    <dataValidation allowBlank="1" showInputMessage="1" promptTitle="Vertex Color" prompt="To select an optional vertex color, right-click and select Select Color on the right-click menu." sqref="C3:C15"/>
    <dataValidation allowBlank="1" showInputMessage="1" promptTitle="Vertex Opacity" prompt="Enter an optional vertex opacity between 0 (transparent) and 100 (opaque)." errorTitle="Invalid Vertex Opacity" error="The optional vertex opacity must be a whole number between 0 and 10." sqref="F3:F15"/>
    <dataValidation type="list" allowBlank="1" showInputMessage="1" showErrorMessage="1" promptTitle="Vertex Shape" prompt="Select an optional vertex shape." errorTitle="Invalid Vertex Shape" error="You have entered an invalid vertex shape.  Try selecting from the drop-down list instead." sqref="D3:D1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1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15">
      <formula1>ValidVertexLabelPositions</formula1>
    </dataValidation>
    <dataValidation allowBlank="1" showInputMessage="1" showErrorMessage="1" promptTitle="Vertex Name" prompt="Enter the name of the vertex." sqref="A3:A15"/>
  </dataValidations>
  <hyperlinks>
    <hyperlink ref="AM3" r:id="rId1" display="https://t.co/wnmEAWZUGz"/>
    <hyperlink ref="AM4" r:id="rId2" display="http://t.co/GgSIKo8hfE"/>
    <hyperlink ref="AM5" r:id="rId3" display="https://t.co/Z9IbIYXfiR"/>
    <hyperlink ref="AM6" r:id="rId4" display="https://t.co/Prg0suWkeo"/>
    <hyperlink ref="AM7" r:id="rId5" display="https://t.co/HpxzzYE9BO"/>
    <hyperlink ref="AM8" r:id="rId6" display="http://t.co/eLP81rQtXr"/>
    <hyperlink ref="AM9" r:id="rId7" display="http://t.co/xB5uLk3w7u"/>
    <hyperlink ref="AM10" r:id="rId8" display="https://t.co/b8EPZAdSfv"/>
    <hyperlink ref="AM11" r:id="rId9" display="https://t.co/evzYvnDOws"/>
    <hyperlink ref="AM12" r:id="rId10" display="http://t.co/evzYvnDOws"/>
    <hyperlink ref="AM14" r:id="rId11" display="https://t.co/HLYsjOJBZf"/>
    <hyperlink ref="AM15" r:id="rId12" display="https://t.co/td25Aq5Chm"/>
    <hyperlink ref="AP3" r:id="rId13" display="https://pbs.twimg.com/profile_banners/71613889/1546110813"/>
    <hyperlink ref="AP4" r:id="rId14" display="https://pbs.twimg.com/profile_banners/296301094/1434621362"/>
    <hyperlink ref="AP5" r:id="rId15" display="https://pbs.twimg.com/profile_banners/291310770/1548528217"/>
    <hyperlink ref="AP6" r:id="rId16" display="https://pbs.twimg.com/profile_banners/2985455669/1553779674"/>
    <hyperlink ref="AP7" r:id="rId17" display="https://pbs.twimg.com/profile_banners/169198317/1489169788"/>
    <hyperlink ref="AP8" r:id="rId18" display="https://pbs.twimg.com/profile_banners/2810991816/1516115741"/>
    <hyperlink ref="AP9" r:id="rId19" display="https://pbs.twimg.com/profile_banners/161718323/1550221282"/>
    <hyperlink ref="AP10" r:id="rId20" display="https://pbs.twimg.com/profile_banners/35459613/1485453670"/>
    <hyperlink ref="AP11" r:id="rId21" display="https://pbs.twimg.com/profile_banners/1685197165/1516796139"/>
    <hyperlink ref="AP12" r:id="rId22" display="https://pbs.twimg.com/profile_banners/255710397/1553527190"/>
    <hyperlink ref="AP13" r:id="rId23" display="https://pbs.twimg.com/profile_banners/121737123/1491995933"/>
    <hyperlink ref="AP14" r:id="rId24" display="https://pbs.twimg.com/profile_banners/1440393044/1536430781"/>
    <hyperlink ref="AP15" r:id="rId25" display="https://pbs.twimg.com/profile_banners/729010153966702593/1535227348"/>
    <hyperlink ref="AV3" r:id="rId26" display="http://abs.twimg.com/images/themes/theme7/bg.gif"/>
    <hyperlink ref="AV4" r:id="rId27" display="http://abs.twimg.com/images/themes/theme1/bg.png"/>
    <hyperlink ref="AV5" r:id="rId28" display="http://abs.twimg.com/images/themes/theme9/bg.gif"/>
    <hyperlink ref="AV6" r:id="rId29" display="http://abs.twimg.com/images/themes/theme1/bg.png"/>
    <hyperlink ref="AV7" r:id="rId30" display="http://abs.twimg.com/images/themes/theme6/bg.gif"/>
    <hyperlink ref="AV8" r:id="rId31" display="http://abs.twimg.com/images/themes/theme14/bg.gif"/>
    <hyperlink ref="AV9" r:id="rId32" display="http://abs.twimg.com/images/themes/theme1/bg.png"/>
    <hyperlink ref="AV10" r:id="rId33" display="http://abs.twimg.com/images/themes/theme1/bg.png"/>
    <hyperlink ref="AV11" r:id="rId34" display="http://abs.twimg.com/images/themes/theme1/bg.png"/>
    <hyperlink ref="AV12" r:id="rId35" display="http://abs.twimg.com/images/themes/theme1/bg.png"/>
    <hyperlink ref="AV13" r:id="rId36" display="http://abs.twimg.com/images/themes/theme11/bg.gif"/>
    <hyperlink ref="AV14" r:id="rId37" display="http://abs.twimg.com/images/themes/theme15/bg.png"/>
    <hyperlink ref="AV15" r:id="rId38" display="http://abs.twimg.com/images/themes/theme1/bg.png"/>
    <hyperlink ref="G3" r:id="rId39" display="http://pbs.twimg.com/profile_images/1079092205762031617/N_-k_Ad0_normal.jpg"/>
    <hyperlink ref="G4" r:id="rId40" display="http://pbs.twimg.com/profile_images/611455502375981056/Ibl_Fb4z_normal.png"/>
    <hyperlink ref="G5" r:id="rId41" display="http://pbs.twimg.com/profile_images/378800000866205561/ye6YEv4i_normal.jpeg"/>
    <hyperlink ref="G6" r:id="rId42" display="http://pbs.twimg.com/profile_images/1111258610263384065/UrHhp7Q2_normal.jpg"/>
    <hyperlink ref="G7" r:id="rId43" display="http://pbs.twimg.com/profile_images/1090187188808179712/p-IEJq4B_normal.jpg"/>
    <hyperlink ref="G8" r:id="rId44" display="http://pbs.twimg.com/profile_images/959400189990768641/O7ng_Oxf_normal.jpg"/>
    <hyperlink ref="G9" r:id="rId45" display="http://pbs.twimg.com/profile_images/1081174834783158272/_BeV6gKS_normal.jpg"/>
    <hyperlink ref="G10" r:id="rId46" display="http://pbs.twimg.com/profile_images/526873563278491648/R9vEACAJ_normal.png"/>
    <hyperlink ref="G11" r:id="rId47" display="http://pbs.twimg.com/profile_images/1053581823794728965/q0OTIp3G_normal.jpg"/>
    <hyperlink ref="G12" r:id="rId48" display="http://pbs.twimg.com/profile_images/1110824381901651969/6JiVJVsJ_normal.png"/>
    <hyperlink ref="G13" r:id="rId49" display="http://pbs.twimg.com/profile_images/835204935503523840/eEVxlZbr_normal.jpg"/>
    <hyperlink ref="G14" r:id="rId50" display="http://pbs.twimg.com/profile_images/921268809289302016/8O7viiec_normal.jpg"/>
    <hyperlink ref="G15" r:id="rId51" display="http://pbs.twimg.com/profile_images/752108018402287616/RoIZ3jGs_normal.jpg"/>
    <hyperlink ref="AY3" r:id="rId52" display="https://twitter.com/fatimamartinez"/>
    <hyperlink ref="AY4" r:id="rId53" display="https://twitter.com/escueladenyd"/>
    <hyperlink ref="AY5" r:id="rId54" display="https://twitter.com/celiahil"/>
    <hyperlink ref="AY6" r:id="rId55" display="https://twitter.com/javier_platon"/>
    <hyperlink ref="AY7" r:id="rId56" display="https://twitter.com/donsergioalonso"/>
    <hyperlink ref="AY8" r:id="rId57" display="https://twitter.com/mundoposgrado"/>
    <hyperlink ref="AY9" r:id="rId58" display="https://twitter.com/equiposytalento"/>
    <hyperlink ref="AY10" r:id="rId59" display="https://twitter.com/luisdiazdeldedo"/>
    <hyperlink ref="AY11" r:id="rId60" display="https://twitter.com/metricool_es"/>
    <hyperlink ref="AY12" r:id="rId61" display="https://twitter.com/jptejela"/>
    <hyperlink ref="AY13" r:id="rId62" display="https://twitter.com/gemmajg"/>
    <hyperlink ref="AY14" r:id="rId63" display="https://twitter.com/hacemosmktin"/>
    <hyperlink ref="AY15" r:id="rId64" display="https://twitter.com/barrerostadl"/>
  </hyperlinks>
  <printOptions/>
  <pageMargins left="0.7" right="0.7" top="0.75" bottom="0.75" header="0.3" footer="0.3"/>
  <pageSetup horizontalDpi="600" verticalDpi="600" orientation="portrait" r:id="rId69"/>
  <drawing r:id="rId68"/>
  <legacyDrawing r:id="rId66"/>
  <tableParts>
    <tablePart r:id="rId67"/>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1.7109375" style="0" bestFit="1" customWidth="1"/>
    <col min="26" max="26" width="27.421875" style="0" bestFit="1" customWidth="1"/>
    <col min="27" max="27" width="22.57421875" style="0" bestFit="1" customWidth="1"/>
    <col min="28" max="28" width="28.421875" style="0" bestFit="1" customWidth="1"/>
    <col min="29" max="29" width="27.28125" style="0" bestFit="1" customWidth="1"/>
    <col min="30" max="30" width="33.1406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7" t="s">
        <v>765</v>
      </c>
      <c r="Z2" s="67" t="s">
        <v>766</v>
      </c>
      <c r="AA2" s="67" t="s">
        <v>767</v>
      </c>
      <c r="AB2" s="67" t="s">
        <v>768</v>
      </c>
      <c r="AC2" s="67" t="s">
        <v>769</v>
      </c>
      <c r="AD2" s="67" t="s">
        <v>770</v>
      </c>
      <c r="AE2" s="67" t="s">
        <v>771</v>
      </c>
      <c r="AF2" s="67" t="s">
        <v>772</v>
      </c>
      <c r="AG2" s="67" t="s">
        <v>775</v>
      </c>
      <c r="AH2" s="13" t="s">
        <v>785</v>
      </c>
      <c r="AI2" s="13" t="s">
        <v>792</v>
      </c>
      <c r="AJ2" s="13" t="s">
        <v>803</v>
      </c>
      <c r="AK2" s="13" t="s">
        <v>809</v>
      </c>
      <c r="AL2" s="13" t="s">
        <v>830</v>
      </c>
      <c r="AM2" s="13" t="s">
        <v>839</v>
      </c>
      <c r="AN2" s="13" t="s">
        <v>840</v>
      </c>
      <c r="AO2" s="13" t="s">
        <v>846</v>
      </c>
    </row>
    <row r="3" spans="1:41" ht="15">
      <c r="A3" s="119" t="s">
        <v>520</v>
      </c>
      <c r="B3" s="141" t="s">
        <v>522</v>
      </c>
      <c r="C3" s="141" t="s">
        <v>56</v>
      </c>
      <c r="D3" s="133"/>
      <c r="E3" s="132"/>
      <c r="F3" s="134" t="s">
        <v>894</v>
      </c>
      <c r="G3" s="135"/>
      <c r="H3" s="135"/>
      <c r="I3" s="136">
        <v>3</v>
      </c>
      <c r="J3" s="137"/>
      <c r="K3" s="51">
        <v>8</v>
      </c>
      <c r="L3" s="51">
        <v>9</v>
      </c>
      <c r="M3" s="51">
        <v>2</v>
      </c>
      <c r="N3" s="51">
        <v>11</v>
      </c>
      <c r="O3" s="51">
        <v>2</v>
      </c>
      <c r="P3" s="52">
        <v>0.125</v>
      </c>
      <c r="Q3" s="52">
        <v>0.2222222222222222</v>
      </c>
      <c r="R3" s="51">
        <v>1</v>
      </c>
      <c r="S3" s="51">
        <v>0</v>
      </c>
      <c r="T3" s="51">
        <v>8</v>
      </c>
      <c r="U3" s="51">
        <v>11</v>
      </c>
      <c r="V3" s="51">
        <v>2</v>
      </c>
      <c r="W3" s="52">
        <v>1.5</v>
      </c>
      <c r="X3" s="52">
        <v>0.16071428571428573</v>
      </c>
      <c r="Y3" s="51">
        <v>2</v>
      </c>
      <c r="Z3" s="52">
        <v>0.4149377593360996</v>
      </c>
      <c r="AA3" s="51">
        <v>0</v>
      </c>
      <c r="AB3" s="52">
        <v>0</v>
      </c>
      <c r="AC3" s="51">
        <v>0</v>
      </c>
      <c r="AD3" s="52">
        <v>0</v>
      </c>
      <c r="AE3" s="51">
        <v>480</v>
      </c>
      <c r="AF3" s="52">
        <v>99.5850622406639</v>
      </c>
      <c r="AG3" s="51">
        <v>482</v>
      </c>
      <c r="AH3" s="85" t="s">
        <v>786</v>
      </c>
      <c r="AI3" s="85" t="s">
        <v>793</v>
      </c>
      <c r="AJ3" s="85" t="s">
        <v>804</v>
      </c>
      <c r="AK3" s="93" t="s">
        <v>810</v>
      </c>
      <c r="AL3" s="93" t="s">
        <v>831</v>
      </c>
      <c r="AM3" s="93"/>
      <c r="AN3" s="93" t="s">
        <v>841</v>
      </c>
      <c r="AO3" s="93" t="s">
        <v>847</v>
      </c>
    </row>
    <row r="4" spans="1:41" ht="15">
      <c r="A4" s="119" t="s">
        <v>521</v>
      </c>
      <c r="B4" s="141" t="s">
        <v>523</v>
      </c>
      <c r="C4" s="141" t="s">
        <v>56</v>
      </c>
      <c r="D4" s="138"/>
      <c r="E4" s="102"/>
      <c r="F4" s="105" t="s">
        <v>895</v>
      </c>
      <c r="G4" s="109"/>
      <c r="H4" s="109"/>
      <c r="I4" s="139">
        <v>4</v>
      </c>
      <c r="J4" s="112"/>
      <c r="K4" s="51">
        <v>5</v>
      </c>
      <c r="L4" s="51">
        <v>7</v>
      </c>
      <c r="M4" s="51">
        <v>0</v>
      </c>
      <c r="N4" s="51">
        <v>7</v>
      </c>
      <c r="O4" s="51">
        <v>0</v>
      </c>
      <c r="P4" s="52">
        <v>0.4</v>
      </c>
      <c r="Q4" s="52">
        <v>0.5714285714285714</v>
      </c>
      <c r="R4" s="51">
        <v>1</v>
      </c>
      <c r="S4" s="51">
        <v>0</v>
      </c>
      <c r="T4" s="51">
        <v>5</v>
      </c>
      <c r="U4" s="51">
        <v>7</v>
      </c>
      <c r="V4" s="51">
        <v>2</v>
      </c>
      <c r="W4" s="52">
        <v>1.2</v>
      </c>
      <c r="X4" s="52">
        <v>0.35</v>
      </c>
      <c r="Y4" s="51">
        <v>0</v>
      </c>
      <c r="Z4" s="52">
        <v>0</v>
      </c>
      <c r="AA4" s="51">
        <v>0</v>
      </c>
      <c r="AB4" s="52">
        <v>0</v>
      </c>
      <c r="AC4" s="51">
        <v>0</v>
      </c>
      <c r="AD4" s="52">
        <v>0</v>
      </c>
      <c r="AE4" s="51">
        <v>280</v>
      </c>
      <c r="AF4" s="52">
        <v>100</v>
      </c>
      <c r="AG4" s="51">
        <v>280</v>
      </c>
      <c r="AH4" s="85" t="s">
        <v>263</v>
      </c>
      <c r="AI4" s="85" t="s">
        <v>265</v>
      </c>
      <c r="AJ4" s="85" t="s">
        <v>805</v>
      </c>
      <c r="AK4" s="93" t="s">
        <v>811</v>
      </c>
      <c r="AL4" s="93" t="s">
        <v>832</v>
      </c>
      <c r="AM4" s="93" t="s">
        <v>241</v>
      </c>
      <c r="AN4" s="93" t="s">
        <v>842</v>
      </c>
      <c r="AO4" s="93" t="s">
        <v>848</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520</v>
      </c>
      <c r="B2" s="93" t="s">
        <v>237</v>
      </c>
      <c r="C2" s="85">
        <f>VLOOKUP(GroupVertices[[#This Row],[Vertex]],Vertices[],MATCH("ID",Vertices[[#Headers],[Vertex]:[Top Word Pairs in Tweet by Salience]],0),FALSE)</f>
        <v>4</v>
      </c>
    </row>
    <row r="3" spans="1:3" ht="15">
      <c r="A3" s="85" t="s">
        <v>520</v>
      </c>
      <c r="B3" s="93" t="s">
        <v>238</v>
      </c>
      <c r="C3" s="85">
        <f>VLOOKUP(GroupVertices[[#This Row],[Vertex]],Vertices[],MATCH("ID",Vertices[[#Headers],[Vertex]:[Top Word Pairs in Tweet by Salience]],0),FALSE)</f>
        <v>10</v>
      </c>
    </row>
    <row r="4" spans="1:3" ht="15">
      <c r="A4" s="85" t="s">
        <v>520</v>
      </c>
      <c r="B4" s="93" t="s">
        <v>245</v>
      </c>
      <c r="C4" s="85">
        <f>VLOOKUP(GroupVertices[[#This Row],[Vertex]],Vertices[],MATCH("ID",Vertices[[#Headers],[Vertex]:[Top Word Pairs in Tweet by Salience]],0),FALSE)</f>
        <v>9</v>
      </c>
    </row>
    <row r="5" spans="1:3" ht="15">
      <c r="A5" s="85" t="s">
        <v>520</v>
      </c>
      <c r="B5" s="93" t="s">
        <v>244</v>
      </c>
      <c r="C5" s="85">
        <f>VLOOKUP(GroupVertices[[#This Row],[Vertex]],Vertices[],MATCH("ID",Vertices[[#Headers],[Vertex]:[Top Word Pairs in Tweet by Salience]],0),FALSE)</f>
        <v>8</v>
      </c>
    </row>
    <row r="6" spans="1:3" ht="15">
      <c r="A6" s="85" t="s">
        <v>520</v>
      </c>
      <c r="B6" s="93" t="s">
        <v>243</v>
      </c>
      <c r="C6" s="85">
        <f>VLOOKUP(GroupVertices[[#This Row],[Vertex]],Vertices[],MATCH("ID",Vertices[[#Headers],[Vertex]:[Top Word Pairs in Tweet by Salience]],0),FALSE)</f>
        <v>7</v>
      </c>
    </row>
    <row r="7" spans="1:3" ht="15">
      <c r="A7" s="85" t="s">
        <v>520</v>
      </c>
      <c r="B7" s="93" t="s">
        <v>236</v>
      </c>
      <c r="C7" s="85">
        <f>VLOOKUP(GroupVertices[[#This Row],[Vertex]],Vertices[],MATCH("ID",Vertices[[#Headers],[Vertex]:[Top Word Pairs in Tweet by Salience]],0),FALSE)</f>
        <v>6</v>
      </c>
    </row>
    <row r="8" spans="1:3" ht="15">
      <c r="A8" s="85" t="s">
        <v>520</v>
      </c>
      <c r="B8" s="93" t="s">
        <v>235</v>
      </c>
      <c r="C8" s="85">
        <f>VLOOKUP(GroupVertices[[#This Row],[Vertex]],Vertices[],MATCH("ID",Vertices[[#Headers],[Vertex]:[Top Word Pairs in Tweet by Salience]],0),FALSE)</f>
        <v>5</v>
      </c>
    </row>
    <row r="9" spans="1:3" ht="15">
      <c r="A9" s="85" t="s">
        <v>520</v>
      </c>
      <c r="B9" s="93" t="s">
        <v>234</v>
      </c>
      <c r="C9" s="85">
        <f>VLOOKUP(GroupVertices[[#This Row],[Vertex]],Vertices[],MATCH("ID",Vertices[[#Headers],[Vertex]:[Top Word Pairs in Tweet by Salience]],0),FALSE)</f>
        <v>3</v>
      </c>
    </row>
    <row r="10" spans="1:3" ht="15">
      <c r="A10" s="85" t="s">
        <v>521</v>
      </c>
      <c r="B10" s="93" t="s">
        <v>240</v>
      </c>
      <c r="C10" s="85">
        <f>VLOOKUP(GroupVertices[[#This Row],[Vertex]],Vertices[],MATCH("ID",Vertices[[#Headers],[Vertex]:[Top Word Pairs in Tweet by Salience]],0),FALSE)</f>
        <v>13</v>
      </c>
    </row>
    <row r="11" spans="1:3" ht="15">
      <c r="A11" s="85" t="s">
        <v>521</v>
      </c>
      <c r="B11" s="93" t="s">
        <v>242</v>
      </c>
      <c r="C11" s="85">
        <f>VLOOKUP(GroupVertices[[#This Row],[Vertex]],Vertices[],MATCH("ID",Vertices[[#Headers],[Vertex]:[Top Word Pairs in Tweet by Salience]],0),FALSE)</f>
        <v>15</v>
      </c>
    </row>
    <row r="12" spans="1:3" ht="15">
      <c r="A12" s="85" t="s">
        <v>521</v>
      </c>
      <c r="B12" s="93" t="s">
        <v>241</v>
      </c>
      <c r="C12" s="85">
        <f>VLOOKUP(GroupVertices[[#This Row],[Vertex]],Vertices[],MATCH("ID",Vertices[[#Headers],[Vertex]:[Top Word Pairs in Tweet by Salience]],0),FALSE)</f>
        <v>14</v>
      </c>
    </row>
    <row r="13" spans="1:3" ht="15">
      <c r="A13" s="85" t="s">
        <v>521</v>
      </c>
      <c r="B13" s="93" t="s">
        <v>246</v>
      </c>
      <c r="C13" s="85">
        <f>VLOOKUP(GroupVertices[[#This Row],[Vertex]],Vertices[],MATCH("ID",Vertices[[#Headers],[Vertex]:[Top Word Pairs in Tweet by Salience]],0),FALSE)</f>
        <v>12</v>
      </c>
    </row>
    <row r="14" spans="1:3" ht="15">
      <c r="A14" s="85" t="s">
        <v>521</v>
      </c>
      <c r="B14" s="93" t="s">
        <v>239</v>
      </c>
      <c r="C14" s="85">
        <f>VLOOKUP(GroupVertices[[#This Row],[Vertex]],Vertices[],MATCH("ID",Vertices[[#Headers],[Vertex]:[Top Word Pairs in Tweet by Salience]],0),FALSE)</f>
        <v>11</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530</v>
      </c>
      <c r="B2" s="36" t="s">
        <v>191</v>
      </c>
      <c r="D2" s="33">
        <f>MIN(Vertices[Degree])</f>
        <v>0</v>
      </c>
      <c r="E2" s="3">
        <f>COUNTIF(Vertices[Degree],"&gt;= "&amp;D2)-COUNTIF(Vertices[Degree],"&gt;="&amp;D3)</f>
        <v>0</v>
      </c>
      <c r="F2" s="39">
        <f>MIN(Vertices[In-Degree])</f>
        <v>0</v>
      </c>
      <c r="G2" s="40">
        <f>COUNTIF(Vertices[In-Degree],"&gt;= "&amp;F2)-COUNTIF(Vertices[In-Degree],"&gt;="&amp;F3)</f>
        <v>3</v>
      </c>
      <c r="H2" s="39">
        <f>MIN(Vertices[Out-Degree])</f>
        <v>0</v>
      </c>
      <c r="I2" s="40">
        <f>COUNTIF(Vertices[Out-Degree],"&gt;= "&amp;H2)-COUNTIF(Vertices[Out-Degree],"&gt;="&amp;H3)</f>
        <v>4</v>
      </c>
      <c r="J2" s="39">
        <f>MIN(Vertices[Betweenness Centrality])</f>
        <v>0</v>
      </c>
      <c r="K2" s="40">
        <f>COUNTIF(Vertices[Betweenness Centrality],"&gt;= "&amp;J2)-COUNTIF(Vertices[Betweenness Centrality],"&gt;="&amp;J3)</f>
        <v>11</v>
      </c>
      <c r="L2" s="39">
        <f>MIN(Vertices[Closeness Centrality])</f>
        <v>0.043478</v>
      </c>
      <c r="M2" s="40">
        <f>COUNTIF(Vertices[Closeness Centrality],"&gt;= "&amp;L2)-COUNTIF(Vertices[Closeness Centrality],"&gt;="&amp;L3)</f>
        <v>5</v>
      </c>
      <c r="N2" s="39">
        <f>MIN(Vertices[Eigenvector Centrality])</f>
        <v>0.046099</v>
      </c>
      <c r="O2" s="40">
        <f>COUNTIF(Vertices[Eigenvector Centrality],"&gt;= "&amp;N2)-COUNTIF(Vertices[Eigenvector Centrality],"&gt;="&amp;N3)</f>
        <v>5</v>
      </c>
      <c r="P2" s="39">
        <f>MIN(Vertices[PageRank])</f>
        <v>0.434383</v>
      </c>
      <c r="Q2" s="40">
        <f>COUNTIF(Vertices[PageRank],"&gt;= "&amp;P2)-COUNTIF(Vertices[PageRank],"&gt;="&amp;P3)</f>
        <v>5</v>
      </c>
      <c r="R2" s="39">
        <f>MIN(Vertices[Clustering Coefficient])</f>
        <v>0</v>
      </c>
      <c r="S2" s="45">
        <f>COUNTIF(Vertices[Clustering Coefficient],"&gt;= "&amp;R2)-COUNTIF(Vertices[Clustering Coefficient],"&gt;="&amp;R3)</f>
        <v>5</v>
      </c>
      <c r="T2" s="39" t="e">
        <f ca="1">MIN(INDIRECT(DynamicFilterSourceColumnRange))</f>
        <v>#REF!</v>
      </c>
      <c r="U2" s="40" t="e">
        <f aca="true" t="shared" si="0" ref="U2:U57">COUNTIF(INDIRECT(DynamicFilterSourceColumnRange),"&gt;= "&amp;T2)-COUNTIF(INDIRECT(DynamicFilterSourceColumnRange),"&gt;="&amp;T3)</f>
        <v>#REF!</v>
      </c>
      <c r="W2" t="s">
        <v>124</v>
      </c>
      <c r="X2">
        <f>ROWS(HistogramBins[Degree Bin])-1</f>
        <v>55</v>
      </c>
    </row>
    <row r="3" spans="1:24" ht="15">
      <c r="A3" s="144"/>
      <c r="B3" s="144"/>
      <c r="D3" s="34">
        <f aca="true" t="shared" si="1" ref="D3:D26">D2+($D$57-$D$2)/BinDivisor</f>
        <v>0</v>
      </c>
      <c r="E3" s="3">
        <f>COUNTIF(Vertices[Degree],"&gt;= "&amp;D3)-COUNTIF(Vertices[Degree],"&gt;="&amp;D4)</f>
        <v>0</v>
      </c>
      <c r="F3" s="41">
        <f aca="true" t="shared" si="2" ref="F3:F26">F2+($F$57-$F$2)/BinDivisor</f>
        <v>0.16363636363636364</v>
      </c>
      <c r="G3" s="42">
        <f>COUNTIF(Vertices[In-Degree],"&gt;= "&amp;F3)-COUNTIF(Vertices[In-Degree],"&gt;="&amp;F4)</f>
        <v>0</v>
      </c>
      <c r="H3" s="41">
        <f aca="true" t="shared" si="3" ref="H3:H26">H2+($H$57-$H$2)/BinDivisor</f>
        <v>0.16363636363636364</v>
      </c>
      <c r="I3" s="42">
        <f>COUNTIF(Vertices[Out-Degree],"&gt;= "&amp;H3)-COUNTIF(Vertices[Out-Degree],"&gt;="&amp;H4)</f>
        <v>0</v>
      </c>
      <c r="J3" s="41">
        <f aca="true" t="shared" si="4" ref="J3:J26">J2+($J$57-$J$2)/BinDivisor</f>
        <v>2.090909090909091</v>
      </c>
      <c r="K3" s="42">
        <f>COUNTIF(Vertices[Betweenness Centrality],"&gt;= "&amp;J3)-COUNTIF(Vertices[Betweenness Centrality],"&gt;="&amp;J4)</f>
        <v>0</v>
      </c>
      <c r="L3" s="41">
        <f aca="true" t="shared" si="5" ref="L3:L26">L2+($L$57-$L$2)/BinDivisor</f>
        <v>0.04420263636363637</v>
      </c>
      <c r="M3" s="42">
        <f>COUNTIF(Vertices[Closeness Centrality],"&gt;= "&amp;L3)-COUNTIF(Vertices[Closeness Centrality],"&gt;="&amp;L4)</f>
        <v>0</v>
      </c>
      <c r="N3" s="41">
        <f aca="true" t="shared" si="6" ref="N3:N26">N2+($N$57-$N$2)/BinDivisor</f>
        <v>0.0491646</v>
      </c>
      <c r="O3" s="42">
        <f>COUNTIF(Vertices[Eigenvector Centrality],"&gt;= "&amp;N3)-COUNTIF(Vertices[Eigenvector Centrality],"&gt;="&amp;N4)</f>
        <v>0</v>
      </c>
      <c r="P3" s="41">
        <f aca="true" t="shared" si="7" ref="P3:P26">P2+($P$57-$P$2)/BinDivisor</f>
        <v>0.5055654727272727</v>
      </c>
      <c r="Q3" s="42">
        <f>COUNTIF(Vertices[PageRank],"&gt;= "&amp;P3)-COUNTIF(Vertices[PageRank],"&gt;="&amp;P4)</f>
        <v>0</v>
      </c>
      <c r="R3" s="41">
        <f aca="true" t="shared" si="8" ref="R3:R26">R2+($R$57-$R$2)/BinDivisor</f>
        <v>0.01818181818181818</v>
      </c>
      <c r="S3" s="46">
        <f>COUNTIF(Vertices[Clustering Coefficient],"&gt;= "&amp;R3)-COUNTIF(Vertices[Clustering Coefficient],"&gt;="&amp;R4)</f>
        <v>0</v>
      </c>
      <c r="T3" s="41" t="e">
        <f aca="true" t="shared" si="9" ref="T3:T26">T2+($T$57-$T$2)/BinDivisor</f>
        <v>#REF!</v>
      </c>
      <c r="U3" s="42" t="e">
        <f ca="1" t="shared" si="0"/>
        <v>#REF!</v>
      </c>
      <c r="W3" t="s">
        <v>125</v>
      </c>
      <c r="X3" t="s">
        <v>85</v>
      </c>
    </row>
    <row r="4" spans="1:24" ht="15">
      <c r="A4" s="36" t="s">
        <v>146</v>
      </c>
      <c r="B4" s="36">
        <v>13</v>
      </c>
      <c r="D4" s="34">
        <f t="shared" si="1"/>
        <v>0</v>
      </c>
      <c r="E4" s="3">
        <f>COUNTIF(Vertices[Degree],"&gt;= "&amp;D4)-COUNTIF(Vertices[Degree],"&gt;="&amp;D5)</f>
        <v>0</v>
      </c>
      <c r="F4" s="39">
        <f t="shared" si="2"/>
        <v>0.32727272727272727</v>
      </c>
      <c r="G4" s="40">
        <f>COUNTIF(Vertices[In-Degree],"&gt;= "&amp;F4)-COUNTIF(Vertices[In-Degree],"&gt;="&amp;F5)</f>
        <v>0</v>
      </c>
      <c r="H4" s="39">
        <f t="shared" si="3"/>
        <v>0.32727272727272727</v>
      </c>
      <c r="I4" s="40">
        <f>COUNTIF(Vertices[Out-Degree],"&gt;= "&amp;H4)-COUNTIF(Vertices[Out-Degree],"&gt;="&amp;H5)</f>
        <v>0</v>
      </c>
      <c r="J4" s="39">
        <f t="shared" si="4"/>
        <v>4.181818181818182</v>
      </c>
      <c r="K4" s="40">
        <f>COUNTIF(Vertices[Betweenness Centrality],"&gt;= "&amp;J4)-COUNTIF(Vertices[Betweenness Centrality],"&gt;="&amp;J5)</f>
        <v>1</v>
      </c>
      <c r="L4" s="39">
        <f t="shared" si="5"/>
        <v>0.04492727272727273</v>
      </c>
      <c r="M4" s="40">
        <f>COUNTIF(Vertices[Closeness Centrality],"&gt;= "&amp;L4)-COUNTIF(Vertices[Closeness Centrality],"&gt;="&amp;L5)</f>
        <v>4</v>
      </c>
      <c r="N4" s="39">
        <f t="shared" si="6"/>
        <v>0.052230200000000004</v>
      </c>
      <c r="O4" s="40">
        <f>COUNTIF(Vertices[Eigenvector Centrality],"&gt;= "&amp;N4)-COUNTIF(Vertices[Eigenvector Centrality],"&gt;="&amp;N5)</f>
        <v>0</v>
      </c>
      <c r="P4" s="39">
        <f t="shared" si="7"/>
        <v>0.5767479454545454</v>
      </c>
      <c r="Q4" s="40">
        <f>COUNTIF(Vertices[PageRank],"&gt;= "&amp;P4)-COUNTIF(Vertices[PageRank],"&gt;="&amp;P5)</f>
        <v>0</v>
      </c>
      <c r="R4" s="39">
        <f t="shared" si="8"/>
        <v>0.03636363636363636</v>
      </c>
      <c r="S4" s="45">
        <f>COUNTIF(Vertices[Clustering Coefficient],"&gt;= "&amp;R4)-COUNTIF(Vertices[Clustering Coefficient],"&gt;="&amp;R5)</f>
        <v>0</v>
      </c>
      <c r="T4" s="39" t="e">
        <f ca="1" t="shared" si="9"/>
        <v>#REF!</v>
      </c>
      <c r="U4" s="40" t="e">
        <f ca="1" t="shared" si="0"/>
        <v>#REF!</v>
      </c>
      <c r="W4" s="12" t="s">
        <v>126</v>
      </c>
      <c r="X4" s="12" t="s">
        <v>128</v>
      </c>
    </row>
    <row r="5" spans="1:21" ht="15">
      <c r="A5" s="144"/>
      <c r="B5" s="144"/>
      <c r="D5" s="34">
        <f t="shared" si="1"/>
        <v>0</v>
      </c>
      <c r="E5" s="3">
        <f>COUNTIF(Vertices[Degree],"&gt;= "&amp;D5)-COUNTIF(Vertices[Degree],"&gt;="&amp;D6)</f>
        <v>0</v>
      </c>
      <c r="F5" s="41">
        <f t="shared" si="2"/>
        <v>0.4909090909090909</v>
      </c>
      <c r="G5" s="42">
        <f>COUNTIF(Vertices[In-Degree],"&gt;= "&amp;F5)-COUNTIF(Vertices[In-Degree],"&gt;="&amp;F6)</f>
        <v>0</v>
      </c>
      <c r="H5" s="41">
        <f t="shared" si="3"/>
        <v>0.4909090909090909</v>
      </c>
      <c r="I5" s="42">
        <f>COUNTIF(Vertices[Out-Degree],"&gt;= "&amp;H5)-COUNTIF(Vertices[Out-Degree],"&gt;="&amp;H6)</f>
        <v>0</v>
      </c>
      <c r="J5" s="41">
        <f t="shared" si="4"/>
        <v>6.2727272727272725</v>
      </c>
      <c r="K5" s="42">
        <f>COUNTIF(Vertices[Betweenness Centrality],"&gt;= "&amp;J5)-COUNTIF(Vertices[Betweenness Centrality],"&gt;="&amp;J6)</f>
        <v>0</v>
      </c>
      <c r="L5" s="41">
        <f t="shared" si="5"/>
        <v>0.0456519090909091</v>
      </c>
      <c r="M5" s="42">
        <f>COUNTIF(Vertices[Closeness Centrality],"&gt;= "&amp;L5)-COUNTIF(Vertices[Closeness Centrality],"&gt;="&amp;L6)</f>
        <v>0</v>
      </c>
      <c r="N5" s="41">
        <f t="shared" si="6"/>
        <v>0.055295800000000006</v>
      </c>
      <c r="O5" s="42">
        <f>COUNTIF(Vertices[Eigenvector Centrality],"&gt;= "&amp;N5)-COUNTIF(Vertices[Eigenvector Centrality],"&gt;="&amp;N6)</f>
        <v>0</v>
      </c>
      <c r="P5" s="41">
        <f t="shared" si="7"/>
        <v>0.6479304181818182</v>
      </c>
      <c r="Q5" s="42">
        <f>COUNTIF(Vertices[PageRank],"&gt;= "&amp;P5)-COUNTIF(Vertices[PageRank],"&gt;="&amp;P6)</f>
        <v>2</v>
      </c>
      <c r="R5" s="41">
        <f t="shared" si="8"/>
        <v>0.05454545454545454</v>
      </c>
      <c r="S5" s="46">
        <f>COUNTIF(Vertices[Clustering Coefficient],"&gt;= "&amp;R5)-COUNTIF(Vertices[Clustering Coefficient],"&gt;="&amp;R6)</f>
        <v>1</v>
      </c>
      <c r="T5" s="41" t="e">
        <f ca="1" t="shared" si="9"/>
        <v>#REF!</v>
      </c>
      <c r="U5" s="42" t="e">
        <f ca="1" t="shared" si="0"/>
        <v>#REF!</v>
      </c>
    </row>
    <row r="6" spans="1:21" ht="15">
      <c r="A6" s="36" t="s">
        <v>148</v>
      </c>
      <c r="B6" s="36">
        <v>20</v>
      </c>
      <c r="D6" s="34">
        <f t="shared" si="1"/>
        <v>0</v>
      </c>
      <c r="E6" s="3">
        <f>COUNTIF(Vertices[Degree],"&gt;= "&amp;D6)-COUNTIF(Vertices[Degree],"&gt;="&amp;D7)</f>
        <v>0</v>
      </c>
      <c r="F6" s="39">
        <f t="shared" si="2"/>
        <v>0.6545454545454545</v>
      </c>
      <c r="G6" s="40">
        <f>COUNTIF(Vertices[In-Degree],"&gt;= "&amp;F6)-COUNTIF(Vertices[In-Degree],"&gt;="&amp;F7)</f>
        <v>0</v>
      </c>
      <c r="H6" s="39">
        <f t="shared" si="3"/>
        <v>0.6545454545454545</v>
      </c>
      <c r="I6" s="40">
        <f>COUNTIF(Vertices[Out-Degree],"&gt;= "&amp;H6)-COUNTIF(Vertices[Out-Degree],"&gt;="&amp;H7)</f>
        <v>0</v>
      </c>
      <c r="J6" s="39">
        <f t="shared" si="4"/>
        <v>8.363636363636363</v>
      </c>
      <c r="K6" s="40">
        <f>COUNTIF(Vertices[Betweenness Centrality],"&gt;= "&amp;J6)-COUNTIF(Vertices[Betweenness Centrality],"&gt;="&amp;J7)</f>
        <v>0</v>
      </c>
      <c r="L6" s="39">
        <f t="shared" si="5"/>
        <v>0.04637654545454546</v>
      </c>
      <c r="M6" s="40">
        <f>COUNTIF(Vertices[Closeness Centrality],"&gt;= "&amp;L6)-COUNTIF(Vertices[Closeness Centrality],"&gt;="&amp;L7)</f>
        <v>0</v>
      </c>
      <c r="N6" s="39">
        <f t="shared" si="6"/>
        <v>0.05836140000000001</v>
      </c>
      <c r="O6" s="40">
        <f>COUNTIF(Vertices[Eigenvector Centrality],"&gt;= "&amp;N6)-COUNTIF(Vertices[Eigenvector Centrality],"&gt;="&amp;N7)</f>
        <v>2</v>
      </c>
      <c r="P6" s="39">
        <f t="shared" si="7"/>
        <v>0.7191128909090909</v>
      </c>
      <c r="Q6" s="40">
        <f>COUNTIF(Vertices[PageRank],"&gt;= "&amp;P6)-COUNTIF(Vertices[PageRank],"&gt;="&amp;P7)</f>
        <v>2</v>
      </c>
      <c r="R6" s="39">
        <f t="shared" si="8"/>
        <v>0.07272727272727272</v>
      </c>
      <c r="S6" s="45">
        <f>COUNTIF(Vertices[Clustering Coefficient],"&gt;= "&amp;R6)-COUNTIF(Vertices[Clustering Coefficient],"&gt;="&amp;R7)</f>
        <v>0</v>
      </c>
      <c r="T6" s="39" t="e">
        <f ca="1" t="shared" si="9"/>
        <v>#REF!</v>
      </c>
      <c r="U6" s="40" t="e">
        <f ca="1" t="shared" si="0"/>
        <v>#REF!</v>
      </c>
    </row>
    <row r="7" spans="1:21" ht="15">
      <c r="A7" s="36" t="s">
        <v>149</v>
      </c>
      <c r="B7" s="36">
        <v>13</v>
      </c>
      <c r="D7" s="34">
        <f t="shared" si="1"/>
        <v>0</v>
      </c>
      <c r="E7" s="3">
        <f>COUNTIF(Vertices[Degree],"&gt;= "&amp;D7)-COUNTIF(Vertices[Degree],"&gt;="&amp;D8)</f>
        <v>0</v>
      </c>
      <c r="F7" s="41">
        <f t="shared" si="2"/>
        <v>0.8181818181818181</v>
      </c>
      <c r="G7" s="42">
        <f>COUNTIF(Vertices[In-Degree],"&gt;= "&amp;F7)-COUNTIF(Vertices[In-Degree],"&gt;="&amp;F8)</f>
        <v>0</v>
      </c>
      <c r="H7" s="41">
        <f t="shared" si="3"/>
        <v>0.8181818181818181</v>
      </c>
      <c r="I7" s="42">
        <f>COUNTIF(Vertices[Out-Degree],"&gt;= "&amp;H7)-COUNTIF(Vertices[Out-Degree],"&gt;="&amp;H8)</f>
        <v>0</v>
      </c>
      <c r="J7" s="41">
        <f t="shared" si="4"/>
        <v>10.454545454545453</v>
      </c>
      <c r="K7" s="42">
        <f>COUNTIF(Vertices[Betweenness Centrality],"&gt;= "&amp;J7)-COUNTIF(Vertices[Betweenness Centrality],"&gt;="&amp;J8)</f>
        <v>0</v>
      </c>
      <c r="L7" s="41">
        <f t="shared" si="5"/>
        <v>0.04710118181818183</v>
      </c>
      <c r="M7" s="42">
        <f>COUNTIF(Vertices[Closeness Centrality],"&gt;= "&amp;L7)-COUNTIF(Vertices[Closeness Centrality],"&gt;="&amp;L8)</f>
        <v>2</v>
      </c>
      <c r="N7" s="41">
        <f t="shared" si="6"/>
        <v>0.06142700000000001</v>
      </c>
      <c r="O7" s="42">
        <f>COUNTIF(Vertices[Eigenvector Centrality],"&gt;= "&amp;N7)-COUNTIF(Vertices[Eigenvector Centrality],"&gt;="&amp;N8)</f>
        <v>0</v>
      </c>
      <c r="P7" s="41">
        <f t="shared" si="7"/>
        <v>0.7902953636363637</v>
      </c>
      <c r="Q7" s="42">
        <f>COUNTIF(Vertices[PageRank],"&gt;= "&amp;P7)-COUNTIF(Vertices[PageRank],"&gt;="&amp;P8)</f>
        <v>0</v>
      </c>
      <c r="R7" s="41">
        <f t="shared" si="8"/>
        <v>0.09090909090909091</v>
      </c>
      <c r="S7" s="46">
        <f>COUNTIF(Vertices[Clustering Coefficient],"&gt;= "&amp;R7)-COUNTIF(Vertices[Clustering Coefficient],"&gt;="&amp;R8)</f>
        <v>0</v>
      </c>
      <c r="T7" s="41" t="e">
        <f ca="1" t="shared" si="9"/>
        <v>#REF!</v>
      </c>
      <c r="U7" s="42" t="e">
        <f ca="1" t="shared" si="0"/>
        <v>#REF!</v>
      </c>
    </row>
    <row r="8" spans="1:21" ht="15">
      <c r="A8" s="36" t="s">
        <v>150</v>
      </c>
      <c r="B8" s="36">
        <v>33</v>
      </c>
      <c r="D8" s="34">
        <f t="shared" si="1"/>
        <v>0</v>
      </c>
      <c r="E8" s="3">
        <f>COUNTIF(Vertices[Degree],"&gt;= "&amp;D8)-COUNTIF(Vertices[Degree],"&gt;="&amp;D9)</f>
        <v>0</v>
      </c>
      <c r="F8" s="39">
        <f t="shared" si="2"/>
        <v>0.9818181818181817</v>
      </c>
      <c r="G8" s="40">
        <f>COUNTIF(Vertices[In-Degree],"&gt;= "&amp;F8)-COUNTIF(Vertices[In-Degree],"&gt;="&amp;F9)</f>
        <v>4</v>
      </c>
      <c r="H8" s="39">
        <f t="shared" si="3"/>
        <v>0.9818181818181817</v>
      </c>
      <c r="I8" s="40">
        <f>COUNTIF(Vertices[Out-Degree],"&gt;= "&amp;H8)-COUNTIF(Vertices[Out-Degree],"&gt;="&amp;H9)</f>
        <v>3</v>
      </c>
      <c r="J8" s="39">
        <f t="shared" si="4"/>
        <v>12.545454545454543</v>
      </c>
      <c r="K8" s="40">
        <f>COUNTIF(Vertices[Betweenness Centrality],"&gt;= "&amp;J8)-COUNTIF(Vertices[Betweenness Centrality],"&gt;="&amp;J9)</f>
        <v>0</v>
      </c>
      <c r="L8" s="39">
        <f t="shared" si="5"/>
        <v>0.04782581818181819</v>
      </c>
      <c r="M8" s="40">
        <f>COUNTIF(Vertices[Closeness Centrality],"&gt;= "&amp;L8)-COUNTIF(Vertices[Closeness Centrality],"&gt;="&amp;L9)</f>
        <v>0</v>
      </c>
      <c r="N8" s="39">
        <f t="shared" si="6"/>
        <v>0.06449260000000001</v>
      </c>
      <c r="O8" s="40">
        <f>COUNTIF(Vertices[Eigenvector Centrality],"&gt;= "&amp;N8)-COUNTIF(Vertices[Eigenvector Centrality],"&gt;="&amp;N9)</f>
        <v>0</v>
      </c>
      <c r="P8" s="39">
        <f t="shared" si="7"/>
        <v>0.8614778363636364</v>
      </c>
      <c r="Q8" s="40">
        <f>COUNTIF(Vertices[PageRank],"&gt;= "&amp;P8)-COUNTIF(Vertices[PageRank],"&gt;="&amp;P9)</f>
        <v>0</v>
      </c>
      <c r="R8" s="39">
        <f t="shared" si="8"/>
        <v>0.1090909090909091</v>
      </c>
      <c r="S8" s="45">
        <f>COUNTIF(Vertices[Clustering Coefficient],"&gt;= "&amp;R8)-COUNTIF(Vertices[Clustering Coefficient],"&gt;="&amp;R9)</f>
        <v>0</v>
      </c>
      <c r="T8" s="39" t="e">
        <f ca="1" t="shared" si="9"/>
        <v>#REF!</v>
      </c>
      <c r="U8" s="40" t="e">
        <f ca="1" t="shared" si="0"/>
        <v>#REF!</v>
      </c>
    </row>
    <row r="9" spans="1:21" ht="15">
      <c r="A9" s="144"/>
      <c r="B9" s="144"/>
      <c r="D9" s="34">
        <f t="shared" si="1"/>
        <v>0</v>
      </c>
      <c r="E9" s="3">
        <f>COUNTIF(Vertices[Degree],"&gt;= "&amp;D9)-COUNTIF(Vertices[Degree],"&gt;="&amp;D10)</f>
        <v>0</v>
      </c>
      <c r="F9" s="41">
        <f t="shared" si="2"/>
        <v>1.1454545454545453</v>
      </c>
      <c r="G9" s="42">
        <f>COUNTIF(Vertices[In-Degree],"&gt;= "&amp;F9)-COUNTIF(Vertices[In-Degree],"&gt;="&amp;F10)</f>
        <v>0</v>
      </c>
      <c r="H9" s="41">
        <f t="shared" si="3"/>
        <v>1.1454545454545453</v>
      </c>
      <c r="I9" s="42">
        <f>COUNTIF(Vertices[Out-Degree],"&gt;= "&amp;H9)-COUNTIF(Vertices[Out-Degree],"&gt;="&amp;H10)</f>
        <v>0</v>
      </c>
      <c r="J9" s="41">
        <f t="shared" si="4"/>
        <v>14.636363636363633</v>
      </c>
      <c r="K9" s="42">
        <f>COUNTIF(Vertices[Betweenness Centrality],"&gt;= "&amp;J9)-COUNTIF(Vertices[Betweenness Centrality],"&gt;="&amp;J10)</f>
        <v>0</v>
      </c>
      <c r="L9" s="41">
        <f t="shared" si="5"/>
        <v>0.048550454545454556</v>
      </c>
      <c r="M9" s="42">
        <f>COUNTIF(Vertices[Closeness Centrality],"&gt;= "&amp;L9)-COUNTIF(Vertices[Closeness Centrality],"&gt;="&amp;L10)</f>
        <v>0</v>
      </c>
      <c r="N9" s="41">
        <f t="shared" si="6"/>
        <v>0.06755820000000001</v>
      </c>
      <c r="O9" s="42">
        <f>COUNTIF(Vertices[Eigenvector Centrality],"&gt;= "&amp;N9)-COUNTIF(Vertices[Eigenvector Centrality],"&gt;="&amp;N10)</f>
        <v>0</v>
      </c>
      <c r="P9" s="41">
        <f t="shared" si="7"/>
        <v>0.9326603090909091</v>
      </c>
      <c r="Q9" s="42">
        <f>COUNTIF(Vertices[PageRank],"&gt;= "&amp;P9)-COUNTIF(Vertices[PageRank],"&gt;="&amp;P10)</f>
        <v>2</v>
      </c>
      <c r="R9" s="41">
        <f t="shared" si="8"/>
        <v>0.1272727272727273</v>
      </c>
      <c r="S9" s="46">
        <f>COUNTIF(Vertices[Clustering Coefficient],"&gt;= "&amp;R9)-COUNTIF(Vertices[Clustering Coefficient],"&gt;="&amp;R10)</f>
        <v>0</v>
      </c>
      <c r="T9" s="41" t="e">
        <f ca="1" t="shared" si="9"/>
        <v>#REF!</v>
      </c>
      <c r="U9" s="42" t="e">
        <f ca="1" t="shared" si="0"/>
        <v>#REF!</v>
      </c>
    </row>
    <row r="10" spans="1:21" ht="15">
      <c r="A10" s="36" t="s">
        <v>531</v>
      </c>
      <c r="B10" s="36">
        <v>4</v>
      </c>
      <c r="D10" s="34">
        <f t="shared" si="1"/>
        <v>0</v>
      </c>
      <c r="E10" s="3">
        <f>COUNTIF(Vertices[Degree],"&gt;= "&amp;D10)-COUNTIF(Vertices[Degree],"&gt;="&amp;D11)</f>
        <v>0</v>
      </c>
      <c r="F10" s="39">
        <f t="shared" si="2"/>
        <v>1.3090909090909089</v>
      </c>
      <c r="G10" s="40">
        <f>COUNTIF(Vertices[In-Degree],"&gt;= "&amp;F10)-COUNTIF(Vertices[In-Degree],"&gt;="&amp;F11)</f>
        <v>0</v>
      </c>
      <c r="H10" s="39">
        <f t="shared" si="3"/>
        <v>1.3090909090909089</v>
      </c>
      <c r="I10" s="40">
        <f>COUNTIF(Vertices[Out-Degree],"&gt;= "&amp;H10)-COUNTIF(Vertices[Out-Degree],"&gt;="&amp;H11)</f>
        <v>0</v>
      </c>
      <c r="J10" s="39">
        <f t="shared" si="4"/>
        <v>16.727272727272723</v>
      </c>
      <c r="K10" s="40">
        <f>COUNTIF(Vertices[Betweenness Centrality],"&gt;= "&amp;J10)-COUNTIF(Vertices[Betweenness Centrality],"&gt;="&amp;J11)</f>
        <v>0</v>
      </c>
      <c r="L10" s="39">
        <f t="shared" si="5"/>
        <v>0.04927509090909092</v>
      </c>
      <c r="M10" s="40">
        <f>COUNTIF(Vertices[Closeness Centrality],"&gt;= "&amp;L10)-COUNTIF(Vertices[Closeness Centrality],"&gt;="&amp;L11)</f>
        <v>0</v>
      </c>
      <c r="N10" s="39">
        <f t="shared" si="6"/>
        <v>0.07062380000000001</v>
      </c>
      <c r="O10" s="40">
        <f>COUNTIF(Vertices[Eigenvector Centrality],"&gt;= "&amp;N10)-COUNTIF(Vertices[Eigenvector Centrality],"&gt;="&amp;N11)</f>
        <v>2</v>
      </c>
      <c r="P10" s="39">
        <f t="shared" si="7"/>
        <v>1.0038427818181819</v>
      </c>
      <c r="Q10" s="40">
        <f>COUNTIF(Vertices[PageRank],"&gt;= "&amp;P10)-COUNTIF(Vertices[PageRank],"&gt;="&amp;P11)</f>
        <v>0</v>
      </c>
      <c r="R10" s="39">
        <f t="shared" si="8"/>
        <v>0.14545454545454548</v>
      </c>
      <c r="S10" s="45">
        <f>COUNTIF(Vertices[Clustering Coefficient],"&gt;= "&amp;R10)-COUNTIF(Vertices[Clustering Coefficient],"&gt;="&amp;R11)</f>
        <v>0</v>
      </c>
      <c r="T10" s="39" t="e">
        <f ca="1" t="shared" si="9"/>
        <v>#REF!</v>
      </c>
      <c r="U10" s="40" t="e">
        <f ca="1" t="shared" si="0"/>
        <v>#REF!</v>
      </c>
    </row>
    <row r="11" spans="1:21" ht="15">
      <c r="A11" s="144"/>
      <c r="B11" s="144"/>
      <c r="D11" s="34">
        <f t="shared" si="1"/>
        <v>0</v>
      </c>
      <c r="E11" s="3">
        <f>COUNTIF(Vertices[Degree],"&gt;= "&amp;D11)-COUNTIF(Vertices[Degree],"&gt;="&amp;D12)</f>
        <v>0</v>
      </c>
      <c r="F11" s="41">
        <f t="shared" si="2"/>
        <v>1.4727272727272724</v>
      </c>
      <c r="G11" s="42">
        <f>COUNTIF(Vertices[In-Degree],"&gt;= "&amp;F11)-COUNTIF(Vertices[In-Degree],"&gt;="&amp;F12)</f>
        <v>0</v>
      </c>
      <c r="H11" s="41">
        <f t="shared" si="3"/>
        <v>1.4727272727272724</v>
      </c>
      <c r="I11" s="42">
        <f>COUNTIF(Vertices[Out-Degree],"&gt;= "&amp;H11)-COUNTIF(Vertices[Out-Degree],"&gt;="&amp;H12)</f>
        <v>0</v>
      </c>
      <c r="J11" s="41">
        <f t="shared" si="4"/>
        <v>18.818181818181813</v>
      </c>
      <c r="K11" s="42">
        <f>COUNTIF(Vertices[Betweenness Centrality],"&gt;= "&amp;J11)-COUNTIF(Vertices[Betweenness Centrality],"&gt;="&amp;J12)</f>
        <v>0</v>
      </c>
      <c r="L11" s="41">
        <f t="shared" si="5"/>
        <v>0.049999727272727286</v>
      </c>
      <c r="M11" s="42">
        <f>COUNTIF(Vertices[Closeness Centrality],"&gt;= "&amp;L11)-COUNTIF(Vertices[Closeness Centrality],"&gt;="&amp;L12)</f>
        <v>0</v>
      </c>
      <c r="N11" s="41">
        <f t="shared" si="6"/>
        <v>0.07368940000000002</v>
      </c>
      <c r="O11" s="42">
        <f>COUNTIF(Vertices[Eigenvector Centrality],"&gt;= "&amp;N11)-COUNTIF(Vertices[Eigenvector Centrality],"&gt;="&amp;N12)</f>
        <v>0</v>
      </c>
      <c r="P11" s="41">
        <f t="shared" si="7"/>
        <v>1.0750252545454546</v>
      </c>
      <c r="Q11" s="42">
        <f>COUNTIF(Vertices[PageRank],"&gt;= "&amp;P11)-COUNTIF(Vertices[PageRank],"&gt;="&amp;P12)</f>
        <v>0</v>
      </c>
      <c r="R11" s="41">
        <f t="shared" si="8"/>
        <v>0.16363636363636366</v>
      </c>
      <c r="S11" s="46">
        <f>COUNTIF(Vertices[Clustering Coefficient],"&gt;= "&amp;R11)-COUNTIF(Vertices[Clustering Coefficient],"&gt;="&amp;R12)</f>
        <v>0</v>
      </c>
      <c r="T11" s="41" t="e">
        <f ca="1" t="shared" si="9"/>
        <v>#REF!</v>
      </c>
      <c r="U11" s="42" t="e">
        <f ca="1" t="shared" si="0"/>
        <v>#REF!</v>
      </c>
    </row>
    <row r="12" spans="1:21" ht="15">
      <c r="A12" s="36" t="s">
        <v>248</v>
      </c>
      <c r="B12" s="36">
        <v>19</v>
      </c>
      <c r="D12" s="34">
        <f t="shared" si="1"/>
        <v>0</v>
      </c>
      <c r="E12" s="3">
        <f>COUNTIF(Vertices[Degree],"&gt;= "&amp;D12)-COUNTIF(Vertices[Degree],"&gt;="&amp;D13)</f>
        <v>0</v>
      </c>
      <c r="F12" s="39">
        <f t="shared" si="2"/>
        <v>1.636363636363636</v>
      </c>
      <c r="G12" s="40">
        <f>COUNTIF(Vertices[In-Degree],"&gt;= "&amp;F12)-COUNTIF(Vertices[In-Degree],"&gt;="&amp;F13)</f>
        <v>0</v>
      </c>
      <c r="H12" s="39">
        <f t="shared" si="3"/>
        <v>1.636363636363636</v>
      </c>
      <c r="I12" s="40">
        <f>COUNTIF(Vertices[Out-Degree],"&gt;= "&amp;H12)-COUNTIF(Vertices[Out-Degree],"&gt;="&amp;H13)</f>
        <v>0</v>
      </c>
      <c r="J12" s="39">
        <f t="shared" si="4"/>
        <v>20.909090909090903</v>
      </c>
      <c r="K12" s="40">
        <f>COUNTIF(Vertices[Betweenness Centrality],"&gt;= "&amp;J12)-COUNTIF(Vertices[Betweenness Centrality],"&gt;="&amp;J13)</f>
        <v>0</v>
      </c>
      <c r="L12" s="39">
        <f t="shared" si="5"/>
        <v>0.05072436363636365</v>
      </c>
      <c r="M12" s="40">
        <f>COUNTIF(Vertices[Closeness Centrality],"&gt;= "&amp;L12)-COUNTIF(Vertices[Closeness Centrality],"&gt;="&amp;L13)</f>
        <v>0</v>
      </c>
      <c r="N12" s="39">
        <f t="shared" si="6"/>
        <v>0.07675500000000002</v>
      </c>
      <c r="O12" s="40">
        <f>COUNTIF(Vertices[Eigenvector Centrality],"&gt;= "&amp;N12)-COUNTIF(Vertices[Eigenvector Centrality],"&gt;="&amp;N13)</f>
        <v>0</v>
      </c>
      <c r="P12" s="39">
        <f t="shared" si="7"/>
        <v>1.1462077272727274</v>
      </c>
      <c r="Q12" s="40">
        <f>COUNTIF(Vertices[PageRank],"&gt;= "&amp;P12)-COUNTIF(Vertices[PageRank],"&gt;="&amp;P13)</f>
        <v>0</v>
      </c>
      <c r="R12" s="39">
        <f t="shared" si="8"/>
        <v>0.18181818181818185</v>
      </c>
      <c r="S12" s="45">
        <f>COUNTIF(Vertices[Clustering Coefficient],"&gt;= "&amp;R12)-COUNTIF(Vertices[Clustering Coefficient],"&gt;="&amp;R13)</f>
        <v>0</v>
      </c>
      <c r="T12" s="39" t="e">
        <f ca="1" t="shared" si="9"/>
        <v>#REF!</v>
      </c>
      <c r="U12" s="40" t="e">
        <f ca="1" t="shared" si="0"/>
        <v>#REF!</v>
      </c>
    </row>
    <row r="13" spans="1:21" ht="15">
      <c r="A13" s="36" t="s">
        <v>247</v>
      </c>
      <c r="B13" s="36">
        <v>11</v>
      </c>
      <c r="D13" s="34">
        <f t="shared" si="1"/>
        <v>0</v>
      </c>
      <c r="E13" s="3">
        <f>COUNTIF(Vertices[Degree],"&gt;= "&amp;D13)-COUNTIF(Vertices[Degree],"&gt;="&amp;D14)</f>
        <v>0</v>
      </c>
      <c r="F13" s="41">
        <f t="shared" si="2"/>
        <v>1.7999999999999996</v>
      </c>
      <c r="G13" s="42">
        <f>COUNTIF(Vertices[In-Degree],"&gt;= "&amp;F13)-COUNTIF(Vertices[In-Degree],"&gt;="&amp;F14)</f>
        <v>0</v>
      </c>
      <c r="H13" s="41">
        <f t="shared" si="3"/>
        <v>1.7999999999999996</v>
      </c>
      <c r="I13" s="42">
        <f>COUNTIF(Vertices[Out-Degree],"&gt;= "&amp;H13)-COUNTIF(Vertices[Out-Degree],"&gt;="&amp;H14)</f>
        <v>0</v>
      </c>
      <c r="J13" s="41">
        <f t="shared" si="4"/>
        <v>22.999999999999993</v>
      </c>
      <c r="K13" s="42">
        <f>COUNTIF(Vertices[Betweenness Centrality],"&gt;= "&amp;J13)-COUNTIF(Vertices[Betweenness Centrality],"&gt;="&amp;J14)</f>
        <v>0</v>
      </c>
      <c r="L13" s="41">
        <f t="shared" si="5"/>
        <v>0.051449000000000016</v>
      </c>
      <c r="M13" s="42">
        <f>COUNTIF(Vertices[Closeness Centrality],"&gt;= "&amp;L13)-COUNTIF(Vertices[Closeness Centrality],"&gt;="&amp;L14)</f>
        <v>0</v>
      </c>
      <c r="N13" s="41">
        <f t="shared" si="6"/>
        <v>0.07982060000000002</v>
      </c>
      <c r="O13" s="42">
        <f>COUNTIF(Vertices[Eigenvector Centrality],"&gt;= "&amp;N13)-COUNTIF(Vertices[Eigenvector Centrality],"&gt;="&amp;N14)</f>
        <v>0</v>
      </c>
      <c r="P13" s="41">
        <f t="shared" si="7"/>
        <v>1.2173902</v>
      </c>
      <c r="Q13" s="42">
        <f>COUNTIF(Vertices[PageRank],"&gt;= "&amp;P13)-COUNTIF(Vertices[PageRank],"&gt;="&amp;P14)</f>
        <v>0</v>
      </c>
      <c r="R13" s="41">
        <f t="shared" si="8"/>
        <v>0.20000000000000004</v>
      </c>
      <c r="S13" s="46">
        <f>COUNTIF(Vertices[Clustering Coefficient],"&gt;= "&amp;R13)-COUNTIF(Vertices[Clustering Coefficient],"&gt;="&amp;R14)</f>
        <v>0</v>
      </c>
      <c r="T13" s="41" t="e">
        <f ca="1" t="shared" si="9"/>
        <v>#REF!</v>
      </c>
      <c r="U13" s="42" t="e">
        <f ca="1" t="shared" si="0"/>
        <v>#REF!</v>
      </c>
    </row>
    <row r="14" spans="1:21" ht="15">
      <c r="A14" s="36" t="s">
        <v>249</v>
      </c>
      <c r="B14" s="36">
        <v>1</v>
      </c>
      <c r="D14" s="34">
        <f t="shared" si="1"/>
        <v>0</v>
      </c>
      <c r="E14" s="3">
        <f>COUNTIF(Vertices[Degree],"&gt;= "&amp;D14)-COUNTIF(Vertices[Degree],"&gt;="&amp;D15)</f>
        <v>0</v>
      </c>
      <c r="F14" s="39">
        <f t="shared" si="2"/>
        <v>1.9636363636363632</v>
      </c>
      <c r="G14" s="40">
        <f>COUNTIF(Vertices[In-Degree],"&gt;= "&amp;F14)-COUNTIF(Vertices[In-Degree],"&gt;="&amp;F15)</f>
        <v>3</v>
      </c>
      <c r="H14" s="39">
        <f t="shared" si="3"/>
        <v>1.9636363636363632</v>
      </c>
      <c r="I14" s="40">
        <f>COUNTIF(Vertices[Out-Degree],"&gt;= "&amp;H14)-COUNTIF(Vertices[Out-Degree],"&gt;="&amp;H15)</f>
        <v>4</v>
      </c>
      <c r="J14" s="39">
        <f t="shared" si="4"/>
        <v>25.090909090909083</v>
      </c>
      <c r="K14" s="40">
        <f>COUNTIF(Vertices[Betweenness Centrality],"&gt;= "&amp;J14)-COUNTIF(Vertices[Betweenness Centrality],"&gt;="&amp;J15)</f>
        <v>0</v>
      </c>
      <c r="L14" s="39">
        <f t="shared" si="5"/>
        <v>0.05217363636363638</v>
      </c>
      <c r="M14" s="40">
        <f>COUNTIF(Vertices[Closeness Centrality],"&gt;= "&amp;L14)-COUNTIF(Vertices[Closeness Centrality],"&gt;="&amp;L15)</f>
        <v>1</v>
      </c>
      <c r="N14" s="39">
        <f t="shared" si="6"/>
        <v>0.08288620000000002</v>
      </c>
      <c r="O14" s="40">
        <f>COUNTIF(Vertices[Eigenvector Centrality],"&gt;= "&amp;N14)-COUNTIF(Vertices[Eigenvector Centrality],"&gt;="&amp;N15)</f>
        <v>0</v>
      </c>
      <c r="P14" s="39">
        <f t="shared" si="7"/>
        <v>1.2885726727272728</v>
      </c>
      <c r="Q14" s="40">
        <f>COUNTIF(Vertices[PageRank],"&gt;= "&amp;P14)-COUNTIF(Vertices[PageRank],"&gt;="&amp;P15)</f>
        <v>0</v>
      </c>
      <c r="R14" s="39">
        <f t="shared" si="8"/>
        <v>0.21818181818181823</v>
      </c>
      <c r="S14" s="45">
        <f>COUNTIF(Vertices[Clustering Coefficient],"&gt;= "&amp;R14)-COUNTIF(Vertices[Clustering Coefficient],"&gt;="&amp;R15)</f>
        <v>0</v>
      </c>
      <c r="T14" s="39" t="e">
        <f ca="1" t="shared" si="9"/>
        <v>#REF!</v>
      </c>
      <c r="U14" s="40" t="e">
        <f ca="1" t="shared" si="0"/>
        <v>#REF!</v>
      </c>
    </row>
    <row r="15" spans="1:21" ht="15">
      <c r="A15" s="36" t="s">
        <v>196</v>
      </c>
      <c r="B15" s="36">
        <v>2</v>
      </c>
      <c r="D15" s="34">
        <f t="shared" si="1"/>
        <v>0</v>
      </c>
      <c r="E15" s="3">
        <f>COUNTIF(Vertices[Degree],"&gt;= "&amp;D15)-COUNTIF(Vertices[Degree],"&gt;="&amp;D16)</f>
        <v>0</v>
      </c>
      <c r="F15" s="41">
        <f t="shared" si="2"/>
        <v>2.127272727272727</v>
      </c>
      <c r="G15" s="42">
        <f>COUNTIF(Vertices[In-Degree],"&gt;= "&amp;F15)-COUNTIF(Vertices[In-Degree],"&gt;="&amp;F16)</f>
        <v>0</v>
      </c>
      <c r="H15" s="41">
        <f t="shared" si="3"/>
        <v>2.127272727272727</v>
      </c>
      <c r="I15" s="42">
        <f>COUNTIF(Vertices[Out-Degree],"&gt;= "&amp;H15)-COUNTIF(Vertices[Out-Degree],"&gt;="&amp;H16)</f>
        <v>0</v>
      </c>
      <c r="J15" s="41">
        <f t="shared" si="4"/>
        <v>27.181818181818173</v>
      </c>
      <c r="K15" s="42">
        <f>COUNTIF(Vertices[Betweenness Centrality],"&gt;= "&amp;J15)-COUNTIF(Vertices[Betweenness Centrality],"&gt;="&amp;J16)</f>
        <v>0</v>
      </c>
      <c r="L15" s="41">
        <f t="shared" si="5"/>
        <v>0.052898272727272745</v>
      </c>
      <c r="M15" s="42">
        <f>COUNTIF(Vertices[Closeness Centrality],"&gt;= "&amp;L15)-COUNTIF(Vertices[Closeness Centrality],"&gt;="&amp;L16)</f>
        <v>0</v>
      </c>
      <c r="N15" s="41">
        <f t="shared" si="6"/>
        <v>0.08595180000000002</v>
      </c>
      <c r="O15" s="42">
        <f>COUNTIF(Vertices[Eigenvector Centrality],"&gt;= "&amp;N15)-COUNTIF(Vertices[Eigenvector Centrality],"&gt;="&amp;N16)</f>
        <v>0</v>
      </c>
      <c r="P15" s="41">
        <f t="shared" si="7"/>
        <v>1.3597551454545456</v>
      </c>
      <c r="Q15" s="42">
        <f>COUNTIF(Vertices[PageRank],"&gt;= "&amp;P15)-COUNTIF(Vertices[PageRank],"&gt;="&amp;P16)</f>
        <v>0</v>
      </c>
      <c r="R15" s="41">
        <f t="shared" si="8"/>
        <v>0.23636363636363641</v>
      </c>
      <c r="S15" s="46">
        <f>COUNTIF(Vertices[Clustering Coefficient],"&gt;= "&amp;R15)-COUNTIF(Vertices[Clustering Coefficient],"&gt;="&amp;R16)</f>
        <v>0</v>
      </c>
      <c r="T15" s="41" t="e">
        <f ca="1" t="shared" si="9"/>
        <v>#REF!</v>
      </c>
      <c r="U15" s="42" t="e">
        <f ca="1" t="shared" si="0"/>
        <v>#REF!</v>
      </c>
    </row>
    <row r="16" spans="1:21" ht="15">
      <c r="A16" s="144"/>
      <c r="B16" s="144"/>
      <c r="D16" s="34">
        <f t="shared" si="1"/>
        <v>0</v>
      </c>
      <c r="E16" s="3">
        <f>COUNTIF(Vertices[Degree],"&gt;= "&amp;D16)-COUNTIF(Vertices[Degree],"&gt;="&amp;D17)</f>
        <v>0</v>
      </c>
      <c r="F16" s="39">
        <f t="shared" si="2"/>
        <v>2.2909090909090906</v>
      </c>
      <c r="G16" s="40">
        <f>COUNTIF(Vertices[In-Degree],"&gt;= "&amp;F16)-COUNTIF(Vertices[In-Degree],"&gt;="&amp;F17)</f>
        <v>0</v>
      </c>
      <c r="H16" s="39">
        <f t="shared" si="3"/>
        <v>2.2909090909090906</v>
      </c>
      <c r="I16" s="40">
        <f>COUNTIF(Vertices[Out-Degree],"&gt;= "&amp;H16)-COUNTIF(Vertices[Out-Degree],"&gt;="&amp;H17)</f>
        <v>0</v>
      </c>
      <c r="J16" s="39">
        <f t="shared" si="4"/>
        <v>29.272727272727263</v>
      </c>
      <c r="K16" s="40">
        <f>COUNTIF(Vertices[Betweenness Centrality],"&gt;= "&amp;J16)-COUNTIF(Vertices[Betweenness Centrality],"&gt;="&amp;J17)</f>
        <v>0</v>
      </c>
      <c r="L16" s="39">
        <f t="shared" si="5"/>
        <v>0.05362290909090911</v>
      </c>
      <c r="M16" s="40">
        <f>COUNTIF(Vertices[Closeness Centrality],"&gt;= "&amp;L16)-COUNTIF(Vertices[Closeness Centrality],"&gt;="&amp;L17)</f>
        <v>0</v>
      </c>
      <c r="N16" s="39">
        <f t="shared" si="6"/>
        <v>0.08901740000000002</v>
      </c>
      <c r="O16" s="40">
        <f>COUNTIF(Vertices[Eigenvector Centrality],"&gt;= "&amp;N16)-COUNTIF(Vertices[Eigenvector Centrality],"&gt;="&amp;N17)</f>
        <v>2</v>
      </c>
      <c r="P16" s="39">
        <f t="shared" si="7"/>
        <v>1.4309376181818183</v>
      </c>
      <c r="Q16" s="40">
        <f>COUNTIF(Vertices[PageRank],"&gt;= "&amp;P16)-COUNTIF(Vertices[PageRank],"&gt;="&amp;P17)</f>
        <v>0</v>
      </c>
      <c r="R16" s="39">
        <f t="shared" si="8"/>
        <v>0.2545454545454546</v>
      </c>
      <c r="S16" s="45">
        <f>COUNTIF(Vertices[Clustering Coefficient],"&gt;= "&amp;R16)-COUNTIF(Vertices[Clustering Coefficient],"&gt;="&amp;R17)</f>
        <v>0</v>
      </c>
      <c r="T16" s="39" t="e">
        <f ca="1" t="shared" si="9"/>
        <v>#REF!</v>
      </c>
      <c r="U16" s="40" t="e">
        <f ca="1" t="shared" si="0"/>
        <v>#REF!</v>
      </c>
    </row>
    <row r="17" spans="1:21" ht="15">
      <c r="A17" s="36" t="s">
        <v>151</v>
      </c>
      <c r="B17" s="36">
        <v>2</v>
      </c>
      <c r="D17" s="34">
        <f t="shared" si="1"/>
        <v>0</v>
      </c>
      <c r="E17" s="3">
        <f>COUNTIF(Vertices[Degree],"&gt;= "&amp;D17)-COUNTIF(Vertices[Degree],"&gt;="&amp;D18)</f>
        <v>0</v>
      </c>
      <c r="F17" s="41">
        <f t="shared" si="2"/>
        <v>2.454545454545454</v>
      </c>
      <c r="G17" s="42">
        <f>COUNTIF(Vertices[In-Degree],"&gt;= "&amp;F17)-COUNTIF(Vertices[In-Degree],"&gt;="&amp;F18)</f>
        <v>0</v>
      </c>
      <c r="H17" s="41">
        <f t="shared" si="3"/>
        <v>2.454545454545454</v>
      </c>
      <c r="I17" s="42">
        <f>COUNTIF(Vertices[Out-Degree],"&gt;= "&amp;H17)-COUNTIF(Vertices[Out-Degree],"&gt;="&amp;H18)</f>
        <v>0</v>
      </c>
      <c r="J17" s="41">
        <f t="shared" si="4"/>
        <v>31.363636363636353</v>
      </c>
      <c r="K17" s="42">
        <f>COUNTIF(Vertices[Betweenness Centrality],"&gt;= "&amp;J17)-COUNTIF(Vertices[Betweenness Centrality],"&gt;="&amp;J18)</f>
        <v>0</v>
      </c>
      <c r="L17" s="41">
        <f t="shared" si="5"/>
        <v>0.054347545454545475</v>
      </c>
      <c r="M17" s="42">
        <f>COUNTIF(Vertices[Closeness Centrality],"&gt;= "&amp;L17)-COUNTIF(Vertices[Closeness Centrality],"&gt;="&amp;L18)</f>
        <v>0</v>
      </c>
      <c r="N17" s="41">
        <f t="shared" si="6"/>
        <v>0.09208300000000003</v>
      </c>
      <c r="O17" s="42">
        <f>COUNTIF(Vertices[Eigenvector Centrality],"&gt;= "&amp;N17)-COUNTIF(Vertices[Eigenvector Centrality],"&gt;="&amp;N18)</f>
        <v>0</v>
      </c>
      <c r="P17" s="41">
        <f t="shared" si="7"/>
        <v>1.502120090909091</v>
      </c>
      <c r="Q17" s="42">
        <f>COUNTIF(Vertices[PageRank],"&gt;= "&amp;P17)-COUNTIF(Vertices[PageRank],"&gt;="&amp;P18)</f>
        <v>0</v>
      </c>
      <c r="R17" s="41">
        <f t="shared" si="8"/>
        <v>0.27272727272727276</v>
      </c>
      <c r="S17" s="46">
        <f>COUNTIF(Vertices[Clustering Coefficient],"&gt;= "&amp;R17)-COUNTIF(Vertices[Clustering Coefficient],"&gt;="&amp;R18)</f>
        <v>0</v>
      </c>
      <c r="T17" s="41" t="e">
        <f ca="1" t="shared" si="9"/>
        <v>#REF!</v>
      </c>
      <c r="U17" s="42" t="e">
        <f ca="1" t="shared" si="0"/>
        <v>#REF!</v>
      </c>
    </row>
    <row r="18" spans="1:21" ht="15">
      <c r="A18" s="144"/>
      <c r="B18" s="144"/>
      <c r="D18" s="34">
        <f t="shared" si="1"/>
        <v>0</v>
      </c>
      <c r="E18" s="3">
        <f>COUNTIF(Vertices[Degree],"&gt;= "&amp;D18)-COUNTIF(Vertices[Degree],"&gt;="&amp;D19)</f>
        <v>0</v>
      </c>
      <c r="F18" s="39">
        <f t="shared" si="2"/>
        <v>2.6181818181818177</v>
      </c>
      <c r="G18" s="40">
        <f>COUNTIF(Vertices[In-Degree],"&gt;= "&amp;F18)-COUNTIF(Vertices[In-Degree],"&gt;="&amp;F19)</f>
        <v>0</v>
      </c>
      <c r="H18" s="39">
        <f t="shared" si="3"/>
        <v>2.6181818181818177</v>
      </c>
      <c r="I18" s="40">
        <f>COUNTIF(Vertices[Out-Degree],"&gt;= "&amp;H18)-COUNTIF(Vertices[Out-Degree],"&gt;="&amp;H19)</f>
        <v>0</v>
      </c>
      <c r="J18" s="39">
        <f t="shared" si="4"/>
        <v>33.454545454545446</v>
      </c>
      <c r="K18" s="40">
        <f>COUNTIF(Vertices[Betweenness Centrality],"&gt;= "&amp;J18)-COUNTIF(Vertices[Betweenness Centrality],"&gt;="&amp;J19)</f>
        <v>0</v>
      </c>
      <c r="L18" s="39">
        <f t="shared" si="5"/>
        <v>0.05507218181818184</v>
      </c>
      <c r="M18" s="40">
        <f>COUNTIF(Vertices[Closeness Centrality],"&gt;= "&amp;L18)-COUNTIF(Vertices[Closeness Centrality],"&gt;="&amp;L19)</f>
        <v>0</v>
      </c>
      <c r="N18" s="39">
        <f t="shared" si="6"/>
        <v>0.09514860000000003</v>
      </c>
      <c r="O18" s="40">
        <f>COUNTIF(Vertices[Eigenvector Centrality],"&gt;= "&amp;N18)-COUNTIF(Vertices[Eigenvector Centrality],"&gt;="&amp;N19)</f>
        <v>0</v>
      </c>
      <c r="P18" s="39">
        <f t="shared" si="7"/>
        <v>1.5733025636363638</v>
      </c>
      <c r="Q18" s="40">
        <f>COUNTIF(Vertices[PageRank],"&gt;= "&amp;P18)-COUNTIF(Vertices[PageRank],"&gt;="&amp;P19)</f>
        <v>1</v>
      </c>
      <c r="R18" s="39">
        <f t="shared" si="8"/>
        <v>0.29090909090909095</v>
      </c>
      <c r="S18" s="45">
        <f>COUNTIF(Vertices[Clustering Coefficient],"&gt;= "&amp;R18)-COUNTIF(Vertices[Clustering Coefficient],"&gt;="&amp;R19)</f>
        <v>0</v>
      </c>
      <c r="T18" s="39" t="e">
        <f ca="1" t="shared" si="9"/>
        <v>#REF!</v>
      </c>
      <c r="U18" s="40" t="e">
        <f ca="1" t="shared" si="0"/>
        <v>#REF!</v>
      </c>
    </row>
    <row r="19" spans="1:21" ht="15">
      <c r="A19" s="36" t="s">
        <v>170</v>
      </c>
      <c r="B19" s="36">
        <v>0.3333333333333333</v>
      </c>
      <c r="D19" s="34">
        <f t="shared" si="1"/>
        <v>0</v>
      </c>
      <c r="E19" s="3">
        <f>COUNTIF(Vertices[Degree],"&gt;= "&amp;D19)-COUNTIF(Vertices[Degree],"&gt;="&amp;D20)</f>
        <v>0</v>
      </c>
      <c r="F19" s="41">
        <f t="shared" si="2"/>
        <v>2.7818181818181813</v>
      </c>
      <c r="G19" s="42">
        <f>COUNTIF(Vertices[In-Degree],"&gt;= "&amp;F19)-COUNTIF(Vertices[In-Degree],"&gt;="&amp;F20)</f>
        <v>0</v>
      </c>
      <c r="H19" s="41">
        <f t="shared" si="3"/>
        <v>2.7818181818181813</v>
      </c>
      <c r="I19" s="42">
        <f>COUNTIF(Vertices[Out-Degree],"&gt;= "&amp;H19)-COUNTIF(Vertices[Out-Degree],"&gt;="&amp;H20)</f>
        <v>0</v>
      </c>
      <c r="J19" s="41">
        <f t="shared" si="4"/>
        <v>35.54545454545454</v>
      </c>
      <c r="K19" s="42">
        <f>COUNTIF(Vertices[Betweenness Centrality],"&gt;= "&amp;J19)-COUNTIF(Vertices[Betweenness Centrality],"&gt;="&amp;J20)</f>
        <v>0</v>
      </c>
      <c r="L19" s="41">
        <f t="shared" si="5"/>
        <v>0.055796818181818204</v>
      </c>
      <c r="M19" s="42">
        <f>COUNTIF(Vertices[Closeness Centrality],"&gt;= "&amp;L19)-COUNTIF(Vertices[Closeness Centrality],"&gt;="&amp;L20)</f>
        <v>0</v>
      </c>
      <c r="N19" s="41">
        <f t="shared" si="6"/>
        <v>0.09821420000000003</v>
      </c>
      <c r="O19" s="42">
        <f>COUNTIF(Vertices[Eigenvector Centrality],"&gt;= "&amp;N19)-COUNTIF(Vertices[Eigenvector Centrality],"&gt;="&amp;N20)</f>
        <v>0</v>
      </c>
      <c r="P19" s="41">
        <f t="shared" si="7"/>
        <v>1.6444850363636365</v>
      </c>
      <c r="Q19" s="42">
        <f>COUNTIF(Vertices[PageRank],"&gt;= "&amp;P19)-COUNTIF(Vertices[PageRank],"&gt;="&amp;P20)</f>
        <v>0</v>
      </c>
      <c r="R19" s="41">
        <f t="shared" si="8"/>
        <v>0.30909090909090914</v>
      </c>
      <c r="S19" s="46">
        <f>COUNTIF(Vertices[Clustering Coefficient],"&gt;= "&amp;R19)-COUNTIF(Vertices[Clustering Coefficient],"&gt;="&amp;R20)</f>
        <v>0</v>
      </c>
      <c r="T19" s="41" t="e">
        <f ca="1" t="shared" si="9"/>
        <v>#REF!</v>
      </c>
      <c r="U19" s="42" t="e">
        <f ca="1" t="shared" si="0"/>
        <v>#REF!</v>
      </c>
    </row>
    <row r="20" spans="1:21" ht="15">
      <c r="A20" s="36" t="s">
        <v>171</v>
      </c>
      <c r="B20" s="36">
        <v>0.5</v>
      </c>
      <c r="D20" s="34">
        <f t="shared" si="1"/>
        <v>0</v>
      </c>
      <c r="E20" s="3">
        <f>COUNTIF(Vertices[Degree],"&gt;= "&amp;D20)-COUNTIF(Vertices[Degree],"&gt;="&amp;D21)</f>
        <v>0</v>
      </c>
      <c r="F20" s="39">
        <f t="shared" si="2"/>
        <v>2.945454545454545</v>
      </c>
      <c r="G20" s="40">
        <f>COUNTIF(Vertices[In-Degree],"&gt;= "&amp;F20)-COUNTIF(Vertices[In-Degree],"&gt;="&amp;F21)</f>
        <v>2</v>
      </c>
      <c r="H20" s="39">
        <f t="shared" si="3"/>
        <v>2.945454545454545</v>
      </c>
      <c r="I20" s="40">
        <f>COUNTIF(Vertices[Out-Degree],"&gt;= "&amp;H20)-COUNTIF(Vertices[Out-Degree],"&gt;="&amp;H21)</f>
        <v>0</v>
      </c>
      <c r="J20" s="39">
        <f t="shared" si="4"/>
        <v>37.63636363636363</v>
      </c>
      <c r="K20" s="40">
        <f>COUNTIF(Vertices[Betweenness Centrality],"&gt;= "&amp;J20)-COUNTIF(Vertices[Betweenness Centrality],"&gt;="&amp;J21)</f>
        <v>0</v>
      </c>
      <c r="L20" s="39">
        <f t="shared" si="5"/>
        <v>0.05652145454545457</v>
      </c>
      <c r="M20" s="40">
        <f>COUNTIF(Vertices[Closeness Centrality],"&gt;= "&amp;L20)-COUNTIF(Vertices[Closeness Centrality],"&gt;="&amp;L21)</f>
        <v>0</v>
      </c>
      <c r="N20" s="39">
        <f t="shared" si="6"/>
        <v>0.10127980000000003</v>
      </c>
      <c r="O20" s="40">
        <f>COUNTIF(Vertices[Eigenvector Centrality],"&gt;= "&amp;N20)-COUNTIF(Vertices[Eigenvector Centrality],"&gt;="&amp;N21)</f>
        <v>0</v>
      </c>
      <c r="P20" s="39">
        <f t="shared" si="7"/>
        <v>1.7156675090909093</v>
      </c>
      <c r="Q20" s="40">
        <f>COUNTIF(Vertices[PageRank],"&gt;= "&amp;P20)-COUNTIF(Vertices[PageRank],"&gt;="&amp;P21)</f>
        <v>0</v>
      </c>
      <c r="R20" s="39">
        <f t="shared" si="8"/>
        <v>0.3272727272727273</v>
      </c>
      <c r="S20" s="45">
        <f>COUNTIF(Vertices[Clustering Coefficient],"&gt;= "&amp;R20)-COUNTIF(Vertices[Clustering Coefficient],"&gt;="&amp;R21)</f>
        <v>0</v>
      </c>
      <c r="T20" s="39" t="e">
        <f ca="1" t="shared" si="9"/>
        <v>#REF!</v>
      </c>
      <c r="U20" s="40" t="e">
        <f ca="1" t="shared" si="0"/>
        <v>#REF!</v>
      </c>
    </row>
    <row r="21" spans="1:21" ht="15">
      <c r="A21" s="144"/>
      <c r="B21" s="144"/>
      <c r="D21" s="34">
        <f t="shared" si="1"/>
        <v>0</v>
      </c>
      <c r="E21" s="3">
        <f>COUNTIF(Vertices[Degree],"&gt;= "&amp;D21)-COUNTIF(Vertices[Degree],"&gt;="&amp;D22)</f>
        <v>0</v>
      </c>
      <c r="F21" s="41">
        <f t="shared" si="2"/>
        <v>3.1090909090909085</v>
      </c>
      <c r="G21" s="42">
        <f>COUNTIF(Vertices[In-Degree],"&gt;= "&amp;F21)-COUNTIF(Vertices[In-Degree],"&gt;="&amp;F22)</f>
        <v>0</v>
      </c>
      <c r="H21" s="41">
        <f t="shared" si="3"/>
        <v>3.1090909090909085</v>
      </c>
      <c r="I21" s="42">
        <f>COUNTIF(Vertices[Out-Degree],"&gt;= "&amp;H21)-COUNTIF(Vertices[Out-Degree],"&gt;="&amp;H22)</f>
        <v>0</v>
      </c>
      <c r="J21" s="41">
        <f t="shared" si="4"/>
        <v>39.72727272727273</v>
      </c>
      <c r="K21" s="42">
        <f>COUNTIF(Vertices[Betweenness Centrality],"&gt;= "&amp;J21)-COUNTIF(Vertices[Betweenness Centrality],"&gt;="&amp;J22)</f>
        <v>0</v>
      </c>
      <c r="L21" s="41">
        <f t="shared" si="5"/>
        <v>0.057246090909090934</v>
      </c>
      <c r="M21" s="42">
        <f>COUNTIF(Vertices[Closeness Centrality],"&gt;= "&amp;L21)-COUNTIF(Vertices[Closeness Centrality],"&gt;="&amp;L22)</f>
        <v>0</v>
      </c>
      <c r="N21" s="41">
        <f t="shared" si="6"/>
        <v>0.10434540000000003</v>
      </c>
      <c r="O21" s="42">
        <f>COUNTIF(Vertices[Eigenvector Centrality],"&gt;= "&amp;N21)-COUNTIF(Vertices[Eigenvector Centrality],"&gt;="&amp;N22)</f>
        <v>0</v>
      </c>
      <c r="P21" s="41">
        <f t="shared" si="7"/>
        <v>1.786849981818182</v>
      </c>
      <c r="Q21" s="42">
        <f>COUNTIF(Vertices[PageRank],"&gt;= "&amp;P21)-COUNTIF(Vertices[PageRank],"&gt;="&amp;P22)</f>
        <v>0</v>
      </c>
      <c r="R21" s="41">
        <f t="shared" si="8"/>
        <v>0.3454545454545455</v>
      </c>
      <c r="S21" s="46">
        <f>COUNTIF(Vertices[Clustering Coefficient],"&gt;= "&amp;R21)-COUNTIF(Vertices[Clustering Coefficient],"&gt;="&amp;R22)</f>
        <v>1</v>
      </c>
      <c r="T21" s="41" t="e">
        <f ca="1" t="shared" si="9"/>
        <v>#REF!</v>
      </c>
      <c r="U21" s="42" t="e">
        <f ca="1" t="shared" si="0"/>
        <v>#REF!</v>
      </c>
    </row>
    <row r="22" spans="1:21" ht="15">
      <c r="A22" s="36" t="s">
        <v>152</v>
      </c>
      <c r="B22" s="36">
        <v>1</v>
      </c>
      <c r="D22" s="34">
        <f t="shared" si="1"/>
        <v>0</v>
      </c>
      <c r="E22" s="3">
        <f>COUNTIF(Vertices[Degree],"&gt;= "&amp;D22)-COUNTIF(Vertices[Degree],"&gt;="&amp;D23)</f>
        <v>0</v>
      </c>
      <c r="F22" s="39">
        <f t="shared" si="2"/>
        <v>3.272727272727272</v>
      </c>
      <c r="G22" s="40">
        <f>COUNTIF(Vertices[In-Degree],"&gt;= "&amp;F22)-COUNTIF(Vertices[In-Degree],"&gt;="&amp;F23)</f>
        <v>0</v>
      </c>
      <c r="H22" s="39">
        <f t="shared" si="3"/>
        <v>3.272727272727272</v>
      </c>
      <c r="I22" s="40">
        <f>COUNTIF(Vertices[Out-Degree],"&gt;= "&amp;H22)-COUNTIF(Vertices[Out-Degree],"&gt;="&amp;H23)</f>
        <v>0</v>
      </c>
      <c r="J22" s="39">
        <f t="shared" si="4"/>
        <v>41.81818181818182</v>
      </c>
      <c r="K22" s="40">
        <f>COUNTIF(Vertices[Betweenness Centrality],"&gt;= "&amp;J22)-COUNTIF(Vertices[Betweenness Centrality],"&gt;="&amp;J23)</f>
        <v>0</v>
      </c>
      <c r="L22" s="39">
        <f t="shared" si="5"/>
        <v>0.0579707272727273</v>
      </c>
      <c r="M22" s="40">
        <f>COUNTIF(Vertices[Closeness Centrality],"&gt;= "&amp;L22)-COUNTIF(Vertices[Closeness Centrality],"&gt;="&amp;L23)</f>
        <v>0</v>
      </c>
      <c r="N22" s="39">
        <f t="shared" si="6"/>
        <v>0.10741100000000003</v>
      </c>
      <c r="O22" s="40">
        <f>COUNTIF(Vertices[Eigenvector Centrality],"&gt;= "&amp;N22)-COUNTIF(Vertices[Eigenvector Centrality],"&gt;="&amp;N23)</f>
        <v>0</v>
      </c>
      <c r="P22" s="39">
        <f t="shared" si="7"/>
        <v>1.8580324545454547</v>
      </c>
      <c r="Q22" s="40">
        <f>COUNTIF(Vertices[PageRank],"&gt;= "&amp;P22)-COUNTIF(Vertices[PageRank],"&gt;="&amp;P23)</f>
        <v>0</v>
      </c>
      <c r="R22" s="39">
        <f t="shared" si="8"/>
        <v>0.3636363636363637</v>
      </c>
      <c r="S22" s="45">
        <f>COUNTIF(Vertices[Clustering Coefficient],"&gt;= "&amp;R22)-COUNTIF(Vertices[Clustering Coefficient],"&gt;="&amp;R23)</f>
        <v>0</v>
      </c>
      <c r="T22" s="39" t="e">
        <f ca="1" t="shared" si="9"/>
        <v>#REF!</v>
      </c>
      <c r="U22" s="40" t="e">
        <f ca="1" t="shared" si="0"/>
        <v>#REF!</v>
      </c>
    </row>
    <row r="23" spans="1:21" ht="15">
      <c r="A23" s="36" t="s">
        <v>153</v>
      </c>
      <c r="B23" s="36">
        <v>0</v>
      </c>
      <c r="D23" s="34">
        <f t="shared" si="1"/>
        <v>0</v>
      </c>
      <c r="E23" s="3">
        <f>COUNTIF(Vertices[Degree],"&gt;= "&amp;D23)-COUNTIF(Vertices[Degree],"&gt;="&amp;D24)</f>
        <v>0</v>
      </c>
      <c r="F23" s="41">
        <f t="shared" si="2"/>
        <v>3.4363636363636356</v>
      </c>
      <c r="G23" s="42">
        <f>COUNTIF(Vertices[In-Degree],"&gt;= "&amp;F23)-COUNTIF(Vertices[In-Degree],"&gt;="&amp;F24)</f>
        <v>0</v>
      </c>
      <c r="H23" s="41">
        <f t="shared" si="3"/>
        <v>3.4363636363636356</v>
      </c>
      <c r="I23" s="42">
        <f>COUNTIF(Vertices[Out-Degree],"&gt;= "&amp;H23)-COUNTIF(Vertices[Out-Degree],"&gt;="&amp;H24)</f>
        <v>0</v>
      </c>
      <c r="J23" s="41">
        <f t="shared" si="4"/>
        <v>43.909090909090914</v>
      </c>
      <c r="K23" s="42">
        <f>COUNTIF(Vertices[Betweenness Centrality],"&gt;= "&amp;J23)-COUNTIF(Vertices[Betweenness Centrality],"&gt;="&amp;J24)</f>
        <v>0</v>
      </c>
      <c r="L23" s="41">
        <f t="shared" si="5"/>
        <v>0.058695363636363664</v>
      </c>
      <c r="M23" s="42">
        <f>COUNTIF(Vertices[Closeness Centrality],"&gt;= "&amp;L23)-COUNTIF(Vertices[Closeness Centrality],"&gt;="&amp;L24)</f>
        <v>0</v>
      </c>
      <c r="N23" s="41">
        <f t="shared" si="6"/>
        <v>0.11047660000000004</v>
      </c>
      <c r="O23" s="42">
        <f>COUNTIF(Vertices[Eigenvector Centrality],"&gt;= "&amp;N23)-COUNTIF(Vertices[Eigenvector Centrality],"&gt;="&amp;N24)</f>
        <v>0</v>
      </c>
      <c r="P23" s="41">
        <f t="shared" si="7"/>
        <v>1.9292149272727275</v>
      </c>
      <c r="Q23" s="42">
        <f>COUNTIF(Vertices[PageRank],"&gt;= "&amp;P23)-COUNTIF(Vertices[PageRank],"&gt;="&amp;P24)</f>
        <v>0</v>
      </c>
      <c r="R23" s="41">
        <f t="shared" si="8"/>
        <v>0.3818181818181819</v>
      </c>
      <c r="S23" s="46">
        <f>COUNTIF(Vertices[Clustering Coefficient],"&gt;= "&amp;R23)-COUNTIF(Vertices[Clustering Coefficient],"&gt;="&amp;R24)</f>
        <v>0</v>
      </c>
      <c r="T23" s="41" t="e">
        <f ca="1" t="shared" si="9"/>
        <v>#REF!</v>
      </c>
      <c r="U23" s="42" t="e">
        <f ca="1" t="shared" si="0"/>
        <v>#REF!</v>
      </c>
    </row>
    <row r="24" spans="1:21" ht="15">
      <c r="A24" s="36" t="s">
        <v>154</v>
      </c>
      <c r="B24" s="36">
        <v>13</v>
      </c>
      <c r="D24" s="34">
        <f t="shared" si="1"/>
        <v>0</v>
      </c>
      <c r="E24" s="3">
        <f>COUNTIF(Vertices[Degree],"&gt;= "&amp;D24)-COUNTIF(Vertices[Degree],"&gt;="&amp;D25)</f>
        <v>0</v>
      </c>
      <c r="F24" s="39">
        <f t="shared" si="2"/>
        <v>3.599999999999999</v>
      </c>
      <c r="G24" s="40">
        <f>COUNTIF(Vertices[In-Degree],"&gt;= "&amp;F24)-COUNTIF(Vertices[In-Degree],"&gt;="&amp;F25)</f>
        <v>0</v>
      </c>
      <c r="H24" s="39">
        <f t="shared" si="3"/>
        <v>3.599999999999999</v>
      </c>
      <c r="I24" s="40">
        <f>COUNTIF(Vertices[Out-Degree],"&gt;= "&amp;H24)-COUNTIF(Vertices[Out-Degree],"&gt;="&amp;H25)</f>
        <v>0</v>
      </c>
      <c r="J24" s="39">
        <f t="shared" si="4"/>
        <v>46.00000000000001</v>
      </c>
      <c r="K24" s="40">
        <f>COUNTIF(Vertices[Betweenness Centrality],"&gt;= "&amp;J24)-COUNTIF(Vertices[Betweenness Centrality],"&gt;="&amp;J25)</f>
        <v>0</v>
      </c>
      <c r="L24" s="39">
        <f t="shared" si="5"/>
        <v>0.05942000000000003</v>
      </c>
      <c r="M24" s="40">
        <f>COUNTIF(Vertices[Closeness Centrality],"&gt;= "&amp;L24)-COUNTIF(Vertices[Closeness Centrality],"&gt;="&amp;L25)</f>
        <v>0</v>
      </c>
      <c r="N24" s="39">
        <f t="shared" si="6"/>
        <v>0.11354220000000004</v>
      </c>
      <c r="O24" s="40">
        <f>COUNTIF(Vertices[Eigenvector Centrality],"&gt;= "&amp;N24)-COUNTIF(Vertices[Eigenvector Centrality],"&gt;="&amp;N25)</f>
        <v>1</v>
      </c>
      <c r="P24" s="39">
        <f t="shared" si="7"/>
        <v>2.0003974</v>
      </c>
      <c r="Q24" s="40">
        <f>COUNTIF(Vertices[PageRank],"&gt;= "&amp;P24)-COUNTIF(Vertices[PageRank],"&gt;="&amp;P25)</f>
        <v>0</v>
      </c>
      <c r="R24" s="39">
        <f t="shared" si="8"/>
        <v>0.4000000000000001</v>
      </c>
      <c r="S24" s="45">
        <f>COUNTIF(Vertices[Clustering Coefficient],"&gt;= "&amp;R24)-COUNTIF(Vertices[Clustering Coefficient],"&gt;="&amp;R25)</f>
        <v>0</v>
      </c>
      <c r="T24" s="39" t="e">
        <f ca="1" t="shared" si="9"/>
        <v>#REF!</v>
      </c>
      <c r="U24" s="40" t="e">
        <f ca="1" t="shared" si="0"/>
        <v>#REF!</v>
      </c>
    </row>
    <row r="25" spans="1:21" ht="15">
      <c r="A25" s="36" t="s">
        <v>155</v>
      </c>
      <c r="B25" s="36">
        <v>33</v>
      </c>
      <c r="D25" s="34">
        <f t="shared" si="1"/>
        <v>0</v>
      </c>
      <c r="E25" s="3">
        <f>COUNTIF(Vertices[Degree],"&gt;= "&amp;D25)-COUNTIF(Vertices[Degree],"&gt;="&amp;D26)</f>
        <v>0</v>
      </c>
      <c r="F25" s="41">
        <f t="shared" si="2"/>
        <v>3.763636363636363</v>
      </c>
      <c r="G25" s="42">
        <f>COUNTIF(Vertices[In-Degree],"&gt;= "&amp;F25)-COUNTIF(Vertices[In-Degree],"&gt;="&amp;F26)</f>
        <v>0</v>
      </c>
      <c r="H25" s="41">
        <f t="shared" si="3"/>
        <v>3.763636363636363</v>
      </c>
      <c r="I25" s="42">
        <f>COUNTIF(Vertices[Out-Degree],"&gt;= "&amp;H25)-COUNTIF(Vertices[Out-Degree],"&gt;="&amp;H26)</f>
        <v>0</v>
      </c>
      <c r="J25" s="41">
        <f t="shared" si="4"/>
        <v>48.0909090909091</v>
      </c>
      <c r="K25" s="42">
        <f>COUNTIF(Vertices[Betweenness Centrality],"&gt;= "&amp;J25)-COUNTIF(Vertices[Betweenness Centrality],"&gt;="&amp;J26)</f>
        <v>0</v>
      </c>
      <c r="L25" s="41">
        <f t="shared" si="5"/>
        <v>0.06014463636363639</v>
      </c>
      <c r="M25" s="42">
        <f>COUNTIF(Vertices[Closeness Centrality],"&gt;= "&amp;L25)-COUNTIF(Vertices[Closeness Centrality],"&gt;="&amp;L26)</f>
        <v>0</v>
      </c>
      <c r="N25" s="41">
        <f t="shared" si="6"/>
        <v>0.11660780000000004</v>
      </c>
      <c r="O25" s="42">
        <f>COUNTIF(Vertices[Eigenvector Centrality],"&gt;= "&amp;N25)-COUNTIF(Vertices[Eigenvector Centrality],"&gt;="&amp;N26)</f>
        <v>0</v>
      </c>
      <c r="P25" s="41">
        <f t="shared" si="7"/>
        <v>2.071579872727273</v>
      </c>
      <c r="Q25" s="42">
        <f>COUNTIF(Vertices[PageRank],"&gt;= "&amp;P25)-COUNTIF(Vertices[PageRank],"&gt;="&amp;P26)</f>
        <v>0</v>
      </c>
      <c r="R25" s="41">
        <f t="shared" si="8"/>
        <v>0.41818181818181827</v>
      </c>
      <c r="S25" s="46">
        <f>COUNTIF(Vertices[Clustering Coefficient],"&gt;= "&amp;R25)-COUNTIF(Vertices[Clustering Coefficient],"&gt;="&amp;R26)</f>
        <v>0</v>
      </c>
      <c r="T25" s="41" t="e">
        <f ca="1" t="shared" si="9"/>
        <v>#REF!</v>
      </c>
      <c r="U25" s="42" t="e">
        <f ca="1" t="shared" si="0"/>
        <v>#REF!</v>
      </c>
    </row>
    <row r="26" spans="1:21" ht="15">
      <c r="A26" s="144"/>
      <c r="B26" s="144"/>
      <c r="D26" s="34">
        <f t="shared" si="1"/>
        <v>0</v>
      </c>
      <c r="E26" s="3">
        <f>COUNTIF(Vertices[Degree],"&gt;= "&amp;D26)-COUNTIF(Vertices[Degree],"&gt;="&amp;D28)</f>
        <v>0</v>
      </c>
      <c r="F26" s="39">
        <f t="shared" si="2"/>
        <v>3.9272727272727264</v>
      </c>
      <c r="G26" s="40">
        <f>COUNTIF(Vertices[In-Degree],"&gt;= "&amp;F26)-COUNTIF(Vertices[In-Degree],"&gt;="&amp;F28)</f>
        <v>0</v>
      </c>
      <c r="H26" s="39">
        <f t="shared" si="3"/>
        <v>3.9272727272727264</v>
      </c>
      <c r="I26" s="40">
        <f>COUNTIF(Vertices[Out-Degree],"&gt;= "&amp;H26)-COUNTIF(Vertices[Out-Degree],"&gt;="&amp;H28)</f>
        <v>0</v>
      </c>
      <c r="J26" s="39">
        <f t="shared" si="4"/>
        <v>50.181818181818194</v>
      </c>
      <c r="K26" s="40">
        <f>COUNTIF(Vertices[Betweenness Centrality],"&gt;= "&amp;J26)-COUNTIF(Vertices[Betweenness Centrality],"&gt;="&amp;J28)</f>
        <v>0</v>
      </c>
      <c r="L26" s="39">
        <f t="shared" si="5"/>
        <v>0.06086927272727276</v>
      </c>
      <c r="M26" s="40">
        <f>COUNTIF(Vertices[Closeness Centrality],"&gt;= "&amp;L26)-COUNTIF(Vertices[Closeness Centrality],"&gt;="&amp;L28)</f>
        <v>0</v>
      </c>
      <c r="N26" s="39">
        <f t="shared" si="6"/>
        <v>0.11967340000000004</v>
      </c>
      <c r="O26" s="40">
        <f>COUNTIF(Vertices[Eigenvector Centrality],"&gt;= "&amp;N26)-COUNTIF(Vertices[Eigenvector Centrality],"&gt;="&amp;N28)</f>
        <v>0</v>
      </c>
      <c r="P26" s="39">
        <f t="shared" si="7"/>
        <v>2.1427623454545457</v>
      </c>
      <c r="Q26" s="40">
        <f>COUNTIF(Vertices[PageRank],"&gt;= "&amp;P26)-COUNTIF(Vertices[PageRank],"&gt;="&amp;P28)</f>
        <v>0</v>
      </c>
      <c r="R26" s="39">
        <f t="shared" si="8"/>
        <v>0.43636363636363645</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36" t="s">
        <v>156</v>
      </c>
      <c r="B27" s="36">
        <v>2</v>
      </c>
      <c r="D27" s="34"/>
      <c r="E27" s="3">
        <f>COUNTIF(Vertices[Degree],"&gt;= "&amp;D27)-COUNTIF(Vertices[Degree],"&gt;="&amp;D28)</f>
        <v>0</v>
      </c>
      <c r="F27" s="78"/>
      <c r="G27" s="79">
        <f>COUNTIF(Vertices[In-Degree],"&gt;= "&amp;F27)-COUNTIF(Vertices[In-Degree],"&gt;="&amp;F28)</f>
        <v>-1</v>
      </c>
      <c r="H27" s="78"/>
      <c r="I27" s="79">
        <f>COUNTIF(Vertices[Out-Degree],"&gt;= "&amp;H27)-COUNTIF(Vertices[Out-Degree],"&gt;="&amp;H28)</f>
        <v>-2</v>
      </c>
      <c r="J27" s="78"/>
      <c r="K27" s="79">
        <f>COUNTIF(Vertices[Betweenness Centrality],"&gt;= "&amp;J27)-COUNTIF(Vertices[Betweenness Centrality],"&gt;="&amp;J28)</f>
        <v>-1</v>
      </c>
      <c r="L27" s="78"/>
      <c r="M27" s="79">
        <f>COUNTIF(Vertices[Closeness Centrality],"&gt;= "&amp;L27)-COUNTIF(Vertices[Closeness Centrality],"&gt;="&amp;L28)</f>
        <v>-1</v>
      </c>
      <c r="N27" s="78"/>
      <c r="O27" s="79">
        <f>COUNTIF(Vertices[Eigenvector Centrality],"&gt;= "&amp;N27)-COUNTIF(Vertices[Eigenvector Centrality],"&gt;="&amp;N28)</f>
        <v>-1</v>
      </c>
      <c r="P27" s="78"/>
      <c r="Q27" s="79">
        <f>COUNTIF(Vertices[Eigenvector Centrality],"&gt;= "&amp;P27)-COUNTIF(Vertices[Eigenvector Centrality],"&gt;="&amp;P28)</f>
        <v>0</v>
      </c>
      <c r="R27" s="78"/>
      <c r="S27" s="80">
        <f>COUNTIF(Vertices[Clustering Coefficient],"&gt;= "&amp;R27)-COUNTIF(Vertices[Clustering Coefficient],"&gt;="&amp;R28)</f>
        <v>-6</v>
      </c>
      <c r="T27" s="78"/>
      <c r="U27" s="79">
        <f ca="1">COUNTIF(Vertices[Clustering Coefficient],"&gt;= "&amp;T27)-COUNTIF(Vertices[Clustering Coefficient],"&gt;="&amp;T28)</f>
        <v>0</v>
      </c>
    </row>
    <row r="28" spans="1:21" ht="15">
      <c r="A28" s="36" t="s">
        <v>157</v>
      </c>
      <c r="B28" s="36">
        <v>1.633136</v>
      </c>
      <c r="D28" s="34">
        <f>D26+($D$57-$D$2)/BinDivisor</f>
        <v>0</v>
      </c>
      <c r="E28" s="3">
        <f>COUNTIF(Vertices[Degree],"&gt;= "&amp;D28)-COUNTIF(Vertices[Degree],"&gt;="&amp;D40)</f>
        <v>0</v>
      </c>
      <c r="F28" s="41">
        <f>F26+($F$57-$F$2)/BinDivisor</f>
        <v>4.09090909090909</v>
      </c>
      <c r="G28" s="42">
        <f>COUNTIF(Vertices[In-Degree],"&gt;= "&amp;F28)-COUNTIF(Vertices[In-Degree],"&gt;="&amp;F40)</f>
        <v>0</v>
      </c>
      <c r="H28" s="41">
        <f>H26+($H$57-$H$2)/BinDivisor</f>
        <v>4.09090909090909</v>
      </c>
      <c r="I28" s="42">
        <f>COUNTIF(Vertices[Out-Degree],"&gt;= "&amp;H28)-COUNTIF(Vertices[Out-Degree],"&gt;="&amp;H40)</f>
        <v>0</v>
      </c>
      <c r="J28" s="41">
        <f>J26+($J$57-$J$2)/BinDivisor</f>
        <v>52.27272727272729</v>
      </c>
      <c r="K28" s="42">
        <f>COUNTIF(Vertices[Betweenness Centrality],"&gt;= "&amp;J28)-COUNTIF(Vertices[Betweenness Centrality],"&gt;="&amp;J40)</f>
        <v>0</v>
      </c>
      <c r="L28" s="41">
        <f>L26+($L$57-$L$2)/BinDivisor</f>
        <v>0.06159390909090912</v>
      </c>
      <c r="M28" s="42">
        <f>COUNTIF(Vertices[Closeness Centrality],"&gt;= "&amp;L28)-COUNTIF(Vertices[Closeness Centrality],"&gt;="&amp;L40)</f>
        <v>0</v>
      </c>
      <c r="N28" s="41">
        <f>N26+($N$57-$N$2)/BinDivisor</f>
        <v>0.12273900000000004</v>
      </c>
      <c r="O28" s="42">
        <f>COUNTIF(Vertices[Eigenvector Centrality],"&gt;= "&amp;N28)-COUNTIF(Vertices[Eigenvector Centrality],"&gt;="&amp;N40)</f>
        <v>0</v>
      </c>
      <c r="P28" s="41">
        <f>P26+($P$57-$P$2)/BinDivisor</f>
        <v>2.2139448181818184</v>
      </c>
      <c r="Q28" s="42">
        <f>COUNTIF(Vertices[PageRank],"&gt;= "&amp;P28)-COUNTIF(Vertices[PageRank],"&gt;="&amp;P40)</f>
        <v>0</v>
      </c>
      <c r="R28" s="41">
        <f>R26+($R$57-$R$2)/BinDivisor</f>
        <v>0.45454545454545464</v>
      </c>
      <c r="S28" s="46">
        <f>COUNTIF(Vertices[Clustering Coefficient],"&gt;= "&amp;R28)-COUNTIF(Vertices[Clustering Coefficient],"&gt;="&amp;R40)</f>
        <v>0</v>
      </c>
      <c r="T28" s="41" t="e">
        <f ca="1">T26+($T$57-$T$2)/BinDivisor</f>
        <v>#REF!</v>
      </c>
      <c r="U28" s="42" t="e">
        <f ca="1">COUNTIF(INDIRECT(DynamicFilterSourceColumnRange),"&gt;= "&amp;T28)-COUNTIF(INDIRECT(DynamicFilterSourceColumnRange),"&gt;="&amp;T40)</f>
        <v>#REF!</v>
      </c>
    </row>
    <row r="29" spans="1:21" ht="15">
      <c r="A29" s="144"/>
      <c r="B29" s="144"/>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36" t="s">
        <v>158</v>
      </c>
      <c r="B30" s="36">
        <v>0.15384615384615385</v>
      </c>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36" t="s">
        <v>532</v>
      </c>
      <c r="B31" s="36">
        <v>0.246327</v>
      </c>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15">
      <c r="A32" s="144"/>
      <c r="B32" s="144"/>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1:21" ht="15">
      <c r="A33" s="36" t="s">
        <v>533</v>
      </c>
      <c r="B33" s="36" t="s">
        <v>534</v>
      </c>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4:21" ht="15">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4:21" ht="15">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4:21" ht="15">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4:21" ht="15">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4:21" ht="15">
      <c r="D38" s="34"/>
      <c r="E38" s="3">
        <f>COUNTIF(Vertices[Degree],"&gt;= "&amp;D38)-COUNTIF(Vertices[Degree],"&gt;="&amp;D40)</f>
        <v>0</v>
      </c>
      <c r="F38" s="78"/>
      <c r="G38" s="79">
        <f>COUNTIF(Vertices[In-Degree],"&gt;= "&amp;F38)-COUNTIF(Vertices[In-Degree],"&gt;="&amp;F40)</f>
        <v>-1</v>
      </c>
      <c r="H38" s="78"/>
      <c r="I38" s="79">
        <f>COUNTIF(Vertices[Out-Degree],"&gt;= "&amp;H38)-COUNTIF(Vertices[Out-Degree],"&gt;="&amp;H40)</f>
        <v>-2</v>
      </c>
      <c r="J38" s="78"/>
      <c r="K38" s="79">
        <f>COUNTIF(Vertices[Betweenness Centrality],"&gt;= "&amp;J38)-COUNTIF(Vertices[Betweenness Centrality],"&gt;="&amp;J40)</f>
        <v>-1</v>
      </c>
      <c r="L38" s="78"/>
      <c r="M38" s="79">
        <f>COUNTIF(Vertices[Closeness Centrality],"&gt;= "&amp;L38)-COUNTIF(Vertices[Closeness Centrality],"&gt;="&amp;L40)</f>
        <v>-1</v>
      </c>
      <c r="N38" s="78"/>
      <c r="O38" s="79">
        <f>COUNTIF(Vertices[Eigenvector Centrality],"&gt;= "&amp;N38)-COUNTIF(Vertices[Eigenvector Centrality],"&gt;="&amp;N40)</f>
        <v>-1</v>
      </c>
      <c r="P38" s="78"/>
      <c r="Q38" s="79">
        <f>COUNTIF(Vertices[Eigenvector Centrality],"&gt;= "&amp;P38)-COUNTIF(Vertices[Eigenvector Centrality],"&gt;="&amp;P40)</f>
        <v>0</v>
      </c>
      <c r="R38" s="78"/>
      <c r="S38" s="80">
        <f>COUNTIF(Vertices[Clustering Coefficient],"&gt;= "&amp;R38)-COUNTIF(Vertices[Clustering Coefficient],"&gt;="&amp;R40)</f>
        <v>-6</v>
      </c>
      <c r="T38" s="78"/>
      <c r="U38" s="79">
        <f ca="1">COUNTIF(Vertices[Clustering Coefficient],"&gt;= "&amp;T38)-COUNTIF(Vertices[Clustering Coefficient],"&gt;="&amp;T40)</f>
        <v>0</v>
      </c>
    </row>
    <row r="39" spans="4:21" ht="15">
      <c r="D39" s="34"/>
      <c r="E39" s="3">
        <f>COUNTIF(Vertices[Degree],"&gt;= "&amp;D39)-COUNTIF(Vertices[Degree],"&gt;="&amp;D40)</f>
        <v>0</v>
      </c>
      <c r="F39" s="78"/>
      <c r="G39" s="79">
        <f>COUNTIF(Vertices[In-Degree],"&gt;= "&amp;F39)-COUNTIF(Vertices[In-Degree],"&gt;="&amp;F40)</f>
        <v>-1</v>
      </c>
      <c r="H39" s="78"/>
      <c r="I39" s="79">
        <f>COUNTIF(Vertices[Out-Degree],"&gt;= "&amp;H39)-COUNTIF(Vertices[Out-Degree],"&gt;="&amp;H40)</f>
        <v>-2</v>
      </c>
      <c r="J39" s="78"/>
      <c r="K39" s="79">
        <f>COUNTIF(Vertices[Betweenness Centrality],"&gt;= "&amp;J39)-COUNTIF(Vertices[Betweenness Centrality],"&gt;="&amp;J40)</f>
        <v>-1</v>
      </c>
      <c r="L39" s="78"/>
      <c r="M39" s="79">
        <f>COUNTIF(Vertices[Closeness Centrality],"&gt;= "&amp;L39)-COUNTIF(Vertices[Closeness Centrality],"&gt;="&amp;L40)</f>
        <v>-1</v>
      </c>
      <c r="N39" s="78"/>
      <c r="O39" s="79">
        <f>COUNTIF(Vertices[Eigenvector Centrality],"&gt;= "&amp;N39)-COUNTIF(Vertices[Eigenvector Centrality],"&gt;="&amp;N40)</f>
        <v>-1</v>
      </c>
      <c r="P39" s="78"/>
      <c r="Q39" s="79">
        <f>COUNTIF(Vertices[Eigenvector Centrality],"&gt;= "&amp;P39)-COUNTIF(Vertices[Eigenvector Centrality],"&gt;="&amp;P40)</f>
        <v>0</v>
      </c>
      <c r="R39" s="78"/>
      <c r="S39" s="80">
        <f>COUNTIF(Vertices[Clustering Coefficient],"&gt;= "&amp;R39)-COUNTIF(Vertices[Clustering Coefficient],"&gt;="&amp;R40)</f>
        <v>-6</v>
      </c>
      <c r="T39" s="78"/>
      <c r="U39" s="79">
        <f ca="1">COUNTIF(Vertices[Clustering Coefficient],"&gt;= "&amp;T39)-COUNTIF(Vertices[Clustering Coefficient],"&gt;="&amp;T40)</f>
        <v>0</v>
      </c>
    </row>
    <row r="40" spans="4:21" ht="15">
      <c r="D40" s="34">
        <f>D28+($D$57-$D$2)/BinDivisor</f>
        <v>0</v>
      </c>
      <c r="E40" s="3">
        <f>COUNTIF(Vertices[Degree],"&gt;= "&amp;D40)-COUNTIF(Vertices[Degree],"&gt;="&amp;D41)</f>
        <v>0</v>
      </c>
      <c r="F40" s="39">
        <f>F28+($F$57-$F$2)/BinDivisor</f>
        <v>4.254545454545454</v>
      </c>
      <c r="G40" s="40">
        <f>COUNTIF(Vertices[In-Degree],"&gt;= "&amp;F40)-COUNTIF(Vertices[In-Degree],"&gt;="&amp;F41)</f>
        <v>0</v>
      </c>
      <c r="H40" s="39">
        <f>H28+($H$57-$H$2)/BinDivisor</f>
        <v>4.254545454545454</v>
      </c>
      <c r="I40" s="40">
        <f>COUNTIF(Vertices[Out-Degree],"&gt;= "&amp;H40)-COUNTIF(Vertices[Out-Degree],"&gt;="&amp;H41)</f>
        <v>0</v>
      </c>
      <c r="J40" s="39">
        <f>J28+($J$57-$J$2)/BinDivisor</f>
        <v>54.36363636363638</v>
      </c>
      <c r="K40" s="40">
        <f>COUNTIF(Vertices[Betweenness Centrality],"&gt;= "&amp;J40)-COUNTIF(Vertices[Betweenness Centrality],"&gt;="&amp;J41)</f>
        <v>0</v>
      </c>
      <c r="L40" s="39">
        <f>L28+($L$57-$L$2)/BinDivisor</f>
        <v>0.06231854545454549</v>
      </c>
      <c r="M40" s="40">
        <f>COUNTIF(Vertices[Closeness Centrality],"&gt;= "&amp;L40)-COUNTIF(Vertices[Closeness Centrality],"&gt;="&amp;L41)</f>
        <v>0</v>
      </c>
      <c r="N40" s="39">
        <f>N28+($N$57-$N$2)/BinDivisor</f>
        <v>0.12580460000000004</v>
      </c>
      <c r="O40" s="40">
        <f>COUNTIF(Vertices[Eigenvector Centrality],"&gt;= "&amp;N40)-COUNTIF(Vertices[Eigenvector Centrality],"&gt;="&amp;N41)</f>
        <v>0</v>
      </c>
      <c r="P40" s="39">
        <f>P28+($P$57-$P$2)/BinDivisor</f>
        <v>2.285127290909091</v>
      </c>
      <c r="Q40" s="40">
        <f>COUNTIF(Vertices[PageRank],"&gt;= "&amp;P40)-COUNTIF(Vertices[PageRank],"&gt;="&amp;P41)</f>
        <v>0</v>
      </c>
      <c r="R40" s="39">
        <f>R28+($R$57-$R$2)/BinDivisor</f>
        <v>0.47272727272727283</v>
      </c>
      <c r="S40" s="45">
        <f>COUNTIF(Vertices[Clustering Coefficient],"&gt;= "&amp;R40)-COUNTIF(Vertices[Clustering Coefficient],"&gt;="&amp;R41)</f>
        <v>0</v>
      </c>
      <c r="T40" s="39" t="e">
        <f ca="1">T28+($T$57-$T$2)/BinDivisor</f>
        <v>#REF!</v>
      </c>
      <c r="U40" s="40" t="e">
        <f ca="1" t="shared" si="0"/>
        <v>#REF!</v>
      </c>
    </row>
    <row r="41" spans="1:21" ht="15">
      <c r="A41" t="s">
        <v>163</v>
      </c>
      <c r="B41" t="s">
        <v>17</v>
      </c>
      <c r="D41" s="34">
        <f aca="true" t="shared" si="10" ref="D41:D56">D40+($D$57-$D$2)/BinDivisor</f>
        <v>0</v>
      </c>
      <c r="E41" s="3">
        <f>COUNTIF(Vertices[Degree],"&gt;= "&amp;D41)-COUNTIF(Vertices[Degree],"&gt;="&amp;D42)</f>
        <v>0</v>
      </c>
      <c r="F41" s="41">
        <f aca="true" t="shared" si="11" ref="F41:F56">F40+($F$57-$F$2)/BinDivisor</f>
        <v>4.418181818181818</v>
      </c>
      <c r="G41" s="42">
        <f>COUNTIF(Vertices[In-Degree],"&gt;= "&amp;F41)-COUNTIF(Vertices[In-Degree],"&gt;="&amp;F42)</f>
        <v>0</v>
      </c>
      <c r="H41" s="41">
        <f aca="true" t="shared" si="12" ref="H41:H56">H40+($H$57-$H$2)/BinDivisor</f>
        <v>4.418181818181818</v>
      </c>
      <c r="I41" s="42">
        <f>COUNTIF(Vertices[Out-Degree],"&gt;= "&amp;H41)-COUNTIF(Vertices[Out-Degree],"&gt;="&amp;H42)</f>
        <v>0</v>
      </c>
      <c r="J41" s="41">
        <f aca="true" t="shared" si="13" ref="J41:J56">J40+($J$57-$J$2)/BinDivisor</f>
        <v>56.454545454545475</v>
      </c>
      <c r="K41" s="42">
        <f>COUNTIF(Vertices[Betweenness Centrality],"&gt;= "&amp;J41)-COUNTIF(Vertices[Betweenness Centrality],"&gt;="&amp;J42)</f>
        <v>0</v>
      </c>
      <c r="L41" s="41">
        <f aca="true" t="shared" si="14" ref="L41:L56">L40+($L$57-$L$2)/BinDivisor</f>
        <v>0.06304318181818185</v>
      </c>
      <c r="M41" s="42">
        <f>COUNTIF(Vertices[Closeness Centrality],"&gt;= "&amp;L41)-COUNTIF(Vertices[Closeness Centrality],"&gt;="&amp;L42)</f>
        <v>0</v>
      </c>
      <c r="N41" s="41">
        <f aca="true" t="shared" si="15" ref="N41:N56">N40+($N$57-$N$2)/BinDivisor</f>
        <v>0.12887020000000005</v>
      </c>
      <c r="O41" s="42">
        <f>COUNTIF(Vertices[Eigenvector Centrality],"&gt;= "&amp;N41)-COUNTIF(Vertices[Eigenvector Centrality],"&gt;="&amp;N42)</f>
        <v>0</v>
      </c>
      <c r="P41" s="41">
        <f aca="true" t="shared" si="16" ref="P41:P56">P40+($P$57-$P$2)/BinDivisor</f>
        <v>2.356309763636364</v>
      </c>
      <c r="Q41" s="42">
        <f>COUNTIF(Vertices[PageRank],"&gt;= "&amp;P41)-COUNTIF(Vertices[PageRank],"&gt;="&amp;P42)</f>
        <v>0</v>
      </c>
      <c r="R41" s="41">
        <f aca="true" t="shared" si="17" ref="R41:R56">R40+($R$57-$R$2)/BinDivisor</f>
        <v>0.490909090909091</v>
      </c>
      <c r="S41" s="46">
        <f>COUNTIF(Vertices[Clustering Coefficient],"&gt;= "&amp;R41)-COUNTIF(Vertices[Clustering Coefficient],"&gt;="&amp;R42)</f>
        <v>2</v>
      </c>
      <c r="T41" s="41" t="e">
        <f aca="true" t="shared" si="18" ref="T41:T56">T40+($T$57-$T$2)/BinDivisor</f>
        <v>#REF!</v>
      </c>
      <c r="U41" s="42" t="e">
        <f ca="1" t="shared" si="0"/>
        <v>#REF!</v>
      </c>
    </row>
    <row r="42" spans="1:21" ht="15">
      <c r="A42" s="35"/>
      <c r="B42" s="35"/>
      <c r="D42" s="34">
        <f t="shared" si="10"/>
        <v>0</v>
      </c>
      <c r="E42" s="3">
        <f>COUNTIF(Vertices[Degree],"&gt;= "&amp;D42)-COUNTIF(Vertices[Degree],"&gt;="&amp;D43)</f>
        <v>0</v>
      </c>
      <c r="F42" s="39">
        <f t="shared" si="11"/>
        <v>4.581818181818182</v>
      </c>
      <c r="G42" s="40">
        <f>COUNTIF(Vertices[In-Degree],"&gt;= "&amp;F42)-COUNTIF(Vertices[In-Degree],"&gt;="&amp;F43)</f>
        <v>0</v>
      </c>
      <c r="H42" s="39">
        <f t="shared" si="12"/>
        <v>4.581818181818182</v>
      </c>
      <c r="I42" s="40">
        <f>COUNTIF(Vertices[Out-Degree],"&gt;= "&amp;H42)-COUNTIF(Vertices[Out-Degree],"&gt;="&amp;H43)</f>
        <v>0</v>
      </c>
      <c r="J42" s="39">
        <f t="shared" si="13"/>
        <v>58.54545454545457</v>
      </c>
      <c r="K42" s="40">
        <f>COUNTIF(Vertices[Betweenness Centrality],"&gt;= "&amp;J42)-COUNTIF(Vertices[Betweenness Centrality],"&gt;="&amp;J43)</f>
        <v>0</v>
      </c>
      <c r="L42" s="39">
        <f t="shared" si="14"/>
        <v>0.0637678181818182</v>
      </c>
      <c r="M42" s="40">
        <f>COUNTIF(Vertices[Closeness Centrality],"&gt;= "&amp;L42)-COUNTIF(Vertices[Closeness Centrality],"&gt;="&amp;L43)</f>
        <v>0</v>
      </c>
      <c r="N42" s="39">
        <f t="shared" si="15"/>
        <v>0.13193580000000005</v>
      </c>
      <c r="O42" s="40">
        <f>COUNTIF(Vertices[Eigenvector Centrality],"&gt;= "&amp;N42)-COUNTIF(Vertices[Eigenvector Centrality],"&gt;="&amp;N43)</f>
        <v>0</v>
      </c>
      <c r="P42" s="39">
        <f t="shared" si="16"/>
        <v>2.4274922363636366</v>
      </c>
      <c r="Q42" s="40">
        <f>COUNTIF(Vertices[PageRank],"&gt;= "&amp;P42)-COUNTIF(Vertices[PageRank],"&gt;="&amp;P43)</f>
        <v>0</v>
      </c>
      <c r="R42" s="39">
        <f t="shared" si="17"/>
        <v>0.5090909090909091</v>
      </c>
      <c r="S42" s="45">
        <f>COUNTIF(Vertices[Clustering Coefficient],"&gt;= "&amp;R42)-COUNTIF(Vertices[Clustering Coefficient],"&gt;="&amp;R43)</f>
        <v>0</v>
      </c>
      <c r="T42" s="39" t="e">
        <f ca="1" t="shared" si="18"/>
        <v>#REF!</v>
      </c>
      <c r="U42" s="40" t="e">
        <f ca="1" t="shared" si="0"/>
        <v>#REF!</v>
      </c>
    </row>
    <row r="43" spans="4:21" ht="15">
      <c r="D43" s="34">
        <f t="shared" si="10"/>
        <v>0</v>
      </c>
      <c r="E43" s="3">
        <f>COUNTIF(Vertices[Degree],"&gt;= "&amp;D43)-COUNTIF(Vertices[Degree],"&gt;="&amp;D44)</f>
        <v>0</v>
      </c>
      <c r="F43" s="41">
        <f t="shared" si="11"/>
        <v>4.745454545454546</v>
      </c>
      <c r="G43" s="42">
        <f>COUNTIF(Vertices[In-Degree],"&gt;= "&amp;F43)-COUNTIF(Vertices[In-Degree],"&gt;="&amp;F44)</f>
        <v>0</v>
      </c>
      <c r="H43" s="41">
        <f t="shared" si="12"/>
        <v>4.745454545454546</v>
      </c>
      <c r="I43" s="42">
        <f>COUNTIF(Vertices[Out-Degree],"&gt;= "&amp;H43)-COUNTIF(Vertices[Out-Degree],"&gt;="&amp;H44)</f>
        <v>0</v>
      </c>
      <c r="J43" s="41">
        <f t="shared" si="13"/>
        <v>60.63636363636366</v>
      </c>
      <c r="K43" s="42">
        <f>COUNTIF(Vertices[Betweenness Centrality],"&gt;= "&amp;J43)-COUNTIF(Vertices[Betweenness Centrality],"&gt;="&amp;J44)</f>
        <v>0</v>
      </c>
      <c r="L43" s="41">
        <f t="shared" si="14"/>
        <v>0.06449245454545456</v>
      </c>
      <c r="M43" s="42">
        <f>COUNTIF(Vertices[Closeness Centrality],"&gt;= "&amp;L43)-COUNTIF(Vertices[Closeness Centrality],"&gt;="&amp;L44)</f>
        <v>0</v>
      </c>
      <c r="N43" s="41">
        <f t="shared" si="15"/>
        <v>0.13500140000000005</v>
      </c>
      <c r="O43" s="42">
        <f>COUNTIF(Vertices[Eigenvector Centrality],"&gt;= "&amp;N43)-COUNTIF(Vertices[Eigenvector Centrality],"&gt;="&amp;N44)</f>
        <v>0</v>
      </c>
      <c r="P43" s="41">
        <f t="shared" si="16"/>
        <v>2.4986747090909094</v>
      </c>
      <c r="Q43" s="42">
        <f>COUNTIF(Vertices[PageRank],"&gt;= "&amp;P43)-COUNTIF(Vertices[PageRank],"&gt;="&amp;P44)</f>
        <v>0</v>
      </c>
      <c r="R43" s="41">
        <f t="shared" si="17"/>
        <v>0.5272727272727273</v>
      </c>
      <c r="S43" s="46">
        <f>COUNTIF(Vertices[Clustering Coefficient],"&gt;= "&amp;R43)-COUNTIF(Vertices[Clustering Coefficient],"&gt;="&amp;R44)</f>
        <v>0</v>
      </c>
      <c r="T43" s="41" t="e">
        <f ca="1" t="shared" si="18"/>
        <v>#REF!</v>
      </c>
      <c r="U43" s="42" t="e">
        <f ca="1" t="shared" si="0"/>
        <v>#REF!</v>
      </c>
    </row>
    <row r="44" spans="4:21" ht="15">
      <c r="D44" s="34">
        <f t="shared" si="10"/>
        <v>0</v>
      </c>
      <c r="E44" s="3">
        <f>COUNTIF(Vertices[Degree],"&gt;= "&amp;D44)-COUNTIF(Vertices[Degree],"&gt;="&amp;D45)</f>
        <v>0</v>
      </c>
      <c r="F44" s="39">
        <f t="shared" si="11"/>
        <v>4.90909090909091</v>
      </c>
      <c r="G44" s="40">
        <f>COUNTIF(Vertices[In-Degree],"&gt;= "&amp;F44)-COUNTIF(Vertices[In-Degree],"&gt;="&amp;F45)</f>
        <v>0</v>
      </c>
      <c r="H44" s="39">
        <f t="shared" si="12"/>
        <v>4.90909090909091</v>
      </c>
      <c r="I44" s="40">
        <f>COUNTIF(Vertices[Out-Degree],"&gt;= "&amp;H44)-COUNTIF(Vertices[Out-Degree],"&gt;="&amp;H45)</f>
        <v>1</v>
      </c>
      <c r="J44" s="39">
        <f t="shared" si="13"/>
        <v>62.727272727272755</v>
      </c>
      <c r="K44" s="40">
        <f>COUNTIF(Vertices[Betweenness Centrality],"&gt;= "&amp;J44)-COUNTIF(Vertices[Betweenness Centrality],"&gt;="&amp;J45)</f>
        <v>0</v>
      </c>
      <c r="L44" s="39">
        <f t="shared" si="14"/>
        <v>0.06521709090909092</v>
      </c>
      <c r="M44" s="40">
        <f>COUNTIF(Vertices[Closeness Centrality],"&gt;= "&amp;L44)-COUNTIF(Vertices[Closeness Centrality],"&gt;="&amp;L45)</f>
        <v>0</v>
      </c>
      <c r="N44" s="39">
        <f t="shared" si="15"/>
        <v>0.13806700000000005</v>
      </c>
      <c r="O44" s="40">
        <f>COUNTIF(Vertices[Eigenvector Centrality],"&gt;= "&amp;N44)-COUNTIF(Vertices[Eigenvector Centrality],"&gt;="&amp;N45)</f>
        <v>0</v>
      </c>
      <c r="P44" s="39">
        <f t="shared" si="16"/>
        <v>2.569857181818182</v>
      </c>
      <c r="Q44" s="40">
        <f>COUNTIF(Vertices[PageRank],"&gt;= "&amp;P44)-COUNTIF(Vertices[PageRank],"&gt;="&amp;P45)</f>
        <v>0</v>
      </c>
      <c r="R44" s="39">
        <f t="shared" si="17"/>
        <v>0.5454545454545455</v>
      </c>
      <c r="S44" s="45">
        <f>COUNTIF(Vertices[Clustering Coefficient],"&gt;= "&amp;R44)-COUNTIF(Vertices[Clustering Coefficient],"&gt;="&amp;R45)</f>
        <v>0</v>
      </c>
      <c r="T44" s="39" t="e">
        <f ca="1" t="shared" si="18"/>
        <v>#REF!</v>
      </c>
      <c r="U44" s="40" t="e">
        <f ca="1" t="shared" si="0"/>
        <v>#REF!</v>
      </c>
    </row>
    <row r="45" spans="4:21" ht="15">
      <c r="D45" s="34">
        <f t="shared" si="10"/>
        <v>0</v>
      </c>
      <c r="E45" s="3">
        <f>COUNTIF(Vertices[Degree],"&gt;= "&amp;D45)-COUNTIF(Vertices[Degree],"&gt;="&amp;D46)</f>
        <v>0</v>
      </c>
      <c r="F45" s="41">
        <f t="shared" si="11"/>
        <v>5.072727272727274</v>
      </c>
      <c r="G45" s="42">
        <f>COUNTIF(Vertices[In-Degree],"&gt;= "&amp;F45)-COUNTIF(Vertices[In-Degree],"&gt;="&amp;F46)</f>
        <v>0</v>
      </c>
      <c r="H45" s="41">
        <f t="shared" si="12"/>
        <v>5.072727272727274</v>
      </c>
      <c r="I45" s="42">
        <f>COUNTIF(Vertices[Out-Degree],"&gt;= "&amp;H45)-COUNTIF(Vertices[Out-Degree],"&gt;="&amp;H46)</f>
        <v>0</v>
      </c>
      <c r="J45" s="41">
        <f t="shared" si="13"/>
        <v>64.81818181818184</v>
      </c>
      <c r="K45" s="42">
        <f>COUNTIF(Vertices[Betweenness Centrality],"&gt;= "&amp;J45)-COUNTIF(Vertices[Betweenness Centrality],"&gt;="&amp;J46)</f>
        <v>0</v>
      </c>
      <c r="L45" s="41">
        <f t="shared" si="14"/>
        <v>0.06594172727272728</v>
      </c>
      <c r="M45" s="42">
        <f>COUNTIF(Vertices[Closeness Centrality],"&gt;= "&amp;L45)-COUNTIF(Vertices[Closeness Centrality],"&gt;="&amp;L46)</f>
        <v>0</v>
      </c>
      <c r="N45" s="41">
        <f t="shared" si="15"/>
        <v>0.14113260000000005</v>
      </c>
      <c r="O45" s="42">
        <f>COUNTIF(Vertices[Eigenvector Centrality],"&gt;= "&amp;N45)-COUNTIF(Vertices[Eigenvector Centrality],"&gt;="&amp;N46)</f>
        <v>0</v>
      </c>
      <c r="P45" s="41">
        <f t="shared" si="16"/>
        <v>2.641039654545455</v>
      </c>
      <c r="Q45" s="42">
        <f>COUNTIF(Vertices[PageRank],"&gt;= "&amp;P45)-COUNTIF(Vertices[PageRank],"&gt;="&amp;P46)</f>
        <v>0</v>
      </c>
      <c r="R45" s="41">
        <f t="shared" si="17"/>
        <v>0.5636363636363637</v>
      </c>
      <c r="S45" s="46">
        <f>COUNTIF(Vertices[Clustering Coefficient],"&gt;= "&amp;R45)-COUNTIF(Vertices[Clustering Coefficient],"&gt;="&amp;R46)</f>
        <v>0</v>
      </c>
      <c r="T45" s="41" t="e">
        <f ca="1" t="shared" si="18"/>
        <v>#REF!</v>
      </c>
      <c r="U45" s="42" t="e">
        <f ca="1" t="shared" si="0"/>
        <v>#REF!</v>
      </c>
    </row>
    <row r="46" spans="4:21" ht="15">
      <c r="D46" s="34">
        <f t="shared" si="10"/>
        <v>0</v>
      </c>
      <c r="E46" s="3">
        <f>COUNTIF(Vertices[Degree],"&gt;= "&amp;D46)-COUNTIF(Vertices[Degree],"&gt;="&amp;D47)</f>
        <v>0</v>
      </c>
      <c r="F46" s="39">
        <f t="shared" si="11"/>
        <v>5.236363636363638</v>
      </c>
      <c r="G46" s="40">
        <f>COUNTIF(Vertices[In-Degree],"&gt;= "&amp;F46)-COUNTIF(Vertices[In-Degree],"&gt;="&amp;F47)</f>
        <v>0</v>
      </c>
      <c r="H46" s="39">
        <f t="shared" si="12"/>
        <v>5.236363636363638</v>
      </c>
      <c r="I46" s="40">
        <f>COUNTIF(Vertices[Out-Degree],"&gt;= "&amp;H46)-COUNTIF(Vertices[Out-Degree],"&gt;="&amp;H47)</f>
        <v>0</v>
      </c>
      <c r="J46" s="39">
        <f t="shared" si="13"/>
        <v>66.90909090909093</v>
      </c>
      <c r="K46" s="40">
        <f>COUNTIF(Vertices[Betweenness Centrality],"&gt;= "&amp;J46)-COUNTIF(Vertices[Betweenness Centrality],"&gt;="&amp;J47)</f>
        <v>0</v>
      </c>
      <c r="L46" s="39">
        <f t="shared" si="14"/>
        <v>0.06666636363636363</v>
      </c>
      <c r="M46" s="40">
        <f>COUNTIF(Vertices[Closeness Centrality],"&gt;= "&amp;L46)-COUNTIF(Vertices[Closeness Centrality],"&gt;="&amp;L47)</f>
        <v>0</v>
      </c>
      <c r="N46" s="39">
        <f t="shared" si="15"/>
        <v>0.14419820000000005</v>
      </c>
      <c r="O46" s="40">
        <f>COUNTIF(Vertices[Eigenvector Centrality],"&gt;= "&amp;N46)-COUNTIF(Vertices[Eigenvector Centrality],"&gt;="&amp;N47)</f>
        <v>0</v>
      </c>
      <c r="P46" s="39">
        <f t="shared" si="16"/>
        <v>2.7122221272727276</v>
      </c>
      <c r="Q46" s="40">
        <f>COUNTIF(Vertices[PageRank],"&gt;= "&amp;P46)-COUNTIF(Vertices[PageRank],"&gt;="&amp;P47)</f>
        <v>0</v>
      </c>
      <c r="R46" s="39">
        <f t="shared" si="17"/>
        <v>0.5818181818181819</v>
      </c>
      <c r="S46" s="45">
        <f>COUNTIF(Vertices[Clustering Coefficient],"&gt;= "&amp;R46)-COUNTIF(Vertices[Clustering Coefficient],"&gt;="&amp;R47)</f>
        <v>0</v>
      </c>
      <c r="T46" s="39" t="e">
        <f ca="1" t="shared" si="18"/>
        <v>#REF!</v>
      </c>
      <c r="U46" s="40" t="e">
        <f ca="1" t="shared" si="0"/>
        <v>#REF!</v>
      </c>
    </row>
    <row r="47" spans="4:21" ht="15">
      <c r="D47" s="34">
        <f t="shared" si="10"/>
        <v>0</v>
      </c>
      <c r="E47" s="3">
        <f>COUNTIF(Vertices[Degree],"&gt;= "&amp;D47)-COUNTIF(Vertices[Degree],"&gt;="&amp;D48)</f>
        <v>0</v>
      </c>
      <c r="F47" s="41">
        <f t="shared" si="11"/>
        <v>5.400000000000002</v>
      </c>
      <c r="G47" s="42">
        <f>COUNTIF(Vertices[In-Degree],"&gt;= "&amp;F47)-COUNTIF(Vertices[In-Degree],"&gt;="&amp;F48)</f>
        <v>0</v>
      </c>
      <c r="H47" s="41">
        <f t="shared" si="12"/>
        <v>5.400000000000002</v>
      </c>
      <c r="I47" s="42">
        <f>COUNTIF(Vertices[Out-Degree],"&gt;= "&amp;H47)-COUNTIF(Vertices[Out-Degree],"&gt;="&amp;H48)</f>
        <v>0</v>
      </c>
      <c r="J47" s="41">
        <f t="shared" si="13"/>
        <v>69.00000000000003</v>
      </c>
      <c r="K47" s="42">
        <f>COUNTIF(Vertices[Betweenness Centrality],"&gt;= "&amp;J47)-COUNTIF(Vertices[Betweenness Centrality],"&gt;="&amp;J48)</f>
        <v>0</v>
      </c>
      <c r="L47" s="41">
        <f t="shared" si="14"/>
        <v>0.06739099999999999</v>
      </c>
      <c r="M47" s="42">
        <f>COUNTIF(Vertices[Closeness Centrality],"&gt;= "&amp;L47)-COUNTIF(Vertices[Closeness Centrality],"&gt;="&amp;L48)</f>
        <v>0</v>
      </c>
      <c r="N47" s="41">
        <f t="shared" si="15"/>
        <v>0.14726380000000006</v>
      </c>
      <c r="O47" s="42">
        <f>COUNTIF(Vertices[Eigenvector Centrality],"&gt;= "&amp;N47)-COUNTIF(Vertices[Eigenvector Centrality],"&gt;="&amp;N48)</f>
        <v>0</v>
      </c>
      <c r="P47" s="41">
        <f t="shared" si="16"/>
        <v>2.7834046000000003</v>
      </c>
      <c r="Q47" s="42">
        <f>COUNTIF(Vertices[PageRank],"&gt;= "&amp;P47)-COUNTIF(Vertices[PageRank],"&gt;="&amp;P48)</f>
        <v>0</v>
      </c>
      <c r="R47" s="41">
        <f t="shared" si="17"/>
        <v>0.6000000000000001</v>
      </c>
      <c r="S47" s="46">
        <f>COUNTIF(Vertices[Clustering Coefficient],"&gt;= "&amp;R47)-COUNTIF(Vertices[Clustering Coefficient],"&gt;="&amp;R48)</f>
        <v>0</v>
      </c>
      <c r="T47" s="41" t="e">
        <f ca="1" t="shared" si="18"/>
        <v>#REF!</v>
      </c>
      <c r="U47" s="42" t="e">
        <f ca="1" t="shared" si="0"/>
        <v>#REF!</v>
      </c>
    </row>
    <row r="48" spans="4:21" ht="15">
      <c r="D48" s="34">
        <f t="shared" si="10"/>
        <v>0</v>
      </c>
      <c r="E48" s="3">
        <f>COUNTIF(Vertices[Degree],"&gt;= "&amp;D48)-COUNTIF(Vertices[Degree],"&gt;="&amp;D49)</f>
        <v>0</v>
      </c>
      <c r="F48" s="39">
        <f t="shared" si="11"/>
        <v>5.563636363636366</v>
      </c>
      <c r="G48" s="40">
        <f>COUNTIF(Vertices[In-Degree],"&gt;= "&amp;F48)-COUNTIF(Vertices[In-Degree],"&gt;="&amp;F49)</f>
        <v>0</v>
      </c>
      <c r="H48" s="39">
        <f t="shared" si="12"/>
        <v>5.563636363636366</v>
      </c>
      <c r="I48" s="40">
        <f>COUNTIF(Vertices[Out-Degree],"&gt;= "&amp;H48)-COUNTIF(Vertices[Out-Degree],"&gt;="&amp;H49)</f>
        <v>0</v>
      </c>
      <c r="J48" s="39">
        <f t="shared" si="13"/>
        <v>71.09090909090912</v>
      </c>
      <c r="K48" s="40">
        <f>COUNTIF(Vertices[Betweenness Centrality],"&gt;= "&amp;J48)-COUNTIF(Vertices[Betweenness Centrality],"&gt;="&amp;J49)</f>
        <v>0</v>
      </c>
      <c r="L48" s="39">
        <f t="shared" si="14"/>
        <v>0.06811563636363635</v>
      </c>
      <c r="M48" s="40">
        <f>COUNTIF(Vertices[Closeness Centrality],"&gt;= "&amp;L48)-COUNTIF(Vertices[Closeness Centrality],"&gt;="&amp;L49)</f>
        <v>0</v>
      </c>
      <c r="N48" s="39">
        <f t="shared" si="15"/>
        <v>0.15032940000000006</v>
      </c>
      <c r="O48" s="40">
        <f>COUNTIF(Vertices[Eigenvector Centrality],"&gt;= "&amp;N48)-COUNTIF(Vertices[Eigenvector Centrality],"&gt;="&amp;N49)</f>
        <v>0</v>
      </c>
      <c r="P48" s="39">
        <f t="shared" si="16"/>
        <v>2.854587072727273</v>
      </c>
      <c r="Q48" s="40">
        <f>COUNTIF(Vertices[PageRank],"&gt;= "&amp;P48)-COUNTIF(Vertices[PageRank],"&gt;="&amp;P49)</f>
        <v>0</v>
      </c>
      <c r="R48" s="39">
        <f t="shared" si="17"/>
        <v>0.6181818181818183</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"&amp;D49)-COUNTIF(Vertices[Degree],"&gt;="&amp;D50)</f>
        <v>0</v>
      </c>
      <c r="F49" s="41">
        <f t="shared" si="11"/>
        <v>5.72727272727273</v>
      </c>
      <c r="G49" s="42">
        <f>COUNTIF(Vertices[In-Degree],"&gt;= "&amp;F49)-COUNTIF(Vertices[In-Degree],"&gt;="&amp;F50)</f>
        <v>0</v>
      </c>
      <c r="H49" s="41">
        <f t="shared" si="12"/>
        <v>5.72727272727273</v>
      </c>
      <c r="I49" s="42">
        <f>COUNTIF(Vertices[Out-Degree],"&gt;= "&amp;H49)-COUNTIF(Vertices[Out-Degree],"&gt;="&amp;H50)</f>
        <v>0</v>
      </c>
      <c r="J49" s="41">
        <f t="shared" si="13"/>
        <v>73.18181818181822</v>
      </c>
      <c r="K49" s="42">
        <f>COUNTIF(Vertices[Betweenness Centrality],"&gt;= "&amp;J49)-COUNTIF(Vertices[Betweenness Centrality],"&gt;="&amp;J50)</f>
        <v>0</v>
      </c>
      <c r="L49" s="41">
        <f t="shared" si="14"/>
        <v>0.06884027272727271</v>
      </c>
      <c r="M49" s="42">
        <f>COUNTIF(Vertices[Closeness Centrality],"&gt;= "&amp;L49)-COUNTIF(Vertices[Closeness Centrality],"&gt;="&amp;L50)</f>
        <v>0</v>
      </c>
      <c r="N49" s="41">
        <f t="shared" si="15"/>
        <v>0.15339500000000006</v>
      </c>
      <c r="O49" s="42">
        <f>COUNTIF(Vertices[Eigenvector Centrality],"&gt;= "&amp;N49)-COUNTIF(Vertices[Eigenvector Centrality],"&gt;="&amp;N50)</f>
        <v>0</v>
      </c>
      <c r="P49" s="41">
        <f t="shared" si="16"/>
        <v>2.925769545454546</v>
      </c>
      <c r="Q49" s="42">
        <f>COUNTIF(Vertices[PageRank],"&gt;= "&amp;P49)-COUNTIF(Vertices[PageRank],"&gt;="&amp;P50)</f>
        <v>0</v>
      </c>
      <c r="R49" s="41">
        <f t="shared" si="17"/>
        <v>0.6363636363636365</v>
      </c>
      <c r="S49" s="46">
        <f>COUNTIF(Vertices[Clustering Coefficient],"&gt;= "&amp;R49)-COUNTIF(Vertices[Clustering Coefficient],"&gt;="&amp;R50)</f>
        <v>0</v>
      </c>
      <c r="T49" s="41" t="e">
        <f ca="1" t="shared" si="18"/>
        <v>#REF!</v>
      </c>
      <c r="U49" s="42" t="e">
        <f ca="1" t="shared" si="0"/>
        <v>#REF!</v>
      </c>
    </row>
    <row r="50" spans="4:21" ht="15">
      <c r="D50" s="34">
        <f t="shared" si="10"/>
        <v>0</v>
      </c>
      <c r="E50" s="3">
        <f>COUNTIF(Vertices[Degree],"&gt;= "&amp;D50)-COUNTIF(Vertices[Degree],"&gt;="&amp;D51)</f>
        <v>0</v>
      </c>
      <c r="F50" s="39">
        <f t="shared" si="11"/>
        <v>5.890909090909094</v>
      </c>
      <c r="G50" s="40">
        <f>COUNTIF(Vertices[In-Degree],"&gt;= "&amp;F50)-COUNTIF(Vertices[In-Degree],"&gt;="&amp;F51)</f>
        <v>0</v>
      </c>
      <c r="H50" s="39">
        <f t="shared" si="12"/>
        <v>5.890909090909094</v>
      </c>
      <c r="I50" s="40">
        <f>COUNTIF(Vertices[Out-Degree],"&gt;= "&amp;H50)-COUNTIF(Vertices[Out-Degree],"&gt;="&amp;H51)</f>
        <v>0</v>
      </c>
      <c r="J50" s="39">
        <f t="shared" si="13"/>
        <v>75.27272727272731</v>
      </c>
      <c r="K50" s="40">
        <f>COUNTIF(Vertices[Betweenness Centrality],"&gt;= "&amp;J50)-COUNTIF(Vertices[Betweenness Centrality],"&gt;="&amp;J51)</f>
        <v>0</v>
      </c>
      <c r="L50" s="39">
        <f t="shared" si="14"/>
        <v>0.06956490909090907</v>
      </c>
      <c r="M50" s="40">
        <f>COUNTIF(Vertices[Closeness Centrality],"&gt;= "&amp;L50)-COUNTIF(Vertices[Closeness Centrality],"&gt;="&amp;L51)</f>
        <v>0</v>
      </c>
      <c r="N50" s="39">
        <f t="shared" si="15"/>
        <v>0.15646060000000006</v>
      </c>
      <c r="O50" s="40">
        <f>COUNTIF(Vertices[Eigenvector Centrality],"&gt;= "&amp;N50)-COUNTIF(Vertices[Eigenvector Centrality],"&gt;="&amp;N51)</f>
        <v>0</v>
      </c>
      <c r="P50" s="39">
        <f t="shared" si="16"/>
        <v>2.9969520181818186</v>
      </c>
      <c r="Q50" s="40">
        <f>COUNTIF(Vertices[PageRank],"&gt;= "&amp;P50)-COUNTIF(Vertices[PageRank],"&gt;="&amp;P51)</f>
        <v>0</v>
      </c>
      <c r="R50" s="39">
        <f t="shared" si="17"/>
        <v>0.6545454545454547</v>
      </c>
      <c r="S50" s="45">
        <f>COUNTIF(Vertices[Clustering Coefficient],"&gt;= "&amp;R50)-COUNTIF(Vertices[Clustering Coefficient],"&gt;="&amp;R51)</f>
        <v>1</v>
      </c>
      <c r="T50" s="39" t="e">
        <f ca="1" t="shared" si="18"/>
        <v>#REF!</v>
      </c>
      <c r="U50" s="40" t="e">
        <f ca="1" t="shared" si="0"/>
        <v>#REF!</v>
      </c>
    </row>
    <row r="51" spans="4:21" ht="15">
      <c r="D51" s="34">
        <f t="shared" si="10"/>
        <v>0</v>
      </c>
      <c r="E51" s="3">
        <f>COUNTIF(Vertices[Degree],"&gt;= "&amp;D51)-COUNTIF(Vertices[Degree],"&gt;="&amp;D52)</f>
        <v>0</v>
      </c>
      <c r="F51" s="41">
        <f t="shared" si="11"/>
        <v>6.054545454545458</v>
      </c>
      <c r="G51" s="42">
        <f>COUNTIF(Vertices[In-Degree],"&gt;= "&amp;F51)-COUNTIF(Vertices[In-Degree],"&gt;="&amp;F52)</f>
        <v>0</v>
      </c>
      <c r="H51" s="41">
        <f t="shared" si="12"/>
        <v>6.054545454545458</v>
      </c>
      <c r="I51" s="42">
        <f>COUNTIF(Vertices[Out-Degree],"&gt;= "&amp;H51)-COUNTIF(Vertices[Out-Degree],"&gt;="&amp;H52)</f>
        <v>0</v>
      </c>
      <c r="J51" s="41">
        <f t="shared" si="13"/>
        <v>77.3636363636364</v>
      </c>
      <c r="K51" s="42">
        <f>COUNTIF(Vertices[Betweenness Centrality],"&gt;= "&amp;J51)-COUNTIF(Vertices[Betweenness Centrality],"&gt;="&amp;J52)</f>
        <v>0</v>
      </c>
      <c r="L51" s="41">
        <f t="shared" si="14"/>
        <v>0.07028954545454542</v>
      </c>
      <c r="M51" s="42">
        <f>COUNTIF(Vertices[Closeness Centrality],"&gt;= "&amp;L51)-COUNTIF(Vertices[Closeness Centrality],"&gt;="&amp;L52)</f>
        <v>0</v>
      </c>
      <c r="N51" s="41">
        <f t="shared" si="15"/>
        <v>0.15952620000000006</v>
      </c>
      <c r="O51" s="42">
        <f>COUNTIF(Vertices[Eigenvector Centrality],"&gt;= "&amp;N51)-COUNTIF(Vertices[Eigenvector Centrality],"&gt;="&amp;N52)</f>
        <v>0</v>
      </c>
      <c r="P51" s="41">
        <f t="shared" si="16"/>
        <v>3.0681344909090913</v>
      </c>
      <c r="Q51" s="42">
        <f>COUNTIF(Vertices[PageRank],"&gt;= "&amp;P51)-COUNTIF(Vertices[PageRank],"&gt;="&amp;P52)</f>
        <v>0</v>
      </c>
      <c r="R51" s="41">
        <f t="shared" si="17"/>
        <v>0.6727272727272728</v>
      </c>
      <c r="S51" s="46">
        <f>COUNTIF(Vertices[Clustering Coefficient],"&gt;= "&amp;R51)-COUNTIF(Vertices[Clustering Coefficient],"&gt;="&amp;R52)</f>
        <v>0</v>
      </c>
      <c r="T51" s="41" t="e">
        <f ca="1" t="shared" si="18"/>
        <v>#REF!</v>
      </c>
      <c r="U51" s="42" t="e">
        <f ca="1" t="shared" si="0"/>
        <v>#REF!</v>
      </c>
    </row>
    <row r="52" spans="4:21" ht="15">
      <c r="D52" s="34">
        <f t="shared" si="10"/>
        <v>0</v>
      </c>
      <c r="E52" s="3">
        <f>COUNTIF(Vertices[Degree],"&gt;= "&amp;D52)-COUNTIF(Vertices[Degree],"&gt;="&amp;D53)</f>
        <v>0</v>
      </c>
      <c r="F52" s="39">
        <f t="shared" si="11"/>
        <v>6.218181818181822</v>
      </c>
      <c r="G52" s="40">
        <f>COUNTIF(Vertices[In-Degree],"&gt;= "&amp;F52)-COUNTIF(Vertices[In-Degree],"&gt;="&amp;F53)</f>
        <v>0</v>
      </c>
      <c r="H52" s="39">
        <f t="shared" si="12"/>
        <v>6.218181818181822</v>
      </c>
      <c r="I52" s="40">
        <f>COUNTIF(Vertices[Out-Degree],"&gt;= "&amp;H52)-COUNTIF(Vertices[Out-Degree],"&gt;="&amp;H53)</f>
        <v>0</v>
      </c>
      <c r="J52" s="39">
        <f t="shared" si="13"/>
        <v>79.4545454545455</v>
      </c>
      <c r="K52" s="40">
        <f>COUNTIF(Vertices[Betweenness Centrality],"&gt;= "&amp;J52)-COUNTIF(Vertices[Betweenness Centrality],"&gt;="&amp;J53)</f>
        <v>0</v>
      </c>
      <c r="L52" s="39">
        <f t="shared" si="14"/>
        <v>0.07101418181818178</v>
      </c>
      <c r="M52" s="40">
        <f>COUNTIF(Vertices[Closeness Centrality],"&gt;= "&amp;L52)-COUNTIF(Vertices[Closeness Centrality],"&gt;="&amp;L53)</f>
        <v>0</v>
      </c>
      <c r="N52" s="39">
        <f t="shared" si="15"/>
        <v>0.16259180000000006</v>
      </c>
      <c r="O52" s="40">
        <f>COUNTIF(Vertices[Eigenvector Centrality],"&gt;= "&amp;N52)-COUNTIF(Vertices[Eigenvector Centrality],"&gt;="&amp;N53)</f>
        <v>0</v>
      </c>
      <c r="P52" s="39">
        <f t="shared" si="16"/>
        <v>3.139316963636364</v>
      </c>
      <c r="Q52" s="40">
        <f>COUNTIF(Vertices[PageRank],"&gt;= "&amp;P52)-COUNTIF(Vertices[PageRank],"&gt;="&amp;P53)</f>
        <v>0</v>
      </c>
      <c r="R52" s="39">
        <f t="shared" si="17"/>
        <v>0.690909090909091</v>
      </c>
      <c r="S52" s="45">
        <f>COUNTIF(Vertices[Clustering Coefficient],"&gt;= "&amp;R52)-COUNTIF(Vertices[Clustering Coefficient],"&gt;="&amp;R53)</f>
        <v>0</v>
      </c>
      <c r="T52" s="39" t="e">
        <f ca="1" t="shared" si="18"/>
        <v>#REF!</v>
      </c>
      <c r="U52" s="40" t="e">
        <f ca="1" t="shared" si="0"/>
        <v>#REF!</v>
      </c>
    </row>
    <row r="53" spans="4:21" ht="15">
      <c r="D53" s="34">
        <f t="shared" si="10"/>
        <v>0</v>
      </c>
      <c r="E53" s="3">
        <f>COUNTIF(Vertices[Degree],"&gt;= "&amp;D53)-COUNTIF(Vertices[Degree],"&gt;="&amp;D54)</f>
        <v>0</v>
      </c>
      <c r="F53" s="41">
        <f t="shared" si="11"/>
        <v>6.381818181818186</v>
      </c>
      <c r="G53" s="42">
        <f>COUNTIF(Vertices[In-Degree],"&gt;= "&amp;F53)-COUNTIF(Vertices[In-Degree],"&gt;="&amp;F54)</f>
        <v>0</v>
      </c>
      <c r="H53" s="41">
        <f t="shared" si="12"/>
        <v>6.381818181818186</v>
      </c>
      <c r="I53" s="42">
        <f>COUNTIF(Vertices[Out-Degree],"&gt;= "&amp;H53)-COUNTIF(Vertices[Out-Degree],"&gt;="&amp;H54)</f>
        <v>0</v>
      </c>
      <c r="J53" s="41">
        <f t="shared" si="13"/>
        <v>81.54545454545459</v>
      </c>
      <c r="K53" s="42">
        <f>COUNTIF(Vertices[Betweenness Centrality],"&gt;= "&amp;J53)-COUNTIF(Vertices[Betweenness Centrality],"&gt;="&amp;J54)</f>
        <v>0</v>
      </c>
      <c r="L53" s="41">
        <f t="shared" si="14"/>
        <v>0.07173881818181814</v>
      </c>
      <c r="M53" s="42">
        <f>COUNTIF(Vertices[Closeness Centrality],"&gt;= "&amp;L53)-COUNTIF(Vertices[Closeness Centrality],"&gt;="&amp;L54)</f>
        <v>0</v>
      </c>
      <c r="N53" s="41">
        <f t="shared" si="15"/>
        <v>0.16565740000000007</v>
      </c>
      <c r="O53" s="42">
        <f>COUNTIF(Vertices[Eigenvector Centrality],"&gt;= "&amp;N53)-COUNTIF(Vertices[Eigenvector Centrality],"&gt;="&amp;N54)</f>
        <v>0</v>
      </c>
      <c r="P53" s="41">
        <f t="shared" si="16"/>
        <v>3.2104994363636368</v>
      </c>
      <c r="Q53" s="42">
        <f>COUNTIF(Vertices[PageRank],"&gt;= "&amp;P53)-COUNTIF(Vertices[PageRank],"&gt;="&amp;P54)</f>
        <v>0</v>
      </c>
      <c r="R53" s="41">
        <f t="shared" si="17"/>
        <v>0.7090909090909092</v>
      </c>
      <c r="S53" s="46">
        <f>COUNTIF(Vertices[Clustering Coefficient],"&gt;= "&amp;R53)-COUNTIF(Vertices[Clustering Coefficient],"&gt;="&amp;R54)</f>
        <v>0</v>
      </c>
      <c r="T53" s="41" t="e">
        <f ca="1" t="shared" si="18"/>
        <v>#REF!</v>
      </c>
      <c r="U53" s="42" t="e">
        <f ca="1" t="shared" si="0"/>
        <v>#REF!</v>
      </c>
    </row>
    <row r="54" spans="4:21" ht="15">
      <c r="D54" s="34">
        <f t="shared" si="10"/>
        <v>0</v>
      </c>
      <c r="E54" s="3">
        <f>COUNTIF(Vertices[Degree],"&gt;= "&amp;D54)-COUNTIF(Vertices[Degree],"&gt;="&amp;D55)</f>
        <v>0</v>
      </c>
      <c r="F54" s="39">
        <f t="shared" si="11"/>
        <v>6.54545454545455</v>
      </c>
      <c r="G54" s="40">
        <f>COUNTIF(Vertices[In-Degree],"&gt;= "&amp;F54)-COUNTIF(Vertices[In-Degree],"&gt;="&amp;F55)</f>
        <v>0</v>
      </c>
      <c r="H54" s="39">
        <f t="shared" si="12"/>
        <v>6.54545454545455</v>
      </c>
      <c r="I54" s="40">
        <f>COUNTIF(Vertices[Out-Degree],"&gt;= "&amp;H54)-COUNTIF(Vertices[Out-Degree],"&gt;="&amp;H55)</f>
        <v>0</v>
      </c>
      <c r="J54" s="39">
        <f t="shared" si="13"/>
        <v>83.63636363636368</v>
      </c>
      <c r="K54" s="40">
        <f>COUNTIF(Vertices[Betweenness Centrality],"&gt;= "&amp;J54)-COUNTIF(Vertices[Betweenness Centrality],"&gt;="&amp;J55)</f>
        <v>0</v>
      </c>
      <c r="L54" s="39">
        <f t="shared" si="14"/>
        <v>0.0724634545454545</v>
      </c>
      <c r="M54" s="40">
        <f>COUNTIF(Vertices[Closeness Centrality],"&gt;= "&amp;L54)-COUNTIF(Vertices[Closeness Centrality],"&gt;="&amp;L55)</f>
        <v>0</v>
      </c>
      <c r="N54" s="39">
        <f t="shared" si="15"/>
        <v>0.16872300000000007</v>
      </c>
      <c r="O54" s="40">
        <f>COUNTIF(Vertices[Eigenvector Centrality],"&gt;= "&amp;N54)-COUNTIF(Vertices[Eigenvector Centrality],"&gt;="&amp;N55)</f>
        <v>0</v>
      </c>
      <c r="P54" s="39">
        <f t="shared" si="16"/>
        <v>3.2816819090909095</v>
      </c>
      <c r="Q54" s="40">
        <f>COUNTIF(Vertices[PageRank],"&gt;= "&amp;P54)-COUNTIF(Vertices[PageRank],"&gt;="&amp;P55)</f>
        <v>0</v>
      </c>
      <c r="R54" s="39">
        <f t="shared" si="17"/>
        <v>0.7272727272727274</v>
      </c>
      <c r="S54" s="45">
        <f>COUNTIF(Vertices[Clustering Coefficient],"&gt;= "&amp;R54)-COUNTIF(Vertices[Clustering Coefficient],"&gt;="&amp;R55)</f>
        <v>0</v>
      </c>
      <c r="T54" s="39" t="e">
        <f ca="1" t="shared" si="18"/>
        <v>#REF!</v>
      </c>
      <c r="U54" s="40" t="e">
        <f ca="1" t="shared" si="0"/>
        <v>#REF!</v>
      </c>
    </row>
    <row r="55" spans="1:21" ht="15">
      <c r="A55" s="35" t="s">
        <v>81</v>
      </c>
      <c r="B55" s="48" t="str">
        <f>IF(COUNT(Vertices[Degree])&gt;0,D2,NoMetricMessage)</f>
        <v>Not Available</v>
      </c>
      <c r="D55" s="34">
        <f t="shared" si="10"/>
        <v>0</v>
      </c>
      <c r="E55" s="3">
        <f>COUNTIF(Vertices[Degree],"&gt;= "&amp;D55)-COUNTIF(Vertices[Degree],"&gt;="&amp;D56)</f>
        <v>0</v>
      </c>
      <c r="F55" s="41">
        <f t="shared" si="11"/>
        <v>6.709090909090914</v>
      </c>
      <c r="G55" s="42">
        <f>COUNTIF(Vertices[In-Degree],"&gt;= "&amp;F55)-COUNTIF(Vertices[In-Degree],"&gt;="&amp;F56)</f>
        <v>0</v>
      </c>
      <c r="H55" s="41">
        <f t="shared" si="12"/>
        <v>6.709090909090914</v>
      </c>
      <c r="I55" s="42">
        <f>COUNTIF(Vertices[Out-Degree],"&gt;= "&amp;H55)-COUNTIF(Vertices[Out-Degree],"&gt;="&amp;H56)</f>
        <v>0</v>
      </c>
      <c r="J55" s="41">
        <f t="shared" si="13"/>
        <v>85.72727272727278</v>
      </c>
      <c r="K55" s="42">
        <f>COUNTIF(Vertices[Betweenness Centrality],"&gt;= "&amp;J55)-COUNTIF(Vertices[Betweenness Centrality],"&gt;="&amp;J56)</f>
        <v>0</v>
      </c>
      <c r="L55" s="41">
        <f t="shared" si="14"/>
        <v>0.07318809090909086</v>
      </c>
      <c r="M55" s="42">
        <f>COUNTIF(Vertices[Closeness Centrality],"&gt;= "&amp;L55)-COUNTIF(Vertices[Closeness Centrality],"&gt;="&amp;L56)</f>
        <v>0</v>
      </c>
      <c r="N55" s="41">
        <f t="shared" si="15"/>
        <v>0.17178860000000007</v>
      </c>
      <c r="O55" s="42">
        <f>COUNTIF(Vertices[Eigenvector Centrality],"&gt;= "&amp;N55)-COUNTIF(Vertices[Eigenvector Centrality],"&gt;="&amp;N56)</f>
        <v>0</v>
      </c>
      <c r="P55" s="41">
        <f t="shared" si="16"/>
        <v>3.3528643818181822</v>
      </c>
      <c r="Q55" s="42">
        <f>COUNTIF(Vertices[PageRank],"&gt;= "&amp;P55)-COUNTIF(Vertices[PageRank],"&gt;="&amp;P56)</f>
        <v>0</v>
      </c>
      <c r="R55" s="41">
        <f t="shared" si="17"/>
        <v>0.7454545454545456</v>
      </c>
      <c r="S55" s="46">
        <f>COUNTIF(Vertices[Clustering Coefficient],"&gt;= "&amp;R55)-COUNTIF(Vertices[Clustering Coefficient],"&gt;="&amp;R56)</f>
        <v>0</v>
      </c>
      <c r="T55" s="41" t="e">
        <f ca="1" t="shared" si="18"/>
        <v>#REF!</v>
      </c>
      <c r="U55" s="42" t="e">
        <f ca="1" t="shared" si="0"/>
        <v>#REF!</v>
      </c>
    </row>
    <row r="56" spans="1:21" ht="15">
      <c r="A56" s="35" t="s">
        <v>82</v>
      </c>
      <c r="B56" s="48" t="str">
        <f>IF(COUNT(Vertices[Degree])&gt;0,D57,NoMetricMessage)</f>
        <v>Not Available</v>
      </c>
      <c r="D56" s="34">
        <f t="shared" si="10"/>
        <v>0</v>
      </c>
      <c r="E56" s="3">
        <f>COUNTIF(Vertices[Degree],"&gt;= "&amp;D56)-COUNTIF(Vertices[Degree],"&gt;="&amp;D57)</f>
        <v>0</v>
      </c>
      <c r="F56" s="39">
        <f t="shared" si="11"/>
        <v>6.872727272727278</v>
      </c>
      <c r="G56" s="40">
        <f>COUNTIF(Vertices[In-Degree],"&gt;= "&amp;F56)-COUNTIF(Vertices[In-Degree],"&gt;="&amp;F57)</f>
        <v>0</v>
      </c>
      <c r="H56" s="39">
        <f t="shared" si="12"/>
        <v>6.872727272727278</v>
      </c>
      <c r="I56" s="40">
        <f>COUNTIF(Vertices[Out-Degree],"&gt;= "&amp;H56)-COUNTIF(Vertices[Out-Degree],"&gt;="&amp;H57)</f>
        <v>0</v>
      </c>
      <c r="J56" s="39">
        <f t="shared" si="13"/>
        <v>87.81818181818187</v>
      </c>
      <c r="K56" s="40">
        <f>COUNTIF(Vertices[Betweenness Centrality],"&gt;= "&amp;J56)-COUNTIF(Vertices[Betweenness Centrality],"&gt;="&amp;J57)</f>
        <v>0</v>
      </c>
      <c r="L56" s="39">
        <f t="shared" si="14"/>
        <v>0.07391272727272721</v>
      </c>
      <c r="M56" s="40">
        <f>COUNTIF(Vertices[Closeness Centrality],"&gt;= "&amp;L56)-COUNTIF(Vertices[Closeness Centrality],"&gt;="&amp;L57)</f>
        <v>0</v>
      </c>
      <c r="N56" s="39">
        <f t="shared" si="15"/>
        <v>0.17485420000000007</v>
      </c>
      <c r="O56" s="40">
        <f>COUNTIF(Vertices[Eigenvector Centrality],"&gt;= "&amp;N56)-COUNTIF(Vertices[Eigenvector Centrality],"&gt;="&amp;N57)</f>
        <v>0</v>
      </c>
      <c r="P56" s="39">
        <f t="shared" si="16"/>
        <v>3.424046854545455</v>
      </c>
      <c r="Q56" s="40">
        <f>COUNTIF(Vertices[PageRank],"&gt;= "&amp;P56)-COUNTIF(Vertices[PageRank],"&gt;="&amp;P57)</f>
        <v>0</v>
      </c>
      <c r="R56" s="39">
        <f t="shared" si="17"/>
        <v>0.7636363636363638</v>
      </c>
      <c r="S56" s="45">
        <f>COUNTIF(Vertices[Clustering Coefficient],"&gt;= "&amp;R56)-COUNTIF(Vertices[Clustering Coefficient],"&gt;="&amp;R57)</f>
        <v>1</v>
      </c>
      <c r="T56" s="39" t="e">
        <f ca="1" t="shared" si="18"/>
        <v>#REF!</v>
      </c>
      <c r="U56" s="40" t="e">
        <f ca="1" t="shared" si="0"/>
        <v>#REF!</v>
      </c>
    </row>
    <row r="57" spans="1:21" ht="15">
      <c r="A57" s="35" t="s">
        <v>83</v>
      </c>
      <c r="B57" s="49" t="str">
        <f>_xlfn.IFERROR(AVERAGE(Vertices[Degree]),NoMetricMessage)</f>
        <v>Not Available</v>
      </c>
      <c r="D57" s="34">
        <f>MAX(Vertices[Degree])</f>
        <v>0</v>
      </c>
      <c r="E57" s="3">
        <f>COUNTIF(Vertices[Degree],"&gt;= "&amp;D57)-COUNTIF(Vertices[Degree],"&gt;="&amp;D58)</f>
        <v>0</v>
      </c>
      <c r="F57" s="43">
        <f>MAX(Vertices[In-Degree])</f>
        <v>9</v>
      </c>
      <c r="G57" s="44">
        <f>COUNTIF(Vertices[In-Degree],"&gt;= "&amp;F57)-COUNTIF(Vertices[In-Degree],"&gt;="&amp;F58)</f>
        <v>1</v>
      </c>
      <c r="H57" s="43">
        <f>MAX(Vertices[Out-Degree])</f>
        <v>9</v>
      </c>
      <c r="I57" s="44">
        <f>COUNTIF(Vertices[Out-Degree],"&gt;= "&amp;H57)-COUNTIF(Vertices[Out-Degree],"&gt;="&amp;H58)</f>
        <v>1</v>
      </c>
      <c r="J57" s="43">
        <f>MAX(Vertices[Betweenness Centrality])</f>
        <v>115</v>
      </c>
      <c r="K57" s="44">
        <f>COUNTIF(Vertices[Betweenness Centrality],"&gt;= "&amp;J57)-COUNTIF(Vertices[Betweenness Centrality],"&gt;="&amp;J58)</f>
        <v>1</v>
      </c>
      <c r="L57" s="43">
        <f>MAX(Vertices[Closeness Centrality])</f>
        <v>0.083333</v>
      </c>
      <c r="M57" s="44">
        <f>COUNTIF(Vertices[Closeness Centrality],"&gt;= "&amp;L57)-COUNTIF(Vertices[Closeness Centrality],"&gt;="&amp;L58)</f>
        <v>1</v>
      </c>
      <c r="N57" s="43">
        <f>MAX(Vertices[Eigenvector Centrality])</f>
        <v>0.214707</v>
      </c>
      <c r="O57" s="44">
        <f>COUNTIF(Vertices[Eigenvector Centrality],"&gt;= "&amp;N57)-COUNTIF(Vertices[Eigenvector Centrality],"&gt;="&amp;N58)</f>
        <v>1</v>
      </c>
      <c r="P57" s="43">
        <f>MAX(Vertices[PageRank])</f>
        <v>4.349419</v>
      </c>
      <c r="Q57" s="44">
        <f>COUNTIF(Vertices[PageRank],"&gt;= "&amp;P57)-COUNTIF(Vertices[PageRank],"&gt;="&amp;P58)</f>
        <v>1</v>
      </c>
      <c r="R57" s="43">
        <f>MAX(Vertices[Clustering Coefficient])</f>
        <v>1</v>
      </c>
      <c r="S57" s="47">
        <f>COUNTIF(Vertices[Clustering Coefficient],"&gt;= "&amp;R57)-COUNTIF(Vertices[Clustering Coefficient],"&gt;="&amp;R58)</f>
        <v>2</v>
      </c>
      <c r="T57" s="43" t="e">
        <f ca="1">MAX(INDIRECT(DynamicFilterSourceColumnRange))</f>
        <v>#REF!</v>
      </c>
      <c r="U57" s="44" t="e">
        <f ca="1" t="shared" si="0"/>
        <v>#REF!</v>
      </c>
    </row>
    <row r="58" spans="1:2" ht="15">
      <c r="A58" s="35" t="s">
        <v>84</v>
      </c>
      <c r="B58" s="49" t="str">
        <f>_xlfn.IFERROR(MEDIAN(Vertices[Degree]),NoMetricMessage)</f>
        <v>Not Available</v>
      </c>
    </row>
    <row r="69" spans="1:2" ht="15">
      <c r="A69" s="35" t="s">
        <v>88</v>
      </c>
      <c r="B69" s="48">
        <f>IF(COUNT(Vertices[In-Degree])&gt;0,F2,NoMetricMessage)</f>
        <v>0</v>
      </c>
    </row>
    <row r="70" spans="1:2" ht="15">
      <c r="A70" s="35" t="s">
        <v>89</v>
      </c>
      <c r="B70" s="48">
        <f>IF(COUNT(Vertices[In-Degree])&gt;0,F57,NoMetricMessage)</f>
        <v>9</v>
      </c>
    </row>
    <row r="71" spans="1:2" ht="15">
      <c r="A71" s="35" t="s">
        <v>90</v>
      </c>
      <c r="B71" s="49">
        <f>_xlfn.IFERROR(AVERAGE(Vertices[In-Degree]),NoMetricMessage)</f>
        <v>1.9230769230769231</v>
      </c>
    </row>
    <row r="72" spans="1:2" ht="15">
      <c r="A72" s="35" t="s">
        <v>91</v>
      </c>
      <c r="B72" s="49">
        <f>_xlfn.IFERROR(MEDIAN(Vertices[In-Degree]),NoMetricMessage)</f>
        <v>1</v>
      </c>
    </row>
    <row r="83" spans="1:2" ht="15">
      <c r="A83" s="35" t="s">
        <v>94</v>
      </c>
      <c r="B83" s="48">
        <f>IF(COUNT(Vertices[Out-Degree])&gt;0,H2,NoMetricMessage)</f>
        <v>0</v>
      </c>
    </row>
    <row r="84" spans="1:2" ht="15">
      <c r="A84" s="35" t="s">
        <v>95</v>
      </c>
      <c r="B84" s="48">
        <f>IF(COUNT(Vertices[Out-Degree])&gt;0,H57,NoMetricMessage)</f>
        <v>9</v>
      </c>
    </row>
    <row r="85" spans="1:2" ht="15">
      <c r="A85" s="35" t="s">
        <v>96</v>
      </c>
      <c r="B85" s="49">
        <f>_xlfn.IFERROR(AVERAGE(Vertices[Out-Degree]),NoMetricMessage)</f>
        <v>1.9230769230769231</v>
      </c>
    </row>
    <row r="86" spans="1:2" ht="15">
      <c r="A86" s="35" t="s">
        <v>97</v>
      </c>
      <c r="B86" s="49">
        <f>_xlfn.IFERROR(MEDIAN(Vertices[Out-Degree]),NoMetricMessage)</f>
        <v>1</v>
      </c>
    </row>
    <row r="97" spans="1:2" ht="15">
      <c r="A97" s="35" t="s">
        <v>100</v>
      </c>
      <c r="B97" s="49">
        <f>IF(COUNT(Vertices[Betweenness Centrality])&gt;0,J2,NoMetricMessage)</f>
        <v>0</v>
      </c>
    </row>
    <row r="98" spans="1:2" ht="15">
      <c r="A98" s="35" t="s">
        <v>101</v>
      </c>
      <c r="B98" s="49">
        <f>IF(COUNT(Vertices[Betweenness Centrality])&gt;0,J57,NoMetricMessage)</f>
        <v>115</v>
      </c>
    </row>
    <row r="99" spans="1:2" ht="15">
      <c r="A99" s="35" t="s">
        <v>102</v>
      </c>
      <c r="B99" s="49">
        <f>_xlfn.IFERROR(AVERAGE(Vertices[Betweenness Centrality]),NoMetricMessage)</f>
        <v>9.23076923076923</v>
      </c>
    </row>
    <row r="100" spans="1:2" ht="15">
      <c r="A100" s="35" t="s">
        <v>103</v>
      </c>
      <c r="B100" s="49">
        <f>_xlfn.IFERROR(MEDIAN(Vertices[Betweenness Centrality]),NoMetricMessage)</f>
        <v>0</v>
      </c>
    </row>
    <row r="111" spans="1:2" ht="15">
      <c r="A111" s="35" t="s">
        <v>106</v>
      </c>
      <c r="B111" s="49">
        <f>IF(COUNT(Vertices[Closeness Centrality])&gt;0,L2,NoMetricMessage)</f>
        <v>0.043478</v>
      </c>
    </row>
    <row r="112" spans="1:2" ht="15">
      <c r="A112" s="35" t="s">
        <v>107</v>
      </c>
      <c r="B112" s="49">
        <f>IF(COUNT(Vertices[Closeness Centrality])&gt;0,L57,NoMetricMessage)</f>
        <v>0.083333</v>
      </c>
    </row>
    <row r="113" spans="1:2" ht="15">
      <c r="A113" s="35" t="s">
        <v>108</v>
      </c>
      <c r="B113" s="49">
        <f>_xlfn.IFERROR(AVERAGE(Vertices[Closeness Centrality]),NoMetricMessage)</f>
        <v>0.048493307692307704</v>
      </c>
    </row>
    <row r="114" spans="1:2" ht="15">
      <c r="A114" s="35" t="s">
        <v>109</v>
      </c>
      <c r="B114" s="49">
        <f>_xlfn.IFERROR(MEDIAN(Vertices[Closeness Centrality]),NoMetricMessage)</f>
        <v>0.045455</v>
      </c>
    </row>
    <row r="125" spans="1:2" ht="15">
      <c r="A125" s="35" t="s">
        <v>112</v>
      </c>
      <c r="B125" s="49">
        <f>IF(COUNT(Vertices[Eigenvector Centrality])&gt;0,N2,NoMetricMessage)</f>
        <v>0.046099</v>
      </c>
    </row>
    <row r="126" spans="1:2" ht="15">
      <c r="A126" s="35" t="s">
        <v>113</v>
      </c>
      <c r="B126" s="49">
        <f>IF(COUNT(Vertices[Eigenvector Centrality])&gt;0,N57,NoMetricMessage)</f>
        <v>0.214707</v>
      </c>
    </row>
    <row r="127" spans="1:2" ht="15">
      <c r="A127" s="35" t="s">
        <v>114</v>
      </c>
      <c r="B127" s="49">
        <f>_xlfn.IFERROR(AVERAGE(Vertices[Eigenvector Centrality]),NoMetricMessage)</f>
        <v>0.07692292307692307</v>
      </c>
    </row>
    <row r="128" spans="1:2" ht="15">
      <c r="A128" s="35" t="s">
        <v>115</v>
      </c>
      <c r="B128" s="49">
        <f>_xlfn.IFERROR(MEDIAN(Vertices[Eigenvector Centrality]),NoMetricMessage)</f>
        <v>0.058703</v>
      </c>
    </row>
    <row r="139" spans="1:2" ht="15">
      <c r="A139" s="35" t="s">
        <v>140</v>
      </c>
      <c r="B139" s="49">
        <f>IF(COUNT(Vertices[PageRank])&gt;0,P2,NoMetricMessage)</f>
        <v>0.434383</v>
      </c>
    </row>
    <row r="140" spans="1:2" ht="15">
      <c r="A140" s="35" t="s">
        <v>141</v>
      </c>
      <c r="B140" s="49">
        <f>IF(COUNT(Vertices[PageRank])&gt;0,P57,NoMetricMessage)</f>
        <v>4.349419</v>
      </c>
    </row>
    <row r="141" spans="1:2" ht="15">
      <c r="A141" s="35" t="s">
        <v>142</v>
      </c>
      <c r="B141" s="49">
        <f>_xlfn.IFERROR(AVERAGE(Vertices[PageRank]),NoMetricMessage)</f>
        <v>0.9999611538461541</v>
      </c>
    </row>
    <row r="142" spans="1:2" ht="15">
      <c r="A142" s="35" t="s">
        <v>143</v>
      </c>
      <c r="B142" s="49">
        <f>_xlfn.IFERROR(MEDIAN(Vertices[PageRank]),NoMetricMessage)</f>
        <v>0.704809</v>
      </c>
    </row>
    <row r="153" spans="1:2" ht="15">
      <c r="A153" s="35" t="s">
        <v>118</v>
      </c>
      <c r="B153" s="49">
        <f>IF(COUNT(Vertices[Clustering Coefficient])&gt;0,R2,NoMetricMessage)</f>
        <v>0</v>
      </c>
    </row>
    <row r="154" spans="1:2" ht="15">
      <c r="A154" s="35" t="s">
        <v>119</v>
      </c>
      <c r="B154" s="49">
        <f>IF(COUNT(Vertices[Clustering Coefficient])&gt;0,R57,NoMetricMessage)</f>
        <v>1</v>
      </c>
    </row>
    <row r="155" spans="1:2" ht="15">
      <c r="A155" s="35" t="s">
        <v>120</v>
      </c>
      <c r="B155" s="49">
        <f>_xlfn.IFERROR(AVERAGE(Vertices[Clustering Coefficient]),NoMetricMessage)</f>
        <v>0.3777389277389277</v>
      </c>
    </row>
    <row r="156" spans="1:2" ht="15">
      <c r="A156" s="35" t="s">
        <v>121</v>
      </c>
      <c r="B156" s="49">
        <f>_xlfn.IFERROR(MEDIAN(Vertices[Clustering Coefficient]),NoMetricMessage)</f>
        <v>0.35</v>
      </c>
    </row>
  </sheetData>
  <printOptions/>
  <pageMargins left="0.7" right="0.7" top="0.75" bottom="0.75" header="0.3" footer="0.3"/>
  <pageSetup horizontalDpi="600" verticalDpi="600" orientation="portrait" r:id="rId8"/>
  <drawing r:id="rId7"/>
  <legacyDrawing r:id="rId2"/>
  <tableParts>
    <tablePart r:id="rId5"/>
    <tablePart r:id="rId3"/>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488</v>
      </c>
    </row>
    <row r="6" spans="1:18" ht="409.5">
      <c r="A6">
        <v>0</v>
      </c>
      <c r="B6" s="1" t="s">
        <v>136</v>
      </c>
      <c r="C6">
        <v>1</v>
      </c>
      <c r="D6" t="s">
        <v>59</v>
      </c>
      <c r="E6" t="s">
        <v>59</v>
      </c>
      <c r="F6">
        <v>0</v>
      </c>
      <c r="H6" t="s">
        <v>71</v>
      </c>
      <c r="J6" t="s">
        <v>173</v>
      </c>
      <c r="K6" s="13" t="s">
        <v>489</v>
      </c>
      <c r="R6" t="s">
        <v>129</v>
      </c>
    </row>
    <row r="7" spans="1:11" ht="409.5">
      <c r="A7">
        <v>2</v>
      </c>
      <c r="B7">
        <v>1</v>
      </c>
      <c r="C7">
        <v>0</v>
      </c>
      <c r="D7" t="s">
        <v>60</v>
      </c>
      <c r="E7" t="s">
        <v>60</v>
      </c>
      <c r="F7">
        <v>2</v>
      </c>
      <c r="H7" t="s">
        <v>72</v>
      </c>
      <c r="J7" t="s">
        <v>174</v>
      </c>
      <c r="K7" s="13" t="s">
        <v>490</v>
      </c>
    </row>
    <row r="8" spans="1:11" ht="409.5">
      <c r="A8"/>
      <c r="B8">
        <v>2</v>
      </c>
      <c r="C8">
        <v>2</v>
      </c>
      <c r="D8" t="s">
        <v>61</v>
      </c>
      <c r="E8" t="s">
        <v>61</v>
      </c>
      <c r="H8" t="s">
        <v>73</v>
      </c>
      <c r="J8" t="s">
        <v>175</v>
      </c>
      <c r="K8" s="13" t="s">
        <v>491</v>
      </c>
    </row>
    <row r="9" spans="1:11" ht="409.5">
      <c r="A9"/>
      <c r="B9">
        <v>3</v>
      </c>
      <c r="C9">
        <v>4</v>
      </c>
      <c r="D9" t="s">
        <v>62</v>
      </c>
      <c r="E9" t="s">
        <v>62</v>
      </c>
      <c r="H9" t="s">
        <v>74</v>
      </c>
      <c r="J9" t="s">
        <v>176</v>
      </c>
      <c r="K9" s="13" t="s">
        <v>492</v>
      </c>
    </row>
    <row r="10" spans="1:11" ht="15">
      <c r="A10"/>
      <c r="B10">
        <v>4</v>
      </c>
      <c r="D10" t="s">
        <v>63</v>
      </c>
      <c r="E10" t="s">
        <v>63</v>
      </c>
      <c r="H10" t="s">
        <v>75</v>
      </c>
      <c r="J10" t="s">
        <v>177</v>
      </c>
      <c r="K10" t="s">
        <v>493</v>
      </c>
    </row>
    <row r="11" spans="1:11" ht="15">
      <c r="A11"/>
      <c r="B11">
        <v>5</v>
      </c>
      <c r="D11" t="s">
        <v>46</v>
      </c>
      <c r="E11">
        <v>1</v>
      </c>
      <c r="H11" t="s">
        <v>76</v>
      </c>
      <c r="J11" t="s">
        <v>178</v>
      </c>
      <c r="K11" t="s">
        <v>494</v>
      </c>
    </row>
    <row r="12" spans="1:11" ht="15">
      <c r="A12"/>
      <c r="B12"/>
      <c r="D12" t="s">
        <v>64</v>
      </c>
      <c r="E12">
        <v>2</v>
      </c>
      <c r="H12">
        <v>0</v>
      </c>
      <c r="J12" t="s">
        <v>179</v>
      </c>
      <c r="K12" t="s">
        <v>495</v>
      </c>
    </row>
    <row r="13" spans="1:11" ht="15">
      <c r="A13"/>
      <c r="B13"/>
      <c r="D13">
        <v>1</v>
      </c>
      <c r="E13">
        <v>3</v>
      </c>
      <c r="H13">
        <v>1</v>
      </c>
      <c r="J13" t="s">
        <v>180</v>
      </c>
      <c r="K13" t="s">
        <v>496</v>
      </c>
    </row>
    <row r="14" spans="4:11" ht="15">
      <c r="D14">
        <v>2</v>
      </c>
      <c r="E14">
        <v>4</v>
      </c>
      <c r="H14">
        <v>2</v>
      </c>
      <c r="J14" t="s">
        <v>181</v>
      </c>
      <c r="K14" t="s">
        <v>497</v>
      </c>
    </row>
    <row r="15" spans="4:11" ht="15">
      <c r="D15">
        <v>3</v>
      </c>
      <c r="E15">
        <v>5</v>
      </c>
      <c r="H15">
        <v>3</v>
      </c>
      <c r="J15" t="s">
        <v>182</v>
      </c>
      <c r="K15" t="s">
        <v>498</v>
      </c>
    </row>
    <row r="16" spans="4:11" ht="15">
      <c r="D16">
        <v>4</v>
      </c>
      <c r="E16">
        <v>6</v>
      </c>
      <c r="H16">
        <v>4</v>
      </c>
      <c r="J16" t="s">
        <v>183</v>
      </c>
      <c r="K16" t="s">
        <v>499</v>
      </c>
    </row>
    <row r="17" spans="4:11" ht="15">
      <c r="D17">
        <v>5</v>
      </c>
      <c r="E17">
        <v>7</v>
      </c>
      <c r="H17">
        <v>5</v>
      </c>
      <c r="J17" t="s">
        <v>184</v>
      </c>
      <c r="K17" t="s">
        <v>500</v>
      </c>
    </row>
    <row r="18" spans="4:11" ht="15">
      <c r="D18">
        <v>6</v>
      </c>
      <c r="E18">
        <v>8</v>
      </c>
      <c r="H18">
        <v>6</v>
      </c>
      <c r="J18" t="s">
        <v>185</v>
      </c>
      <c r="K18" t="s">
        <v>501</v>
      </c>
    </row>
    <row r="19" spans="4:11" ht="15">
      <c r="D19">
        <v>7</v>
      </c>
      <c r="E19">
        <v>9</v>
      </c>
      <c r="H19">
        <v>7</v>
      </c>
      <c r="J19" t="s">
        <v>186</v>
      </c>
      <c r="K19" t="s">
        <v>502</v>
      </c>
    </row>
    <row r="20" spans="4:11" ht="409.5">
      <c r="D20">
        <v>8</v>
      </c>
      <c r="H20">
        <v>8</v>
      </c>
      <c r="J20" t="s">
        <v>187</v>
      </c>
      <c r="K20" s="13" t="s">
        <v>503</v>
      </c>
    </row>
    <row r="21" spans="4:11" ht="409.5">
      <c r="D21">
        <v>9</v>
      </c>
      <c r="H21">
        <v>9</v>
      </c>
      <c r="J21" t="s">
        <v>188</v>
      </c>
      <c r="K21" s="13" t="s">
        <v>504</v>
      </c>
    </row>
    <row r="22" spans="4:11" ht="409.5">
      <c r="D22">
        <v>10</v>
      </c>
      <c r="J22" t="s">
        <v>189</v>
      </c>
      <c r="K22" s="13" t="s">
        <v>899</v>
      </c>
    </row>
    <row r="23" spans="4:11" ht="15">
      <c r="D23">
        <v>11</v>
      </c>
      <c r="J23" t="s">
        <v>190</v>
      </c>
      <c r="K23">
        <v>18</v>
      </c>
    </row>
    <row r="24" spans="10:11" ht="15">
      <c r="J24" t="s">
        <v>192</v>
      </c>
      <c r="K24" t="s">
        <v>896</v>
      </c>
    </row>
    <row r="25" spans="10:11" ht="409.5">
      <c r="J25" t="s">
        <v>193</v>
      </c>
      <c r="K25" s="13" t="s">
        <v>898</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527</v>
      </c>
      <c r="B2" s="143" t="s">
        <v>528</v>
      </c>
      <c r="C2" s="67" t="s">
        <v>529</v>
      </c>
    </row>
    <row r="3" spans="1:3" ht="15">
      <c r="A3" s="142" t="s">
        <v>520</v>
      </c>
      <c r="B3" s="142" t="s">
        <v>520</v>
      </c>
      <c r="C3" s="36">
        <v>11</v>
      </c>
    </row>
    <row r="4" spans="1:3" ht="15">
      <c r="A4" s="142" t="s">
        <v>520</v>
      </c>
      <c r="B4" s="142" t="s">
        <v>521</v>
      </c>
      <c r="C4" s="36">
        <v>6</v>
      </c>
    </row>
    <row r="5" spans="1:3" ht="15">
      <c r="A5" s="142" t="s">
        <v>521</v>
      </c>
      <c r="B5" s="142" t="s">
        <v>520</v>
      </c>
      <c r="C5" s="36">
        <v>9</v>
      </c>
    </row>
    <row r="6" spans="1:3" ht="15">
      <c r="A6" s="142" t="s">
        <v>521</v>
      </c>
      <c r="B6" s="142" t="s">
        <v>521</v>
      </c>
      <c r="C6" s="36">
        <v>7</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L34"/>
  <sheetViews>
    <sheetView workbookViewId="0" topLeftCell="A1"/>
  </sheetViews>
  <sheetFormatPr defaultColWidth="9.140625" defaultRowHeight="15"/>
  <cols>
    <col min="1" max="2" width="15.140625" style="0" bestFit="1" customWidth="1"/>
    <col min="3" max="4" width="15.57421875" style="0" bestFit="1" customWidth="1"/>
    <col min="5" max="5" width="16.00390625" style="0" bestFit="1" customWidth="1"/>
    <col min="6" max="6" width="14.421875" style="0" bestFit="1" customWidth="1"/>
    <col min="7" max="7" width="24.7109375" style="0" bestFit="1" customWidth="1"/>
    <col min="8" max="8" width="8.8515625" style="0" bestFit="1" customWidth="1"/>
    <col min="9" max="9" width="15.7109375" style="0" bestFit="1" customWidth="1"/>
    <col min="10" max="10" width="19.28125" style="0" bestFit="1" customWidth="1"/>
    <col min="11" max="11" width="19.57421875" style="0" bestFit="1" customWidth="1"/>
    <col min="12" max="12" width="17.140625" style="0" bestFit="1" customWidth="1"/>
    <col min="13" max="13" width="18.57421875" style="0" bestFit="1" customWidth="1"/>
    <col min="14" max="14" width="18.8515625" style="0" bestFit="1" customWidth="1"/>
    <col min="15" max="15" width="7.421875" style="0" bestFit="1" customWidth="1"/>
    <col min="16" max="16" width="7.7109375" style="0" bestFit="1" customWidth="1"/>
    <col min="17" max="17" width="23.8515625" style="0" bestFit="1" customWidth="1"/>
    <col min="18" max="18" width="10.57421875" style="0" bestFit="1" customWidth="1"/>
    <col min="19" max="19" width="12.140625" style="0" bestFit="1" customWidth="1"/>
    <col min="20" max="20" width="13.8515625" style="0" bestFit="1" customWidth="1"/>
    <col min="21" max="21" width="22.140625" style="0" bestFit="1" customWidth="1"/>
    <col min="22" max="22" width="11.7109375" style="0" bestFit="1" customWidth="1"/>
    <col min="23" max="23" width="16.421875" style="0" bestFit="1" customWidth="1"/>
    <col min="24" max="24" width="20.57421875" style="0" bestFit="1" customWidth="1"/>
    <col min="25" max="25" width="16.7109375" style="0" bestFit="1" customWidth="1"/>
    <col min="26" max="26" width="11.57421875" style="0" bestFit="1" customWidth="1"/>
    <col min="27" max="27" width="19.28125" style="0" bestFit="1" customWidth="1"/>
    <col min="28" max="28" width="18.28125" style="0" bestFit="1" customWidth="1"/>
    <col min="29" max="29" width="13.140625" style="0" bestFit="1" customWidth="1"/>
    <col min="30" max="30" width="16.7109375" style="0" bestFit="1" customWidth="1"/>
    <col min="31" max="31" width="13.140625" style="0" bestFit="1" customWidth="1"/>
    <col min="32" max="32" width="9.28125" style="0" bestFit="1" customWidth="1"/>
    <col min="33" max="33" width="12.140625" style="0" bestFit="1" customWidth="1"/>
    <col min="34" max="34" width="19.140625" style="0" bestFit="1" customWidth="1"/>
    <col min="35" max="35" width="22.57421875" style="0" bestFit="1" customWidth="1"/>
    <col min="36" max="36" width="28.8515625" style="0" bestFit="1" customWidth="1"/>
    <col min="37" max="37" width="31.7109375" style="0" bestFit="1" customWidth="1"/>
    <col min="38" max="38" width="20.8515625" style="0" bestFit="1" customWidth="1"/>
    <col min="39" max="39" width="15.57421875" style="0" bestFit="1" customWidth="1"/>
    <col min="40" max="40" width="20.7109375" style="0" bestFit="1" customWidth="1"/>
    <col min="41" max="41" width="17.57421875" style="0" bestFit="1" customWidth="1"/>
    <col min="42" max="42" width="10.28125" style="0" bestFit="1" customWidth="1"/>
    <col min="43" max="43" width="13.7109375" style="0" bestFit="1" customWidth="1"/>
    <col min="44" max="44" width="12.7109375" style="0" bestFit="1" customWidth="1"/>
    <col min="45" max="45" width="11.7109375" style="0" bestFit="1" customWidth="1"/>
    <col min="46" max="46" width="14.421875" style="0" bestFit="1" customWidth="1"/>
    <col min="47" max="48" width="16.7109375" style="0" bestFit="1" customWidth="1"/>
    <col min="49" max="49" width="17.28125" style="0" bestFit="1" customWidth="1"/>
    <col min="50" max="50" width="17.7109375" style="0" bestFit="1" customWidth="1"/>
    <col min="51" max="51" width="20.28125" style="0" bestFit="1" customWidth="1"/>
    <col min="52" max="52" width="21.8515625" style="0" bestFit="1" customWidth="1"/>
    <col min="53" max="53" width="33.00390625" style="0" bestFit="1" customWidth="1"/>
    <col min="54" max="54" width="29.7109375" style="0" bestFit="1" customWidth="1"/>
    <col min="55" max="55" width="31.28125" style="0" bestFit="1" customWidth="1"/>
    <col min="56" max="56" width="20.00390625" style="0" bestFit="1" customWidth="1"/>
    <col min="57" max="57" width="31.00390625" style="0" bestFit="1" customWidth="1"/>
    <col min="58" max="58" width="38.8515625" style="0" bestFit="1" customWidth="1"/>
    <col min="59" max="59" width="16.57421875" style="0" bestFit="1" customWidth="1"/>
    <col min="60" max="60" width="19.7109375" style="0" bestFit="1" customWidth="1"/>
    <col min="61" max="61" width="20.140625" style="0" bestFit="1" customWidth="1"/>
    <col min="62" max="62" width="17.7109375" style="0" bestFit="1" customWidth="1"/>
    <col min="63" max="63" width="19.57421875" style="0" bestFit="1" customWidth="1"/>
    <col min="64" max="64" width="40.421875" style="0" bestFit="1" customWidth="1"/>
    <col min="65" max="65" width="21.57421875" style="0" bestFit="1" customWidth="1"/>
    <col min="66" max="66" width="18.7109375" style="0" bestFit="1" customWidth="1"/>
    <col min="67" max="67" width="15.421875" style="0" bestFit="1" customWidth="1"/>
    <col min="68" max="68" width="20.7109375" style="0" bestFit="1" customWidth="1"/>
    <col min="69" max="69" width="34.421875" style="0" bestFit="1" customWidth="1"/>
    <col min="70" max="70" width="27.28125" style="0" bestFit="1" customWidth="1"/>
    <col min="71" max="71" width="24.57421875" style="0" bestFit="1" customWidth="1"/>
    <col min="72" max="72" width="30.57421875" style="0" bestFit="1" customWidth="1"/>
    <col min="73" max="73" width="22.57421875" style="0" bestFit="1" customWidth="1"/>
    <col min="74" max="74" width="19.7109375" style="0" bestFit="1" customWidth="1"/>
    <col min="75" max="75" width="22.421875" style="0" bestFit="1" customWidth="1"/>
    <col min="76" max="76" width="37.57421875" style="0" bestFit="1" customWidth="1"/>
    <col min="77" max="77" width="18.57421875" style="0" bestFit="1" customWidth="1"/>
    <col min="78" max="78" width="32.00390625" style="0" bestFit="1" customWidth="1"/>
    <col min="79" max="79" width="23.28125" style="0" bestFit="1" customWidth="1"/>
    <col min="80" max="80" width="17.28125" style="0" bestFit="1" customWidth="1"/>
    <col min="81" max="81" width="17.7109375" style="0" bestFit="1" customWidth="1"/>
    <col min="82" max="82" width="20.28125" style="0" bestFit="1" customWidth="1"/>
    <col min="83" max="83" width="21.8515625" style="0" bestFit="1" customWidth="1"/>
    <col min="84" max="84" width="33.00390625" style="0" bestFit="1" customWidth="1"/>
    <col min="85" max="85" width="29.7109375" style="0" bestFit="1" customWidth="1"/>
    <col min="86" max="86" width="31.28125" style="0" bestFit="1" customWidth="1"/>
    <col min="87" max="87" width="20.00390625" style="0" bestFit="1" customWidth="1"/>
    <col min="88" max="88" width="31.00390625" style="0" bestFit="1" customWidth="1"/>
    <col min="89" max="89" width="38.8515625" style="0" bestFit="1" customWidth="1"/>
    <col min="90" max="90" width="16.57421875" style="0" bestFit="1" customWidth="1"/>
    <col min="91" max="91" width="19.7109375" style="0" bestFit="1" customWidth="1"/>
    <col min="92" max="92" width="20.140625" style="0" bestFit="1" customWidth="1"/>
    <col min="93" max="93" width="17.7109375" style="0" bestFit="1" customWidth="1"/>
    <col min="94" max="94" width="19.57421875" style="0" bestFit="1" customWidth="1"/>
    <col min="95" max="95" width="40.421875" style="0" bestFit="1" customWidth="1"/>
    <col min="96" max="96" width="21.57421875" style="0" bestFit="1" customWidth="1"/>
    <col min="97" max="97" width="18.7109375" style="0" bestFit="1" customWidth="1"/>
    <col min="98" max="98" width="15.421875" style="0" bestFit="1" customWidth="1"/>
    <col min="99" max="99" width="20.7109375" style="0" bestFit="1" customWidth="1"/>
    <col min="100" max="100" width="34.421875" style="0" bestFit="1" customWidth="1"/>
    <col min="101" max="101" width="27.28125" style="0" bestFit="1" customWidth="1"/>
    <col min="102" max="102" width="24.57421875" style="0" bestFit="1" customWidth="1"/>
    <col min="103" max="103" width="30.57421875" style="0" bestFit="1" customWidth="1"/>
    <col min="104" max="104" width="22.57421875" style="0" bestFit="1" customWidth="1"/>
    <col min="105" max="105" width="19.7109375" style="0" bestFit="1" customWidth="1"/>
    <col min="106" max="106" width="22.421875" style="0" bestFit="1" customWidth="1"/>
    <col min="107" max="107" width="37.57421875" style="0" bestFit="1" customWidth="1"/>
    <col min="108" max="108" width="18.57421875" style="0" bestFit="1" customWidth="1"/>
    <col min="109" max="109" width="32.00390625" style="0" bestFit="1" customWidth="1"/>
    <col min="110" max="110" width="23.28125" style="0" bestFit="1" customWidth="1"/>
    <col min="111" max="112" width="17.57421875" style="0" bestFit="1" customWidth="1"/>
    <col min="113" max="114" width="23.8515625" style="0" bestFit="1" customWidth="1"/>
    <col min="115" max="116" width="24.7109375" style="0" bestFit="1" customWidth="1"/>
  </cols>
  <sheetData>
    <row r="1" spans="1:116" ht="15" customHeight="1">
      <c r="A1" s="13" t="s">
        <v>535</v>
      </c>
      <c r="B1" s="13" t="s">
        <v>536</v>
      </c>
      <c r="C1" s="13" t="s">
        <v>537</v>
      </c>
      <c r="D1" s="13" t="s">
        <v>538</v>
      </c>
      <c r="E1" s="13" t="s">
        <v>165</v>
      </c>
      <c r="F1" s="13" t="s">
        <v>194</v>
      </c>
      <c r="G1" s="13" t="s">
        <v>195</v>
      </c>
      <c r="H1" s="13" t="s">
        <v>196</v>
      </c>
      <c r="I1" s="13" t="s">
        <v>197</v>
      </c>
      <c r="J1" s="13" t="s">
        <v>198</v>
      </c>
      <c r="K1" s="13" t="s">
        <v>199</v>
      </c>
      <c r="L1" s="13" t="s">
        <v>200</v>
      </c>
      <c r="M1" s="13" t="s">
        <v>201</v>
      </c>
      <c r="N1" s="13" t="s">
        <v>202</v>
      </c>
      <c r="O1" s="13" t="s">
        <v>203</v>
      </c>
      <c r="P1" s="13" t="s">
        <v>204</v>
      </c>
      <c r="Q1" s="13" t="s">
        <v>205</v>
      </c>
      <c r="R1" s="13" t="s">
        <v>206</v>
      </c>
      <c r="S1" s="13" t="s">
        <v>207</v>
      </c>
      <c r="T1" s="13" t="s">
        <v>208</v>
      </c>
      <c r="U1" s="13" t="s">
        <v>209</v>
      </c>
      <c r="V1" s="13" t="s">
        <v>210</v>
      </c>
      <c r="W1" s="13" t="s">
        <v>211</v>
      </c>
      <c r="X1" s="13" t="s">
        <v>212</v>
      </c>
      <c r="Y1" s="13" t="s">
        <v>213</v>
      </c>
      <c r="Z1" s="13" t="s">
        <v>214</v>
      </c>
      <c r="AA1" s="13" t="s">
        <v>215</v>
      </c>
      <c r="AB1" s="13" t="s">
        <v>216</v>
      </c>
      <c r="AC1" s="13" t="s">
        <v>217</v>
      </c>
      <c r="AD1" s="13" t="s">
        <v>218</v>
      </c>
      <c r="AE1" s="13" t="s">
        <v>219</v>
      </c>
      <c r="AF1" s="13" t="s">
        <v>220</v>
      </c>
      <c r="AG1" s="13" t="s">
        <v>221</v>
      </c>
      <c r="AH1" s="13" t="s">
        <v>222</v>
      </c>
      <c r="AI1" s="13" t="s">
        <v>223</v>
      </c>
      <c r="AJ1" s="13" t="s">
        <v>224</v>
      </c>
      <c r="AK1" s="13" t="s">
        <v>225</v>
      </c>
      <c r="AL1" s="13" t="s">
        <v>226</v>
      </c>
      <c r="AM1" s="13" t="s">
        <v>227</v>
      </c>
      <c r="AN1" s="13" t="s">
        <v>228</v>
      </c>
      <c r="AO1" s="13" t="s">
        <v>229</v>
      </c>
      <c r="AP1" s="13" t="s">
        <v>230</v>
      </c>
      <c r="AQ1" s="13" t="s">
        <v>231</v>
      </c>
      <c r="AR1" s="13" t="s">
        <v>232</v>
      </c>
      <c r="AS1" s="13" t="s">
        <v>233</v>
      </c>
      <c r="AT1" s="13" t="s">
        <v>519</v>
      </c>
      <c r="AU1" s="13" t="s">
        <v>525</v>
      </c>
      <c r="AV1" s="13" t="s">
        <v>526</v>
      </c>
      <c r="AW1" s="13" t="s">
        <v>539</v>
      </c>
      <c r="AX1" s="13" t="s">
        <v>540</v>
      </c>
      <c r="AY1" s="13" t="s">
        <v>541</v>
      </c>
      <c r="AZ1" s="13" t="s">
        <v>542</v>
      </c>
      <c r="BA1" s="13" t="s">
        <v>543</v>
      </c>
      <c r="BB1" s="13" t="s">
        <v>544</v>
      </c>
      <c r="BC1" s="13" t="s">
        <v>545</v>
      </c>
      <c r="BD1" s="13" t="s">
        <v>546</v>
      </c>
      <c r="BE1" s="13" t="s">
        <v>547</v>
      </c>
      <c r="BF1" s="13" t="s">
        <v>548</v>
      </c>
      <c r="BG1" s="13" t="s">
        <v>549</v>
      </c>
      <c r="BH1" s="13" t="s">
        <v>550</v>
      </c>
      <c r="BI1" s="13" t="s">
        <v>551</v>
      </c>
      <c r="BJ1" s="13" t="s">
        <v>552</v>
      </c>
      <c r="BK1" s="13" t="s">
        <v>553</v>
      </c>
      <c r="BL1" s="13" t="s">
        <v>554</v>
      </c>
      <c r="BM1" s="13" t="s">
        <v>555</v>
      </c>
      <c r="BN1" s="13" t="s">
        <v>556</v>
      </c>
      <c r="BO1" s="13" t="s">
        <v>557</v>
      </c>
      <c r="BP1" s="13" t="s">
        <v>558</v>
      </c>
      <c r="BQ1" s="13" t="s">
        <v>559</v>
      </c>
      <c r="BR1" s="13" t="s">
        <v>560</v>
      </c>
      <c r="BS1" s="13" t="s">
        <v>561</v>
      </c>
      <c r="BT1" s="13" t="s">
        <v>562</v>
      </c>
      <c r="BU1" s="13" t="s">
        <v>563</v>
      </c>
      <c r="BV1" s="13" t="s">
        <v>564</v>
      </c>
      <c r="BW1" s="13" t="s">
        <v>565</v>
      </c>
      <c r="BX1" s="13" t="s">
        <v>566</v>
      </c>
      <c r="BY1" s="13" t="s">
        <v>567</v>
      </c>
      <c r="BZ1" s="13" t="s">
        <v>568</v>
      </c>
      <c r="CA1" s="13" t="s">
        <v>569</v>
      </c>
      <c r="CB1" s="13" t="s">
        <v>570</v>
      </c>
      <c r="CC1" s="13" t="s">
        <v>571</v>
      </c>
      <c r="CD1" s="13" t="s">
        <v>572</v>
      </c>
      <c r="CE1" s="13" t="s">
        <v>573</v>
      </c>
      <c r="CF1" s="13" t="s">
        <v>574</v>
      </c>
      <c r="CG1" s="13" t="s">
        <v>575</v>
      </c>
      <c r="CH1" s="13" t="s">
        <v>576</v>
      </c>
      <c r="CI1" s="13" t="s">
        <v>577</v>
      </c>
      <c r="CJ1" s="13" t="s">
        <v>578</v>
      </c>
      <c r="CK1" s="13" t="s">
        <v>579</v>
      </c>
      <c r="CL1" s="13" t="s">
        <v>580</v>
      </c>
      <c r="CM1" s="13" t="s">
        <v>581</v>
      </c>
      <c r="CN1" s="13" t="s">
        <v>582</v>
      </c>
      <c r="CO1" s="13" t="s">
        <v>583</v>
      </c>
      <c r="CP1" s="13" t="s">
        <v>584</v>
      </c>
      <c r="CQ1" s="13" t="s">
        <v>585</v>
      </c>
      <c r="CR1" s="13" t="s">
        <v>586</v>
      </c>
      <c r="CS1" s="13" t="s">
        <v>587</v>
      </c>
      <c r="CT1" s="13" t="s">
        <v>588</v>
      </c>
      <c r="CU1" s="13" t="s">
        <v>589</v>
      </c>
      <c r="CV1" s="13" t="s">
        <v>590</v>
      </c>
      <c r="CW1" s="13" t="s">
        <v>591</v>
      </c>
      <c r="CX1" s="13" t="s">
        <v>592</v>
      </c>
      <c r="CY1" s="13" t="s">
        <v>593</v>
      </c>
      <c r="CZ1" s="13" t="s">
        <v>594</v>
      </c>
      <c r="DA1" s="13" t="s">
        <v>595</v>
      </c>
      <c r="DB1" s="13" t="s">
        <v>596</v>
      </c>
      <c r="DC1" s="13" t="s">
        <v>597</v>
      </c>
      <c r="DD1" s="13" t="s">
        <v>598</v>
      </c>
      <c r="DE1" s="13" t="s">
        <v>599</v>
      </c>
      <c r="DF1" s="13" t="s">
        <v>600</v>
      </c>
      <c r="DG1" s="13" t="s">
        <v>601</v>
      </c>
      <c r="DH1" s="13" t="s">
        <v>602</v>
      </c>
      <c r="DI1" s="13" t="s">
        <v>603</v>
      </c>
      <c r="DJ1" s="13" t="s">
        <v>604</v>
      </c>
      <c r="DK1" s="13" t="s">
        <v>605</v>
      </c>
      <c r="DL1" s="13" t="s">
        <v>606</v>
      </c>
    </row>
    <row r="2" spans="1:116" ht="15">
      <c r="A2" s="93" t="s">
        <v>354</v>
      </c>
      <c r="B2" s="93" t="s">
        <v>353</v>
      </c>
      <c r="C2" s="93" t="s">
        <v>240</v>
      </c>
      <c r="D2" s="93" t="s">
        <v>242</v>
      </c>
      <c r="E2" s="93"/>
      <c r="F2" s="93" t="s">
        <v>248</v>
      </c>
      <c r="G2" s="145">
        <v>43601.81369212963</v>
      </c>
      <c r="H2" s="93" t="s">
        <v>258</v>
      </c>
      <c r="I2" s="93"/>
      <c r="J2" s="93"/>
      <c r="K2" s="93" t="s">
        <v>275</v>
      </c>
      <c r="L2" s="93"/>
      <c r="M2" s="93" t="s">
        <v>293</v>
      </c>
      <c r="N2" s="145">
        <v>43601.81369212963</v>
      </c>
      <c r="O2" s="145">
        <v>43601</v>
      </c>
      <c r="P2" s="146">
        <v>0.8136921296296297</v>
      </c>
      <c r="Q2" s="93" t="s">
        <v>333</v>
      </c>
      <c r="R2" s="93"/>
      <c r="S2" s="93"/>
      <c r="T2" s="93" t="s">
        <v>354</v>
      </c>
      <c r="U2" s="93"/>
      <c r="V2" s="93" t="b">
        <v>0</v>
      </c>
      <c r="W2" s="93">
        <v>0</v>
      </c>
      <c r="X2" s="93"/>
      <c r="Y2" s="93" t="b">
        <v>0</v>
      </c>
      <c r="Z2" s="93" t="s">
        <v>362</v>
      </c>
      <c r="AA2" s="93"/>
      <c r="AB2" s="93"/>
      <c r="AC2" s="93" t="b">
        <v>0</v>
      </c>
      <c r="AD2" s="93">
        <v>2</v>
      </c>
      <c r="AE2" s="93" t="s">
        <v>353</v>
      </c>
      <c r="AF2" s="93" t="s">
        <v>367</v>
      </c>
      <c r="AG2" s="93" t="b">
        <v>0</v>
      </c>
      <c r="AH2" s="93" t="s">
        <v>353</v>
      </c>
      <c r="AI2" s="93" t="s">
        <v>196</v>
      </c>
      <c r="AJ2" s="93">
        <v>0</v>
      </c>
      <c r="AK2" s="93">
        <v>0</v>
      </c>
      <c r="AL2" s="93"/>
      <c r="AM2" s="93"/>
      <c r="AN2" s="93"/>
      <c r="AO2" s="93"/>
      <c r="AP2" s="93"/>
      <c r="AQ2" s="93"/>
      <c r="AR2" s="93"/>
      <c r="AS2" s="93"/>
      <c r="AT2" s="93">
        <v>1</v>
      </c>
      <c r="AU2" s="93">
        <v>2</v>
      </c>
      <c r="AV2" s="93">
        <v>2</v>
      </c>
      <c r="AW2" s="93" t="s">
        <v>240</v>
      </c>
      <c r="AX2" s="93"/>
      <c r="AY2" s="93"/>
      <c r="AZ2" s="93"/>
      <c r="BA2" s="93"/>
      <c r="BB2" s="93"/>
      <c r="BC2" s="93"/>
      <c r="BD2" s="93"/>
      <c r="BE2" s="93"/>
      <c r="BF2" s="93"/>
      <c r="BG2" s="93" t="s">
        <v>399</v>
      </c>
      <c r="BH2" s="93">
        <v>1712</v>
      </c>
      <c r="BI2" s="93">
        <v>1860</v>
      </c>
      <c r="BJ2" s="93">
        <v>2518</v>
      </c>
      <c r="BK2" s="93">
        <v>8869</v>
      </c>
      <c r="BL2" s="93"/>
      <c r="BM2" s="93" t="s">
        <v>412</v>
      </c>
      <c r="BN2" s="93" t="s">
        <v>424</v>
      </c>
      <c r="BO2" s="93"/>
      <c r="BP2" s="93"/>
      <c r="BQ2" s="145">
        <v>40247.520324074074</v>
      </c>
      <c r="BR2" s="93" t="s">
        <v>448</v>
      </c>
      <c r="BS2" s="93" t="b">
        <v>0</v>
      </c>
      <c r="BT2" s="93" t="b">
        <v>0</v>
      </c>
      <c r="BU2" s="93" t="b">
        <v>1</v>
      </c>
      <c r="BV2" s="93" t="s">
        <v>362</v>
      </c>
      <c r="BW2" s="93">
        <v>58</v>
      </c>
      <c r="BX2" s="93" t="s">
        <v>457</v>
      </c>
      <c r="BY2" s="93" t="b">
        <v>0</v>
      </c>
      <c r="BZ2" s="93" t="s">
        <v>66</v>
      </c>
      <c r="CA2" s="93">
        <v>2</v>
      </c>
      <c r="CB2" s="93" t="s">
        <v>242</v>
      </c>
      <c r="CC2" s="93"/>
      <c r="CD2" s="93"/>
      <c r="CE2" s="93"/>
      <c r="CF2" s="93"/>
      <c r="CG2" s="93"/>
      <c r="CH2" s="93"/>
      <c r="CI2" s="93"/>
      <c r="CJ2" s="93"/>
      <c r="CK2" s="93"/>
      <c r="CL2" s="93" t="s">
        <v>401</v>
      </c>
      <c r="CM2" s="93">
        <v>2073</v>
      </c>
      <c r="CN2" s="93">
        <v>2365</v>
      </c>
      <c r="CO2" s="93">
        <v>977</v>
      </c>
      <c r="CP2" s="93">
        <v>1360</v>
      </c>
      <c r="CQ2" s="93"/>
      <c r="CR2" s="93" t="s">
        <v>414</v>
      </c>
      <c r="CS2" s="93" t="s">
        <v>422</v>
      </c>
      <c r="CT2" s="93" t="s">
        <v>437</v>
      </c>
      <c r="CU2" s="93"/>
      <c r="CV2" s="145">
        <v>42497.75623842593</v>
      </c>
      <c r="CW2" s="93" t="s">
        <v>450</v>
      </c>
      <c r="CX2" s="93" t="b">
        <v>0</v>
      </c>
      <c r="CY2" s="93" t="b">
        <v>0</v>
      </c>
      <c r="CZ2" s="93" t="b">
        <v>0</v>
      </c>
      <c r="DA2" s="93" t="s">
        <v>362</v>
      </c>
      <c r="DB2" s="93">
        <v>48</v>
      </c>
      <c r="DC2" s="93" t="s">
        <v>453</v>
      </c>
      <c r="DD2" s="93" t="b">
        <v>0</v>
      </c>
      <c r="DE2" s="93" t="s">
        <v>66</v>
      </c>
      <c r="DF2" s="93">
        <v>2</v>
      </c>
      <c r="DG2" s="93">
        <v>1</v>
      </c>
      <c r="DH2" s="93">
        <v>1</v>
      </c>
      <c r="DI2" s="93">
        <v>2</v>
      </c>
      <c r="DJ2" s="93">
        <v>1</v>
      </c>
      <c r="DK2" s="93">
        <v>-6.25</v>
      </c>
      <c r="DL2" s="93">
        <v>-5.75</v>
      </c>
    </row>
    <row r="3" spans="1:116" ht="15">
      <c r="A3" s="93" t="s">
        <v>353</v>
      </c>
      <c r="B3" s="93" t="s">
        <v>353</v>
      </c>
      <c r="C3" s="93" t="s">
        <v>237</v>
      </c>
      <c r="D3" s="93" t="s">
        <v>242</v>
      </c>
      <c r="E3" s="93"/>
      <c r="F3" s="93" t="s">
        <v>248</v>
      </c>
      <c r="G3" s="145">
        <v>43601.66327546296</v>
      </c>
      <c r="H3" s="93" t="s">
        <v>258</v>
      </c>
      <c r="I3" s="93" t="s">
        <v>264</v>
      </c>
      <c r="J3" s="93" t="s">
        <v>268</v>
      </c>
      <c r="K3" s="93" t="s">
        <v>276</v>
      </c>
      <c r="L3" s="93" t="s">
        <v>284</v>
      </c>
      <c r="M3" s="93" t="s">
        <v>284</v>
      </c>
      <c r="N3" s="145">
        <v>43601.66327546296</v>
      </c>
      <c r="O3" s="145">
        <v>43601</v>
      </c>
      <c r="P3" s="146">
        <v>0.663275462962963</v>
      </c>
      <c r="Q3" s="93" t="s">
        <v>332</v>
      </c>
      <c r="R3" s="93"/>
      <c r="S3" s="93"/>
      <c r="T3" s="93" t="s">
        <v>353</v>
      </c>
      <c r="U3" s="93"/>
      <c r="V3" s="93" t="b">
        <v>0</v>
      </c>
      <c r="W3" s="93">
        <v>3</v>
      </c>
      <c r="X3" s="93"/>
      <c r="Y3" s="93" t="b">
        <v>0</v>
      </c>
      <c r="Z3" s="93" t="s">
        <v>362</v>
      </c>
      <c r="AA3" s="93"/>
      <c r="AB3" s="93"/>
      <c r="AC3" s="93" t="b">
        <v>0</v>
      </c>
      <c r="AD3" s="93">
        <v>2</v>
      </c>
      <c r="AE3" s="93"/>
      <c r="AF3" s="93" t="s">
        <v>366</v>
      </c>
      <c r="AG3" s="93" t="b">
        <v>0</v>
      </c>
      <c r="AH3" s="93" t="s">
        <v>353</v>
      </c>
      <c r="AI3" s="93" t="s">
        <v>196</v>
      </c>
      <c r="AJ3" s="93">
        <v>0</v>
      </c>
      <c r="AK3" s="93">
        <v>0</v>
      </c>
      <c r="AL3" s="93"/>
      <c r="AM3" s="93"/>
      <c r="AN3" s="93"/>
      <c r="AO3" s="93"/>
      <c r="AP3" s="93"/>
      <c r="AQ3" s="93"/>
      <c r="AR3" s="93"/>
      <c r="AS3" s="93"/>
      <c r="AT3" s="93">
        <v>1</v>
      </c>
      <c r="AU3" s="93">
        <v>1</v>
      </c>
      <c r="AV3" s="93">
        <v>2</v>
      </c>
      <c r="AW3" s="93" t="s">
        <v>237</v>
      </c>
      <c r="AX3" s="93"/>
      <c r="AY3" s="93"/>
      <c r="AZ3" s="93"/>
      <c r="BA3" s="93"/>
      <c r="BB3" s="93"/>
      <c r="BC3" s="93"/>
      <c r="BD3" s="93"/>
      <c r="BE3" s="93"/>
      <c r="BF3" s="93"/>
      <c r="BG3" s="93" t="s">
        <v>390</v>
      </c>
      <c r="BH3" s="93">
        <v>1977</v>
      </c>
      <c r="BI3" s="93">
        <v>7373</v>
      </c>
      <c r="BJ3" s="93">
        <v>19118</v>
      </c>
      <c r="BK3" s="93">
        <v>12127</v>
      </c>
      <c r="BL3" s="93"/>
      <c r="BM3" s="93" t="s">
        <v>403</v>
      </c>
      <c r="BN3" s="93" t="s">
        <v>416</v>
      </c>
      <c r="BO3" s="93" t="s">
        <v>427</v>
      </c>
      <c r="BP3" s="93"/>
      <c r="BQ3" s="145">
        <v>40673.613275462965</v>
      </c>
      <c r="BR3" s="93" t="s">
        <v>439</v>
      </c>
      <c r="BS3" s="93" t="b">
        <v>0</v>
      </c>
      <c r="BT3" s="93" t="b">
        <v>0</v>
      </c>
      <c r="BU3" s="93" t="b">
        <v>1</v>
      </c>
      <c r="BV3" s="93" t="s">
        <v>362</v>
      </c>
      <c r="BW3" s="93">
        <v>803</v>
      </c>
      <c r="BX3" s="93" t="s">
        <v>453</v>
      </c>
      <c r="BY3" s="93" t="b">
        <v>0</v>
      </c>
      <c r="BZ3" s="93" t="s">
        <v>65</v>
      </c>
      <c r="CA3" s="93">
        <v>1</v>
      </c>
      <c r="CB3" s="93" t="s">
        <v>242</v>
      </c>
      <c r="CC3" s="93"/>
      <c r="CD3" s="93"/>
      <c r="CE3" s="93"/>
      <c r="CF3" s="93"/>
      <c r="CG3" s="93"/>
      <c r="CH3" s="93"/>
      <c r="CI3" s="93"/>
      <c r="CJ3" s="93"/>
      <c r="CK3" s="93"/>
      <c r="CL3" s="93" t="s">
        <v>401</v>
      </c>
      <c r="CM3" s="93">
        <v>2073</v>
      </c>
      <c r="CN3" s="93">
        <v>2365</v>
      </c>
      <c r="CO3" s="93">
        <v>977</v>
      </c>
      <c r="CP3" s="93">
        <v>1360</v>
      </c>
      <c r="CQ3" s="93"/>
      <c r="CR3" s="93" t="s">
        <v>414</v>
      </c>
      <c r="CS3" s="93" t="s">
        <v>422</v>
      </c>
      <c r="CT3" s="93" t="s">
        <v>437</v>
      </c>
      <c r="CU3" s="93"/>
      <c r="CV3" s="145">
        <v>42497.75623842593</v>
      </c>
      <c r="CW3" s="93" t="s">
        <v>450</v>
      </c>
      <c r="CX3" s="93" t="b">
        <v>0</v>
      </c>
      <c r="CY3" s="93" t="b">
        <v>0</v>
      </c>
      <c r="CZ3" s="93" t="b">
        <v>0</v>
      </c>
      <c r="DA3" s="93" t="s">
        <v>362</v>
      </c>
      <c r="DB3" s="93">
        <v>48</v>
      </c>
      <c r="DC3" s="93" t="s">
        <v>453</v>
      </c>
      <c r="DD3" s="93" t="b">
        <v>0</v>
      </c>
      <c r="DE3" s="93" t="s">
        <v>66</v>
      </c>
      <c r="DF3" s="93">
        <v>2</v>
      </c>
      <c r="DG3" s="93">
        <v>1</v>
      </c>
      <c r="DH3" s="93">
        <v>1</v>
      </c>
      <c r="DI3" s="93">
        <v>1</v>
      </c>
      <c r="DJ3" s="93">
        <v>1</v>
      </c>
      <c r="DK3" s="93">
        <v>-5.75</v>
      </c>
      <c r="DL3" s="93">
        <v>-5.75</v>
      </c>
    </row>
    <row r="4" spans="1:116" ht="15">
      <c r="A4" s="93" t="s">
        <v>352</v>
      </c>
      <c r="B4" s="93" t="s">
        <v>353</v>
      </c>
      <c r="C4" s="93" t="s">
        <v>242</v>
      </c>
      <c r="D4" s="93" t="s">
        <v>240</v>
      </c>
      <c r="E4" s="93"/>
      <c r="F4" s="93" t="s">
        <v>248</v>
      </c>
      <c r="G4" s="145">
        <v>43601.8125</v>
      </c>
      <c r="H4" s="93" t="s">
        <v>258</v>
      </c>
      <c r="I4" s="93"/>
      <c r="J4" s="93"/>
      <c r="K4" s="93" t="s">
        <v>275</v>
      </c>
      <c r="L4" s="93"/>
      <c r="M4" s="93" t="s">
        <v>295</v>
      </c>
      <c r="N4" s="145">
        <v>43601.8125</v>
      </c>
      <c r="O4" s="145">
        <v>43601</v>
      </c>
      <c r="P4" s="146">
        <v>0.8125</v>
      </c>
      <c r="Q4" s="93" t="s">
        <v>331</v>
      </c>
      <c r="R4" s="93"/>
      <c r="S4" s="93"/>
      <c r="T4" s="93" t="s">
        <v>352</v>
      </c>
      <c r="U4" s="93"/>
      <c r="V4" s="93" t="b">
        <v>0</v>
      </c>
      <c r="W4" s="93">
        <v>0</v>
      </c>
      <c r="X4" s="93"/>
      <c r="Y4" s="93" t="b">
        <v>0</v>
      </c>
      <c r="Z4" s="93" t="s">
        <v>362</v>
      </c>
      <c r="AA4" s="93"/>
      <c r="AB4" s="93"/>
      <c r="AC4" s="93" t="b">
        <v>0</v>
      </c>
      <c r="AD4" s="93">
        <v>2</v>
      </c>
      <c r="AE4" s="93" t="s">
        <v>353</v>
      </c>
      <c r="AF4" s="93" t="s">
        <v>364</v>
      </c>
      <c r="AG4" s="93" t="b">
        <v>0</v>
      </c>
      <c r="AH4" s="93" t="s">
        <v>353</v>
      </c>
      <c r="AI4" s="93" t="s">
        <v>196</v>
      </c>
      <c r="AJ4" s="93">
        <v>0</v>
      </c>
      <c r="AK4" s="93">
        <v>0</v>
      </c>
      <c r="AL4" s="93"/>
      <c r="AM4" s="93"/>
      <c r="AN4" s="93"/>
      <c r="AO4" s="93"/>
      <c r="AP4" s="93"/>
      <c r="AQ4" s="93"/>
      <c r="AR4" s="93"/>
      <c r="AS4" s="93"/>
      <c r="AT4" s="93">
        <v>1</v>
      </c>
      <c r="AU4" s="93">
        <v>2</v>
      </c>
      <c r="AV4" s="93">
        <v>2</v>
      </c>
      <c r="AW4" s="93" t="s">
        <v>242</v>
      </c>
      <c r="AX4" s="93"/>
      <c r="AY4" s="93"/>
      <c r="AZ4" s="93"/>
      <c r="BA4" s="93"/>
      <c r="BB4" s="93"/>
      <c r="BC4" s="93"/>
      <c r="BD4" s="93"/>
      <c r="BE4" s="93"/>
      <c r="BF4" s="93"/>
      <c r="BG4" s="93" t="s">
        <v>401</v>
      </c>
      <c r="BH4" s="93">
        <v>2073</v>
      </c>
      <c r="BI4" s="93">
        <v>2365</v>
      </c>
      <c r="BJ4" s="93">
        <v>977</v>
      </c>
      <c r="BK4" s="93">
        <v>1360</v>
      </c>
      <c r="BL4" s="93"/>
      <c r="BM4" s="93" t="s">
        <v>414</v>
      </c>
      <c r="BN4" s="93" t="s">
        <v>422</v>
      </c>
      <c r="BO4" s="93" t="s">
        <v>437</v>
      </c>
      <c r="BP4" s="93"/>
      <c r="BQ4" s="145">
        <v>42497.75623842593</v>
      </c>
      <c r="BR4" s="93" t="s">
        <v>450</v>
      </c>
      <c r="BS4" s="93" t="b">
        <v>0</v>
      </c>
      <c r="BT4" s="93" t="b">
        <v>0</v>
      </c>
      <c r="BU4" s="93" t="b">
        <v>0</v>
      </c>
      <c r="BV4" s="93" t="s">
        <v>362</v>
      </c>
      <c r="BW4" s="93">
        <v>48</v>
      </c>
      <c r="BX4" s="93" t="s">
        <v>453</v>
      </c>
      <c r="BY4" s="93" t="b">
        <v>0</v>
      </c>
      <c r="BZ4" s="93" t="s">
        <v>66</v>
      </c>
      <c r="CA4" s="93">
        <v>2</v>
      </c>
      <c r="CB4" s="93" t="s">
        <v>240</v>
      </c>
      <c r="CC4" s="93"/>
      <c r="CD4" s="93"/>
      <c r="CE4" s="93"/>
      <c r="CF4" s="93"/>
      <c r="CG4" s="93"/>
      <c r="CH4" s="93"/>
      <c r="CI4" s="93"/>
      <c r="CJ4" s="93"/>
      <c r="CK4" s="93"/>
      <c r="CL4" s="93" t="s">
        <v>399</v>
      </c>
      <c r="CM4" s="93">
        <v>1712</v>
      </c>
      <c r="CN4" s="93">
        <v>1860</v>
      </c>
      <c r="CO4" s="93">
        <v>2518</v>
      </c>
      <c r="CP4" s="93">
        <v>8869</v>
      </c>
      <c r="CQ4" s="93"/>
      <c r="CR4" s="93" t="s">
        <v>412</v>
      </c>
      <c r="CS4" s="93" t="s">
        <v>424</v>
      </c>
      <c r="CT4" s="93"/>
      <c r="CU4" s="93"/>
      <c r="CV4" s="145">
        <v>40247.520324074074</v>
      </c>
      <c r="CW4" s="93" t="s">
        <v>448</v>
      </c>
      <c r="CX4" s="93" t="b">
        <v>0</v>
      </c>
      <c r="CY4" s="93" t="b">
        <v>0</v>
      </c>
      <c r="CZ4" s="93" t="b">
        <v>1</v>
      </c>
      <c r="DA4" s="93" t="s">
        <v>362</v>
      </c>
      <c r="DB4" s="93">
        <v>58</v>
      </c>
      <c r="DC4" s="93" t="s">
        <v>457</v>
      </c>
      <c r="DD4" s="93" t="b">
        <v>0</v>
      </c>
      <c r="DE4" s="93" t="s">
        <v>66</v>
      </c>
      <c r="DF4" s="93">
        <v>2</v>
      </c>
      <c r="DG4" s="93">
        <v>1</v>
      </c>
      <c r="DH4" s="93">
        <v>1</v>
      </c>
      <c r="DI4" s="93">
        <v>2</v>
      </c>
      <c r="DJ4" s="93">
        <v>1</v>
      </c>
      <c r="DK4" s="93">
        <v>-5.25</v>
      </c>
      <c r="DL4" s="93">
        <v>-5.75</v>
      </c>
    </row>
    <row r="5" spans="1:116" ht="15">
      <c r="A5" s="93" t="s">
        <v>352</v>
      </c>
      <c r="B5" s="93" t="s">
        <v>353</v>
      </c>
      <c r="C5" s="93" t="s">
        <v>242</v>
      </c>
      <c r="D5" s="93" t="s">
        <v>237</v>
      </c>
      <c r="E5" s="93"/>
      <c r="F5" s="93" t="s">
        <v>247</v>
      </c>
      <c r="G5" s="145">
        <v>43601.8125</v>
      </c>
      <c r="H5" s="93" t="s">
        <v>258</v>
      </c>
      <c r="I5" s="93"/>
      <c r="J5" s="93"/>
      <c r="K5" s="93" t="s">
        <v>275</v>
      </c>
      <c r="L5" s="93"/>
      <c r="M5" s="93" t="s">
        <v>295</v>
      </c>
      <c r="N5" s="145">
        <v>43601.8125</v>
      </c>
      <c r="O5" s="145">
        <v>43601</v>
      </c>
      <c r="P5" s="146">
        <v>0.8125</v>
      </c>
      <c r="Q5" s="93" t="s">
        <v>331</v>
      </c>
      <c r="R5" s="93"/>
      <c r="S5" s="93"/>
      <c r="T5" s="93" t="s">
        <v>352</v>
      </c>
      <c r="U5" s="93"/>
      <c r="V5" s="93" t="b">
        <v>0</v>
      </c>
      <c r="W5" s="93">
        <v>0</v>
      </c>
      <c r="X5" s="93"/>
      <c r="Y5" s="93" t="b">
        <v>0</v>
      </c>
      <c r="Z5" s="93" t="s">
        <v>362</v>
      </c>
      <c r="AA5" s="93"/>
      <c r="AB5" s="93"/>
      <c r="AC5" s="93" t="b">
        <v>0</v>
      </c>
      <c r="AD5" s="93">
        <v>2</v>
      </c>
      <c r="AE5" s="93" t="s">
        <v>353</v>
      </c>
      <c r="AF5" s="93" t="s">
        <v>364</v>
      </c>
      <c r="AG5" s="93" t="b">
        <v>0</v>
      </c>
      <c r="AH5" s="93" t="s">
        <v>353</v>
      </c>
      <c r="AI5" s="93" t="s">
        <v>196</v>
      </c>
      <c r="AJ5" s="93">
        <v>0</v>
      </c>
      <c r="AK5" s="93">
        <v>0</v>
      </c>
      <c r="AL5" s="93"/>
      <c r="AM5" s="93"/>
      <c r="AN5" s="93"/>
      <c r="AO5" s="93"/>
      <c r="AP5" s="93"/>
      <c r="AQ5" s="93"/>
      <c r="AR5" s="93"/>
      <c r="AS5" s="93"/>
      <c r="AT5" s="93">
        <v>1</v>
      </c>
      <c r="AU5" s="93">
        <v>2</v>
      </c>
      <c r="AV5" s="93">
        <v>1</v>
      </c>
      <c r="AW5" s="93" t="s">
        <v>242</v>
      </c>
      <c r="AX5" s="93"/>
      <c r="AY5" s="93"/>
      <c r="AZ5" s="93"/>
      <c r="BA5" s="93"/>
      <c r="BB5" s="93"/>
      <c r="BC5" s="93"/>
      <c r="BD5" s="93"/>
      <c r="BE5" s="93"/>
      <c r="BF5" s="93"/>
      <c r="BG5" s="93" t="s">
        <v>401</v>
      </c>
      <c r="BH5" s="93">
        <v>2073</v>
      </c>
      <c r="BI5" s="93">
        <v>2365</v>
      </c>
      <c r="BJ5" s="93">
        <v>977</v>
      </c>
      <c r="BK5" s="93">
        <v>1360</v>
      </c>
      <c r="BL5" s="93"/>
      <c r="BM5" s="93" t="s">
        <v>414</v>
      </c>
      <c r="BN5" s="93" t="s">
        <v>422</v>
      </c>
      <c r="BO5" s="93" t="s">
        <v>437</v>
      </c>
      <c r="BP5" s="93"/>
      <c r="BQ5" s="145">
        <v>42497.75623842593</v>
      </c>
      <c r="BR5" s="93" t="s">
        <v>450</v>
      </c>
      <c r="BS5" s="93" t="b">
        <v>0</v>
      </c>
      <c r="BT5" s="93" t="b">
        <v>0</v>
      </c>
      <c r="BU5" s="93" t="b">
        <v>0</v>
      </c>
      <c r="BV5" s="93" t="s">
        <v>362</v>
      </c>
      <c r="BW5" s="93">
        <v>48</v>
      </c>
      <c r="BX5" s="93" t="s">
        <v>453</v>
      </c>
      <c r="BY5" s="93" t="b">
        <v>0</v>
      </c>
      <c r="BZ5" s="93" t="s">
        <v>66</v>
      </c>
      <c r="CA5" s="93">
        <v>2</v>
      </c>
      <c r="CB5" s="93" t="s">
        <v>237</v>
      </c>
      <c r="CC5" s="93"/>
      <c r="CD5" s="93"/>
      <c r="CE5" s="93"/>
      <c r="CF5" s="93"/>
      <c r="CG5" s="93"/>
      <c r="CH5" s="93"/>
      <c r="CI5" s="93"/>
      <c r="CJ5" s="93"/>
      <c r="CK5" s="93"/>
      <c r="CL5" s="93" t="s">
        <v>390</v>
      </c>
      <c r="CM5" s="93">
        <v>1977</v>
      </c>
      <c r="CN5" s="93">
        <v>7373</v>
      </c>
      <c r="CO5" s="93">
        <v>19118</v>
      </c>
      <c r="CP5" s="93">
        <v>12127</v>
      </c>
      <c r="CQ5" s="93"/>
      <c r="CR5" s="93" t="s">
        <v>403</v>
      </c>
      <c r="CS5" s="93" t="s">
        <v>416</v>
      </c>
      <c r="CT5" s="93" t="s">
        <v>427</v>
      </c>
      <c r="CU5" s="93"/>
      <c r="CV5" s="145">
        <v>40673.613275462965</v>
      </c>
      <c r="CW5" s="93" t="s">
        <v>439</v>
      </c>
      <c r="CX5" s="93" t="b">
        <v>0</v>
      </c>
      <c r="CY5" s="93" t="b">
        <v>0</v>
      </c>
      <c r="CZ5" s="93" t="b">
        <v>1</v>
      </c>
      <c r="DA5" s="93" t="s">
        <v>362</v>
      </c>
      <c r="DB5" s="93">
        <v>803</v>
      </c>
      <c r="DC5" s="93" t="s">
        <v>453</v>
      </c>
      <c r="DD5" s="93" t="b">
        <v>0</v>
      </c>
      <c r="DE5" s="93" t="s">
        <v>65</v>
      </c>
      <c r="DF5" s="93">
        <v>1</v>
      </c>
      <c r="DG5" s="93">
        <v>1</v>
      </c>
      <c r="DH5" s="93">
        <v>1</v>
      </c>
      <c r="DI5" s="93">
        <v>2</v>
      </c>
      <c r="DJ5" s="93">
        <v>1</v>
      </c>
      <c r="DK5" s="93">
        <v>-5.25</v>
      </c>
      <c r="DL5" s="93">
        <v>-5.75</v>
      </c>
    </row>
    <row r="6" spans="1:116" ht="15">
      <c r="A6" s="93" t="s">
        <v>359</v>
      </c>
      <c r="B6" s="93" t="s">
        <v>359</v>
      </c>
      <c r="C6" s="93" t="s">
        <v>241</v>
      </c>
      <c r="D6" s="93" t="s">
        <v>237</v>
      </c>
      <c r="E6" s="93"/>
      <c r="F6" s="93" t="s">
        <v>248</v>
      </c>
      <c r="G6" s="145">
        <v>43600.46068287037</v>
      </c>
      <c r="H6" s="93" t="s">
        <v>505</v>
      </c>
      <c r="I6" s="93" t="s">
        <v>263</v>
      </c>
      <c r="J6" s="93" t="s">
        <v>265</v>
      </c>
      <c r="K6" s="93" t="s">
        <v>506</v>
      </c>
      <c r="L6" s="93"/>
      <c r="M6" s="93" t="s">
        <v>294</v>
      </c>
      <c r="N6" s="145">
        <v>43600.46068287037</v>
      </c>
      <c r="O6" s="145">
        <v>43600</v>
      </c>
      <c r="P6" s="146">
        <v>0.4606828703703704</v>
      </c>
      <c r="Q6" s="93" t="s">
        <v>508</v>
      </c>
      <c r="R6" s="93"/>
      <c r="S6" s="93"/>
      <c r="T6" s="93" t="s">
        <v>359</v>
      </c>
      <c r="U6" s="93"/>
      <c r="V6" s="93" t="b">
        <v>0</v>
      </c>
      <c r="W6" s="93">
        <v>3</v>
      </c>
      <c r="X6" s="93"/>
      <c r="Y6" s="93" t="b">
        <v>0</v>
      </c>
      <c r="Z6" s="93" t="s">
        <v>362</v>
      </c>
      <c r="AA6" s="93"/>
      <c r="AB6" s="93"/>
      <c r="AC6" s="93" t="b">
        <v>0</v>
      </c>
      <c r="AD6" s="93">
        <v>2</v>
      </c>
      <c r="AE6" s="93"/>
      <c r="AF6" s="93" t="s">
        <v>367</v>
      </c>
      <c r="AG6" s="93" t="b">
        <v>0</v>
      </c>
      <c r="AH6" s="93" t="s">
        <v>359</v>
      </c>
      <c r="AI6" s="93" t="s">
        <v>509</v>
      </c>
      <c r="AJ6" s="93">
        <v>0</v>
      </c>
      <c r="AK6" s="93">
        <v>0</v>
      </c>
      <c r="AL6" s="93" t="s">
        <v>510</v>
      </c>
      <c r="AM6" s="93" t="s">
        <v>420</v>
      </c>
      <c r="AN6" s="93" t="s">
        <v>511</v>
      </c>
      <c r="AO6" s="93" t="s">
        <v>512</v>
      </c>
      <c r="AP6" s="93" t="s">
        <v>513</v>
      </c>
      <c r="AQ6" s="93" t="s">
        <v>514</v>
      </c>
      <c r="AR6" s="93" t="s">
        <v>515</v>
      </c>
      <c r="AS6" s="93" t="s">
        <v>516</v>
      </c>
      <c r="AT6" s="93">
        <v>2</v>
      </c>
      <c r="AU6" s="93">
        <v>2</v>
      </c>
      <c r="AV6" s="93">
        <v>1</v>
      </c>
      <c r="AW6" s="93" t="s">
        <v>241</v>
      </c>
      <c r="AX6" s="93"/>
      <c r="AY6" s="93"/>
      <c r="AZ6" s="93"/>
      <c r="BA6" s="93"/>
      <c r="BB6" s="93"/>
      <c r="BC6" s="93"/>
      <c r="BD6" s="93"/>
      <c r="BE6" s="93"/>
      <c r="BF6" s="93"/>
      <c r="BG6" s="93" t="s">
        <v>400</v>
      </c>
      <c r="BH6" s="93">
        <v>2427</v>
      </c>
      <c r="BI6" s="93">
        <v>4235</v>
      </c>
      <c r="BJ6" s="93">
        <v>25768</v>
      </c>
      <c r="BK6" s="93">
        <v>5165</v>
      </c>
      <c r="BL6" s="93"/>
      <c r="BM6" s="93" t="s">
        <v>413</v>
      </c>
      <c r="BN6" s="93" t="s">
        <v>425</v>
      </c>
      <c r="BO6" s="93" t="s">
        <v>436</v>
      </c>
      <c r="BP6" s="93"/>
      <c r="BQ6" s="145">
        <v>41413.27190972222</v>
      </c>
      <c r="BR6" s="93" t="s">
        <v>449</v>
      </c>
      <c r="BS6" s="93" t="b">
        <v>0</v>
      </c>
      <c r="BT6" s="93" t="b">
        <v>0</v>
      </c>
      <c r="BU6" s="93" t="b">
        <v>1</v>
      </c>
      <c r="BV6" s="93" t="s">
        <v>362</v>
      </c>
      <c r="BW6" s="93">
        <v>544</v>
      </c>
      <c r="BX6" s="93" t="s">
        <v>458</v>
      </c>
      <c r="BY6" s="93" t="b">
        <v>0</v>
      </c>
      <c r="BZ6" s="93" t="s">
        <v>66</v>
      </c>
      <c r="CA6" s="93">
        <v>2</v>
      </c>
      <c r="CB6" s="93" t="s">
        <v>237</v>
      </c>
      <c r="CC6" s="93"/>
      <c r="CD6" s="93"/>
      <c r="CE6" s="93"/>
      <c r="CF6" s="93"/>
      <c r="CG6" s="93"/>
      <c r="CH6" s="93"/>
      <c r="CI6" s="93"/>
      <c r="CJ6" s="93"/>
      <c r="CK6" s="93"/>
      <c r="CL6" s="93" t="s">
        <v>390</v>
      </c>
      <c r="CM6" s="93">
        <v>1977</v>
      </c>
      <c r="CN6" s="93">
        <v>7373</v>
      </c>
      <c r="CO6" s="93">
        <v>19118</v>
      </c>
      <c r="CP6" s="93">
        <v>12127</v>
      </c>
      <c r="CQ6" s="93"/>
      <c r="CR6" s="93" t="s">
        <v>403</v>
      </c>
      <c r="CS6" s="93" t="s">
        <v>416</v>
      </c>
      <c r="CT6" s="93" t="s">
        <v>427</v>
      </c>
      <c r="CU6" s="93"/>
      <c r="CV6" s="145">
        <v>40673.613275462965</v>
      </c>
      <c r="CW6" s="93" t="s">
        <v>439</v>
      </c>
      <c r="CX6" s="93" t="b">
        <v>0</v>
      </c>
      <c r="CY6" s="93" t="b">
        <v>0</v>
      </c>
      <c r="CZ6" s="93" t="b">
        <v>1</v>
      </c>
      <c r="DA6" s="93" t="s">
        <v>362</v>
      </c>
      <c r="DB6" s="93">
        <v>803</v>
      </c>
      <c r="DC6" s="93" t="s">
        <v>453</v>
      </c>
      <c r="DD6" s="93" t="b">
        <v>0</v>
      </c>
      <c r="DE6" s="93" t="s">
        <v>65</v>
      </c>
      <c r="DF6" s="93">
        <v>1</v>
      </c>
      <c r="DG6" s="93">
        <v>2</v>
      </c>
      <c r="DH6" s="93">
        <v>2</v>
      </c>
      <c r="DI6" s="93">
        <v>1</v>
      </c>
      <c r="DJ6" s="93">
        <v>1</v>
      </c>
      <c r="DK6" s="93">
        <v>-4.25</v>
      </c>
      <c r="DL6" s="93">
        <v>-4.25</v>
      </c>
    </row>
    <row r="7" spans="1:116" ht="15">
      <c r="A7" s="93" t="s">
        <v>351</v>
      </c>
      <c r="B7" s="93" t="s">
        <v>359</v>
      </c>
      <c r="C7" s="93" t="s">
        <v>240</v>
      </c>
      <c r="D7" s="93" t="s">
        <v>241</v>
      </c>
      <c r="E7" s="93"/>
      <c r="F7" s="93" t="s">
        <v>249</v>
      </c>
      <c r="G7" s="145">
        <v>43600.468090277776</v>
      </c>
      <c r="H7" s="93" t="s">
        <v>257</v>
      </c>
      <c r="I7" s="93"/>
      <c r="J7" s="93"/>
      <c r="K7" s="93" t="s">
        <v>274</v>
      </c>
      <c r="L7" s="93"/>
      <c r="M7" s="93" t="s">
        <v>293</v>
      </c>
      <c r="N7" s="145">
        <v>43600.468090277776</v>
      </c>
      <c r="O7" s="145">
        <v>43600</v>
      </c>
      <c r="P7" s="146">
        <v>0.4680902777777778</v>
      </c>
      <c r="Q7" s="93" t="s">
        <v>330</v>
      </c>
      <c r="R7" s="93"/>
      <c r="S7" s="93"/>
      <c r="T7" s="93" t="s">
        <v>351</v>
      </c>
      <c r="U7" s="93" t="s">
        <v>359</v>
      </c>
      <c r="V7" s="93" t="b">
        <v>0</v>
      </c>
      <c r="W7" s="93">
        <v>2</v>
      </c>
      <c r="X7" s="93" t="s">
        <v>361</v>
      </c>
      <c r="Y7" s="93" t="b">
        <v>0</v>
      </c>
      <c r="Z7" s="93" t="s">
        <v>362</v>
      </c>
      <c r="AA7" s="93"/>
      <c r="AB7" s="93"/>
      <c r="AC7" s="93" t="b">
        <v>0</v>
      </c>
      <c r="AD7" s="93">
        <v>1</v>
      </c>
      <c r="AE7" s="93"/>
      <c r="AF7" s="93" t="s">
        <v>364</v>
      </c>
      <c r="AG7" s="93" t="b">
        <v>0</v>
      </c>
      <c r="AH7" s="93" t="s">
        <v>359</v>
      </c>
      <c r="AI7" s="93" t="s">
        <v>196</v>
      </c>
      <c r="AJ7" s="93">
        <v>0</v>
      </c>
      <c r="AK7" s="93">
        <v>0</v>
      </c>
      <c r="AL7" s="93"/>
      <c r="AM7" s="93"/>
      <c r="AN7" s="93"/>
      <c r="AO7" s="93"/>
      <c r="AP7" s="93"/>
      <c r="AQ7" s="93"/>
      <c r="AR7" s="93"/>
      <c r="AS7" s="93"/>
      <c r="AT7" s="93">
        <v>1</v>
      </c>
      <c r="AU7" s="93">
        <v>2</v>
      </c>
      <c r="AV7" s="93">
        <v>2</v>
      </c>
      <c r="AW7" s="93" t="s">
        <v>240</v>
      </c>
      <c r="AX7" s="93"/>
      <c r="AY7" s="93"/>
      <c r="AZ7" s="93"/>
      <c r="BA7" s="93"/>
      <c r="BB7" s="93"/>
      <c r="BC7" s="93"/>
      <c r="BD7" s="93"/>
      <c r="BE7" s="93"/>
      <c r="BF7" s="93"/>
      <c r="BG7" s="93" t="s">
        <v>399</v>
      </c>
      <c r="BH7" s="93">
        <v>1712</v>
      </c>
      <c r="BI7" s="93">
        <v>1860</v>
      </c>
      <c r="BJ7" s="93">
        <v>2518</v>
      </c>
      <c r="BK7" s="93">
        <v>8869</v>
      </c>
      <c r="BL7" s="93"/>
      <c r="BM7" s="93" t="s">
        <v>412</v>
      </c>
      <c r="BN7" s="93" t="s">
        <v>424</v>
      </c>
      <c r="BO7" s="93"/>
      <c r="BP7" s="93"/>
      <c r="BQ7" s="145">
        <v>40247.520324074074</v>
      </c>
      <c r="BR7" s="93" t="s">
        <v>448</v>
      </c>
      <c r="BS7" s="93" t="b">
        <v>0</v>
      </c>
      <c r="BT7" s="93" t="b">
        <v>0</v>
      </c>
      <c r="BU7" s="93" t="b">
        <v>1</v>
      </c>
      <c r="BV7" s="93" t="s">
        <v>362</v>
      </c>
      <c r="BW7" s="93">
        <v>58</v>
      </c>
      <c r="BX7" s="93" t="s">
        <v>457</v>
      </c>
      <c r="BY7" s="93" t="b">
        <v>0</v>
      </c>
      <c r="BZ7" s="93" t="s">
        <v>66</v>
      </c>
      <c r="CA7" s="93">
        <v>2</v>
      </c>
      <c r="CB7" s="93" t="s">
        <v>241</v>
      </c>
      <c r="CC7" s="93"/>
      <c r="CD7" s="93"/>
      <c r="CE7" s="93"/>
      <c r="CF7" s="93"/>
      <c r="CG7" s="93"/>
      <c r="CH7" s="93"/>
      <c r="CI7" s="93"/>
      <c r="CJ7" s="93"/>
      <c r="CK7" s="93"/>
      <c r="CL7" s="93" t="s">
        <v>400</v>
      </c>
      <c r="CM7" s="93">
        <v>2427</v>
      </c>
      <c r="CN7" s="93">
        <v>4235</v>
      </c>
      <c r="CO7" s="93">
        <v>25768</v>
      </c>
      <c r="CP7" s="93">
        <v>5165</v>
      </c>
      <c r="CQ7" s="93"/>
      <c r="CR7" s="93" t="s">
        <v>413</v>
      </c>
      <c r="CS7" s="93" t="s">
        <v>425</v>
      </c>
      <c r="CT7" s="93" t="s">
        <v>436</v>
      </c>
      <c r="CU7" s="93"/>
      <c r="CV7" s="145">
        <v>41413.27190972222</v>
      </c>
      <c r="CW7" s="93" t="s">
        <v>449</v>
      </c>
      <c r="CX7" s="93" t="b">
        <v>0</v>
      </c>
      <c r="CY7" s="93" t="b">
        <v>0</v>
      </c>
      <c r="CZ7" s="93" t="b">
        <v>1</v>
      </c>
      <c r="DA7" s="93" t="s">
        <v>362</v>
      </c>
      <c r="DB7" s="93">
        <v>544</v>
      </c>
      <c r="DC7" s="93" t="s">
        <v>458</v>
      </c>
      <c r="DD7" s="93" t="b">
        <v>0</v>
      </c>
      <c r="DE7" s="93" t="s">
        <v>66</v>
      </c>
      <c r="DF7" s="93">
        <v>2</v>
      </c>
      <c r="DG7" s="93">
        <v>2</v>
      </c>
      <c r="DH7" s="93">
        <v>2</v>
      </c>
      <c r="DI7" s="93">
        <v>2</v>
      </c>
      <c r="DJ7" s="93">
        <v>1</v>
      </c>
      <c r="DK7" s="93">
        <v>-4.25</v>
      </c>
      <c r="DL7" s="93">
        <v>-4.25</v>
      </c>
    </row>
    <row r="8" spans="1:116" ht="15">
      <c r="A8" s="93" t="s">
        <v>350</v>
      </c>
      <c r="B8" s="93" t="s">
        <v>351</v>
      </c>
      <c r="C8" s="93" t="s">
        <v>241</v>
      </c>
      <c r="D8" s="93" t="s">
        <v>237</v>
      </c>
      <c r="E8" s="93"/>
      <c r="F8" s="93" t="s">
        <v>248</v>
      </c>
      <c r="G8" s="145">
        <v>43600.47545138889</v>
      </c>
      <c r="H8" s="93" t="s">
        <v>257</v>
      </c>
      <c r="I8" s="93"/>
      <c r="J8" s="93"/>
      <c r="K8" s="93" t="s">
        <v>274</v>
      </c>
      <c r="L8" s="93"/>
      <c r="M8" s="93" t="s">
        <v>294</v>
      </c>
      <c r="N8" s="145">
        <v>43600.47545138889</v>
      </c>
      <c r="O8" s="145">
        <v>43600</v>
      </c>
      <c r="P8" s="146">
        <v>0.4754513888888889</v>
      </c>
      <c r="Q8" s="93" t="s">
        <v>329</v>
      </c>
      <c r="R8" s="93"/>
      <c r="S8" s="93"/>
      <c r="T8" s="93" t="s">
        <v>350</v>
      </c>
      <c r="U8" s="93"/>
      <c r="V8" s="93" t="b">
        <v>0</v>
      </c>
      <c r="W8" s="93">
        <v>0</v>
      </c>
      <c r="X8" s="93"/>
      <c r="Y8" s="93" t="b">
        <v>0</v>
      </c>
      <c r="Z8" s="93" t="s">
        <v>362</v>
      </c>
      <c r="AA8" s="93"/>
      <c r="AB8" s="93"/>
      <c r="AC8" s="93" t="b">
        <v>0</v>
      </c>
      <c r="AD8" s="93">
        <v>1</v>
      </c>
      <c r="AE8" s="93" t="s">
        <v>351</v>
      </c>
      <c r="AF8" s="93" t="s">
        <v>367</v>
      </c>
      <c r="AG8" s="93" t="b">
        <v>0</v>
      </c>
      <c r="AH8" s="93" t="s">
        <v>351</v>
      </c>
      <c r="AI8" s="93" t="s">
        <v>196</v>
      </c>
      <c r="AJ8" s="93">
        <v>0</v>
      </c>
      <c r="AK8" s="93">
        <v>0</v>
      </c>
      <c r="AL8" s="93"/>
      <c r="AM8" s="93"/>
      <c r="AN8" s="93"/>
      <c r="AO8" s="93"/>
      <c r="AP8" s="93"/>
      <c r="AQ8" s="93"/>
      <c r="AR8" s="93"/>
      <c r="AS8" s="93"/>
      <c r="AT8" s="93">
        <v>2</v>
      </c>
      <c r="AU8" s="93">
        <v>2</v>
      </c>
      <c r="AV8" s="93">
        <v>1</v>
      </c>
      <c r="AW8" s="93" t="s">
        <v>241</v>
      </c>
      <c r="AX8" s="93"/>
      <c r="AY8" s="93"/>
      <c r="AZ8" s="93"/>
      <c r="BA8" s="93"/>
      <c r="BB8" s="93"/>
      <c r="BC8" s="93"/>
      <c r="BD8" s="93"/>
      <c r="BE8" s="93"/>
      <c r="BF8" s="93"/>
      <c r="BG8" s="93" t="s">
        <v>400</v>
      </c>
      <c r="BH8" s="93">
        <v>2427</v>
      </c>
      <c r="BI8" s="93">
        <v>4235</v>
      </c>
      <c r="BJ8" s="93">
        <v>25768</v>
      </c>
      <c r="BK8" s="93">
        <v>5165</v>
      </c>
      <c r="BL8" s="93"/>
      <c r="BM8" s="93" t="s">
        <v>413</v>
      </c>
      <c r="BN8" s="93" t="s">
        <v>425</v>
      </c>
      <c r="BO8" s="93" t="s">
        <v>436</v>
      </c>
      <c r="BP8" s="93"/>
      <c r="BQ8" s="145">
        <v>41413.27190972222</v>
      </c>
      <c r="BR8" s="93" t="s">
        <v>449</v>
      </c>
      <c r="BS8" s="93" t="b">
        <v>0</v>
      </c>
      <c r="BT8" s="93" t="b">
        <v>0</v>
      </c>
      <c r="BU8" s="93" t="b">
        <v>1</v>
      </c>
      <c r="BV8" s="93" t="s">
        <v>362</v>
      </c>
      <c r="BW8" s="93">
        <v>544</v>
      </c>
      <c r="BX8" s="93" t="s">
        <v>458</v>
      </c>
      <c r="BY8" s="93" t="b">
        <v>0</v>
      </c>
      <c r="BZ8" s="93" t="s">
        <v>66</v>
      </c>
      <c r="CA8" s="93">
        <v>2</v>
      </c>
      <c r="CB8" s="93" t="s">
        <v>237</v>
      </c>
      <c r="CC8" s="93"/>
      <c r="CD8" s="93"/>
      <c r="CE8" s="93"/>
      <c r="CF8" s="93"/>
      <c r="CG8" s="93"/>
      <c r="CH8" s="93"/>
      <c r="CI8" s="93"/>
      <c r="CJ8" s="93"/>
      <c r="CK8" s="93"/>
      <c r="CL8" s="93" t="s">
        <v>390</v>
      </c>
      <c r="CM8" s="93">
        <v>1977</v>
      </c>
      <c r="CN8" s="93">
        <v>7373</v>
      </c>
      <c r="CO8" s="93">
        <v>19118</v>
      </c>
      <c r="CP8" s="93">
        <v>12127</v>
      </c>
      <c r="CQ8" s="93"/>
      <c r="CR8" s="93" t="s">
        <v>403</v>
      </c>
      <c r="CS8" s="93" t="s">
        <v>416</v>
      </c>
      <c r="CT8" s="93" t="s">
        <v>427</v>
      </c>
      <c r="CU8" s="93"/>
      <c r="CV8" s="145">
        <v>40673.613275462965</v>
      </c>
      <c r="CW8" s="93" t="s">
        <v>439</v>
      </c>
      <c r="CX8" s="93" t="b">
        <v>0</v>
      </c>
      <c r="CY8" s="93" t="b">
        <v>0</v>
      </c>
      <c r="CZ8" s="93" t="b">
        <v>1</v>
      </c>
      <c r="DA8" s="93" t="s">
        <v>362</v>
      </c>
      <c r="DB8" s="93">
        <v>803</v>
      </c>
      <c r="DC8" s="93" t="s">
        <v>453</v>
      </c>
      <c r="DD8" s="93" t="b">
        <v>0</v>
      </c>
      <c r="DE8" s="93" t="s">
        <v>65</v>
      </c>
      <c r="DF8" s="93">
        <v>1</v>
      </c>
      <c r="DG8" s="93">
        <v>2</v>
      </c>
      <c r="DH8" s="93">
        <v>2</v>
      </c>
      <c r="DI8" s="93">
        <v>3</v>
      </c>
      <c r="DJ8" s="93">
        <v>2</v>
      </c>
      <c r="DK8" s="93">
        <v>-4.25</v>
      </c>
      <c r="DL8" s="93">
        <v>-4.25</v>
      </c>
    </row>
    <row r="9" spans="1:116" ht="15">
      <c r="A9" s="93" t="s">
        <v>350</v>
      </c>
      <c r="B9" s="93" t="s">
        <v>351</v>
      </c>
      <c r="C9" s="93" t="s">
        <v>241</v>
      </c>
      <c r="D9" s="93" t="s">
        <v>240</v>
      </c>
      <c r="E9" s="93"/>
      <c r="F9" s="93" t="s">
        <v>247</v>
      </c>
      <c r="G9" s="145">
        <v>43600.47545138889</v>
      </c>
      <c r="H9" s="93" t="s">
        <v>257</v>
      </c>
      <c r="I9" s="93"/>
      <c r="J9" s="93"/>
      <c r="K9" s="93" t="s">
        <v>274</v>
      </c>
      <c r="L9" s="93"/>
      <c r="M9" s="93" t="s">
        <v>294</v>
      </c>
      <c r="N9" s="145">
        <v>43600.47545138889</v>
      </c>
      <c r="O9" s="145">
        <v>43600</v>
      </c>
      <c r="P9" s="146">
        <v>0.4754513888888889</v>
      </c>
      <c r="Q9" s="93" t="s">
        <v>329</v>
      </c>
      <c r="R9" s="93"/>
      <c r="S9" s="93"/>
      <c r="T9" s="93" t="s">
        <v>350</v>
      </c>
      <c r="U9" s="93"/>
      <c r="V9" s="93" t="b">
        <v>0</v>
      </c>
      <c r="W9" s="93">
        <v>0</v>
      </c>
      <c r="X9" s="93"/>
      <c r="Y9" s="93" t="b">
        <v>0</v>
      </c>
      <c r="Z9" s="93" t="s">
        <v>362</v>
      </c>
      <c r="AA9" s="93"/>
      <c r="AB9" s="93"/>
      <c r="AC9" s="93" t="b">
        <v>0</v>
      </c>
      <c r="AD9" s="93">
        <v>1</v>
      </c>
      <c r="AE9" s="93" t="s">
        <v>351</v>
      </c>
      <c r="AF9" s="93" t="s">
        <v>367</v>
      </c>
      <c r="AG9" s="93" t="b">
        <v>0</v>
      </c>
      <c r="AH9" s="93" t="s">
        <v>351</v>
      </c>
      <c r="AI9" s="93" t="s">
        <v>196</v>
      </c>
      <c r="AJ9" s="93">
        <v>0</v>
      </c>
      <c r="AK9" s="93">
        <v>0</v>
      </c>
      <c r="AL9" s="93"/>
      <c r="AM9" s="93"/>
      <c r="AN9" s="93"/>
      <c r="AO9" s="93"/>
      <c r="AP9" s="93"/>
      <c r="AQ9" s="93"/>
      <c r="AR9" s="93"/>
      <c r="AS9" s="93"/>
      <c r="AT9" s="93">
        <v>1</v>
      </c>
      <c r="AU9" s="93">
        <v>2</v>
      </c>
      <c r="AV9" s="93">
        <v>2</v>
      </c>
      <c r="AW9" s="93" t="s">
        <v>241</v>
      </c>
      <c r="AX9" s="93"/>
      <c r="AY9" s="93"/>
      <c r="AZ9" s="93"/>
      <c r="BA9" s="93"/>
      <c r="BB9" s="93"/>
      <c r="BC9" s="93"/>
      <c r="BD9" s="93"/>
      <c r="BE9" s="93"/>
      <c r="BF9" s="93"/>
      <c r="BG9" s="93" t="s">
        <v>400</v>
      </c>
      <c r="BH9" s="93">
        <v>2427</v>
      </c>
      <c r="BI9" s="93">
        <v>4235</v>
      </c>
      <c r="BJ9" s="93">
        <v>25768</v>
      </c>
      <c r="BK9" s="93">
        <v>5165</v>
      </c>
      <c r="BL9" s="93"/>
      <c r="BM9" s="93" t="s">
        <v>413</v>
      </c>
      <c r="BN9" s="93" t="s">
        <v>425</v>
      </c>
      <c r="BO9" s="93" t="s">
        <v>436</v>
      </c>
      <c r="BP9" s="93"/>
      <c r="BQ9" s="145">
        <v>41413.27190972222</v>
      </c>
      <c r="BR9" s="93" t="s">
        <v>449</v>
      </c>
      <c r="BS9" s="93" t="b">
        <v>0</v>
      </c>
      <c r="BT9" s="93" t="b">
        <v>0</v>
      </c>
      <c r="BU9" s="93" t="b">
        <v>1</v>
      </c>
      <c r="BV9" s="93" t="s">
        <v>362</v>
      </c>
      <c r="BW9" s="93">
        <v>544</v>
      </c>
      <c r="BX9" s="93" t="s">
        <v>458</v>
      </c>
      <c r="BY9" s="93" t="b">
        <v>0</v>
      </c>
      <c r="BZ9" s="93" t="s">
        <v>66</v>
      </c>
      <c r="CA9" s="93">
        <v>2</v>
      </c>
      <c r="CB9" s="93" t="s">
        <v>240</v>
      </c>
      <c r="CC9" s="93"/>
      <c r="CD9" s="93"/>
      <c r="CE9" s="93"/>
      <c r="CF9" s="93"/>
      <c r="CG9" s="93"/>
      <c r="CH9" s="93"/>
      <c r="CI9" s="93"/>
      <c r="CJ9" s="93"/>
      <c r="CK9" s="93"/>
      <c r="CL9" s="93" t="s">
        <v>399</v>
      </c>
      <c r="CM9" s="93">
        <v>1712</v>
      </c>
      <c r="CN9" s="93">
        <v>1860</v>
      </c>
      <c r="CO9" s="93">
        <v>2518</v>
      </c>
      <c r="CP9" s="93">
        <v>8869</v>
      </c>
      <c r="CQ9" s="93"/>
      <c r="CR9" s="93" t="s">
        <v>412</v>
      </c>
      <c r="CS9" s="93" t="s">
        <v>424</v>
      </c>
      <c r="CT9" s="93"/>
      <c r="CU9" s="93"/>
      <c r="CV9" s="145">
        <v>40247.520324074074</v>
      </c>
      <c r="CW9" s="93" t="s">
        <v>448</v>
      </c>
      <c r="CX9" s="93" t="b">
        <v>0</v>
      </c>
      <c r="CY9" s="93" t="b">
        <v>0</v>
      </c>
      <c r="CZ9" s="93" t="b">
        <v>1</v>
      </c>
      <c r="DA9" s="93" t="s">
        <v>362</v>
      </c>
      <c r="DB9" s="93">
        <v>58</v>
      </c>
      <c r="DC9" s="93" t="s">
        <v>457</v>
      </c>
      <c r="DD9" s="93" t="b">
        <v>0</v>
      </c>
      <c r="DE9" s="93" t="s">
        <v>66</v>
      </c>
      <c r="DF9" s="93">
        <v>2</v>
      </c>
      <c r="DG9" s="93">
        <v>2</v>
      </c>
      <c r="DH9" s="93">
        <v>2</v>
      </c>
      <c r="DI9" s="93">
        <v>3</v>
      </c>
      <c r="DJ9" s="93">
        <v>2</v>
      </c>
      <c r="DK9" s="93">
        <v>-4.25</v>
      </c>
      <c r="DL9" s="93">
        <v>-4.25</v>
      </c>
    </row>
    <row r="10" spans="1:116" ht="15">
      <c r="A10" s="93" t="s">
        <v>358</v>
      </c>
      <c r="B10" s="93" t="s">
        <v>356</v>
      </c>
      <c r="C10" s="93" t="s">
        <v>240</v>
      </c>
      <c r="D10" s="93" t="s">
        <v>237</v>
      </c>
      <c r="E10" s="93"/>
      <c r="F10" s="93" t="s">
        <v>247</v>
      </c>
      <c r="G10" s="145">
        <v>43602.634039351855</v>
      </c>
      <c r="H10" s="93" t="s">
        <v>259</v>
      </c>
      <c r="I10" s="93"/>
      <c r="J10" s="93"/>
      <c r="K10" s="93" t="s">
        <v>278</v>
      </c>
      <c r="L10" s="93"/>
      <c r="M10" s="93" t="s">
        <v>293</v>
      </c>
      <c r="N10" s="145">
        <v>43602.634039351855</v>
      </c>
      <c r="O10" s="145">
        <v>43602</v>
      </c>
      <c r="P10" s="146">
        <v>0.6340393518518518</v>
      </c>
      <c r="Q10" s="93" t="s">
        <v>337</v>
      </c>
      <c r="R10" s="93"/>
      <c r="S10" s="93"/>
      <c r="T10" s="93" t="s">
        <v>358</v>
      </c>
      <c r="U10" s="93"/>
      <c r="V10" s="93" t="b">
        <v>0</v>
      </c>
      <c r="W10" s="93">
        <v>0</v>
      </c>
      <c r="X10" s="93"/>
      <c r="Y10" s="93" t="b">
        <v>0</v>
      </c>
      <c r="Z10" s="93" t="s">
        <v>362</v>
      </c>
      <c r="AA10" s="93"/>
      <c r="AB10" s="93"/>
      <c r="AC10" s="93" t="b">
        <v>0</v>
      </c>
      <c r="AD10" s="93">
        <v>1</v>
      </c>
      <c r="AE10" s="93" t="s">
        <v>356</v>
      </c>
      <c r="AF10" s="93" t="s">
        <v>364</v>
      </c>
      <c r="AG10" s="93" t="b">
        <v>0</v>
      </c>
      <c r="AH10" s="93" t="s">
        <v>356</v>
      </c>
      <c r="AI10" s="93" t="s">
        <v>196</v>
      </c>
      <c r="AJ10" s="93">
        <v>0</v>
      </c>
      <c r="AK10" s="93">
        <v>0</v>
      </c>
      <c r="AL10" s="93"/>
      <c r="AM10" s="93"/>
      <c r="AN10" s="93"/>
      <c r="AO10" s="93"/>
      <c r="AP10" s="93"/>
      <c r="AQ10" s="93"/>
      <c r="AR10" s="93"/>
      <c r="AS10" s="93"/>
      <c r="AT10" s="93">
        <v>4</v>
      </c>
      <c r="AU10" s="93">
        <v>2</v>
      </c>
      <c r="AV10" s="93">
        <v>1</v>
      </c>
      <c r="AW10" s="93" t="s">
        <v>240</v>
      </c>
      <c r="AX10" s="93"/>
      <c r="AY10" s="93"/>
      <c r="AZ10" s="93"/>
      <c r="BA10" s="93"/>
      <c r="BB10" s="93"/>
      <c r="BC10" s="93"/>
      <c r="BD10" s="93"/>
      <c r="BE10" s="93"/>
      <c r="BF10" s="93"/>
      <c r="BG10" s="93" t="s">
        <v>399</v>
      </c>
      <c r="BH10" s="93">
        <v>1712</v>
      </c>
      <c r="BI10" s="93">
        <v>1860</v>
      </c>
      <c r="BJ10" s="93">
        <v>2518</v>
      </c>
      <c r="BK10" s="93">
        <v>8869</v>
      </c>
      <c r="BL10" s="93"/>
      <c r="BM10" s="93" t="s">
        <v>412</v>
      </c>
      <c r="BN10" s="93" t="s">
        <v>424</v>
      </c>
      <c r="BO10" s="93"/>
      <c r="BP10" s="93"/>
      <c r="BQ10" s="145">
        <v>40247.520324074074</v>
      </c>
      <c r="BR10" s="93" t="s">
        <v>448</v>
      </c>
      <c r="BS10" s="93" t="b">
        <v>0</v>
      </c>
      <c r="BT10" s="93" t="b">
        <v>0</v>
      </c>
      <c r="BU10" s="93" t="b">
        <v>1</v>
      </c>
      <c r="BV10" s="93" t="s">
        <v>362</v>
      </c>
      <c r="BW10" s="93">
        <v>58</v>
      </c>
      <c r="BX10" s="93" t="s">
        <v>457</v>
      </c>
      <c r="BY10" s="93" t="b">
        <v>0</v>
      </c>
      <c r="BZ10" s="93" t="s">
        <v>66</v>
      </c>
      <c r="CA10" s="93">
        <v>2</v>
      </c>
      <c r="CB10" s="93" t="s">
        <v>237</v>
      </c>
      <c r="CC10" s="93"/>
      <c r="CD10" s="93"/>
      <c r="CE10" s="93"/>
      <c r="CF10" s="93"/>
      <c r="CG10" s="93"/>
      <c r="CH10" s="93"/>
      <c r="CI10" s="93"/>
      <c r="CJ10" s="93"/>
      <c r="CK10" s="93"/>
      <c r="CL10" s="93" t="s">
        <v>390</v>
      </c>
      <c r="CM10" s="93">
        <v>1977</v>
      </c>
      <c r="CN10" s="93">
        <v>7373</v>
      </c>
      <c r="CO10" s="93">
        <v>19118</v>
      </c>
      <c r="CP10" s="93">
        <v>12127</v>
      </c>
      <c r="CQ10" s="93"/>
      <c r="CR10" s="93" t="s">
        <v>403</v>
      </c>
      <c r="CS10" s="93" t="s">
        <v>416</v>
      </c>
      <c r="CT10" s="93" t="s">
        <v>427</v>
      </c>
      <c r="CU10" s="93"/>
      <c r="CV10" s="145">
        <v>40673.613275462965</v>
      </c>
      <c r="CW10" s="93" t="s">
        <v>439</v>
      </c>
      <c r="CX10" s="93" t="b">
        <v>0</v>
      </c>
      <c r="CY10" s="93" t="b">
        <v>0</v>
      </c>
      <c r="CZ10" s="93" t="b">
        <v>1</v>
      </c>
      <c r="DA10" s="93" t="s">
        <v>362</v>
      </c>
      <c r="DB10" s="93">
        <v>803</v>
      </c>
      <c r="DC10" s="93" t="s">
        <v>453</v>
      </c>
      <c r="DD10" s="93" t="b">
        <v>0</v>
      </c>
      <c r="DE10" s="93" t="s">
        <v>65</v>
      </c>
      <c r="DF10" s="93">
        <v>1</v>
      </c>
      <c r="DG10" s="93">
        <v>3</v>
      </c>
      <c r="DH10" s="93">
        <v>3</v>
      </c>
      <c r="DI10" s="93">
        <v>2</v>
      </c>
      <c r="DJ10" s="93">
        <v>1</v>
      </c>
      <c r="DK10" s="93">
        <v>-3.25</v>
      </c>
      <c r="DL10" s="93">
        <v>-3.25</v>
      </c>
    </row>
    <row r="11" spans="1:116" ht="15">
      <c r="A11" s="93" t="s">
        <v>354</v>
      </c>
      <c r="B11" s="93" t="s">
        <v>353</v>
      </c>
      <c r="C11" s="93" t="s">
        <v>240</v>
      </c>
      <c r="D11" s="93" t="s">
        <v>237</v>
      </c>
      <c r="E11" s="93"/>
      <c r="F11" s="93" t="s">
        <v>247</v>
      </c>
      <c r="G11" s="145">
        <v>43601.81369212963</v>
      </c>
      <c r="H11" s="93" t="s">
        <v>258</v>
      </c>
      <c r="I11" s="93"/>
      <c r="J11" s="93"/>
      <c r="K11" s="93" t="s">
        <v>275</v>
      </c>
      <c r="L11" s="93"/>
      <c r="M11" s="93" t="s">
        <v>293</v>
      </c>
      <c r="N11" s="145">
        <v>43601.81369212963</v>
      </c>
      <c r="O11" s="145">
        <v>43601</v>
      </c>
      <c r="P11" s="146">
        <v>0.8136921296296297</v>
      </c>
      <c r="Q11" s="93" t="s">
        <v>333</v>
      </c>
      <c r="R11" s="93"/>
      <c r="S11" s="93"/>
      <c r="T11" s="93" t="s">
        <v>354</v>
      </c>
      <c r="U11" s="93"/>
      <c r="V11" s="93" t="b">
        <v>0</v>
      </c>
      <c r="W11" s="93">
        <v>0</v>
      </c>
      <c r="X11" s="93"/>
      <c r="Y11" s="93" t="b">
        <v>0</v>
      </c>
      <c r="Z11" s="93" t="s">
        <v>362</v>
      </c>
      <c r="AA11" s="93"/>
      <c r="AB11" s="93"/>
      <c r="AC11" s="93" t="b">
        <v>0</v>
      </c>
      <c r="AD11" s="93">
        <v>2</v>
      </c>
      <c r="AE11" s="93" t="s">
        <v>353</v>
      </c>
      <c r="AF11" s="93" t="s">
        <v>367</v>
      </c>
      <c r="AG11" s="93" t="b">
        <v>0</v>
      </c>
      <c r="AH11" s="93" t="s">
        <v>353</v>
      </c>
      <c r="AI11" s="93" t="s">
        <v>196</v>
      </c>
      <c r="AJ11" s="93">
        <v>0</v>
      </c>
      <c r="AK11" s="93">
        <v>0</v>
      </c>
      <c r="AL11" s="93"/>
      <c r="AM11" s="93"/>
      <c r="AN11" s="93"/>
      <c r="AO11" s="93"/>
      <c r="AP11" s="93"/>
      <c r="AQ11" s="93"/>
      <c r="AR11" s="93"/>
      <c r="AS11" s="93"/>
      <c r="AT11" s="93">
        <v>4</v>
      </c>
      <c r="AU11" s="93">
        <v>2</v>
      </c>
      <c r="AV11" s="93">
        <v>1</v>
      </c>
      <c r="AW11" s="93" t="s">
        <v>240</v>
      </c>
      <c r="AX11" s="93"/>
      <c r="AY11" s="93"/>
      <c r="AZ11" s="93"/>
      <c r="BA11" s="93"/>
      <c r="BB11" s="93"/>
      <c r="BC11" s="93"/>
      <c r="BD11" s="93"/>
      <c r="BE11" s="93"/>
      <c r="BF11" s="93"/>
      <c r="BG11" s="93" t="s">
        <v>399</v>
      </c>
      <c r="BH11" s="93">
        <v>1712</v>
      </c>
      <c r="BI11" s="93">
        <v>1860</v>
      </c>
      <c r="BJ11" s="93">
        <v>2518</v>
      </c>
      <c r="BK11" s="93">
        <v>8869</v>
      </c>
      <c r="BL11" s="93"/>
      <c r="BM11" s="93" t="s">
        <v>412</v>
      </c>
      <c r="BN11" s="93" t="s">
        <v>424</v>
      </c>
      <c r="BO11" s="93"/>
      <c r="BP11" s="93"/>
      <c r="BQ11" s="145">
        <v>40247.520324074074</v>
      </c>
      <c r="BR11" s="93" t="s">
        <v>448</v>
      </c>
      <c r="BS11" s="93" t="b">
        <v>0</v>
      </c>
      <c r="BT11" s="93" t="b">
        <v>0</v>
      </c>
      <c r="BU11" s="93" t="b">
        <v>1</v>
      </c>
      <c r="BV11" s="93" t="s">
        <v>362</v>
      </c>
      <c r="BW11" s="93">
        <v>58</v>
      </c>
      <c r="BX11" s="93" t="s">
        <v>457</v>
      </c>
      <c r="BY11" s="93" t="b">
        <v>0</v>
      </c>
      <c r="BZ11" s="93" t="s">
        <v>66</v>
      </c>
      <c r="CA11" s="93">
        <v>2</v>
      </c>
      <c r="CB11" s="93" t="s">
        <v>237</v>
      </c>
      <c r="CC11" s="93"/>
      <c r="CD11" s="93"/>
      <c r="CE11" s="93"/>
      <c r="CF11" s="93"/>
      <c r="CG11" s="93"/>
      <c r="CH11" s="93"/>
      <c r="CI11" s="93"/>
      <c r="CJ11" s="93"/>
      <c r="CK11" s="93"/>
      <c r="CL11" s="93" t="s">
        <v>390</v>
      </c>
      <c r="CM11" s="93">
        <v>1977</v>
      </c>
      <c r="CN11" s="93">
        <v>7373</v>
      </c>
      <c r="CO11" s="93">
        <v>19118</v>
      </c>
      <c r="CP11" s="93">
        <v>12127</v>
      </c>
      <c r="CQ11" s="93"/>
      <c r="CR11" s="93" t="s">
        <v>403</v>
      </c>
      <c r="CS11" s="93" t="s">
        <v>416</v>
      </c>
      <c r="CT11" s="93" t="s">
        <v>427</v>
      </c>
      <c r="CU11" s="93"/>
      <c r="CV11" s="145">
        <v>40673.613275462965</v>
      </c>
      <c r="CW11" s="93" t="s">
        <v>439</v>
      </c>
      <c r="CX11" s="93" t="b">
        <v>0</v>
      </c>
      <c r="CY11" s="93" t="b">
        <v>0</v>
      </c>
      <c r="CZ11" s="93" t="b">
        <v>1</v>
      </c>
      <c r="DA11" s="93" t="s">
        <v>362</v>
      </c>
      <c r="DB11" s="93">
        <v>803</v>
      </c>
      <c r="DC11" s="93" t="s">
        <v>453</v>
      </c>
      <c r="DD11" s="93" t="b">
        <v>0</v>
      </c>
      <c r="DE11" s="93" t="s">
        <v>65</v>
      </c>
      <c r="DF11" s="93">
        <v>1</v>
      </c>
      <c r="DG11" s="93">
        <v>1</v>
      </c>
      <c r="DH11" s="93">
        <v>1</v>
      </c>
      <c r="DI11" s="93">
        <v>2</v>
      </c>
      <c r="DJ11" s="93">
        <v>1</v>
      </c>
      <c r="DK11" s="93">
        <v>-6.25</v>
      </c>
      <c r="DL11" s="93">
        <v>-5.75</v>
      </c>
    </row>
    <row r="12" spans="1:116" ht="15">
      <c r="A12" s="93" t="s">
        <v>351</v>
      </c>
      <c r="B12" s="93" t="s">
        <v>359</v>
      </c>
      <c r="C12" s="93" t="s">
        <v>240</v>
      </c>
      <c r="D12" s="93" t="s">
        <v>237</v>
      </c>
      <c r="E12" s="93"/>
      <c r="F12" s="93" t="s">
        <v>248</v>
      </c>
      <c r="G12" s="145">
        <v>43600.468090277776</v>
      </c>
      <c r="H12" s="93" t="s">
        <v>257</v>
      </c>
      <c r="I12" s="93"/>
      <c r="J12" s="93"/>
      <c r="K12" s="93" t="s">
        <v>274</v>
      </c>
      <c r="L12" s="93"/>
      <c r="M12" s="93" t="s">
        <v>293</v>
      </c>
      <c r="N12" s="145">
        <v>43600.468090277776</v>
      </c>
      <c r="O12" s="145">
        <v>43600</v>
      </c>
      <c r="P12" s="146">
        <v>0.4680902777777778</v>
      </c>
      <c r="Q12" s="93" t="s">
        <v>330</v>
      </c>
      <c r="R12" s="93"/>
      <c r="S12" s="93"/>
      <c r="T12" s="93" t="s">
        <v>351</v>
      </c>
      <c r="U12" s="93" t="s">
        <v>359</v>
      </c>
      <c r="V12" s="93" t="b">
        <v>0</v>
      </c>
      <c r="W12" s="93">
        <v>2</v>
      </c>
      <c r="X12" s="93" t="s">
        <v>361</v>
      </c>
      <c r="Y12" s="93" t="b">
        <v>0</v>
      </c>
      <c r="Z12" s="93" t="s">
        <v>362</v>
      </c>
      <c r="AA12" s="93"/>
      <c r="AB12" s="93"/>
      <c r="AC12" s="93" t="b">
        <v>0</v>
      </c>
      <c r="AD12" s="93">
        <v>1</v>
      </c>
      <c r="AE12" s="93"/>
      <c r="AF12" s="93" t="s">
        <v>364</v>
      </c>
      <c r="AG12" s="93" t="b">
        <v>0</v>
      </c>
      <c r="AH12" s="93" t="s">
        <v>359</v>
      </c>
      <c r="AI12" s="93" t="s">
        <v>196</v>
      </c>
      <c r="AJ12" s="93">
        <v>0</v>
      </c>
      <c r="AK12" s="93">
        <v>0</v>
      </c>
      <c r="AL12" s="93"/>
      <c r="AM12" s="93"/>
      <c r="AN12" s="93"/>
      <c r="AO12" s="93"/>
      <c r="AP12" s="93"/>
      <c r="AQ12" s="93"/>
      <c r="AR12" s="93"/>
      <c r="AS12" s="93"/>
      <c r="AT12" s="93">
        <v>1</v>
      </c>
      <c r="AU12" s="93">
        <v>2</v>
      </c>
      <c r="AV12" s="93">
        <v>1</v>
      </c>
      <c r="AW12" s="93" t="s">
        <v>240</v>
      </c>
      <c r="AX12" s="93"/>
      <c r="AY12" s="93"/>
      <c r="AZ12" s="93"/>
      <c r="BA12" s="93"/>
      <c r="BB12" s="93"/>
      <c r="BC12" s="93"/>
      <c r="BD12" s="93"/>
      <c r="BE12" s="93"/>
      <c r="BF12" s="93"/>
      <c r="BG12" s="93" t="s">
        <v>399</v>
      </c>
      <c r="BH12" s="93">
        <v>1712</v>
      </c>
      <c r="BI12" s="93">
        <v>1860</v>
      </c>
      <c r="BJ12" s="93">
        <v>2518</v>
      </c>
      <c r="BK12" s="93">
        <v>8869</v>
      </c>
      <c r="BL12" s="93"/>
      <c r="BM12" s="93" t="s">
        <v>412</v>
      </c>
      <c r="BN12" s="93" t="s">
        <v>424</v>
      </c>
      <c r="BO12" s="93"/>
      <c r="BP12" s="93"/>
      <c r="BQ12" s="145">
        <v>40247.520324074074</v>
      </c>
      <c r="BR12" s="93" t="s">
        <v>448</v>
      </c>
      <c r="BS12" s="93" t="b">
        <v>0</v>
      </c>
      <c r="BT12" s="93" t="b">
        <v>0</v>
      </c>
      <c r="BU12" s="93" t="b">
        <v>1</v>
      </c>
      <c r="BV12" s="93" t="s">
        <v>362</v>
      </c>
      <c r="BW12" s="93">
        <v>58</v>
      </c>
      <c r="BX12" s="93" t="s">
        <v>457</v>
      </c>
      <c r="BY12" s="93" t="b">
        <v>0</v>
      </c>
      <c r="BZ12" s="93" t="s">
        <v>66</v>
      </c>
      <c r="CA12" s="93">
        <v>2</v>
      </c>
      <c r="CB12" s="93" t="s">
        <v>237</v>
      </c>
      <c r="CC12" s="93"/>
      <c r="CD12" s="93"/>
      <c r="CE12" s="93"/>
      <c r="CF12" s="93"/>
      <c r="CG12" s="93"/>
      <c r="CH12" s="93"/>
      <c r="CI12" s="93"/>
      <c r="CJ12" s="93"/>
      <c r="CK12" s="93"/>
      <c r="CL12" s="93" t="s">
        <v>390</v>
      </c>
      <c r="CM12" s="93">
        <v>1977</v>
      </c>
      <c r="CN12" s="93">
        <v>7373</v>
      </c>
      <c r="CO12" s="93">
        <v>19118</v>
      </c>
      <c r="CP12" s="93">
        <v>12127</v>
      </c>
      <c r="CQ12" s="93"/>
      <c r="CR12" s="93" t="s">
        <v>403</v>
      </c>
      <c r="CS12" s="93" t="s">
        <v>416</v>
      </c>
      <c r="CT12" s="93" t="s">
        <v>427</v>
      </c>
      <c r="CU12" s="93"/>
      <c r="CV12" s="145">
        <v>40673.613275462965</v>
      </c>
      <c r="CW12" s="93" t="s">
        <v>439</v>
      </c>
      <c r="CX12" s="93" t="b">
        <v>0</v>
      </c>
      <c r="CY12" s="93" t="b">
        <v>0</v>
      </c>
      <c r="CZ12" s="93" t="b">
        <v>1</v>
      </c>
      <c r="DA12" s="93" t="s">
        <v>362</v>
      </c>
      <c r="DB12" s="93">
        <v>803</v>
      </c>
      <c r="DC12" s="93" t="s">
        <v>453</v>
      </c>
      <c r="DD12" s="93" t="b">
        <v>0</v>
      </c>
      <c r="DE12" s="93" t="s">
        <v>65</v>
      </c>
      <c r="DF12" s="93">
        <v>1</v>
      </c>
      <c r="DG12" s="93">
        <v>2</v>
      </c>
      <c r="DH12" s="93">
        <v>2</v>
      </c>
      <c r="DI12" s="93">
        <v>2</v>
      </c>
      <c r="DJ12" s="93">
        <v>1</v>
      </c>
      <c r="DK12" s="93">
        <v>-4.25</v>
      </c>
      <c r="DL12" s="93">
        <v>-4.25</v>
      </c>
    </row>
    <row r="13" spans="1:116" ht="15">
      <c r="A13" s="93" t="s">
        <v>349</v>
      </c>
      <c r="B13" s="93" t="s">
        <v>347</v>
      </c>
      <c r="C13" s="93" t="s">
        <v>240</v>
      </c>
      <c r="D13" s="93" t="s">
        <v>237</v>
      </c>
      <c r="E13" s="93"/>
      <c r="F13" s="93" t="s">
        <v>247</v>
      </c>
      <c r="G13" s="145">
        <v>43600.43478009259</v>
      </c>
      <c r="H13" s="93" t="s">
        <v>256</v>
      </c>
      <c r="I13" s="93"/>
      <c r="J13" s="93"/>
      <c r="K13" s="93"/>
      <c r="L13" s="93"/>
      <c r="M13" s="93" t="s">
        <v>293</v>
      </c>
      <c r="N13" s="145">
        <v>43600.43478009259</v>
      </c>
      <c r="O13" s="145">
        <v>43600</v>
      </c>
      <c r="P13" s="146">
        <v>0.4347800925925926</v>
      </c>
      <c r="Q13" s="93" t="s">
        <v>328</v>
      </c>
      <c r="R13" s="93"/>
      <c r="S13" s="93"/>
      <c r="T13" s="93" t="s">
        <v>349</v>
      </c>
      <c r="U13" s="93"/>
      <c r="V13" s="93" t="b">
        <v>0</v>
      </c>
      <c r="W13" s="93">
        <v>0</v>
      </c>
      <c r="X13" s="93"/>
      <c r="Y13" s="93" t="b">
        <v>0</v>
      </c>
      <c r="Z13" s="93" t="s">
        <v>362</v>
      </c>
      <c r="AA13" s="93"/>
      <c r="AB13" s="93"/>
      <c r="AC13" s="93" t="b">
        <v>0</v>
      </c>
      <c r="AD13" s="93">
        <v>1</v>
      </c>
      <c r="AE13" s="93" t="s">
        <v>347</v>
      </c>
      <c r="AF13" s="93" t="s">
        <v>364</v>
      </c>
      <c r="AG13" s="93" t="b">
        <v>0</v>
      </c>
      <c r="AH13" s="93" t="s">
        <v>347</v>
      </c>
      <c r="AI13" s="93" t="s">
        <v>196</v>
      </c>
      <c r="AJ13" s="93">
        <v>0</v>
      </c>
      <c r="AK13" s="93">
        <v>0</v>
      </c>
      <c r="AL13" s="93"/>
      <c r="AM13" s="93"/>
      <c r="AN13" s="93"/>
      <c r="AO13" s="93"/>
      <c r="AP13" s="93"/>
      <c r="AQ13" s="93"/>
      <c r="AR13" s="93"/>
      <c r="AS13" s="93"/>
      <c r="AT13" s="93">
        <v>4</v>
      </c>
      <c r="AU13" s="93">
        <v>2</v>
      </c>
      <c r="AV13" s="93">
        <v>1</v>
      </c>
      <c r="AW13" s="93" t="s">
        <v>240</v>
      </c>
      <c r="AX13" s="93"/>
      <c r="AY13" s="93"/>
      <c r="AZ13" s="93"/>
      <c r="BA13" s="93"/>
      <c r="BB13" s="93"/>
      <c r="BC13" s="93"/>
      <c r="BD13" s="93"/>
      <c r="BE13" s="93"/>
      <c r="BF13" s="93"/>
      <c r="BG13" s="93" t="s">
        <v>399</v>
      </c>
      <c r="BH13" s="93">
        <v>1712</v>
      </c>
      <c r="BI13" s="93">
        <v>1860</v>
      </c>
      <c r="BJ13" s="93">
        <v>2518</v>
      </c>
      <c r="BK13" s="93">
        <v>8869</v>
      </c>
      <c r="BL13" s="93"/>
      <c r="BM13" s="93" t="s">
        <v>412</v>
      </c>
      <c r="BN13" s="93" t="s">
        <v>424</v>
      </c>
      <c r="BO13" s="93"/>
      <c r="BP13" s="93"/>
      <c r="BQ13" s="145">
        <v>40247.520324074074</v>
      </c>
      <c r="BR13" s="93" t="s">
        <v>448</v>
      </c>
      <c r="BS13" s="93" t="b">
        <v>0</v>
      </c>
      <c r="BT13" s="93" t="b">
        <v>0</v>
      </c>
      <c r="BU13" s="93" t="b">
        <v>1</v>
      </c>
      <c r="BV13" s="93" t="s">
        <v>362</v>
      </c>
      <c r="BW13" s="93">
        <v>58</v>
      </c>
      <c r="BX13" s="93" t="s">
        <v>457</v>
      </c>
      <c r="BY13" s="93" t="b">
        <v>0</v>
      </c>
      <c r="BZ13" s="93" t="s">
        <v>66</v>
      </c>
      <c r="CA13" s="93">
        <v>2</v>
      </c>
      <c r="CB13" s="93" t="s">
        <v>237</v>
      </c>
      <c r="CC13" s="93"/>
      <c r="CD13" s="93"/>
      <c r="CE13" s="93"/>
      <c r="CF13" s="93"/>
      <c r="CG13" s="93"/>
      <c r="CH13" s="93"/>
      <c r="CI13" s="93"/>
      <c r="CJ13" s="93"/>
      <c r="CK13" s="93"/>
      <c r="CL13" s="93" t="s">
        <v>390</v>
      </c>
      <c r="CM13" s="93">
        <v>1977</v>
      </c>
      <c r="CN13" s="93">
        <v>7373</v>
      </c>
      <c r="CO13" s="93">
        <v>19118</v>
      </c>
      <c r="CP13" s="93">
        <v>12127</v>
      </c>
      <c r="CQ13" s="93"/>
      <c r="CR13" s="93" t="s">
        <v>403</v>
      </c>
      <c r="CS13" s="93" t="s">
        <v>416</v>
      </c>
      <c r="CT13" s="93" t="s">
        <v>427</v>
      </c>
      <c r="CU13" s="93"/>
      <c r="CV13" s="145">
        <v>40673.613275462965</v>
      </c>
      <c r="CW13" s="93" t="s">
        <v>439</v>
      </c>
      <c r="CX13" s="93" t="b">
        <v>0</v>
      </c>
      <c r="CY13" s="93" t="b">
        <v>0</v>
      </c>
      <c r="CZ13" s="93" t="b">
        <v>1</v>
      </c>
      <c r="DA13" s="93" t="s">
        <v>362</v>
      </c>
      <c r="DB13" s="93">
        <v>803</v>
      </c>
      <c r="DC13" s="93" t="s">
        <v>453</v>
      </c>
      <c r="DD13" s="93" t="b">
        <v>0</v>
      </c>
      <c r="DE13" s="93" t="s">
        <v>65</v>
      </c>
      <c r="DF13" s="93">
        <v>1</v>
      </c>
      <c r="DG13" s="93">
        <v>4</v>
      </c>
      <c r="DH13" s="93">
        <v>4</v>
      </c>
      <c r="DI13" s="93">
        <v>2</v>
      </c>
      <c r="DJ13" s="93">
        <v>1</v>
      </c>
      <c r="DK13" s="93">
        <v>-2.25</v>
      </c>
      <c r="DL13" s="93">
        <v>-2.25</v>
      </c>
    </row>
    <row r="14" spans="1:116" ht="15">
      <c r="A14" s="93" t="s">
        <v>357</v>
      </c>
      <c r="B14" s="93" t="s">
        <v>355</v>
      </c>
      <c r="C14" s="93" t="s">
        <v>240</v>
      </c>
      <c r="D14" s="93" t="s">
        <v>237</v>
      </c>
      <c r="E14" s="93"/>
      <c r="F14" s="93" t="s">
        <v>247</v>
      </c>
      <c r="G14" s="145">
        <v>43594.826631944445</v>
      </c>
      <c r="H14" s="93" t="s">
        <v>250</v>
      </c>
      <c r="I14" s="93"/>
      <c r="J14" s="93"/>
      <c r="K14" s="93"/>
      <c r="L14" s="93"/>
      <c r="M14" s="93" t="s">
        <v>293</v>
      </c>
      <c r="N14" s="145">
        <v>43594.826631944445</v>
      </c>
      <c r="O14" s="145">
        <v>43594</v>
      </c>
      <c r="P14" s="146">
        <v>0.8266319444444444</v>
      </c>
      <c r="Q14" s="93" t="s">
        <v>336</v>
      </c>
      <c r="R14" s="93"/>
      <c r="S14" s="93"/>
      <c r="T14" s="93" t="s">
        <v>357</v>
      </c>
      <c r="U14" s="93"/>
      <c r="V14" s="93" t="b">
        <v>0</v>
      </c>
      <c r="W14" s="93">
        <v>0</v>
      </c>
      <c r="X14" s="93"/>
      <c r="Y14" s="93" t="b">
        <v>0</v>
      </c>
      <c r="Z14" s="93" t="s">
        <v>362</v>
      </c>
      <c r="AA14" s="93"/>
      <c r="AB14" s="93"/>
      <c r="AC14" s="93" t="b">
        <v>0</v>
      </c>
      <c r="AD14" s="93">
        <v>3</v>
      </c>
      <c r="AE14" s="93" t="s">
        <v>355</v>
      </c>
      <c r="AF14" s="93" t="s">
        <v>367</v>
      </c>
      <c r="AG14" s="93" t="b">
        <v>0</v>
      </c>
      <c r="AH14" s="93" t="s">
        <v>355</v>
      </c>
      <c r="AI14" s="93" t="s">
        <v>196</v>
      </c>
      <c r="AJ14" s="93">
        <v>0</v>
      </c>
      <c r="AK14" s="93">
        <v>0</v>
      </c>
      <c r="AL14" s="93"/>
      <c r="AM14" s="93"/>
      <c r="AN14" s="93"/>
      <c r="AO14" s="93"/>
      <c r="AP14" s="93"/>
      <c r="AQ14" s="93"/>
      <c r="AR14" s="93"/>
      <c r="AS14" s="93"/>
      <c r="AT14" s="93">
        <v>4</v>
      </c>
      <c r="AU14" s="93">
        <v>2</v>
      </c>
      <c r="AV14" s="93">
        <v>1</v>
      </c>
      <c r="AW14" s="93" t="s">
        <v>240</v>
      </c>
      <c r="AX14" s="93"/>
      <c r="AY14" s="93"/>
      <c r="AZ14" s="93"/>
      <c r="BA14" s="93"/>
      <c r="BB14" s="93"/>
      <c r="BC14" s="93"/>
      <c r="BD14" s="93"/>
      <c r="BE14" s="93"/>
      <c r="BF14" s="93"/>
      <c r="BG14" s="93" t="s">
        <v>399</v>
      </c>
      <c r="BH14" s="93">
        <v>1712</v>
      </c>
      <c r="BI14" s="93">
        <v>1860</v>
      </c>
      <c r="BJ14" s="93">
        <v>2518</v>
      </c>
      <c r="BK14" s="93">
        <v>8869</v>
      </c>
      <c r="BL14" s="93"/>
      <c r="BM14" s="93" t="s">
        <v>412</v>
      </c>
      <c r="BN14" s="93" t="s">
        <v>424</v>
      </c>
      <c r="BO14" s="93"/>
      <c r="BP14" s="93"/>
      <c r="BQ14" s="145">
        <v>40247.520324074074</v>
      </c>
      <c r="BR14" s="93" t="s">
        <v>448</v>
      </c>
      <c r="BS14" s="93" t="b">
        <v>0</v>
      </c>
      <c r="BT14" s="93" t="b">
        <v>0</v>
      </c>
      <c r="BU14" s="93" t="b">
        <v>1</v>
      </c>
      <c r="BV14" s="93" t="s">
        <v>362</v>
      </c>
      <c r="BW14" s="93">
        <v>58</v>
      </c>
      <c r="BX14" s="93" t="s">
        <v>457</v>
      </c>
      <c r="BY14" s="93" t="b">
        <v>0</v>
      </c>
      <c r="BZ14" s="93" t="s">
        <v>66</v>
      </c>
      <c r="CA14" s="93">
        <v>2</v>
      </c>
      <c r="CB14" s="93" t="s">
        <v>237</v>
      </c>
      <c r="CC14" s="93"/>
      <c r="CD14" s="93"/>
      <c r="CE14" s="93"/>
      <c r="CF14" s="93"/>
      <c r="CG14" s="93"/>
      <c r="CH14" s="93"/>
      <c r="CI14" s="93"/>
      <c r="CJ14" s="93"/>
      <c r="CK14" s="93"/>
      <c r="CL14" s="93" t="s">
        <v>390</v>
      </c>
      <c r="CM14" s="93">
        <v>1977</v>
      </c>
      <c r="CN14" s="93">
        <v>7373</v>
      </c>
      <c r="CO14" s="93">
        <v>19118</v>
      </c>
      <c r="CP14" s="93">
        <v>12127</v>
      </c>
      <c r="CQ14" s="93"/>
      <c r="CR14" s="93" t="s">
        <v>403</v>
      </c>
      <c r="CS14" s="93" t="s">
        <v>416</v>
      </c>
      <c r="CT14" s="93" t="s">
        <v>427</v>
      </c>
      <c r="CU14" s="93"/>
      <c r="CV14" s="145">
        <v>40673.613275462965</v>
      </c>
      <c r="CW14" s="93" t="s">
        <v>439</v>
      </c>
      <c r="CX14" s="93" t="b">
        <v>0</v>
      </c>
      <c r="CY14" s="93" t="b">
        <v>0</v>
      </c>
      <c r="CZ14" s="93" t="b">
        <v>1</v>
      </c>
      <c r="DA14" s="93" t="s">
        <v>362</v>
      </c>
      <c r="DB14" s="93">
        <v>803</v>
      </c>
      <c r="DC14" s="93" t="s">
        <v>453</v>
      </c>
      <c r="DD14" s="93" t="b">
        <v>0</v>
      </c>
      <c r="DE14" s="93" t="s">
        <v>65</v>
      </c>
      <c r="DF14" s="93">
        <v>1</v>
      </c>
      <c r="DG14" s="93">
        <v>5</v>
      </c>
      <c r="DH14" s="93">
        <v>5</v>
      </c>
      <c r="DI14" s="93">
        <v>2</v>
      </c>
      <c r="DJ14" s="93">
        <v>1</v>
      </c>
      <c r="DK14" s="93">
        <v>-1.25</v>
      </c>
      <c r="DL14" s="93">
        <v>-0.25</v>
      </c>
    </row>
    <row r="15" spans="1:116" ht="15">
      <c r="A15" s="93" t="s">
        <v>353</v>
      </c>
      <c r="B15" s="93" t="s">
        <v>353</v>
      </c>
      <c r="C15" s="93" t="s">
        <v>237</v>
      </c>
      <c r="D15" s="93" t="s">
        <v>240</v>
      </c>
      <c r="E15" s="93"/>
      <c r="F15" s="93" t="s">
        <v>248</v>
      </c>
      <c r="G15" s="145">
        <v>43601.66327546296</v>
      </c>
      <c r="H15" s="93" t="s">
        <v>258</v>
      </c>
      <c r="I15" s="93" t="s">
        <v>264</v>
      </c>
      <c r="J15" s="93" t="s">
        <v>268</v>
      </c>
      <c r="K15" s="93" t="s">
        <v>276</v>
      </c>
      <c r="L15" s="93" t="s">
        <v>284</v>
      </c>
      <c r="M15" s="93" t="s">
        <v>284</v>
      </c>
      <c r="N15" s="145">
        <v>43601.66327546296</v>
      </c>
      <c r="O15" s="145">
        <v>43601</v>
      </c>
      <c r="P15" s="146">
        <v>0.663275462962963</v>
      </c>
      <c r="Q15" s="93" t="s">
        <v>332</v>
      </c>
      <c r="R15" s="93"/>
      <c r="S15" s="93"/>
      <c r="T15" s="93" t="s">
        <v>353</v>
      </c>
      <c r="U15" s="93"/>
      <c r="V15" s="93" t="b">
        <v>0</v>
      </c>
      <c r="W15" s="93">
        <v>3</v>
      </c>
      <c r="X15" s="93"/>
      <c r="Y15" s="93" t="b">
        <v>0</v>
      </c>
      <c r="Z15" s="93" t="s">
        <v>362</v>
      </c>
      <c r="AA15" s="93"/>
      <c r="AB15" s="93"/>
      <c r="AC15" s="93" t="b">
        <v>0</v>
      </c>
      <c r="AD15" s="93">
        <v>2</v>
      </c>
      <c r="AE15" s="93"/>
      <c r="AF15" s="93" t="s">
        <v>366</v>
      </c>
      <c r="AG15" s="93" t="b">
        <v>0</v>
      </c>
      <c r="AH15" s="93" t="s">
        <v>353</v>
      </c>
      <c r="AI15" s="93" t="s">
        <v>196</v>
      </c>
      <c r="AJ15" s="93">
        <v>0</v>
      </c>
      <c r="AK15" s="93">
        <v>0</v>
      </c>
      <c r="AL15" s="93"/>
      <c r="AM15" s="93"/>
      <c r="AN15" s="93"/>
      <c r="AO15" s="93"/>
      <c r="AP15" s="93"/>
      <c r="AQ15" s="93"/>
      <c r="AR15" s="93"/>
      <c r="AS15" s="93"/>
      <c r="AT15" s="93">
        <v>1</v>
      </c>
      <c r="AU15" s="93">
        <v>1</v>
      </c>
      <c r="AV15" s="93">
        <v>2</v>
      </c>
      <c r="AW15" s="93" t="s">
        <v>237</v>
      </c>
      <c r="AX15" s="93"/>
      <c r="AY15" s="93"/>
      <c r="AZ15" s="93"/>
      <c r="BA15" s="93"/>
      <c r="BB15" s="93"/>
      <c r="BC15" s="93"/>
      <c r="BD15" s="93"/>
      <c r="BE15" s="93"/>
      <c r="BF15" s="93"/>
      <c r="BG15" s="93" t="s">
        <v>390</v>
      </c>
      <c r="BH15" s="93">
        <v>1977</v>
      </c>
      <c r="BI15" s="93">
        <v>7373</v>
      </c>
      <c r="BJ15" s="93">
        <v>19118</v>
      </c>
      <c r="BK15" s="93">
        <v>12127</v>
      </c>
      <c r="BL15" s="93"/>
      <c r="BM15" s="93" t="s">
        <v>403</v>
      </c>
      <c r="BN15" s="93" t="s">
        <v>416</v>
      </c>
      <c r="BO15" s="93" t="s">
        <v>427</v>
      </c>
      <c r="BP15" s="93"/>
      <c r="BQ15" s="145">
        <v>40673.613275462965</v>
      </c>
      <c r="BR15" s="93" t="s">
        <v>439</v>
      </c>
      <c r="BS15" s="93" t="b">
        <v>0</v>
      </c>
      <c r="BT15" s="93" t="b">
        <v>0</v>
      </c>
      <c r="BU15" s="93" t="b">
        <v>1</v>
      </c>
      <c r="BV15" s="93" t="s">
        <v>362</v>
      </c>
      <c r="BW15" s="93">
        <v>803</v>
      </c>
      <c r="BX15" s="93" t="s">
        <v>453</v>
      </c>
      <c r="BY15" s="93" t="b">
        <v>0</v>
      </c>
      <c r="BZ15" s="93" t="s">
        <v>65</v>
      </c>
      <c r="CA15" s="93">
        <v>1</v>
      </c>
      <c r="CB15" s="93" t="s">
        <v>240</v>
      </c>
      <c r="CC15" s="93"/>
      <c r="CD15" s="93"/>
      <c r="CE15" s="93"/>
      <c r="CF15" s="93"/>
      <c r="CG15" s="93"/>
      <c r="CH15" s="93"/>
      <c r="CI15" s="93"/>
      <c r="CJ15" s="93"/>
      <c r="CK15" s="93"/>
      <c r="CL15" s="93" t="s">
        <v>399</v>
      </c>
      <c r="CM15" s="93">
        <v>1712</v>
      </c>
      <c r="CN15" s="93">
        <v>1860</v>
      </c>
      <c r="CO15" s="93">
        <v>2518</v>
      </c>
      <c r="CP15" s="93">
        <v>8869</v>
      </c>
      <c r="CQ15" s="93"/>
      <c r="CR15" s="93" t="s">
        <v>412</v>
      </c>
      <c r="CS15" s="93" t="s">
        <v>424</v>
      </c>
      <c r="CT15" s="93"/>
      <c r="CU15" s="93"/>
      <c r="CV15" s="145">
        <v>40247.520324074074</v>
      </c>
      <c r="CW15" s="93" t="s">
        <v>448</v>
      </c>
      <c r="CX15" s="93" t="b">
        <v>0</v>
      </c>
      <c r="CY15" s="93" t="b">
        <v>0</v>
      </c>
      <c r="CZ15" s="93" t="b">
        <v>1</v>
      </c>
      <c r="DA15" s="93" t="s">
        <v>362</v>
      </c>
      <c r="DB15" s="93">
        <v>58</v>
      </c>
      <c r="DC15" s="93" t="s">
        <v>457</v>
      </c>
      <c r="DD15" s="93" t="b">
        <v>0</v>
      </c>
      <c r="DE15" s="93" t="s">
        <v>66</v>
      </c>
      <c r="DF15" s="93">
        <v>2</v>
      </c>
      <c r="DG15" s="93">
        <v>1</v>
      </c>
      <c r="DH15" s="93">
        <v>1</v>
      </c>
      <c r="DI15" s="93">
        <v>1</v>
      </c>
      <c r="DJ15" s="93">
        <v>1</v>
      </c>
      <c r="DK15" s="93">
        <v>-5.75</v>
      </c>
      <c r="DL15" s="93">
        <v>-5.75</v>
      </c>
    </row>
    <row r="16" spans="1:116" ht="15">
      <c r="A16" s="93" t="s">
        <v>349</v>
      </c>
      <c r="B16" s="93" t="s">
        <v>347</v>
      </c>
      <c r="C16" s="93" t="s">
        <v>240</v>
      </c>
      <c r="D16" s="93" t="s">
        <v>246</v>
      </c>
      <c r="E16" s="93"/>
      <c r="F16" s="93" t="s">
        <v>248</v>
      </c>
      <c r="G16" s="145">
        <v>43600.43478009259</v>
      </c>
      <c r="H16" s="93" t="s">
        <v>256</v>
      </c>
      <c r="I16" s="93"/>
      <c r="J16" s="93"/>
      <c r="K16" s="93"/>
      <c r="L16" s="93"/>
      <c r="M16" s="93" t="s">
        <v>293</v>
      </c>
      <c r="N16" s="145">
        <v>43600.43478009259</v>
      </c>
      <c r="O16" s="145">
        <v>43600</v>
      </c>
      <c r="P16" s="146">
        <v>0.4347800925925926</v>
      </c>
      <c r="Q16" s="93" t="s">
        <v>328</v>
      </c>
      <c r="R16" s="93"/>
      <c r="S16" s="93"/>
      <c r="T16" s="93" t="s">
        <v>349</v>
      </c>
      <c r="U16" s="93"/>
      <c r="V16" s="93" t="b">
        <v>0</v>
      </c>
      <c r="W16" s="93">
        <v>0</v>
      </c>
      <c r="X16" s="93"/>
      <c r="Y16" s="93" t="b">
        <v>0</v>
      </c>
      <c r="Z16" s="93" t="s">
        <v>362</v>
      </c>
      <c r="AA16" s="93"/>
      <c r="AB16" s="93"/>
      <c r="AC16" s="93" t="b">
        <v>0</v>
      </c>
      <c r="AD16" s="93">
        <v>1</v>
      </c>
      <c r="AE16" s="93" t="s">
        <v>347</v>
      </c>
      <c r="AF16" s="93" t="s">
        <v>364</v>
      </c>
      <c r="AG16" s="93" t="b">
        <v>0</v>
      </c>
      <c r="AH16" s="93" t="s">
        <v>347</v>
      </c>
      <c r="AI16" s="93" t="s">
        <v>196</v>
      </c>
      <c r="AJ16" s="93">
        <v>0</v>
      </c>
      <c r="AK16" s="93">
        <v>0</v>
      </c>
      <c r="AL16" s="93"/>
      <c r="AM16" s="93"/>
      <c r="AN16" s="93"/>
      <c r="AO16" s="93"/>
      <c r="AP16" s="93"/>
      <c r="AQ16" s="93"/>
      <c r="AR16" s="93"/>
      <c r="AS16" s="93"/>
      <c r="AT16" s="93">
        <v>1</v>
      </c>
      <c r="AU16" s="93">
        <v>2</v>
      </c>
      <c r="AV16" s="93">
        <v>2</v>
      </c>
      <c r="AW16" s="93" t="s">
        <v>240</v>
      </c>
      <c r="AX16" s="93"/>
      <c r="AY16" s="93"/>
      <c r="AZ16" s="93"/>
      <c r="BA16" s="93"/>
      <c r="BB16" s="93"/>
      <c r="BC16" s="93"/>
      <c r="BD16" s="93"/>
      <c r="BE16" s="93"/>
      <c r="BF16" s="93"/>
      <c r="BG16" s="93" t="s">
        <v>399</v>
      </c>
      <c r="BH16" s="93">
        <v>1712</v>
      </c>
      <c r="BI16" s="93">
        <v>1860</v>
      </c>
      <c r="BJ16" s="93">
        <v>2518</v>
      </c>
      <c r="BK16" s="93">
        <v>8869</v>
      </c>
      <c r="BL16" s="93"/>
      <c r="BM16" s="93" t="s">
        <v>412</v>
      </c>
      <c r="BN16" s="93" t="s">
        <v>424</v>
      </c>
      <c r="BO16" s="93"/>
      <c r="BP16" s="93"/>
      <c r="BQ16" s="145">
        <v>40247.520324074074</v>
      </c>
      <c r="BR16" s="93" t="s">
        <v>448</v>
      </c>
      <c r="BS16" s="93" t="b">
        <v>0</v>
      </c>
      <c r="BT16" s="93" t="b">
        <v>0</v>
      </c>
      <c r="BU16" s="93" t="b">
        <v>1</v>
      </c>
      <c r="BV16" s="93" t="s">
        <v>362</v>
      </c>
      <c r="BW16" s="93">
        <v>58</v>
      </c>
      <c r="BX16" s="93" t="s">
        <v>457</v>
      </c>
      <c r="BY16" s="93" t="b">
        <v>0</v>
      </c>
      <c r="BZ16" s="93" t="s">
        <v>66</v>
      </c>
      <c r="CA16" s="93">
        <v>2</v>
      </c>
      <c r="CB16" s="93" t="s">
        <v>246</v>
      </c>
      <c r="CC16" s="93"/>
      <c r="CD16" s="93"/>
      <c r="CE16" s="93"/>
      <c r="CF16" s="93"/>
      <c r="CG16" s="93"/>
      <c r="CH16" s="93"/>
      <c r="CI16" s="93"/>
      <c r="CJ16" s="93"/>
      <c r="CK16" s="93"/>
      <c r="CL16" s="93" t="s">
        <v>398</v>
      </c>
      <c r="CM16" s="93">
        <v>395</v>
      </c>
      <c r="CN16" s="93">
        <v>1083</v>
      </c>
      <c r="CO16" s="93">
        <v>1650</v>
      </c>
      <c r="CP16" s="93">
        <v>1336</v>
      </c>
      <c r="CQ16" s="93"/>
      <c r="CR16" s="93" t="s">
        <v>411</v>
      </c>
      <c r="CS16" s="93" t="s">
        <v>418</v>
      </c>
      <c r="CT16" s="93" t="s">
        <v>435</v>
      </c>
      <c r="CU16" s="93"/>
      <c r="CV16" s="145">
        <v>40595.93510416667</v>
      </c>
      <c r="CW16" s="93" t="s">
        <v>447</v>
      </c>
      <c r="CX16" s="93" t="b">
        <v>0</v>
      </c>
      <c r="CY16" s="93" t="b">
        <v>0</v>
      </c>
      <c r="CZ16" s="93" t="b">
        <v>0</v>
      </c>
      <c r="DA16" s="93" t="s">
        <v>362</v>
      </c>
      <c r="DB16" s="93">
        <v>77</v>
      </c>
      <c r="DC16" s="93" t="s">
        <v>453</v>
      </c>
      <c r="DD16" s="93" t="b">
        <v>0</v>
      </c>
      <c r="DE16" s="93" t="s">
        <v>65</v>
      </c>
      <c r="DF16" s="93">
        <v>2</v>
      </c>
      <c r="DG16" s="93">
        <v>4</v>
      </c>
      <c r="DH16" s="93">
        <v>4</v>
      </c>
      <c r="DI16" s="93">
        <v>2</v>
      </c>
      <c r="DJ16" s="93">
        <v>1</v>
      </c>
      <c r="DK16" s="93">
        <v>-2.25</v>
      </c>
      <c r="DL16" s="93">
        <v>-2.25</v>
      </c>
    </row>
    <row r="17" spans="1:116" ht="15">
      <c r="A17" s="93" t="s">
        <v>349</v>
      </c>
      <c r="B17" s="93" t="s">
        <v>347</v>
      </c>
      <c r="C17" s="93" t="s">
        <v>240</v>
      </c>
      <c r="D17" s="93" t="s">
        <v>239</v>
      </c>
      <c r="E17" s="93"/>
      <c r="F17" s="93" t="s">
        <v>248</v>
      </c>
      <c r="G17" s="145">
        <v>43600.43478009259</v>
      </c>
      <c r="H17" s="93" t="s">
        <v>256</v>
      </c>
      <c r="I17" s="93"/>
      <c r="J17" s="93"/>
      <c r="K17" s="93"/>
      <c r="L17" s="93"/>
      <c r="M17" s="93" t="s">
        <v>293</v>
      </c>
      <c r="N17" s="145">
        <v>43600.43478009259</v>
      </c>
      <c r="O17" s="145">
        <v>43600</v>
      </c>
      <c r="P17" s="146">
        <v>0.4347800925925926</v>
      </c>
      <c r="Q17" s="93" t="s">
        <v>328</v>
      </c>
      <c r="R17" s="93"/>
      <c r="S17" s="93"/>
      <c r="T17" s="93" t="s">
        <v>349</v>
      </c>
      <c r="U17" s="93"/>
      <c r="V17" s="93" t="b">
        <v>0</v>
      </c>
      <c r="W17" s="93">
        <v>0</v>
      </c>
      <c r="X17" s="93"/>
      <c r="Y17" s="93" t="b">
        <v>0</v>
      </c>
      <c r="Z17" s="93" t="s">
        <v>362</v>
      </c>
      <c r="AA17" s="93"/>
      <c r="AB17" s="93"/>
      <c r="AC17" s="93" t="b">
        <v>0</v>
      </c>
      <c r="AD17" s="93">
        <v>1</v>
      </c>
      <c r="AE17" s="93" t="s">
        <v>347</v>
      </c>
      <c r="AF17" s="93" t="s">
        <v>364</v>
      </c>
      <c r="AG17" s="93" t="b">
        <v>0</v>
      </c>
      <c r="AH17" s="93" t="s">
        <v>347</v>
      </c>
      <c r="AI17" s="93" t="s">
        <v>196</v>
      </c>
      <c r="AJ17" s="93">
        <v>0</v>
      </c>
      <c r="AK17" s="93">
        <v>0</v>
      </c>
      <c r="AL17" s="93"/>
      <c r="AM17" s="93"/>
      <c r="AN17" s="93"/>
      <c r="AO17" s="93"/>
      <c r="AP17" s="93"/>
      <c r="AQ17" s="93"/>
      <c r="AR17" s="93"/>
      <c r="AS17" s="93"/>
      <c r="AT17" s="93">
        <v>1</v>
      </c>
      <c r="AU17" s="93">
        <v>2</v>
      </c>
      <c r="AV17" s="93">
        <v>2</v>
      </c>
      <c r="AW17" s="93" t="s">
        <v>240</v>
      </c>
      <c r="AX17" s="93"/>
      <c r="AY17" s="93"/>
      <c r="AZ17" s="93"/>
      <c r="BA17" s="93"/>
      <c r="BB17" s="93"/>
      <c r="BC17" s="93"/>
      <c r="BD17" s="93"/>
      <c r="BE17" s="93"/>
      <c r="BF17" s="93"/>
      <c r="BG17" s="93" t="s">
        <v>399</v>
      </c>
      <c r="BH17" s="93">
        <v>1712</v>
      </c>
      <c r="BI17" s="93">
        <v>1860</v>
      </c>
      <c r="BJ17" s="93">
        <v>2518</v>
      </c>
      <c r="BK17" s="93">
        <v>8869</v>
      </c>
      <c r="BL17" s="93"/>
      <c r="BM17" s="93" t="s">
        <v>412</v>
      </c>
      <c r="BN17" s="93" t="s">
        <v>424</v>
      </c>
      <c r="BO17" s="93"/>
      <c r="BP17" s="93"/>
      <c r="BQ17" s="145">
        <v>40247.520324074074</v>
      </c>
      <c r="BR17" s="93" t="s">
        <v>448</v>
      </c>
      <c r="BS17" s="93" t="b">
        <v>0</v>
      </c>
      <c r="BT17" s="93" t="b">
        <v>0</v>
      </c>
      <c r="BU17" s="93" t="b">
        <v>1</v>
      </c>
      <c r="BV17" s="93" t="s">
        <v>362</v>
      </c>
      <c r="BW17" s="93">
        <v>58</v>
      </c>
      <c r="BX17" s="93" t="s">
        <v>457</v>
      </c>
      <c r="BY17" s="93" t="b">
        <v>0</v>
      </c>
      <c r="BZ17" s="93" t="s">
        <v>66</v>
      </c>
      <c r="CA17" s="93">
        <v>2</v>
      </c>
      <c r="CB17" s="93" t="s">
        <v>239</v>
      </c>
      <c r="CC17" s="93"/>
      <c r="CD17" s="93"/>
      <c r="CE17" s="93"/>
      <c r="CF17" s="93"/>
      <c r="CG17" s="93"/>
      <c r="CH17" s="93"/>
      <c r="CI17" s="93"/>
      <c r="CJ17" s="93"/>
      <c r="CK17" s="93"/>
      <c r="CL17" s="93" t="s">
        <v>397</v>
      </c>
      <c r="CM17" s="93">
        <v>2689</v>
      </c>
      <c r="CN17" s="93">
        <v>16177</v>
      </c>
      <c r="CO17" s="93">
        <v>7159</v>
      </c>
      <c r="CP17" s="93">
        <v>6561</v>
      </c>
      <c r="CQ17" s="93"/>
      <c r="CR17" s="93" t="s">
        <v>410</v>
      </c>
      <c r="CS17" s="93" t="s">
        <v>423</v>
      </c>
      <c r="CT17" s="93" t="s">
        <v>434</v>
      </c>
      <c r="CU17" s="93"/>
      <c r="CV17" s="145">
        <v>41506.32561342593</v>
      </c>
      <c r="CW17" s="93" t="s">
        <v>446</v>
      </c>
      <c r="CX17" s="93" t="b">
        <v>0</v>
      </c>
      <c r="CY17" s="93" t="b">
        <v>0</v>
      </c>
      <c r="CZ17" s="93" t="b">
        <v>1</v>
      </c>
      <c r="DA17" s="93" t="s">
        <v>362</v>
      </c>
      <c r="DB17" s="93">
        <v>679</v>
      </c>
      <c r="DC17" s="93" t="s">
        <v>453</v>
      </c>
      <c r="DD17" s="93" t="b">
        <v>0</v>
      </c>
      <c r="DE17" s="93" t="s">
        <v>66</v>
      </c>
      <c r="DF17" s="93">
        <v>2</v>
      </c>
      <c r="DG17" s="93">
        <v>4</v>
      </c>
      <c r="DH17" s="93">
        <v>4</v>
      </c>
      <c r="DI17" s="93">
        <v>2</v>
      </c>
      <c r="DJ17" s="93">
        <v>1</v>
      </c>
      <c r="DK17" s="93">
        <v>-2.25</v>
      </c>
      <c r="DL17" s="93">
        <v>-2.25</v>
      </c>
    </row>
    <row r="18" spans="1:116" ht="15">
      <c r="A18" s="93" t="s">
        <v>348</v>
      </c>
      <c r="B18" s="93" t="s">
        <v>346</v>
      </c>
      <c r="C18" s="93" t="s">
        <v>237</v>
      </c>
      <c r="D18" s="93" t="s">
        <v>246</v>
      </c>
      <c r="E18" s="93"/>
      <c r="F18" s="93" t="s">
        <v>248</v>
      </c>
      <c r="G18" s="145">
        <v>43602.62517361111</v>
      </c>
      <c r="H18" s="93" t="s">
        <v>255</v>
      </c>
      <c r="I18" s="93"/>
      <c r="J18" s="93"/>
      <c r="K18" s="93" t="s">
        <v>273</v>
      </c>
      <c r="L18" s="93"/>
      <c r="M18" s="93" t="s">
        <v>292</v>
      </c>
      <c r="N18" s="145">
        <v>43602.62517361111</v>
      </c>
      <c r="O18" s="145">
        <v>43602</v>
      </c>
      <c r="P18" s="146">
        <v>0.6251736111111111</v>
      </c>
      <c r="Q18" s="93" t="s">
        <v>327</v>
      </c>
      <c r="R18" s="93"/>
      <c r="S18" s="93"/>
      <c r="T18" s="93" t="s">
        <v>348</v>
      </c>
      <c r="U18" s="93"/>
      <c r="V18" s="93" t="b">
        <v>0</v>
      </c>
      <c r="W18" s="93">
        <v>0</v>
      </c>
      <c r="X18" s="93"/>
      <c r="Y18" s="93" t="b">
        <v>0</v>
      </c>
      <c r="Z18" s="93" t="s">
        <v>362</v>
      </c>
      <c r="AA18" s="93"/>
      <c r="AB18" s="93"/>
      <c r="AC18" s="93" t="b">
        <v>0</v>
      </c>
      <c r="AD18" s="93">
        <v>1</v>
      </c>
      <c r="AE18" s="93" t="s">
        <v>346</v>
      </c>
      <c r="AF18" s="93" t="s">
        <v>367</v>
      </c>
      <c r="AG18" s="93" t="b">
        <v>0</v>
      </c>
      <c r="AH18" s="93" t="s">
        <v>346</v>
      </c>
      <c r="AI18" s="93" t="s">
        <v>196</v>
      </c>
      <c r="AJ18" s="93">
        <v>0</v>
      </c>
      <c r="AK18" s="93">
        <v>0</v>
      </c>
      <c r="AL18" s="93"/>
      <c r="AM18" s="93"/>
      <c r="AN18" s="93"/>
      <c r="AO18" s="93"/>
      <c r="AP18" s="93"/>
      <c r="AQ18" s="93"/>
      <c r="AR18" s="93"/>
      <c r="AS18" s="93"/>
      <c r="AT18" s="93">
        <v>2</v>
      </c>
      <c r="AU18" s="93">
        <v>1</v>
      </c>
      <c r="AV18" s="93">
        <v>2</v>
      </c>
      <c r="AW18" s="93" t="s">
        <v>237</v>
      </c>
      <c r="AX18" s="93"/>
      <c r="AY18" s="93"/>
      <c r="AZ18" s="93"/>
      <c r="BA18" s="93"/>
      <c r="BB18" s="93"/>
      <c r="BC18" s="93"/>
      <c r="BD18" s="93"/>
      <c r="BE18" s="93"/>
      <c r="BF18" s="93"/>
      <c r="BG18" s="93" t="s">
        <v>390</v>
      </c>
      <c r="BH18" s="93">
        <v>1977</v>
      </c>
      <c r="BI18" s="93">
        <v>7373</v>
      </c>
      <c r="BJ18" s="93">
        <v>19118</v>
      </c>
      <c r="BK18" s="93">
        <v>12127</v>
      </c>
      <c r="BL18" s="93"/>
      <c r="BM18" s="93" t="s">
        <v>403</v>
      </c>
      <c r="BN18" s="93" t="s">
        <v>416</v>
      </c>
      <c r="BO18" s="93" t="s">
        <v>427</v>
      </c>
      <c r="BP18" s="93"/>
      <c r="BQ18" s="145">
        <v>40673.613275462965</v>
      </c>
      <c r="BR18" s="93" t="s">
        <v>439</v>
      </c>
      <c r="BS18" s="93" t="b">
        <v>0</v>
      </c>
      <c r="BT18" s="93" t="b">
        <v>0</v>
      </c>
      <c r="BU18" s="93" t="b">
        <v>1</v>
      </c>
      <c r="BV18" s="93" t="s">
        <v>362</v>
      </c>
      <c r="BW18" s="93">
        <v>803</v>
      </c>
      <c r="BX18" s="93" t="s">
        <v>453</v>
      </c>
      <c r="BY18" s="93" t="b">
        <v>0</v>
      </c>
      <c r="BZ18" s="93" t="s">
        <v>65</v>
      </c>
      <c r="CA18" s="93">
        <v>1</v>
      </c>
      <c r="CB18" s="93" t="s">
        <v>246</v>
      </c>
      <c r="CC18" s="93"/>
      <c r="CD18" s="93"/>
      <c r="CE18" s="93"/>
      <c r="CF18" s="93"/>
      <c r="CG18" s="93"/>
      <c r="CH18" s="93"/>
      <c r="CI18" s="93"/>
      <c r="CJ18" s="93"/>
      <c r="CK18" s="93"/>
      <c r="CL18" s="93" t="s">
        <v>398</v>
      </c>
      <c r="CM18" s="93">
        <v>395</v>
      </c>
      <c r="CN18" s="93">
        <v>1083</v>
      </c>
      <c r="CO18" s="93">
        <v>1650</v>
      </c>
      <c r="CP18" s="93">
        <v>1336</v>
      </c>
      <c r="CQ18" s="93"/>
      <c r="CR18" s="93" t="s">
        <v>411</v>
      </c>
      <c r="CS18" s="93" t="s">
        <v>418</v>
      </c>
      <c r="CT18" s="93" t="s">
        <v>435</v>
      </c>
      <c r="CU18" s="93"/>
      <c r="CV18" s="145">
        <v>40595.93510416667</v>
      </c>
      <c r="CW18" s="93" t="s">
        <v>447</v>
      </c>
      <c r="CX18" s="93" t="b">
        <v>0</v>
      </c>
      <c r="CY18" s="93" t="b">
        <v>0</v>
      </c>
      <c r="CZ18" s="93" t="b">
        <v>0</v>
      </c>
      <c r="DA18" s="93" t="s">
        <v>362</v>
      </c>
      <c r="DB18" s="93">
        <v>77</v>
      </c>
      <c r="DC18" s="93" t="s">
        <v>453</v>
      </c>
      <c r="DD18" s="93" t="b">
        <v>0</v>
      </c>
      <c r="DE18" s="93" t="s">
        <v>65</v>
      </c>
      <c r="DF18" s="93">
        <v>2</v>
      </c>
      <c r="DG18" s="93">
        <v>6</v>
      </c>
      <c r="DH18" s="93">
        <v>6</v>
      </c>
      <c r="DI18" s="93">
        <v>2</v>
      </c>
      <c r="DJ18" s="93">
        <v>1</v>
      </c>
      <c r="DK18" s="93">
        <v>1.75</v>
      </c>
      <c r="DL18" s="93">
        <v>1.75</v>
      </c>
    </row>
    <row r="19" spans="1:116" ht="15">
      <c r="A19" s="93" t="s">
        <v>347</v>
      </c>
      <c r="B19" s="93" t="s">
        <v>347</v>
      </c>
      <c r="C19" s="93" t="s">
        <v>237</v>
      </c>
      <c r="D19" s="93" t="s">
        <v>246</v>
      </c>
      <c r="E19" s="93"/>
      <c r="F19" s="93" t="s">
        <v>248</v>
      </c>
      <c r="G19" s="145">
        <v>43596.34032407407</v>
      </c>
      <c r="H19" s="93" t="s">
        <v>256</v>
      </c>
      <c r="I19" s="93" t="s">
        <v>260</v>
      </c>
      <c r="J19" s="93" t="s">
        <v>265</v>
      </c>
      <c r="K19" s="93" t="s">
        <v>273</v>
      </c>
      <c r="L19" s="93" t="s">
        <v>283</v>
      </c>
      <c r="M19" s="93" t="s">
        <v>283</v>
      </c>
      <c r="N19" s="145">
        <v>43596.34032407407</v>
      </c>
      <c r="O19" s="145">
        <v>43596</v>
      </c>
      <c r="P19" s="146">
        <v>0.34032407407407406</v>
      </c>
      <c r="Q19" s="93" t="s">
        <v>326</v>
      </c>
      <c r="R19" s="93"/>
      <c r="S19" s="93"/>
      <c r="T19" s="93" t="s">
        <v>347</v>
      </c>
      <c r="U19" s="93"/>
      <c r="V19" s="93" t="b">
        <v>0</v>
      </c>
      <c r="W19" s="93">
        <v>3</v>
      </c>
      <c r="X19" s="93"/>
      <c r="Y19" s="93" t="b">
        <v>0</v>
      </c>
      <c r="Z19" s="93" t="s">
        <v>362</v>
      </c>
      <c r="AA19" s="93"/>
      <c r="AB19" s="93"/>
      <c r="AC19" s="93" t="b">
        <v>0</v>
      </c>
      <c r="AD19" s="93">
        <v>1</v>
      </c>
      <c r="AE19" s="93"/>
      <c r="AF19" s="93" t="s">
        <v>366</v>
      </c>
      <c r="AG19" s="93" t="b">
        <v>0</v>
      </c>
      <c r="AH19" s="93" t="s">
        <v>347</v>
      </c>
      <c r="AI19" s="93" t="s">
        <v>196</v>
      </c>
      <c r="AJ19" s="93">
        <v>0</v>
      </c>
      <c r="AK19" s="93">
        <v>0</v>
      </c>
      <c r="AL19" s="93"/>
      <c r="AM19" s="93"/>
      <c r="AN19" s="93"/>
      <c r="AO19" s="93"/>
      <c r="AP19" s="93"/>
      <c r="AQ19" s="93"/>
      <c r="AR19" s="93"/>
      <c r="AS19" s="93"/>
      <c r="AT19" s="93">
        <v>2</v>
      </c>
      <c r="AU19" s="93">
        <v>1</v>
      </c>
      <c r="AV19" s="93">
        <v>2</v>
      </c>
      <c r="AW19" s="93" t="s">
        <v>237</v>
      </c>
      <c r="AX19" s="93"/>
      <c r="AY19" s="93"/>
      <c r="AZ19" s="93"/>
      <c r="BA19" s="93"/>
      <c r="BB19" s="93"/>
      <c r="BC19" s="93"/>
      <c r="BD19" s="93"/>
      <c r="BE19" s="93"/>
      <c r="BF19" s="93"/>
      <c r="BG19" s="93" t="s">
        <v>390</v>
      </c>
      <c r="BH19" s="93">
        <v>1977</v>
      </c>
      <c r="BI19" s="93">
        <v>7373</v>
      </c>
      <c r="BJ19" s="93">
        <v>19118</v>
      </c>
      <c r="BK19" s="93">
        <v>12127</v>
      </c>
      <c r="BL19" s="93"/>
      <c r="BM19" s="93" t="s">
        <v>403</v>
      </c>
      <c r="BN19" s="93" t="s">
        <v>416</v>
      </c>
      <c r="BO19" s="93" t="s">
        <v>427</v>
      </c>
      <c r="BP19" s="93"/>
      <c r="BQ19" s="145">
        <v>40673.613275462965</v>
      </c>
      <c r="BR19" s="93" t="s">
        <v>439</v>
      </c>
      <c r="BS19" s="93" t="b">
        <v>0</v>
      </c>
      <c r="BT19" s="93" t="b">
        <v>0</v>
      </c>
      <c r="BU19" s="93" t="b">
        <v>1</v>
      </c>
      <c r="BV19" s="93" t="s">
        <v>362</v>
      </c>
      <c r="BW19" s="93">
        <v>803</v>
      </c>
      <c r="BX19" s="93" t="s">
        <v>453</v>
      </c>
      <c r="BY19" s="93" t="b">
        <v>0</v>
      </c>
      <c r="BZ19" s="93" t="s">
        <v>65</v>
      </c>
      <c r="CA19" s="93">
        <v>1</v>
      </c>
      <c r="CB19" s="93" t="s">
        <v>246</v>
      </c>
      <c r="CC19" s="93"/>
      <c r="CD19" s="93"/>
      <c r="CE19" s="93"/>
      <c r="CF19" s="93"/>
      <c r="CG19" s="93"/>
      <c r="CH19" s="93"/>
      <c r="CI19" s="93"/>
      <c r="CJ19" s="93"/>
      <c r="CK19" s="93"/>
      <c r="CL19" s="93" t="s">
        <v>398</v>
      </c>
      <c r="CM19" s="93">
        <v>395</v>
      </c>
      <c r="CN19" s="93">
        <v>1083</v>
      </c>
      <c r="CO19" s="93">
        <v>1650</v>
      </c>
      <c r="CP19" s="93">
        <v>1336</v>
      </c>
      <c r="CQ19" s="93"/>
      <c r="CR19" s="93" t="s">
        <v>411</v>
      </c>
      <c r="CS19" s="93" t="s">
        <v>418</v>
      </c>
      <c r="CT19" s="93" t="s">
        <v>435</v>
      </c>
      <c r="CU19" s="93"/>
      <c r="CV19" s="145">
        <v>40595.93510416667</v>
      </c>
      <c r="CW19" s="93" t="s">
        <v>447</v>
      </c>
      <c r="CX19" s="93" t="b">
        <v>0</v>
      </c>
      <c r="CY19" s="93" t="b">
        <v>0</v>
      </c>
      <c r="CZ19" s="93" t="b">
        <v>0</v>
      </c>
      <c r="DA19" s="93" t="s">
        <v>362</v>
      </c>
      <c r="DB19" s="93">
        <v>77</v>
      </c>
      <c r="DC19" s="93" t="s">
        <v>453</v>
      </c>
      <c r="DD19" s="93" t="b">
        <v>0</v>
      </c>
      <c r="DE19" s="93" t="s">
        <v>65</v>
      </c>
      <c r="DF19" s="93">
        <v>2</v>
      </c>
      <c r="DG19" s="93">
        <v>4</v>
      </c>
      <c r="DH19" s="93">
        <v>4</v>
      </c>
      <c r="DI19" s="93">
        <v>1</v>
      </c>
      <c r="DJ19" s="93">
        <v>1</v>
      </c>
      <c r="DK19" s="93">
        <v>-2.25</v>
      </c>
      <c r="DL19" s="93">
        <v>-2.25</v>
      </c>
    </row>
    <row r="20" spans="1:116" ht="15">
      <c r="A20" s="93" t="s">
        <v>346</v>
      </c>
      <c r="B20" s="93" t="s">
        <v>346</v>
      </c>
      <c r="C20" s="93" t="s">
        <v>239</v>
      </c>
      <c r="D20" s="93" t="s">
        <v>246</v>
      </c>
      <c r="E20" s="93"/>
      <c r="F20" s="93" t="s">
        <v>248</v>
      </c>
      <c r="G20" s="145">
        <v>43602.60469907407</v>
      </c>
      <c r="H20" s="93" t="s">
        <v>255</v>
      </c>
      <c r="I20" s="93" t="s">
        <v>263</v>
      </c>
      <c r="J20" s="93" t="s">
        <v>265</v>
      </c>
      <c r="K20" s="93" t="s">
        <v>273</v>
      </c>
      <c r="L20" s="93"/>
      <c r="M20" s="93" t="s">
        <v>291</v>
      </c>
      <c r="N20" s="145">
        <v>43602.60469907407</v>
      </c>
      <c r="O20" s="145">
        <v>43602</v>
      </c>
      <c r="P20" s="146">
        <v>0.6046990740740741</v>
      </c>
      <c r="Q20" s="93" t="s">
        <v>325</v>
      </c>
      <c r="R20" s="93"/>
      <c r="S20" s="93"/>
      <c r="T20" s="93" t="s">
        <v>346</v>
      </c>
      <c r="U20" s="93"/>
      <c r="V20" s="93" t="b">
        <v>0</v>
      </c>
      <c r="W20" s="93">
        <v>2</v>
      </c>
      <c r="X20" s="93"/>
      <c r="Y20" s="93" t="b">
        <v>0</v>
      </c>
      <c r="Z20" s="93" t="s">
        <v>362</v>
      </c>
      <c r="AA20" s="93"/>
      <c r="AB20" s="93"/>
      <c r="AC20" s="93" t="b">
        <v>0</v>
      </c>
      <c r="AD20" s="93">
        <v>1</v>
      </c>
      <c r="AE20" s="93"/>
      <c r="AF20" s="93" t="s">
        <v>364</v>
      </c>
      <c r="AG20" s="93" t="b">
        <v>0</v>
      </c>
      <c r="AH20" s="93" t="s">
        <v>346</v>
      </c>
      <c r="AI20" s="93" t="s">
        <v>196</v>
      </c>
      <c r="AJ20" s="93">
        <v>0</v>
      </c>
      <c r="AK20" s="93">
        <v>0</v>
      </c>
      <c r="AL20" s="93"/>
      <c r="AM20" s="93"/>
      <c r="AN20" s="93"/>
      <c r="AO20" s="93"/>
      <c r="AP20" s="93"/>
      <c r="AQ20" s="93"/>
      <c r="AR20" s="93"/>
      <c r="AS20" s="93"/>
      <c r="AT20" s="93">
        <v>1</v>
      </c>
      <c r="AU20" s="93">
        <v>2</v>
      </c>
      <c r="AV20" s="93">
        <v>2</v>
      </c>
      <c r="AW20" s="93" t="s">
        <v>239</v>
      </c>
      <c r="AX20" s="93"/>
      <c r="AY20" s="93"/>
      <c r="AZ20" s="93"/>
      <c r="BA20" s="93"/>
      <c r="BB20" s="93"/>
      <c r="BC20" s="93"/>
      <c r="BD20" s="93"/>
      <c r="BE20" s="93"/>
      <c r="BF20" s="93"/>
      <c r="BG20" s="93" t="s">
        <v>397</v>
      </c>
      <c r="BH20" s="93">
        <v>2689</v>
      </c>
      <c r="BI20" s="93">
        <v>16177</v>
      </c>
      <c r="BJ20" s="93">
        <v>7159</v>
      </c>
      <c r="BK20" s="93">
        <v>6561</v>
      </c>
      <c r="BL20" s="93"/>
      <c r="BM20" s="93" t="s">
        <v>410</v>
      </c>
      <c r="BN20" s="93" t="s">
        <v>423</v>
      </c>
      <c r="BO20" s="93" t="s">
        <v>434</v>
      </c>
      <c r="BP20" s="93"/>
      <c r="BQ20" s="145">
        <v>41506.32561342593</v>
      </c>
      <c r="BR20" s="93" t="s">
        <v>446</v>
      </c>
      <c r="BS20" s="93" t="b">
        <v>0</v>
      </c>
      <c r="BT20" s="93" t="b">
        <v>0</v>
      </c>
      <c r="BU20" s="93" t="b">
        <v>1</v>
      </c>
      <c r="BV20" s="93" t="s">
        <v>362</v>
      </c>
      <c r="BW20" s="93">
        <v>679</v>
      </c>
      <c r="BX20" s="93" t="s">
        <v>453</v>
      </c>
      <c r="BY20" s="93" t="b">
        <v>0</v>
      </c>
      <c r="BZ20" s="93" t="s">
        <v>66</v>
      </c>
      <c r="CA20" s="93">
        <v>2</v>
      </c>
      <c r="CB20" s="93" t="s">
        <v>246</v>
      </c>
      <c r="CC20" s="93"/>
      <c r="CD20" s="93"/>
      <c r="CE20" s="93"/>
      <c r="CF20" s="93"/>
      <c r="CG20" s="93"/>
      <c r="CH20" s="93"/>
      <c r="CI20" s="93"/>
      <c r="CJ20" s="93"/>
      <c r="CK20" s="93"/>
      <c r="CL20" s="93" t="s">
        <v>398</v>
      </c>
      <c r="CM20" s="93">
        <v>395</v>
      </c>
      <c r="CN20" s="93">
        <v>1083</v>
      </c>
      <c r="CO20" s="93">
        <v>1650</v>
      </c>
      <c r="CP20" s="93">
        <v>1336</v>
      </c>
      <c r="CQ20" s="93"/>
      <c r="CR20" s="93" t="s">
        <v>411</v>
      </c>
      <c r="CS20" s="93" t="s">
        <v>418</v>
      </c>
      <c r="CT20" s="93" t="s">
        <v>435</v>
      </c>
      <c r="CU20" s="93"/>
      <c r="CV20" s="145">
        <v>40595.93510416667</v>
      </c>
      <c r="CW20" s="93" t="s">
        <v>447</v>
      </c>
      <c r="CX20" s="93" t="b">
        <v>0</v>
      </c>
      <c r="CY20" s="93" t="b">
        <v>0</v>
      </c>
      <c r="CZ20" s="93" t="b">
        <v>0</v>
      </c>
      <c r="DA20" s="93" t="s">
        <v>362</v>
      </c>
      <c r="DB20" s="93">
        <v>77</v>
      </c>
      <c r="DC20" s="93" t="s">
        <v>453</v>
      </c>
      <c r="DD20" s="93" t="b">
        <v>0</v>
      </c>
      <c r="DE20" s="93" t="s">
        <v>65</v>
      </c>
      <c r="DF20" s="93">
        <v>2</v>
      </c>
      <c r="DG20" s="93">
        <v>6</v>
      </c>
      <c r="DH20" s="93">
        <v>6</v>
      </c>
      <c r="DI20" s="93">
        <v>1</v>
      </c>
      <c r="DJ20" s="93">
        <v>1</v>
      </c>
      <c r="DK20" s="93">
        <v>1.75</v>
      </c>
      <c r="DL20" s="93">
        <v>1.75</v>
      </c>
    </row>
    <row r="21" spans="1:116" ht="15">
      <c r="A21" s="93" t="s">
        <v>348</v>
      </c>
      <c r="B21" s="93" t="s">
        <v>346</v>
      </c>
      <c r="C21" s="93" t="s">
        <v>237</v>
      </c>
      <c r="D21" s="93" t="s">
        <v>239</v>
      </c>
      <c r="E21" s="93"/>
      <c r="F21" s="93" t="s">
        <v>247</v>
      </c>
      <c r="G21" s="145">
        <v>43602.62517361111</v>
      </c>
      <c r="H21" s="93" t="s">
        <v>255</v>
      </c>
      <c r="I21" s="93"/>
      <c r="J21" s="93"/>
      <c r="K21" s="93" t="s">
        <v>273</v>
      </c>
      <c r="L21" s="93"/>
      <c r="M21" s="93" t="s">
        <v>292</v>
      </c>
      <c r="N21" s="145">
        <v>43602.62517361111</v>
      </c>
      <c r="O21" s="145">
        <v>43602</v>
      </c>
      <c r="P21" s="146">
        <v>0.6251736111111111</v>
      </c>
      <c r="Q21" s="93" t="s">
        <v>327</v>
      </c>
      <c r="R21" s="93"/>
      <c r="S21" s="93"/>
      <c r="T21" s="93" t="s">
        <v>348</v>
      </c>
      <c r="U21" s="93"/>
      <c r="V21" s="93" t="b">
        <v>0</v>
      </c>
      <c r="W21" s="93">
        <v>0</v>
      </c>
      <c r="X21" s="93"/>
      <c r="Y21" s="93" t="b">
        <v>0</v>
      </c>
      <c r="Z21" s="93" t="s">
        <v>362</v>
      </c>
      <c r="AA21" s="93"/>
      <c r="AB21" s="93"/>
      <c r="AC21" s="93" t="b">
        <v>0</v>
      </c>
      <c r="AD21" s="93">
        <v>1</v>
      </c>
      <c r="AE21" s="93" t="s">
        <v>346</v>
      </c>
      <c r="AF21" s="93" t="s">
        <v>367</v>
      </c>
      <c r="AG21" s="93" t="b">
        <v>0</v>
      </c>
      <c r="AH21" s="93" t="s">
        <v>346</v>
      </c>
      <c r="AI21" s="93" t="s">
        <v>196</v>
      </c>
      <c r="AJ21" s="93">
        <v>0</v>
      </c>
      <c r="AK21" s="93">
        <v>0</v>
      </c>
      <c r="AL21" s="93"/>
      <c r="AM21" s="93"/>
      <c r="AN21" s="93"/>
      <c r="AO21" s="93"/>
      <c r="AP21" s="93"/>
      <c r="AQ21" s="93"/>
      <c r="AR21" s="93"/>
      <c r="AS21" s="93"/>
      <c r="AT21" s="93">
        <v>1</v>
      </c>
      <c r="AU21" s="93">
        <v>1</v>
      </c>
      <c r="AV21" s="93">
        <v>2</v>
      </c>
      <c r="AW21" s="93" t="s">
        <v>237</v>
      </c>
      <c r="AX21" s="93"/>
      <c r="AY21" s="93"/>
      <c r="AZ21" s="93"/>
      <c r="BA21" s="93"/>
      <c r="BB21" s="93"/>
      <c r="BC21" s="93"/>
      <c r="BD21" s="93"/>
      <c r="BE21" s="93"/>
      <c r="BF21" s="93"/>
      <c r="BG21" s="93" t="s">
        <v>390</v>
      </c>
      <c r="BH21" s="93">
        <v>1977</v>
      </c>
      <c r="BI21" s="93">
        <v>7373</v>
      </c>
      <c r="BJ21" s="93">
        <v>19118</v>
      </c>
      <c r="BK21" s="93">
        <v>12127</v>
      </c>
      <c r="BL21" s="93"/>
      <c r="BM21" s="93" t="s">
        <v>403</v>
      </c>
      <c r="BN21" s="93" t="s">
        <v>416</v>
      </c>
      <c r="BO21" s="93" t="s">
        <v>427</v>
      </c>
      <c r="BP21" s="93"/>
      <c r="BQ21" s="145">
        <v>40673.613275462965</v>
      </c>
      <c r="BR21" s="93" t="s">
        <v>439</v>
      </c>
      <c r="BS21" s="93" t="b">
        <v>0</v>
      </c>
      <c r="BT21" s="93" t="b">
        <v>0</v>
      </c>
      <c r="BU21" s="93" t="b">
        <v>1</v>
      </c>
      <c r="BV21" s="93" t="s">
        <v>362</v>
      </c>
      <c r="BW21" s="93">
        <v>803</v>
      </c>
      <c r="BX21" s="93" t="s">
        <v>453</v>
      </c>
      <c r="BY21" s="93" t="b">
        <v>0</v>
      </c>
      <c r="BZ21" s="93" t="s">
        <v>65</v>
      </c>
      <c r="CA21" s="93">
        <v>1</v>
      </c>
      <c r="CB21" s="93" t="s">
        <v>239</v>
      </c>
      <c r="CC21" s="93"/>
      <c r="CD21" s="93"/>
      <c r="CE21" s="93"/>
      <c r="CF21" s="93"/>
      <c r="CG21" s="93"/>
      <c r="CH21" s="93"/>
      <c r="CI21" s="93"/>
      <c r="CJ21" s="93"/>
      <c r="CK21" s="93"/>
      <c r="CL21" s="93" t="s">
        <v>397</v>
      </c>
      <c r="CM21" s="93">
        <v>2689</v>
      </c>
      <c r="CN21" s="93">
        <v>16177</v>
      </c>
      <c r="CO21" s="93">
        <v>7159</v>
      </c>
      <c r="CP21" s="93">
        <v>6561</v>
      </c>
      <c r="CQ21" s="93"/>
      <c r="CR21" s="93" t="s">
        <v>410</v>
      </c>
      <c r="CS21" s="93" t="s">
        <v>423</v>
      </c>
      <c r="CT21" s="93" t="s">
        <v>434</v>
      </c>
      <c r="CU21" s="93"/>
      <c r="CV21" s="145">
        <v>41506.32561342593</v>
      </c>
      <c r="CW21" s="93" t="s">
        <v>446</v>
      </c>
      <c r="CX21" s="93" t="b">
        <v>0</v>
      </c>
      <c r="CY21" s="93" t="b">
        <v>0</v>
      </c>
      <c r="CZ21" s="93" t="b">
        <v>1</v>
      </c>
      <c r="DA21" s="93" t="s">
        <v>362</v>
      </c>
      <c r="DB21" s="93">
        <v>679</v>
      </c>
      <c r="DC21" s="93" t="s">
        <v>453</v>
      </c>
      <c r="DD21" s="93" t="b">
        <v>0</v>
      </c>
      <c r="DE21" s="93" t="s">
        <v>66</v>
      </c>
      <c r="DF21" s="93">
        <v>2</v>
      </c>
      <c r="DG21" s="93">
        <v>6</v>
      </c>
      <c r="DH21" s="93">
        <v>6</v>
      </c>
      <c r="DI21" s="93">
        <v>2</v>
      </c>
      <c r="DJ21" s="93">
        <v>1</v>
      </c>
      <c r="DK21" s="93">
        <v>1.75</v>
      </c>
      <c r="DL21" s="93">
        <v>1.75</v>
      </c>
    </row>
    <row r="22" spans="1:116" ht="15">
      <c r="A22" s="93" t="s">
        <v>347</v>
      </c>
      <c r="B22" s="93" t="s">
        <v>347</v>
      </c>
      <c r="C22" s="93" t="s">
        <v>237</v>
      </c>
      <c r="D22" s="93" t="s">
        <v>239</v>
      </c>
      <c r="E22" s="93"/>
      <c r="F22" s="93" t="s">
        <v>248</v>
      </c>
      <c r="G22" s="145">
        <v>43596.34032407407</v>
      </c>
      <c r="H22" s="93" t="s">
        <v>256</v>
      </c>
      <c r="I22" s="93" t="s">
        <v>260</v>
      </c>
      <c r="J22" s="93" t="s">
        <v>265</v>
      </c>
      <c r="K22" s="93" t="s">
        <v>273</v>
      </c>
      <c r="L22" s="93" t="s">
        <v>283</v>
      </c>
      <c r="M22" s="93" t="s">
        <v>283</v>
      </c>
      <c r="N22" s="145">
        <v>43596.34032407407</v>
      </c>
      <c r="O22" s="145">
        <v>43596</v>
      </c>
      <c r="P22" s="146">
        <v>0.34032407407407406</v>
      </c>
      <c r="Q22" s="93" t="s">
        <v>326</v>
      </c>
      <c r="R22" s="93"/>
      <c r="S22" s="93"/>
      <c r="T22" s="93" t="s">
        <v>347</v>
      </c>
      <c r="U22" s="93"/>
      <c r="V22" s="93" t="b">
        <v>0</v>
      </c>
      <c r="W22" s="93">
        <v>3</v>
      </c>
      <c r="X22" s="93"/>
      <c r="Y22" s="93" t="b">
        <v>0</v>
      </c>
      <c r="Z22" s="93" t="s">
        <v>362</v>
      </c>
      <c r="AA22" s="93"/>
      <c r="AB22" s="93"/>
      <c r="AC22" s="93" t="b">
        <v>0</v>
      </c>
      <c r="AD22" s="93">
        <v>1</v>
      </c>
      <c r="AE22" s="93"/>
      <c r="AF22" s="93" t="s">
        <v>366</v>
      </c>
      <c r="AG22" s="93" t="b">
        <v>0</v>
      </c>
      <c r="AH22" s="93" t="s">
        <v>347</v>
      </c>
      <c r="AI22" s="93" t="s">
        <v>196</v>
      </c>
      <c r="AJ22" s="93">
        <v>0</v>
      </c>
      <c r="AK22" s="93">
        <v>0</v>
      </c>
      <c r="AL22" s="93"/>
      <c r="AM22" s="93"/>
      <c r="AN22" s="93"/>
      <c r="AO22" s="93"/>
      <c r="AP22" s="93"/>
      <c r="AQ22" s="93"/>
      <c r="AR22" s="93"/>
      <c r="AS22" s="93"/>
      <c r="AT22" s="93">
        <v>1</v>
      </c>
      <c r="AU22" s="93">
        <v>1</v>
      </c>
      <c r="AV22" s="93">
        <v>2</v>
      </c>
      <c r="AW22" s="93" t="s">
        <v>237</v>
      </c>
      <c r="AX22" s="93"/>
      <c r="AY22" s="93"/>
      <c r="AZ22" s="93"/>
      <c r="BA22" s="93"/>
      <c r="BB22" s="93"/>
      <c r="BC22" s="93"/>
      <c r="BD22" s="93"/>
      <c r="BE22" s="93"/>
      <c r="BF22" s="93"/>
      <c r="BG22" s="93" t="s">
        <v>390</v>
      </c>
      <c r="BH22" s="93">
        <v>1977</v>
      </c>
      <c r="BI22" s="93">
        <v>7373</v>
      </c>
      <c r="BJ22" s="93">
        <v>19118</v>
      </c>
      <c r="BK22" s="93">
        <v>12127</v>
      </c>
      <c r="BL22" s="93"/>
      <c r="BM22" s="93" t="s">
        <v>403</v>
      </c>
      <c r="BN22" s="93" t="s">
        <v>416</v>
      </c>
      <c r="BO22" s="93" t="s">
        <v>427</v>
      </c>
      <c r="BP22" s="93"/>
      <c r="BQ22" s="145">
        <v>40673.613275462965</v>
      </c>
      <c r="BR22" s="93" t="s">
        <v>439</v>
      </c>
      <c r="BS22" s="93" t="b">
        <v>0</v>
      </c>
      <c r="BT22" s="93" t="b">
        <v>0</v>
      </c>
      <c r="BU22" s="93" t="b">
        <v>1</v>
      </c>
      <c r="BV22" s="93" t="s">
        <v>362</v>
      </c>
      <c r="BW22" s="93">
        <v>803</v>
      </c>
      <c r="BX22" s="93" t="s">
        <v>453</v>
      </c>
      <c r="BY22" s="93" t="b">
        <v>0</v>
      </c>
      <c r="BZ22" s="93" t="s">
        <v>65</v>
      </c>
      <c r="CA22" s="93">
        <v>1</v>
      </c>
      <c r="CB22" s="93" t="s">
        <v>239</v>
      </c>
      <c r="CC22" s="93"/>
      <c r="CD22" s="93"/>
      <c r="CE22" s="93"/>
      <c r="CF22" s="93"/>
      <c r="CG22" s="93"/>
      <c r="CH22" s="93"/>
      <c r="CI22" s="93"/>
      <c r="CJ22" s="93"/>
      <c r="CK22" s="93"/>
      <c r="CL22" s="93" t="s">
        <v>397</v>
      </c>
      <c r="CM22" s="93">
        <v>2689</v>
      </c>
      <c r="CN22" s="93">
        <v>16177</v>
      </c>
      <c r="CO22" s="93">
        <v>7159</v>
      </c>
      <c r="CP22" s="93">
        <v>6561</v>
      </c>
      <c r="CQ22" s="93"/>
      <c r="CR22" s="93" t="s">
        <v>410</v>
      </c>
      <c r="CS22" s="93" t="s">
        <v>423</v>
      </c>
      <c r="CT22" s="93" t="s">
        <v>434</v>
      </c>
      <c r="CU22" s="93"/>
      <c r="CV22" s="145">
        <v>41506.32561342593</v>
      </c>
      <c r="CW22" s="93" t="s">
        <v>446</v>
      </c>
      <c r="CX22" s="93" t="b">
        <v>0</v>
      </c>
      <c r="CY22" s="93" t="b">
        <v>0</v>
      </c>
      <c r="CZ22" s="93" t="b">
        <v>1</v>
      </c>
      <c r="DA22" s="93" t="s">
        <v>362</v>
      </c>
      <c r="DB22" s="93">
        <v>679</v>
      </c>
      <c r="DC22" s="93" t="s">
        <v>453</v>
      </c>
      <c r="DD22" s="93" t="b">
        <v>0</v>
      </c>
      <c r="DE22" s="93" t="s">
        <v>66</v>
      </c>
      <c r="DF22" s="93">
        <v>2</v>
      </c>
      <c r="DG22" s="93">
        <v>4</v>
      </c>
      <c r="DH22" s="93">
        <v>4</v>
      </c>
      <c r="DI22" s="93">
        <v>1</v>
      </c>
      <c r="DJ22" s="93">
        <v>1</v>
      </c>
      <c r="DK22" s="93">
        <v>-2.25</v>
      </c>
      <c r="DL22" s="93">
        <v>-2.25</v>
      </c>
    </row>
    <row r="23" spans="1:116" ht="15">
      <c r="A23" s="93" t="s">
        <v>346</v>
      </c>
      <c r="B23" s="93" t="s">
        <v>346</v>
      </c>
      <c r="C23" s="93" t="s">
        <v>239</v>
      </c>
      <c r="D23" s="93" t="s">
        <v>237</v>
      </c>
      <c r="E23" s="93"/>
      <c r="F23" s="93" t="s">
        <v>248</v>
      </c>
      <c r="G23" s="145">
        <v>43602.60469907407</v>
      </c>
      <c r="H23" s="93" t="s">
        <v>255</v>
      </c>
      <c r="I23" s="93" t="s">
        <v>263</v>
      </c>
      <c r="J23" s="93" t="s">
        <v>265</v>
      </c>
      <c r="K23" s="93" t="s">
        <v>273</v>
      </c>
      <c r="L23" s="93"/>
      <c r="M23" s="93" t="s">
        <v>291</v>
      </c>
      <c r="N23" s="145">
        <v>43602.60469907407</v>
      </c>
      <c r="O23" s="145">
        <v>43602</v>
      </c>
      <c r="P23" s="146">
        <v>0.6046990740740741</v>
      </c>
      <c r="Q23" s="93" t="s">
        <v>325</v>
      </c>
      <c r="R23" s="93"/>
      <c r="S23" s="93"/>
      <c r="T23" s="93" t="s">
        <v>346</v>
      </c>
      <c r="U23" s="93"/>
      <c r="V23" s="93" t="b">
        <v>0</v>
      </c>
      <c r="W23" s="93">
        <v>2</v>
      </c>
      <c r="X23" s="93"/>
      <c r="Y23" s="93" t="b">
        <v>0</v>
      </c>
      <c r="Z23" s="93" t="s">
        <v>362</v>
      </c>
      <c r="AA23" s="93"/>
      <c r="AB23" s="93"/>
      <c r="AC23" s="93" t="b">
        <v>0</v>
      </c>
      <c r="AD23" s="93">
        <v>1</v>
      </c>
      <c r="AE23" s="93"/>
      <c r="AF23" s="93" t="s">
        <v>364</v>
      </c>
      <c r="AG23" s="93" t="b">
        <v>0</v>
      </c>
      <c r="AH23" s="93" t="s">
        <v>346</v>
      </c>
      <c r="AI23" s="93" t="s">
        <v>196</v>
      </c>
      <c r="AJ23" s="93">
        <v>0</v>
      </c>
      <c r="AK23" s="93">
        <v>0</v>
      </c>
      <c r="AL23" s="93"/>
      <c r="AM23" s="93"/>
      <c r="AN23" s="93"/>
      <c r="AO23" s="93"/>
      <c r="AP23" s="93"/>
      <c r="AQ23" s="93"/>
      <c r="AR23" s="93"/>
      <c r="AS23" s="93"/>
      <c r="AT23" s="93">
        <v>1</v>
      </c>
      <c r="AU23" s="93">
        <v>2</v>
      </c>
      <c r="AV23" s="93">
        <v>1</v>
      </c>
      <c r="AW23" s="93" t="s">
        <v>239</v>
      </c>
      <c r="AX23" s="93"/>
      <c r="AY23" s="93"/>
      <c r="AZ23" s="93"/>
      <c r="BA23" s="93"/>
      <c r="BB23" s="93"/>
      <c r="BC23" s="93"/>
      <c r="BD23" s="93"/>
      <c r="BE23" s="93"/>
      <c r="BF23" s="93"/>
      <c r="BG23" s="93" t="s">
        <v>397</v>
      </c>
      <c r="BH23" s="93">
        <v>2689</v>
      </c>
      <c r="BI23" s="93">
        <v>16177</v>
      </c>
      <c r="BJ23" s="93">
        <v>7159</v>
      </c>
      <c r="BK23" s="93">
        <v>6561</v>
      </c>
      <c r="BL23" s="93"/>
      <c r="BM23" s="93" t="s">
        <v>410</v>
      </c>
      <c r="BN23" s="93" t="s">
        <v>423</v>
      </c>
      <c r="BO23" s="93" t="s">
        <v>434</v>
      </c>
      <c r="BP23" s="93"/>
      <c r="BQ23" s="145">
        <v>41506.32561342593</v>
      </c>
      <c r="BR23" s="93" t="s">
        <v>446</v>
      </c>
      <c r="BS23" s="93" t="b">
        <v>0</v>
      </c>
      <c r="BT23" s="93" t="b">
        <v>0</v>
      </c>
      <c r="BU23" s="93" t="b">
        <v>1</v>
      </c>
      <c r="BV23" s="93" t="s">
        <v>362</v>
      </c>
      <c r="BW23" s="93">
        <v>679</v>
      </c>
      <c r="BX23" s="93" t="s">
        <v>453</v>
      </c>
      <c r="BY23" s="93" t="b">
        <v>0</v>
      </c>
      <c r="BZ23" s="93" t="s">
        <v>66</v>
      </c>
      <c r="CA23" s="93">
        <v>2</v>
      </c>
      <c r="CB23" s="93" t="s">
        <v>237</v>
      </c>
      <c r="CC23" s="93"/>
      <c r="CD23" s="93"/>
      <c r="CE23" s="93"/>
      <c r="CF23" s="93"/>
      <c r="CG23" s="93"/>
      <c r="CH23" s="93"/>
      <c r="CI23" s="93"/>
      <c r="CJ23" s="93"/>
      <c r="CK23" s="93"/>
      <c r="CL23" s="93" t="s">
        <v>390</v>
      </c>
      <c r="CM23" s="93">
        <v>1977</v>
      </c>
      <c r="CN23" s="93">
        <v>7373</v>
      </c>
      <c r="CO23" s="93">
        <v>19118</v>
      </c>
      <c r="CP23" s="93">
        <v>12127</v>
      </c>
      <c r="CQ23" s="93"/>
      <c r="CR23" s="93" t="s">
        <v>403</v>
      </c>
      <c r="CS23" s="93" t="s">
        <v>416</v>
      </c>
      <c r="CT23" s="93" t="s">
        <v>427</v>
      </c>
      <c r="CU23" s="93"/>
      <c r="CV23" s="145">
        <v>40673.613275462965</v>
      </c>
      <c r="CW23" s="93" t="s">
        <v>439</v>
      </c>
      <c r="CX23" s="93" t="b">
        <v>0</v>
      </c>
      <c r="CY23" s="93" t="b">
        <v>0</v>
      </c>
      <c r="CZ23" s="93" t="b">
        <v>1</v>
      </c>
      <c r="DA23" s="93" t="s">
        <v>362</v>
      </c>
      <c r="DB23" s="93">
        <v>803</v>
      </c>
      <c r="DC23" s="93" t="s">
        <v>453</v>
      </c>
      <c r="DD23" s="93" t="b">
        <v>0</v>
      </c>
      <c r="DE23" s="93" t="s">
        <v>65</v>
      </c>
      <c r="DF23" s="93">
        <v>1</v>
      </c>
      <c r="DG23" s="93">
        <v>6</v>
      </c>
      <c r="DH23" s="93">
        <v>6</v>
      </c>
      <c r="DI23" s="93">
        <v>1</v>
      </c>
      <c r="DJ23" s="93">
        <v>1</v>
      </c>
      <c r="DK23" s="93">
        <v>1.75</v>
      </c>
      <c r="DL23" s="93">
        <v>1.75</v>
      </c>
    </row>
    <row r="24" spans="1:116" ht="15">
      <c r="A24" s="93" t="s">
        <v>345</v>
      </c>
      <c r="B24" s="93" t="s">
        <v>345</v>
      </c>
      <c r="C24" s="93" t="s">
        <v>237</v>
      </c>
      <c r="D24" s="93" t="s">
        <v>238</v>
      </c>
      <c r="E24" s="93"/>
      <c r="F24" s="93" t="s">
        <v>248</v>
      </c>
      <c r="G24" s="145">
        <v>43597.79865740741</v>
      </c>
      <c r="H24" s="93" t="s">
        <v>254</v>
      </c>
      <c r="I24" s="93" t="s">
        <v>260</v>
      </c>
      <c r="J24" s="93" t="s">
        <v>265</v>
      </c>
      <c r="K24" s="93" t="s">
        <v>272</v>
      </c>
      <c r="L24" s="93" t="s">
        <v>282</v>
      </c>
      <c r="M24" s="93" t="s">
        <v>282</v>
      </c>
      <c r="N24" s="145">
        <v>43597.79865740741</v>
      </c>
      <c r="O24" s="145">
        <v>43597</v>
      </c>
      <c r="P24" s="146">
        <v>0.7986574074074074</v>
      </c>
      <c r="Q24" s="93" t="s">
        <v>324</v>
      </c>
      <c r="R24" s="93"/>
      <c r="S24" s="93"/>
      <c r="T24" s="93" t="s">
        <v>345</v>
      </c>
      <c r="U24" s="93"/>
      <c r="V24" s="93" t="b">
        <v>0</v>
      </c>
      <c r="W24" s="93">
        <v>3</v>
      </c>
      <c r="X24" s="93"/>
      <c r="Y24" s="93" t="b">
        <v>0</v>
      </c>
      <c r="Z24" s="93" t="s">
        <v>362</v>
      </c>
      <c r="AA24" s="93"/>
      <c r="AB24" s="93"/>
      <c r="AC24" s="93" t="b">
        <v>0</v>
      </c>
      <c r="AD24" s="93">
        <v>1</v>
      </c>
      <c r="AE24" s="93"/>
      <c r="AF24" s="93" t="s">
        <v>366</v>
      </c>
      <c r="AG24" s="93" t="b">
        <v>0</v>
      </c>
      <c r="AH24" s="93" t="s">
        <v>345</v>
      </c>
      <c r="AI24" s="93" t="s">
        <v>196</v>
      </c>
      <c r="AJ24" s="93">
        <v>0</v>
      </c>
      <c r="AK24" s="93">
        <v>0</v>
      </c>
      <c r="AL24" s="93"/>
      <c r="AM24" s="93"/>
      <c r="AN24" s="93"/>
      <c r="AO24" s="93"/>
      <c r="AP24" s="93"/>
      <c r="AQ24" s="93"/>
      <c r="AR24" s="93"/>
      <c r="AS24" s="93"/>
      <c r="AT24" s="93">
        <v>1</v>
      </c>
      <c r="AU24" s="93">
        <v>1</v>
      </c>
      <c r="AV24" s="93">
        <v>1</v>
      </c>
      <c r="AW24" s="93" t="s">
        <v>237</v>
      </c>
      <c r="AX24" s="93"/>
      <c r="AY24" s="93"/>
      <c r="AZ24" s="93"/>
      <c r="BA24" s="93"/>
      <c r="BB24" s="93"/>
      <c r="BC24" s="93"/>
      <c r="BD24" s="93"/>
      <c r="BE24" s="93"/>
      <c r="BF24" s="93"/>
      <c r="BG24" s="93" t="s">
        <v>390</v>
      </c>
      <c r="BH24" s="93">
        <v>1977</v>
      </c>
      <c r="BI24" s="93">
        <v>7373</v>
      </c>
      <c r="BJ24" s="93">
        <v>19118</v>
      </c>
      <c r="BK24" s="93">
        <v>12127</v>
      </c>
      <c r="BL24" s="93"/>
      <c r="BM24" s="93" t="s">
        <v>403</v>
      </c>
      <c r="BN24" s="93" t="s">
        <v>416</v>
      </c>
      <c r="BO24" s="93" t="s">
        <v>427</v>
      </c>
      <c r="BP24" s="93"/>
      <c r="BQ24" s="145">
        <v>40673.613275462965</v>
      </c>
      <c r="BR24" s="93" t="s">
        <v>439</v>
      </c>
      <c r="BS24" s="93" t="b">
        <v>0</v>
      </c>
      <c r="BT24" s="93" t="b">
        <v>0</v>
      </c>
      <c r="BU24" s="93" t="b">
        <v>1</v>
      </c>
      <c r="BV24" s="93" t="s">
        <v>362</v>
      </c>
      <c r="BW24" s="93">
        <v>803</v>
      </c>
      <c r="BX24" s="93" t="s">
        <v>453</v>
      </c>
      <c r="BY24" s="93" t="b">
        <v>0</v>
      </c>
      <c r="BZ24" s="93" t="s">
        <v>65</v>
      </c>
      <c r="CA24" s="93">
        <v>1</v>
      </c>
      <c r="CB24" s="93" t="s">
        <v>238</v>
      </c>
      <c r="CC24" s="93"/>
      <c r="CD24" s="93"/>
      <c r="CE24" s="93"/>
      <c r="CF24" s="93"/>
      <c r="CG24" s="93"/>
      <c r="CH24" s="93"/>
      <c r="CI24" s="93"/>
      <c r="CJ24" s="93"/>
      <c r="CK24" s="93"/>
      <c r="CL24" s="93" t="s">
        <v>396</v>
      </c>
      <c r="CM24" s="93">
        <v>584</v>
      </c>
      <c r="CN24" s="93">
        <v>33838</v>
      </c>
      <c r="CO24" s="93">
        <v>40</v>
      </c>
      <c r="CP24" s="93">
        <v>17068</v>
      </c>
      <c r="CQ24" s="93"/>
      <c r="CR24" s="93" t="s">
        <v>409</v>
      </c>
      <c r="CS24" s="93" t="s">
        <v>422</v>
      </c>
      <c r="CT24" s="93" t="s">
        <v>433</v>
      </c>
      <c r="CU24" s="93"/>
      <c r="CV24" s="145">
        <v>39929.54131944444</v>
      </c>
      <c r="CW24" s="93" t="s">
        <v>445</v>
      </c>
      <c r="CX24" s="93" t="b">
        <v>0</v>
      </c>
      <c r="CY24" s="93" t="b">
        <v>0</v>
      </c>
      <c r="CZ24" s="93" t="b">
        <v>1</v>
      </c>
      <c r="DA24" s="93" t="s">
        <v>451</v>
      </c>
      <c r="DB24" s="93">
        <v>1016</v>
      </c>
      <c r="DC24" s="93" t="s">
        <v>453</v>
      </c>
      <c r="DD24" s="93" t="b">
        <v>0</v>
      </c>
      <c r="DE24" s="93" t="s">
        <v>66</v>
      </c>
      <c r="DF24" s="93">
        <v>1</v>
      </c>
      <c r="DG24" s="93">
        <v>7</v>
      </c>
      <c r="DH24" s="93">
        <v>7</v>
      </c>
      <c r="DI24" s="93">
        <v>1</v>
      </c>
      <c r="DJ24" s="93">
        <v>1</v>
      </c>
      <c r="DK24" s="93">
        <v>2.75</v>
      </c>
      <c r="DL24" s="93">
        <v>2.75</v>
      </c>
    </row>
    <row r="25" spans="1:116" ht="15">
      <c r="A25" s="93" t="s">
        <v>344</v>
      </c>
      <c r="B25" s="93" t="s">
        <v>345</v>
      </c>
      <c r="C25" s="93" t="s">
        <v>238</v>
      </c>
      <c r="D25" s="93" t="s">
        <v>237</v>
      </c>
      <c r="E25" s="93"/>
      <c r="F25" s="93" t="s">
        <v>247</v>
      </c>
      <c r="G25" s="145">
        <v>43598.695439814815</v>
      </c>
      <c r="H25" s="93" t="s">
        <v>254</v>
      </c>
      <c r="I25" s="93"/>
      <c r="J25" s="93"/>
      <c r="K25" s="93" t="s">
        <v>271</v>
      </c>
      <c r="L25" s="93"/>
      <c r="M25" s="93" t="s">
        <v>290</v>
      </c>
      <c r="N25" s="145">
        <v>43598.695439814815</v>
      </c>
      <c r="O25" s="145">
        <v>43598</v>
      </c>
      <c r="P25" s="146">
        <v>0.6954398148148148</v>
      </c>
      <c r="Q25" s="93" t="s">
        <v>323</v>
      </c>
      <c r="R25" s="93"/>
      <c r="S25" s="93"/>
      <c r="T25" s="93" t="s">
        <v>344</v>
      </c>
      <c r="U25" s="93"/>
      <c r="V25" s="93" t="b">
        <v>0</v>
      </c>
      <c r="W25" s="93">
        <v>0</v>
      </c>
      <c r="X25" s="93"/>
      <c r="Y25" s="93" t="b">
        <v>0</v>
      </c>
      <c r="Z25" s="93" t="s">
        <v>362</v>
      </c>
      <c r="AA25" s="93"/>
      <c r="AB25" s="93"/>
      <c r="AC25" s="93" t="b">
        <v>0</v>
      </c>
      <c r="AD25" s="93">
        <v>1</v>
      </c>
      <c r="AE25" s="93" t="s">
        <v>345</v>
      </c>
      <c r="AF25" s="93" t="s">
        <v>364</v>
      </c>
      <c r="AG25" s="93" t="b">
        <v>0</v>
      </c>
      <c r="AH25" s="93" t="s">
        <v>345</v>
      </c>
      <c r="AI25" s="93" t="s">
        <v>196</v>
      </c>
      <c r="AJ25" s="93">
        <v>0</v>
      </c>
      <c r="AK25" s="93">
        <v>0</v>
      </c>
      <c r="AL25" s="93"/>
      <c r="AM25" s="93"/>
      <c r="AN25" s="93"/>
      <c r="AO25" s="93"/>
      <c r="AP25" s="93"/>
      <c r="AQ25" s="93"/>
      <c r="AR25" s="93"/>
      <c r="AS25" s="93"/>
      <c r="AT25" s="93">
        <v>1</v>
      </c>
      <c r="AU25" s="93">
        <v>1</v>
      </c>
      <c r="AV25" s="93">
        <v>1</v>
      </c>
      <c r="AW25" s="93" t="s">
        <v>238</v>
      </c>
      <c r="AX25" s="93"/>
      <c r="AY25" s="93"/>
      <c r="AZ25" s="93"/>
      <c r="BA25" s="93"/>
      <c r="BB25" s="93"/>
      <c r="BC25" s="93"/>
      <c r="BD25" s="93"/>
      <c r="BE25" s="93"/>
      <c r="BF25" s="93"/>
      <c r="BG25" s="93" t="s">
        <v>396</v>
      </c>
      <c r="BH25" s="93">
        <v>584</v>
      </c>
      <c r="BI25" s="93">
        <v>33838</v>
      </c>
      <c r="BJ25" s="93">
        <v>40</v>
      </c>
      <c r="BK25" s="93">
        <v>17068</v>
      </c>
      <c r="BL25" s="93"/>
      <c r="BM25" s="93" t="s">
        <v>409</v>
      </c>
      <c r="BN25" s="93" t="s">
        <v>422</v>
      </c>
      <c r="BO25" s="93" t="s">
        <v>433</v>
      </c>
      <c r="BP25" s="93"/>
      <c r="BQ25" s="145">
        <v>39929.54131944444</v>
      </c>
      <c r="BR25" s="93" t="s">
        <v>445</v>
      </c>
      <c r="BS25" s="93" t="b">
        <v>0</v>
      </c>
      <c r="BT25" s="93" t="b">
        <v>0</v>
      </c>
      <c r="BU25" s="93" t="b">
        <v>1</v>
      </c>
      <c r="BV25" s="93" t="s">
        <v>451</v>
      </c>
      <c r="BW25" s="93">
        <v>1016</v>
      </c>
      <c r="BX25" s="93" t="s">
        <v>453</v>
      </c>
      <c r="BY25" s="93" t="b">
        <v>0</v>
      </c>
      <c r="BZ25" s="93" t="s">
        <v>66</v>
      </c>
      <c r="CA25" s="93">
        <v>1</v>
      </c>
      <c r="CB25" s="93" t="s">
        <v>237</v>
      </c>
      <c r="CC25" s="93"/>
      <c r="CD25" s="93"/>
      <c r="CE25" s="93"/>
      <c r="CF25" s="93"/>
      <c r="CG25" s="93"/>
      <c r="CH25" s="93"/>
      <c r="CI25" s="93"/>
      <c r="CJ25" s="93"/>
      <c r="CK25" s="93"/>
      <c r="CL25" s="93" t="s">
        <v>390</v>
      </c>
      <c r="CM25" s="93">
        <v>1977</v>
      </c>
      <c r="CN25" s="93">
        <v>7373</v>
      </c>
      <c r="CO25" s="93">
        <v>19118</v>
      </c>
      <c r="CP25" s="93">
        <v>12127</v>
      </c>
      <c r="CQ25" s="93"/>
      <c r="CR25" s="93" t="s">
        <v>403</v>
      </c>
      <c r="CS25" s="93" t="s">
        <v>416</v>
      </c>
      <c r="CT25" s="93" t="s">
        <v>427</v>
      </c>
      <c r="CU25" s="93"/>
      <c r="CV25" s="145">
        <v>40673.613275462965</v>
      </c>
      <c r="CW25" s="93" t="s">
        <v>439</v>
      </c>
      <c r="CX25" s="93" t="b">
        <v>0</v>
      </c>
      <c r="CY25" s="93" t="b">
        <v>0</v>
      </c>
      <c r="CZ25" s="93" t="b">
        <v>1</v>
      </c>
      <c r="DA25" s="93" t="s">
        <v>362</v>
      </c>
      <c r="DB25" s="93">
        <v>803</v>
      </c>
      <c r="DC25" s="93" t="s">
        <v>453</v>
      </c>
      <c r="DD25" s="93" t="b">
        <v>0</v>
      </c>
      <c r="DE25" s="93" t="s">
        <v>65</v>
      </c>
      <c r="DF25" s="93">
        <v>1</v>
      </c>
      <c r="DG25" s="93">
        <v>7</v>
      </c>
      <c r="DH25" s="93">
        <v>7</v>
      </c>
      <c r="DI25" s="93">
        <v>2</v>
      </c>
      <c r="DJ25" s="93">
        <v>1</v>
      </c>
      <c r="DK25" s="93">
        <v>2.75</v>
      </c>
      <c r="DL25" s="93">
        <v>2.75</v>
      </c>
    </row>
    <row r="26" spans="1:116" ht="15">
      <c r="A26" s="93" t="s">
        <v>343</v>
      </c>
      <c r="B26" s="93" t="s">
        <v>343</v>
      </c>
      <c r="C26" s="93" t="s">
        <v>237</v>
      </c>
      <c r="D26" s="93" t="s">
        <v>245</v>
      </c>
      <c r="E26" s="93"/>
      <c r="F26" s="93" t="s">
        <v>248</v>
      </c>
      <c r="G26" s="145">
        <v>43596.78824074074</v>
      </c>
      <c r="H26" s="93" t="s">
        <v>253</v>
      </c>
      <c r="I26" s="93" t="s">
        <v>262</v>
      </c>
      <c r="J26" s="93" t="s">
        <v>267</v>
      </c>
      <c r="K26" s="93" t="s">
        <v>269</v>
      </c>
      <c r="L26" s="93" t="s">
        <v>281</v>
      </c>
      <c r="M26" s="93" t="s">
        <v>281</v>
      </c>
      <c r="N26" s="145">
        <v>43596.78824074074</v>
      </c>
      <c r="O26" s="145">
        <v>43596</v>
      </c>
      <c r="P26" s="146">
        <v>0.7882407407407408</v>
      </c>
      <c r="Q26" s="93" t="s">
        <v>322</v>
      </c>
      <c r="R26" s="93"/>
      <c r="S26" s="93"/>
      <c r="T26" s="93" t="s">
        <v>343</v>
      </c>
      <c r="U26" s="93"/>
      <c r="V26" s="93" t="b">
        <v>0</v>
      </c>
      <c r="W26" s="93">
        <v>4</v>
      </c>
      <c r="X26" s="93"/>
      <c r="Y26" s="93" t="b">
        <v>0</v>
      </c>
      <c r="Z26" s="93" t="s">
        <v>362</v>
      </c>
      <c r="AA26" s="93"/>
      <c r="AB26" s="93"/>
      <c r="AC26" s="93" t="b">
        <v>0</v>
      </c>
      <c r="AD26" s="93">
        <v>0</v>
      </c>
      <c r="AE26" s="93"/>
      <c r="AF26" s="93" t="s">
        <v>366</v>
      </c>
      <c r="AG26" s="93" t="b">
        <v>0</v>
      </c>
      <c r="AH26" s="93" t="s">
        <v>343</v>
      </c>
      <c r="AI26" s="93" t="s">
        <v>196</v>
      </c>
      <c r="AJ26" s="93">
        <v>0</v>
      </c>
      <c r="AK26" s="93">
        <v>0</v>
      </c>
      <c r="AL26" s="93"/>
      <c r="AM26" s="93"/>
      <c r="AN26" s="93"/>
      <c r="AO26" s="93"/>
      <c r="AP26" s="93"/>
      <c r="AQ26" s="93"/>
      <c r="AR26" s="93"/>
      <c r="AS26" s="93"/>
      <c r="AT26" s="93">
        <v>1</v>
      </c>
      <c r="AU26" s="93">
        <v>1</v>
      </c>
      <c r="AV26" s="93">
        <v>1</v>
      </c>
      <c r="AW26" s="93" t="s">
        <v>237</v>
      </c>
      <c r="AX26" s="93"/>
      <c r="AY26" s="93"/>
      <c r="AZ26" s="93"/>
      <c r="BA26" s="93"/>
      <c r="BB26" s="93"/>
      <c r="BC26" s="93"/>
      <c r="BD26" s="93"/>
      <c r="BE26" s="93"/>
      <c r="BF26" s="93"/>
      <c r="BG26" s="93" t="s">
        <v>390</v>
      </c>
      <c r="BH26" s="93">
        <v>1977</v>
      </c>
      <c r="BI26" s="93">
        <v>7373</v>
      </c>
      <c r="BJ26" s="93">
        <v>19118</v>
      </c>
      <c r="BK26" s="93">
        <v>12127</v>
      </c>
      <c r="BL26" s="93"/>
      <c r="BM26" s="93" t="s">
        <v>403</v>
      </c>
      <c r="BN26" s="93" t="s">
        <v>416</v>
      </c>
      <c r="BO26" s="93" t="s">
        <v>427</v>
      </c>
      <c r="BP26" s="93"/>
      <c r="BQ26" s="145">
        <v>40673.613275462965</v>
      </c>
      <c r="BR26" s="93" t="s">
        <v>439</v>
      </c>
      <c r="BS26" s="93" t="b">
        <v>0</v>
      </c>
      <c r="BT26" s="93" t="b">
        <v>0</v>
      </c>
      <c r="BU26" s="93" t="b">
        <v>1</v>
      </c>
      <c r="BV26" s="93" t="s">
        <v>362</v>
      </c>
      <c r="BW26" s="93">
        <v>803</v>
      </c>
      <c r="BX26" s="93" t="s">
        <v>453</v>
      </c>
      <c r="BY26" s="93" t="b">
        <v>0</v>
      </c>
      <c r="BZ26" s="93" t="s">
        <v>65</v>
      </c>
      <c r="CA26" s="93">
        <v>1</v>
      </c>
      <c r="CB26" s="93" t="s">
        <v>245</v>
      </c>
      <c r="CC26" s="93"/>
      <c r="CD26" s="93"/>
      <c r="CE26" s="93"/>
      <c r="CF26" s="93"/>
      <c r="CG26" s="93"/>
      <c r="CH26" s="93"/>
      <c r="CI26" s="93"/>
      <c r="CJ26" s="93"/>
      <c r="CK26" s="93"/>
      <c r="CL26" s="93" t="s">
        <v>395</v>
      </c>
      <c r="CM26" s="93">
        <v>3653</v>
      </c>
      <c r="CN26" s="93">
        <v>35845</v>
      </c>
      <c r="CO26" s="93">
        <v>22364</v>
      </c>
      <c r="CP26" s="93">
        <v>6056</v>
      </c>
      <c r="CQ26" s="93"/>
      <c r="CR26" s="93" t="s">
        <v>408</v>
      </c>
      <c r="CS26" s="93" t="s">
        <v>421</v>
      </c>
      <c r="CT26" s="93" t="s">
        <v>432</v>
      </c>
      <c r="CU26" s="93"/>
      <c r="CV26" s="145">
        <v>40360.65883101852</v>
      </c>
      <c r="CW26" s="93" t="s">
        <v>444</v>
      </c>
      <c r="CX26" s="93" t="b">
        <v>0</v>
      </c>
      <c r="CY26" s="93" t="b">
        <v>0</v>
      </c>
      <c r="CZ26" s="93" t="b">
        <v>1</v>
      </c>
      <c r="DA26" s="93" t="s">
        <v>362</v>
      </c>
      <c r="DB26" s="93">
        <v>1411</v>
      </c>
      <c r="DC26" s="93" t="s">
        <v>453</v>
      </c>
      <c r="DD26" s="93" t="b">
        <v>0</v>
      </c>
      <c r="DE26" s="93" t="s">
        <v>65</v>
      </c>
      <c r="DF26" s="93">
        <v>1</v>
      </c>
      <c r="DG26" s="93">
        <v>8</v>
      </c>
      <c r="DH26" s="93">
        <v>8</v>
      </c>
      <c r="DI26" s="93">
        <v>1</v>
      </c>
      <c r="DJ26" s="93">
        <v>1</v>
      </c>
      <c r="DK26" s="93">
        <v>3.75</v>
      </c>
      <c r="DL26" s="93">
        <v>3.75</v>
      </c>
    </row>
    <row r="27" spans="1:116" ht="15">
      <c r="A27" s="93" t="s">
        <v>342</v>
      </c>
      <c r="B27" s="93" t="s">
        <v>342</v>
      </c>
      <c r="C27" s="93" t="s">
        <v>237</v>
      </c>
      <c r="D27" s="93" t="s">
        <v>244</v>
      </c>
      <c r="E27" s="93"/>
      <c r="F27" s="93" t="s">
        <v>248</v>
      </c>
      <c r="G27" s="145">
        <v>43593.847291666665</v>
      </c>
      <c r="H27" s="93" t="s">
        <v>252</v>
      </c>
      <c r="I27" s="93" t="s">
        <v>261</v>
      </c>
      <c r="J27" s="93" t="s">
        <v>266</v>
      </c>
      <c r="K27" s="93" t="s">
        <v>270</v>
      </c>
      <c r="L27" s="93" t="s">
        <v>280</v>
      </c>
      <c r="M27" s="93" t="s">
        <v>280</v>
      </c>
      <c r="N27" s="145">
        <v>43593.847291666665</v>
      </c>
      <c r="O27" s="145">
        <v>43593</v>
      </c>
      <c r="P27" s="146">
        <v>0.8472916666666667</v>
      </c>
      <c r="Q27" s="93" t="s">
        <v>321</v>
      </c>
      <c r="R27" s="93"/>
      <c r="S27" s="93"/>
      <c r="T27" s="93" t="s">
        <v>342</v>
      </c>
      <c r="U27" s="93"/>
      <c r="V27" s="93" t="b">
        <v>0</v>
      </c>
      <c r="W27" s="93">
        <v>0</v>
      </c>
      <c r="X27" s="93"/>
      <c r="Y27" s="93" t="b">
        <v>0</v>
      </c>
      <c r="Z27" s="93" t="s">
        <v>362</v>
      </c>
      <c r="AA27" s="93"/>
      <c r="AB27" s="93"/>
      <c r="AC27" s="93" t="b">
        <v>0</v>
      </c>
      <c r="AD27" s="93">
        <v>0</v>
      </c>
      <c r="AE27" s="93"/>
      <c r="AF27" s="93" t="s">
        <v>366</v>
      </c>
      <c r="AG27" s="93" t="b">
        <v>0</v>
      </c>
      <c r="AH27" s="93" t="s">
        <v>342</v>
      </c>
      <c r="AI27" s="93" t="s">
        <v>196</v>
      </c>
      <c r="AJ27" s="93">
        <v>0</v>
      </c>
      <c r="AK27" s="93">
        <v>0</v>
      </c>
      <c r="AL27" s="93"/>
      <c r="AM27" s="93"/>
      <c r="AN27" s="93"/>
      <c r="AO27" s="93"/>
      <c r="AP27" s="93"/>
      <c r="AQ27" s="93"/>
      <c r="AR27" s="93"/>
      <c r="AS27" s="93"/>
      <c r="AT27" s="93">
        <v>1</v>
      </c>
      <c r="AU27" s="93">
        <v>1</v>
      </c>
      <c r="AV27" s="93">
        <v>1</v>
      </c>
      <c r="AW27" s="93" t="s">
        <v>237</v>
      </c>
      <c r="AX27" s="93"/>
      <c r="AY27" s="93"/>
      <c r="AZ27" s="93"/>
      <c r="BA27" s="93"/>
      <c r="BB27" s="93"/>
      <c r="BC27" s="93"/>
      <c r="BD27" s="93"/>
      <c r="BE27" s="93"/>
      <c r="BF27" s="93"/>
      <c r="BG27" s="93" t="s">
        <v>390</v>
      </c>
      <c r="BH27" s="93">
        <v>1977</v>
      </c>
      <c r="BI27" s="93">
        <v>7373</v>
      </c>
      <c r="BJ27" s="93">
        <v>19118</v>
      </c>
      <c r="BK27" s="93">
        <v>12127</v>
      </c>
      <c r="BL27" s="93"/>
      <c r="BM27" s="93" t="s">
        <v>403</v>
      </c>
      <c r="BN27" s="93" t="s">
        <v>416</v>
      </c>
      <c r="BO27" s="93" t="s">
        <v>427</v>
      </c>
      <c r="BP27" s="93"/>
      <c r="BQ27" s="145">
        <v>40673.613275462965</v>
      </c>
      <c r="BR27" s="93" t="s">
        <v>439</v>
      </c>
      <c r="BS27" s="93" t="b">
        <v>0</v>
      </c>
      <c r="BT27" s="93" t="b">
        <v>0</v>
      </c>
      <c r="BU27" s="93" t="b">
        <v>1</v>
      </c>
      <c r="BV27" s="93" t="s">
        <v>362</v>
      </c>
      <c r="BW27" s="93">
        <v>803</v>
      </c>
      <c r="BX27" s="93" t="s">
        <v>453</v>
      </c>
      <c r="BY27" s="93" t="b">
        <v>0</v>
      </c>
      <c r="BZ27" s="93" t="s">
        <v>65</v>
      </c>
      <c r="CA27" s="93">
        <v>1</v>
      </c>
      <c r="CB27" s="93" t="s">
        <v>244</v>
      </c>
      <c r="CC27" s="93"/>
      <c r="CD27" s="93"/>
      <c r="CE27" s="93"/>
      <c r="CF27" s="93"/>
      <c r="CG27" s="93"/>
      <c r="CH27" s="93"/>
      <c r="CI27" s="93"/>
      <c r="CJ27" s="93"/>
      <c r="CK27" s="93"/>
      <c r="CL27" s="93" t="s">
        <v>394</v>
      </c>
      <c r="CM27" s="93">
        <v>360</v>
      </c>
      <c r="CN27" s="93">
        <v>401</v>
      </c>
      <c r="CO27" s="93">
        <v>1447</v>
      </c>
      <c r="CP27" s="93">
        <v>237</v>
      </c>
      <c r="CQ27" s="93"/>
      <c r="CR27" s="93" t="s">
        <v>407</v>
      </c>
      <c r="CS27" s="93" t="s">
        <v>420</v>
      </c>
      <c r="CT27" s="93" t="s">
        <v>431</v>
      </c>
      <c r="CU27" s="93"/>
      <c r="CV27" s="145">
        <v>41897.412465277775</v>
      </c>
      <c r="CW27" s="93" t="s">
        <v>443</v>
      </c>
      <c r="CX27" s="93" t="b">
        <v>0</v>
      </c>
      <c r="CY27" s="93" t="b">
        <v>0</v>
      </c>
      <c r="CZ27" s="93" t="b">
        <v>1</v>
      </c>
      <c r="DA27" s="93" t="s">
        <v>362</v>
      </c>
      <c r="DB27" s="93">
        <v>44</v>
      </c>
      <c r="DC27" s="93" t="s">
        <v>456</v>
      </c>
      <c r="DD27" s="93" t="b">
        <v>0</v>
      </c>
      <c r="DE27" s="93" t="s">
        <v>65</v>
      </c>
      <c r="DF27" s="93">
        <v>1</v>
      </c>
      <c r="DG27" s="93">
        <v>9</v>
      </c>
      <c r="DH27" s="93">
        <v>9</v>
      </c>
      <c r="DI27" s="93">
        <v>1</v>
      </c>
      <c r="DJ27" s="93">
        <v>1</v>
      </c>
      <c r="DK27" s="93">
        <v>4.75</v>
      </c>
      <c r="DL27" s="93">
        <v>4.75</v>
      </c>
    </row>
    <row r="28" spans="1:116" ht="15">
      <c r="A28" s="93" t="s">
        <v>341</v>
      </c>
      <c r="B28" s="93" t="s">
        <v>341</v>
      </c>
      <c r="C28" s="93" t="s">
        <v>237</v>
      </c>
      <c r="D28" s="93" t="s">
        <v>243</v>
      </c>
      <c r="E28" s="93"/>
      <c r="F28" s="93" t="s">
        <v>248</v>
      </c>
      <c r="G28" s="145">
        <v>43585.798738425925</v>
      </c>
      <c r="H28" s="93" t="s">
        <v>251</v>
      </c>
      <c r="I28" s="93" t="s">
        <v>260</v>
      </c>
      <c r="J28" s="93" t="s">
        <v>265</v>
      </c>
      <c r="K28" s="93" t="s">
        <v>269</v>
      </c>
      <c r="L28" s="93" t="s">
        <v>279</v>
      </c>
      <c r="M28" s="93" t="s">
        <v>279</v>
      </c>
      <c r="N28" s="145">
        <v>43585.798738425925</v>
      </c>
      <c r="O28" s="145">
        <v>43585</v>
      </c>
      <c r="P28" s="146">
        <v>0.7987384259259259</v>
      </c>
      <c r="Q28" s="93" t="s">
        <v>320</v>
      </c>
      <c r="R28" s="93"/>
      <c r="S28" s="93"/>
      <c r="T28" s="93" t="s">
        <v>341</v>
      </c>
      <c r="U28" s="93"/>
      <c r="V28" s="93" t="b">
        <v>0</v>
      </c>
      <c r="W28" s="93">
        <v>7</v>
      </c>
      <c r="X28" s="93"/>
      <c r="Y28" s="93" t="b">
        <v>0</v>
      </c>
      <c r="Z28" s="93" t="s">
        <v>362</v>
      </c>
      <c r="AA28" s="93"/>
      <c r="AB28" s="93"/>
      <c r="AC28" s="93" t="b">
        <v>0</v>
      </c>
      <c r="AD28" s="93">
        <v>6</v>
      </c>
      <c r="AE28" s="93"/>
      <c r="AF28" s="93" t="s">
        <v>366</v>
      </c>
      <c r="AG28" s="93" t="b">
        <v>0</v>
      </c>
      <c r="AH28" s="93" t="s">
        <v>341</v>
      </c>
      <c r="AI28" s="93" t="s">
        <v>247</v>
      </c>
      <c r="AJ28" s="93">
        <v>0</v>
      </c>
      <c r="AK28" s="93">
        <v>0</v>
      </c>
      <c r="AL28" s="93"/>
      <c r="AM28" s="93"/>
      <c r="AN28" s="93"/>
      <c r="AO28" s="93"/>
      <c r="AP28" s="93"/>
      <c r="AQ28" s="93"/>
      <c r="AR28" s="93"/>
      <c r="AS28" s="93"/>
      <c r="AT28" s="93">
        <v>1</v>
      </c>
      <c r="AU28" s="93">
        <v>1</v>
      </c>
      <c r="AV28" s="93">
        <v>1</v>
      </c>
      <c r="AW28" s="93" t="s">
        <v>237</v>
      </c>
      <c r="AX28" s="93"/>
      <c r="AY28" s="93"/>
      <c r="AZ28" s="93"/>
      <c r="BA28" s="93"/>
      <c r="BB28" s="93"/>
      <c r="BC28" s="93"/>
      <c r="BD28" s="93"/>
      <c r="BE28" s="93"/>
      <c r="BF28" s="93"/>
      <c r="BG28" s="93" t="s">
        <v>390</v>
      </c>
      <c r="BH28" s="93">
        <v>1977</v>
      </c>
      <c r="BI28" s="93">
        <v>7373</v>
      </c>
      <c r="BJ28" s="93">
        <v>19118</v>
      </c>
      <c r="BK28" s="93">
        <v>12127</v>
      </c>
      <c r="BL28" s="93"/>
      <c r="BM28" s="93" t="s">
        <v>403</v>
      </c>
      <c r="BN28" s="93" t="s">
        <v>416</v>
      </c>
      <c r="BO28" s="93" t="s">
        <v>427</v>
      </c>
      <c r="BP28" s="93"/>
      <c r="BQ28" s="145">
        <v>40673.613275462965</v>
      </c>
      <c r="BR28" s="93" t="s">
        <v>439</v>
      </c>
      <c r="BS28" s="93" t="b">
        <v>0</v>
      </c>
      <c r="BT28" s="93" t="b">
        <v>0</v>
      </c>
      <c r="BU28" s="93" t="b">
        <v>1</v>
      </c>
      <c r="BV28" s="93" t="s">
        <v>362</v>
      </c>
      <c r="BW28" s="93">
        <v>803</v>
      </c>
      <c r="BX28" s="93" t="s">
        <v>453</v>
      </c>
      <c r="BY28" s="93" t="b">
        <v>0</v>
      </c>
      <c r="BZ28" s="93" t="s">
        <v>65</v>
      </c>
      <c r="CA28" s="93">
        <v>1</v>
      </c>
      <c r="CB28" s="93" t="s">
        <v>243</v>
      </c>
      <c r="CC28" s="93"/>
      <c r="CD28" s="93"/>
      <c r="CE28" s="93"/>
      <c r="CF28" s="93"/>
      <c r="CG28" s="93"/>
      <c r="CH28" s="93"/>
      <c r="CI28" s="93"/>
      <c r="CJ28" s="93"/>
      <c r="CK28" s="93"/>
      <c r="CL28" s="93" t="s">
        <v>393</v>
      </c>
      <c r="CM28" s="93">
        <v>299</v>
      </c>
      <c r="CN28" s="93">
        <v>14101</v>
      </c>
      <c r="CO28" s="93">
        <v>4953</v>
      </c>
      <c r="CP28" s="93">
        <v>6391</v>
      </c>
      <c r="CQ28" s="93"/>
      <c r="CR28" s="93" t="s">
        <v>406</v>
      </c>
      <c r="CS28" s="93" t="s">
        <v>419</v>
      </c>
      <c r="CT28" s="93" t="s">
        <v>430</v>
      </c>
      <c r="CU28" s="93"/>
      <c r="CV28" s="145">
        <v>40380.824328703704</v>
      </c>
      <c r="CW28" s="93" t="s">
        <v>442</v>
      </c>
      <c r="CX28" s="93" t="b">
        <v>0</v>
      </c>
      <c r="CY28" s="93" t="b">
        <v>0</v>
      </c>
      <c r="CZ28" s="93" t="b">
        <v>1</v>
      </c>
      <c r="DA28" s="93" t="s">
        <v>362</v>
      </c>
      <c r="DB28" s="93">
        <v>70</v>
      </c>
      <c r="DC28" s="93" t="s">
        <v>455</v>
      </c>
      <c r="DD28" s="93" t="b">
        <v>0</v>
      </c>
      <c r="DE28" s="93" t="s">
        <v>65</v>
      </c>
      <c r="DF28" s="93">
        <v>1</v>
      </c>
      <c r="DG28" s="93">
        <v>10</v>
      </c>
      <c r="DH28" s="93">
        <v>10</v>
      </c>
      <c r="DI28" s="93">
        <v>1</v>
      </c>
      <c r="DJ28" s="93">
        <v>1</v>
      </c>
      <c r="DK28" s="93">
        <v>5.75</v>
      </c>
      <c r="DL28" s="93">
        <v>5.75</v>
      </c>
    </row>
    <row r="29" spans="1:116" ht="15">
      <c r="A29" s="93" t="s">
        <v>340</v>
      </c>
      <c r="B29" s="93" t="s">
        <v>341</v>
      </c>
      <c r="C29" s="93" t="s">
        <v>236</v>
      </c>
      <c r="D29" s="93" t="s">
        <v>243</v>
      </c>
      <c r="E29" s="93"/>
      <c r="F29" s="93" t="s">
        <v>248</v>
      </c>
      <c r="G29" s="145">
        <v>43601.550208333334</v>
      </c>
      <c r="H29" s="93" t="s">
        <v>251</v>
      </c>
      <c r="I29" s="93"/>
      <c r="J29" s="93"/>
      <c r="K29" s="93" t="s">
        <v>269</v>
      </c>
      <c r="L29" s="93"/>
      <c r="M29" s="93" t="s">
        <v>289</v>
      </c>
      <c r="N29" s="145">
        <v>43601.550208333334</v>
      </c>
      <c r="O29" s="145">
        <v>43601</v>
      </c>
      <c r="P29" s="146">
        <v>0.5502083333333333</v>
      </c>
      <c r="Q29" s="93" t="s">
        <v>319</v>
      </c>
      <c r="R29" s="93"/>
      <c r="S29" s="93"/>
      <c r="T29" s="93" t="s">
        <v>340</v>
      </c>
      <c r="U29" s="93"/>
      <c r="V29" s="93" t="b">
        <v>0</v>
      </c>
      <c r="W29" s="93">
        <v>0</v>
      </c>
      <c r="X29" s="93"/>
      <c r="Y29" s="93" t="b">
        <v>0</v>
      </c>
      <c r="Z29" s="93" t="s">
        <v>362</v>
      </c>
      <c r="AA29" s="93"/>
      <c r="AB29" s="93"/>
      <c r="AC29" s="93" t="b">
        <v>0</v>
      </c>
      <c r="AD29" s="93">
        <v>6</v>
      </c>
      <c r="AE29" s="93" t="s">
        <v>341</v>
      </c>
      <c r="AF29" s="93" t="s">
        <v>365</v>
      </c>
      <c r="AG29" s="93" t="b">
        <v>0</v>
      </c>
      <c r="AH29" s="93" t="s">
        <v>341</v>
      </c>
      <c r="AI29" s="93" t="s">
        <v>196</v>
      </c>
      <c r="AJ29" s="93">
        <v>0</v>
      </c>
      <c r="AK29" s="93">
        <v>0</v>
      </c>
      <c r="AL29" s="93"/>
      <c r="AM29" s="93"/>
      <c r="AN29" s="93"/>
      <c r="AO29" s="93"/>
      <c r="AP29" s="93"/>
      <c r="AQ29" s="93"/>
      <c r="AR29" s="93"/>
      <c r="AS29" s="93"/>
      <c r="AT29" s="93">
        <v>1</v>
      </c>
      <c r="AU29" s="93">
        <v>1</v>
      </c>
      <c r="AV29" s="93">
        <v>1</v>
      </c>
      <c r="AW29" s="93" t="s">
        <v>236</v>
      </c>
      <c r="AX29" s="93"/>
      <c r="AY29" s="93"/>
      <c r="AZ29" s="93"/>
      <c r="BA29" s="93"/>
      <c r="BB29" s="93"/>
      <c r="BC29" s="93"/>
      <c r="BD29" s="93"/>
      <c r="BE29" s="93"/>
      <c r="BF29" s="93"/>
      <c r="BG29" s="93" t="s">
        <v>392</v>
      </c>
      <c r="BH29" s="93">
        <v>79</v>
      </c>
      <c r="BI29" s="93">
        <v>79</v>
      </c>
      <c r="BJ29" s="93">
        <v>157</v>
      </c>
      <c r="BK29" s="93">
        <v>536</v>
      </c>
      <c r="BL29" s="93"/>
      <c r="BM29" s="93" t="s">
        <v>405</v>
      </c>
      <c r="BN29" s="93" t="s">
        <v>418</v>
      </c>
      <c r="BO29" s="93" t="s">
        <v>429</v>
      </c>
      <c r="BP29" s="93"/>
      <c r="BQ29" s="145">
        <v>42023.40184027778</v>
      </c>
      <c r="BR29" s="93" t="s">
        <v>441</v>
      </c>
      <c r="BS29" s="93" t="b">
        <v>0</v>
      </c>
      <c r="BT29" s="93" t="b">
        <v>0</v>
      </c>
      <c r="BU29" s="93" t="b">
        <v>0</v>
      </c>
      <c r="BV29" s="93" t="s">
        <v>362</v>
      </c>
      <c r="BW29" s="93">
        <v>17</v>
      </c>
      <c r="BX29" s="93" t="s">
        <v>453</v>
      </c>
      <c r="BY29" s="93" t="b">
        <v>0</v>
      </c>
      <c r="BZ29" s="93" t="s">
        <v>66</v>
      </c>
      <c r="CA29" s="93">
        <v>1</v>
      </c>
      <c r="CB29" s="93" t="s">
        <v>243</v>
      </c>
      <c r="CC29" s="93"/>
      <c r="CD29" s="93"/>
      <c r="CE29" s="93"/>
      <c r="CF29" s="93"/>
      <c r="CG29" s="93"/>
      <c r="CH29" s="93"/>
      <c r="CI29" s="93"/>
      <c r="CJ29" s="93"/>
      <c r="CK29" s="93"/>
      <c r="CL29" s="93" t="s">
        <v>393</v>
      </c>
      <c r="CM29" s="93">
        <v>299</v>
      </c>
      <c r="CN29" s="93">
        <v>14101</v>
      </c>
      <c r="CO29" s="93">
        <v>4953</v>
      </c>
      <c r="CP29" s="93">
        <v>6391</v>
      </c>
      <c r="CQ29" s="93"/>
      <c r="CR29" s="93" t="s">
        <v>406</v>
      </c>
      <c r="CS29" s="93" t="s">
        <v>419</v>
      </c>
      <c r="CT29" s="93" t="s">
        <v>430</v>
      </c>
      <c r="CU29" s="93"/>
      <c r="CV29" s="145">
        <v>40380.824328703704</v>
      </c>
      <c r="CW29" s="93" t="s">
        <v>442</v>
      </c>
      <c r="CX29" s="93" t="b">
        <v>0</v>
      </c>
      <c r="CY29" s="93" t="b">
        <v>0</v>
      </c>
      <c r="CZ29" s="93" t="b">
        <v>1</v>
      </c>
      <c r="DA29" s="93" t="s">
        <v>362</v>
      </c>
      <c r="DB29" s="93">
        <v>70</v>
      </c>
      <c r="DC29" s="93" t="s">
        <v>455</v>
      </c>
      <c r="DD29" s="93" t="b">
        <v>0</v>
      </c>
      <c r="DE29" s="93" t="s">
        <v>65</v>
      </c>
      <c r="DF29" s="93">
        <v>1</v>
      </c>
      <c r="DG29" s="93">
        <v>10</v>
      </c>
      <c r="DH29" s="93">
        <v>10</v>
      </c>
      <c r="DI29" s="93">
        <v>2</v>
      </c>
      <c r="DJ29" s="93">
        <v>1</v>
      </c>
      <c r="DK29" s="93">
        <v>5.75</v>
      </c>
      <c r="DL29" s="93">
        <v>5.75</v>
      </c>
    </row>
    <row r="30" spans="1:116" ht="15">
      <c r="A30" s="93" t="s">
        <v>340</v>
      </c>
      <c r="B30" s="93" t="s">
        <v>341</v>
      </c>
      <c r="C30" s="93" t="s">
        <v>236</v>
      </c>
      <c r="D30" s="93" t="s">
        <v>237</v>
      </c>
      <c r="E30" s="93"/>
      <c r="F30" s="93" t="s">
        <v>247</v>
      </c>
      <c r="G30" s="145">
        <v>43601.550208333334</v>
      </c>
      <c r="H30" s="93" t="s">
        <v>251</v>
      </c>
      <c r="I30" s="93"/>
      <c r="J30" s="93"/>
      <c r="K30" s="93" t="s">
        <v>269</v>
      </c>
      <c r="L30" s="93"/>
      <c r="M30" s="93" t="s">
        <v>289</v>
      </c>
      <c r="N30" s="145">
        <v>43601.550208333334</v>
      </c>
      <c r="O30" s="145">
        <v>43601</v>
      </c>
      <c r="P30" s="146">
        <v>0.5502083333333333</v>
      </c>
      <c r="Q30" s="93" t="s">
        <v>319</v>
      </c>
      <c r="R30" s="93"/>
      <c r="S30" s="93"/>
      <c r="T30" s="93" t="s">
        <v>340</v>
      </c>
      <c r="U30" s="93"/>
      <c r="V30" s="93" t="b">
        <v>0</v>
      </c>
      <c r="W30" s="93">
        <v>0</v>
      </c>
      <c r="X30" s="93"/>
      <c r="Y30" s="93" t="b">
        <v>0</v>
      </c>
      <c r="Z30" s="93" t="s">
        <v>362</v>
      </c>
      <c r="AA30" s="93"/>
      <c r="AB30" s="93"/>
      <c r="AC30" s="93" t="b">
        <v>0</v>
      </c>
      <c r="AD30" s="93">
        <v>6</v>
      </c>
      <c r="AE30" s="93" t="s">
        <v>341</v>
      </c>
      <c r="AF30" s="93" t="s">
        <v>365</v>
      </c>
      <c r="AG30" s="93" t="b">
        <v>0</v>
      </c>
      <c r="AH30" s="93" t="s">
        <v>341</v>
      </c>
      <c r="AI30" s="93" t="s">
        <v>196</v>
      </c>
      <c r="AJ30" s="93">
        <v>0</v>
      </c>
      <c r="AK30" s="93">
        <v>0</v>
      </c>
      <c r="AL30" s="93"/>
      <c r="AM30" s="93"/>
      <c r="AN30" s="93"/>
      <c r="AO30" s="93"/>
      <c r="AP30" s="93"/>
      <c r="AQ30" s="93"/>
      <c r="AR30" s="93"/>
      <c r="AS30" s="93"/>
      <c r="AT30" s="93">
        <v>1</v>
      </c>
      <c r="AU30" s="93">
        <v>1</v>
      </c>
      <c r="AV30" s="93">
        <v>1</v>
      </c>
      <c r="AW30" s="93" t="s">
        <v>236</v>
      </c>
      <c r="AX30" s="93"/>
      <c r="AY30" s="93"/>
      <c r="AZ30" s="93"/>
      <c r="BA30" s="93"/>
      <c r="BB30" s="93"/>
      <c r="BC30" s="93"/>
      <c r="BD30" s="93"/>
      <c r="BE30" s="93"/>
      <c r="BF30" s="93"/>
      <c r="BG30" s="93" t="s">
        <v>392</v>
      </c>
      <c r="BH30" s="93">
        <v>79</v>
      </c>
      <c r="BI30" s="93">
        <v>79</v>
      </c>
      <c r="BJ30" s="93">
        <v>157</v>
      </c>
      <c r="BK30" s="93">
        <v>536</v>
      </c>
      <c r="BL30" s="93"/>
      <c r="BM30" s="93" t="s">
        <v>405</v>
      </c>
      <c r="BN30" s="93" t="s">
        <v>418</v>
      </c>
      <c r="BO30" s="93" t="s">
        <v>429</v>
      </c>
      <c r="BP30" s="93"/>
      <c r="BQ30" s="145">
        <v>42023.40184027778</v>
      </c>
      <c r="BR30" s="93" t="s">
        <v>441</v>
      </c>
      <c r="BS30" s="93" t="b">
        <v>0</v>
      </c>
      <c r="BT30" s="93" t="b">
        <v>0</v>
      </c>
      <c r="BU30" s="93" t="b">
        <v>0</v>
      </c>
      <c r="BV30" s="93" t="s">
        <v>362</v>
      </c>
      <c r="BW30" s="93">
        <v>17</v>
      </c>
      <c r="BX30" s="93" t="s">
        <v>453</v>
      </c>
      <c r="BY30" s="93" t="b">
        <v>0</v>
      </c>
      <c r="BZ30" s="93" t="s">
        <v>66</v>
      </c>
      <c r="CA30" s="93">
        <v>1</v>
      </c>
      <c r="CB30" s="93" t="s">
        <v>237</v>
      </c>
      <c r="CC30" s="93"/>
      <c r="CD30" s="93"/>
      <c r="CE30" s="93"/>
      <c r="CF30" s="93"/>
      <c r="CG30" s="93"/>
      <c r="CH30" s="93"/>
      <c r="CI30" s="93"/>
      <c r="CJ30" s="93"/>
      <c r="CK30" s="93"/>
      <c r="CL30" s="93" t="s">
        <v>390</v>
      </c>
      <c r="CM30" s="93">
        <v>1977</v>
      </c>
      <c r="CN30" s="93">
        <v>7373</v>
      </c>
      <c r="CO30" s="93">
        <v>19118</v>
      </c>
      <c r="CP30" s="93">
        <v>12127</v>
      </c>
      <c r="CQ30" s="93"/>
      <c r="CR30" s="93" t="s">
        <v>403</v>
      </c>
      <c r="CS30" s="93" t="s">
        <v>416</v>
      </c>
      <c r="CT30" s="93" t="s">
        <v>427</v>
      </c>
      <c r="CU30" s="93"/>
      <c r="CV30" s="145">
        <v>40673.613275462965</v>
      </c>
      <c r="CW30" s="93" t="s">
        <v>439</v>
      </c>
      <c r="CX30" s="93" t="b">
        <v>0</v>
      </c>
      <c r="CY30" s="93" t="b">
        <v>0</v>
      </c>
      <c r="CZ30" s="93" t="b">
        <v>1</v>
      </c>
      <c r="DA30" s="93" t="s">
        <v>362</v>
      </c>
      <c r="DB30" s="93">
        <v>803</v>
      </c>
      <c r="DC30" s="93" t="s">
        <v>453</v>
      </c>
      <c r="DD30" s="93" t="b">
        <v>0</v>
      </c>
      <c r="DE30" s="93" t="s">
        <v>65</v>
      </c>
      <c r="DF30" s="93">
        <v>1</v>
      </c>
      <c r="DG30" s="93">
        <v>10</v>
      </c>
      <c r="DH30" s="93">
        <v>10</v>
      </c>
      <c r="DI30" s="93">
        <v>2</v>
      </c>
      <c r="DJ30" s="93">
        <v>1</v>
      </c>
      <c r="DK30" s="93">
        <v>5.75</v>
      </c>
      <c r="DL30" s="93">
        <v>5.75</v>
      </c>
    </row>
    <row r="31" spans="1:116" ht="15">
      <c r="A31" s="93" t="s">
        <v>339</v>
      </c>
      <c r="B31" s="93" t="s">
        <v>355</v>
      </c>
      <c r="C31" s="93" t="s">
        <v>235</v>
      </c>
      <c r="D31" s="93" t="s">
        <v>237</v>
      </c>
      <c r="E31" s="93"/>
      <c r="F31" s="93" t="s">
        <v>247</v>
      </c>
      <c r="G31" s="145">
        <v>43600.82881944445</v>
      </c>
      <c r="H31" s="93" t="s">
        <v>250</v>
      </c>
      <c r="I31" s="93"/>
      <c r="J31" s="93"/>
      <c r="K31" s="93"/>
      <c r="L31" s="93"/>
      <c r="M31" s="93" t="s">
        <v>288</v>
      </c>
      <c r="N31" s="145">
        <v>43600.82881944445</v>
      </c>
      <c r="O31" s="145">
        <v>43600</v>
      </c>
      <c r="P31" s="146">
        <v>0.8288194444444444</v>
      </c>
      <c r="Q31" s="93" t="s">
        <v>318</v>
      </c>
      <c r="R31" s="93"/>
      <c r="S31" s="93"/>
      <c r="T31" s="93" t="s">
        <v>339</v>
      </c>
      <c r="U31" s="93"/>
      <c r="V31" s="93" t="b">
        <v>0</v>
      </c>
      <c r="W31" s="93">
        <v>0</v>
      </c>
      <c r="X31" s="93"/>
      <c r="Y31" s="93" t="b">
        <v>0</v>
      </c>
      <c r="Z31" s="93" t="s">
        <v>362</v>
      </c>
      <c r="AA31" s="93"/>
      <c r="AB31" s="93"/>
      <c r="AC31" s="93" t="b">
        <v>0</v>
      </c>
      <c r="AD31" s="93">
        <v>3</v>
      </c>
      <c r="AE31" s="93" t="s">
        <v>355</v>
      </c>
      <c r="AF31" s="93" t="s">
        <v>364</v>
      </c>
      <c r="AG31" s="93" t="b">
        <v>0</v>
      </c>
      <c r="AH31" s="93" t="s">
        <v>355</v>
      </c>
      <c r="AI31" s="93" t="s">
        <v>196</v>
      </c>
      <c r="AJ31" s="93">
        <v>0</v>
      </c>
      <c r="AK31" s="93">
        <v>0</v>
      </c>
      <c r="AL31" s="93"/>
      <c r="AM31" s="93"/>
      <c r="AN31" s="93"/>
      <c r="AO31" s="93"/>
      <c r="AP31" s="93"/>
      <c r="AQ31" s="93"/>
      <c r="AR31" s="93"/>
      <c r="AS31" s="93"/>
      <c r="AT31" s="93">
        <v>1</v>
      </c>
      <c r="AU31" s="93">
        <v>1</v>
      </c>
      <c r="AV31" s="93">
        <v>1</v>
      </c>
      <c r="AW31" s="93" t="s">
        <v>235</v>
      </c>
      <c r="AX31" s="93"/>
      <c r="AY31" s="93"/>
      <c r="AZ31" s="93"/>
      <c r="BA31" s="93"/>
      <c r="BB31" s="93"/>
      <c r="BC31" s="93"/>
      <c r="BD31" s="93"/>
      <c r="BE31" s="93"/>
      <c r="BF31" s="93"/>
      <c r="BG31" s="93" t="s">
        <v>391</v>
      </c>
      <c r="BH31" s="93">
        <v>6772</v>
      </c>
      <c r="BI31" s="93">
        <v>13305</v>
      </c>
      <c r="BJ31" s="93">
        <v>37729</v>
      </c>
      <c r="BK31" s="93">
        <v>18134</v>
      </c>
      <c r="BL31" s="93"/>
      <c r="BM31" s="93" t="s">
        <v>404</v>
      </c>
      <c r="BN31" s="93" t="s">
        <v>417</v>
      </c>
      <c r="BO31" s="93" t="s">
        <v>428</v>
      </c>
      <c r="BP31" s="93"/>
      <c r="BQ31" s="145">
        <v>40664.82842592592</v>
      </c>
      <c r="BR31" s="93" t="s">
        <v>440</v>
      </c>
      <c r="BS31" s="93" t="b">
        <v>0</v>
      </c>
      <c r="BT31" s="93" t="b">
        <v>0</v>
      </c>
      <c r="BU31" s="93" t="b">
        <v>1</v>
      </c>
      <c r="BV31" s="93" t="s">
        <v>362</v>
      </c>
      <c r="BW31" s="93">
        <v>1271</v>
      </c>
      <c r="BX31" s="93" t="s">
        <v>454</v>
      </c>
      <c r="BY31" s="93" t="b">
        <v>0</v>
      </c>
      <c r="BZ31" s="93" t="s">
        <v>66</v>
      </c>
      <c r="CA31" s="93">
        <v>1</v>
      </c>
      <c r="CB31" s="93" t="s">
        <v>237</v>
      </c>
      <c r="CC31" s="93"/>
      <c r="CD31" s="93"/>
      <c r="CE31" s="93"/>
      <c r="CF31" s="93"/>
      <c r="CG31" s="93"/>
      <c r="CH31" s="93"/>
      <c r="CI31" s="93"/>
      <c r="CJ31" s="93"/>
      <c r="CK31" s="93"/>
      <c r="CL31" s="93" t="s">
        <v>390</v>
      </c>
      <c r="CM31" s="93">
        <v>1977</v>
      </c>
      <c r="CN31" s="93">
        <v>7373</v>
      </c>
      <c r="CO31" s="93">
        <v>19118</v>
      </c>
      <c r="CP31" s="93">
        <v>12127</v>
      </c>
      <c r="CQ31" s="93"/>
      <c r="CR31" s="93" t="s">
        <v>403</v>
      </c>
      <c r="CS31" s="93" t="s">
        <v>416</v>
      </c>
      <c r="CT31" s="93" t="s">
        <v>427</v>
      </c>
      <c r="CU31" s="93"/>
      <c r="CV31" s="145">
        <v>40673.613275462965</v>
      </c>
      <c r="CW31" s="93" t="s">
        <v>439</v>
      </c>
      <c r="CX31" s="93" t="b">
        <v>0</v>
      </c>
      <c r="CY31" s="93" t="b">
        <v>0</v>
      </c>
      <c r="CZ31" s="93" t="b">
        <v>1</v>
      </c>
      <c r="DA31" s="93" t="s">
        <v>362</v>
      </c>
      <c r="DB31" s="93">
        <v>803</v>
      </c>
      <c r="DC31" s="93" t="s">
        <v>453</v>
      </c>
      <c r="DD31" s="93" t="b">
        <v>0</v>
      </c>
      <c r="DE31" s="93" t="s">
        <v>65</v>
      </c>
      <c r="DF31" s="93">
        <v>1</v>
      </c>
      <c r="DG31" s="93">
        <v>5</v>
      </c>
      <c r="DH31" s="93">
        <v>5</v>
      </c>
      <c r="DI31" s="93">
        <v>2</v>
      </c>
      <c r="DJ31" s="93">
        <v>1</v>
      </c>
      <c r="DK31" s="93">
        <v>-0.25</v>
      </c>
      <c r="DL31" s="93">
        <v>-0.25</v>
      </c>
    </row>
    <row r="32" spans="1:116" ht="15">
      <c r="A32" s="93" t="s">
        <v>356</v>
      </c>
      <c r="B32" s="93" t="s">
        <v>356</v>
      </c>
      <c r="C32" s="93" t="s">
        <v>237</v>
      </c>
      <c r="D32" s="93" t="s">
        <v>237</v>
      </c>
      <c r="E32" s="93"/>
      <c r="F32" s="93" t="s">
        <v>196</v>
      </c>
      <c r="G32" s="145">
        <v>43602.55908564815</v>
      </c>
      <c r="H32" s="93" t="s">
        <v>259</v>
      </c>
      <c r="I32" s="93" t="s">
        <v>260</v>
      </c>
      <c r="J32" s="93" t="s">
        <v>265</v>
      </c>
      <c r="K32" s="93" t="s">
        <v>277</v>
      </c>
      <c r="L32" s="93" t="s">
        <v>286</v>
      </c>
      <c r="M32" s="93" t="s">
        <v>286</v>
      </c>
      <c r="N32" s="145">
        <v>43602.55908564815</v>
      </c>
      <c r="O32" s="145">
        <v>43602</v>
      </c>
      <c r="P32" s="146">
        <v>0.5590856481481482</v>
      </c>
      <c r="Q32" s="93" t="s">
        <v>335</v>
      </c>
      <c r="R32" s="93"/>
      <c r="S32" s="93"/>
      <c r="T32" s="93" t="s">
        <v>356</v>
      </c>
      <c r="U32" s="93"/>
      <c r="V32" s="93" t="b">
        <v>0</v>
      </c>
      <c r="W32" s="93">
        <v>1</v>
      </c>
      <c r="X32" s="93"/>
      <c r="Y32" s="93" t="b">
        <v>0</v>
      </c>
      <c r="Z32" s="93" t="s">
        <v>362</v>
      </c>
      <c r="AA32" s="93"/>
      <c r="AB32" s="93"/>
      <c r="AC32" s="93" t="b">
        <v>0</v>
      </c>
      <c r="AD32" s="93">
        <v>1</v>
      </c>
      <c r="AE32" s="93"/>
      <c r="AF32" s="93" t="s">
        <v>366</v>
      </c>
      <c r="AG32" s="93" t="b">
        <v>0</v>
      </c>
      <c r="AH32" s="93" t="s">
        <v>356</v>
      </c>
      <c r="AI32" s="93" t="s">
        <v>196</v>
      </c>
      <c r="AJ32" s="93">
        <v>0</v>
      </c>
      <c r="AK32" s="93">
        <v>0</v>
      </c>
      <c r="AL32" s="93"/>
      <c r="AM32" s="93"/>
      <c r="AN32" s="93"/>
      <c r="AO32" s="93"/>
      <c r="AP32" s="93"/>
      <c r="AQ32" s="93"/>
      <c r="AR32" s="93"/>
      <c r="AS32" s="93"/>
      <c r="AT32" s="93">
        <v>2</v>
      </c>
      <c r="AU32" s="93">
        <v>1</v>
      </c>
      <c r="AV32" s="93">
        <v>1</v>
      </c>
      <c r="AW32" s="93" t="s">
        <v>237</v>
      </c>
      <c r="AX32" s="93"/>
      <c r="AY32" s="93"/>
      <c r="AZ32" s="93"/>
      <c r="BA32" s="93"/>
      <c r="BB32" s="93"/>
      <c r="BC32" s="93"/>
      <c r="BD32" s="93"/>
      <c r="BE32" s="93"/>
      <c r="BF32" s="93"/>
      <c r="BG32" s="93" t="s">
        <v>390</v>
      </c>
      <c r="BH32" s="93">
        <v>1977</v>
      </c>
      <c r="BI32" s="93">
        <v>7373</v>
      </c>
      <c r="BJ32" s="93">
        <v>19118</v>
      </c>
      <c r="BK32" s="93">
        <v>12127</v>
      </c>
      <c r="BL32" s="93"/>
      <c r="BM32" s="93" t="s">
        <v>403</v>
      </c>
      <c r="BN32" s="93" t="s">
        <v>416</v>
      </c>
      <c r="BO32" s="93" t="s">
        <v>427</v>
      </c>
      <c r="BP32" s="93"/>
      <c r="BQ32" s="145">
        <v>40673.613275462965</v>
      </c>
      <c r="BR32" s="93" t="s">
        <v>439</v>
      </c>
      <c r="BS32" s="93" t="b">
        <v>0</v>
      </c>
      <c r="BT32" s="93" t="b">
        <v>0</v>
      </c>
      <c r="BU32" s="93" t="b">
        <v>1</v>
      </c>
      <c r="BV32" s="93" t="s">
        <v>362</v>
      </c>
      <c r="BW32" s="93">
        <v>803</v>
      </c>
      <c r="BX32" s="93" t="s">
        <v>453</v>
      </c>
      <c r="BY32" s="93" t="b">
        <v>0</v>
      </c>
      <c r="BZ32" s="93" t="s">
        <v>65</v>
      </c>
      <c r="CA32" s="93">
        <v>1</v>
      </c>
      <c r="CB32" s="93" t="s">
        <v>237</v>
      </c>
      <c r="CC32" s="93"/>
      <c r="CD32" s="93"/>
      <c r="CE32" s="93"/>
      <c r="CF32" s="93"/>
      <c r="CG32" s="93"/>
      <c r="CH32" s="93"/>
      <c r="CI32" s="93"/>
      <c r="CJ32" s="93"/>
      <c r="CK32" s="93"/>
      <c r="CL32" s="93" t="s">
        <v>390</v>
      </c>
      <c r="CM32" s="93">
        <v>1977</v>
      </c>
      <c r="CN32" s="93">
        <v>7373</v>
      </c>
      <c r="CO32" s="93">
        <v>19118</v>
      </c>
      <c r="CP32" s="93">
        <v>12127</v>
      </c>
      <c r="CQ32" s="93"/>
      <c r="CR32" s="93" t="s">
        <v>403</v>
      </c>
      <c r="CS32" s="93" t="s">
        <v>416</v>
      </c>
      <c r="CT32" s="93" t="s">
        <v>427</v>
      </c>
      <c r="CU32" s="93"/>
      <c r="CV32" s="145">
        <v>40673.613275462965</v>
      </c>
      <c r="CW32" s="93" t="s">
        <v>439</v>
      </c>
      <c r="CX32" s="93" t="b">
        <v>0</v>
      </c>
      <c r="CY32" s="93" t="b">
        <v>0</v>
      </c>
      <c r="CZ32" s="93" t="b">
        <v>1</v>
      </c>
      <c r="DA32" s="93" t="s">
        <v>362</v>
      </c>
      <c r="DB32" s="93">
        <v>803</v>
      </c>
      <c r="DC32" s="93" t="s">
        <v>453</v>
      </c>
      <c r="DD32" s="93" t="b">
        <v>0</v>
      </c>
      <c r="DE32" s="93" t="s">
        <v>65</v>
      </c>
      <c r="DF32" s="93">
        <v>1</v>
      </c>
      <c r="DG32" s="93">
        <v>3</v>
      </c>
      <c r="DH32" s="93">
        <v>3</v>
      </c>
      <c r="DI32" s="93">
        <v>1</v>
      </c>
      <c r="DJ32" s="93">
        <v>1</v>
      </c>
      <c r="DK32" s="93">
        <v>-3.25</v>
      </c>
      <c r="DL32" s="93">
        <v>-3.25</v>
      </c>
    </row>
    <row r="33" spans="1:116" ht="15">
      <c r="A33" s="93" t="s">
        <v>355</v>
      </c>
      <c r="B33" s="93" t="s">
        <v>355</v>
      </c>
      <c r="C33" s="93" t="s">
        <v>237</v>
      </c>
      <c r="D33" s="93" t="s">
        <v>237</v>
      </c>
      <c r="E33" s="93"/>
      <c r="F33" s="93" t="s">
        <v>196</v>
      </c>
      <c r="G33" s="145">
        <v>43592.418761574074</v>
      </c>
      <c r="H33" s="93" t="s">
        <v>250</v>
      </c>
      <c r="I33" s="93" t="s">
        <v>260</v>
      </c>
      <c r="J33" s="93" t="s">
        <v>265</v>
      </c>
      <c r="K33" s="93" t="s">
        <v>269</v>
      </c>
      <c r="L33" s="93" t="s">
        <v>285</v>
      </c>
      <c r="M33" s="93" t="s">
        <v>285</v>
      </c>
      <c r="N33" s="145">
        <v>43592.418761574074</v>
      </c>
      <c r="O33" s="145">
        <v>43592</v>
      </c>
      <c r="P33" s="146">
        <v>0.41876157407407405</v>
      </c>
      <c r="Q33" s="93" t="s">
        <v>334</v>
      </c>
      <c r="R33" s="93"/>
      <c r="S33" s="93"/>
      <c r="T33" s="93" t="s">
        <v>355</v>
      </c>
      <c r="U33" s="93"/>
      <c r="V33" s="93" t="b">
        <v>0</v>
      </c>
      <c r="W33" s="93">
        <v>7</v>
      </c>
      <c r="X33" s="93"/>
      <c r="Y33" s="93" t="b">
        <v>0</v>
      </c>
      <c r="Z33" s="93" t="s">
        <v>362</v>
      </c>
      <c r="AA33" s="93"/>
      <c r="AB33" s="93"/>
      <c r="AC33" s="93" t="b">
        <v>0</v>
      </c>
      <c r="AD33" s="93">
        <v>3</v>
      </c>
      <c r="AE33" s="93"/>
      <c r="AF33" s="93" t="s">
        <v>364</v>
      </c>
      <c r="AG33" s="93" t="b">
        <v>0</v>
      </c>
      <c r="AH33" s="93" t="s">
        <v>355</v>
      </c>
      <c r="AI33" s="93" t="s">
        <v>247</v>
      </c>
      <c r="AJ33" s="93">
        <v>0</v>
      </c>
      <c r="AK33" s="93">
        <v>0</v>
      </c>
      <c r="AL33" s="93"/>
      <c r="AM33" s="93"/>
      <c r="AN33" s="93"/>
      <c r="AO33" s="93"/>
      <c r="AP33" s="93"/>
      <c r="AQ33" s="93"/>
      <c r="AR33" s="93"/>
      <c r="AS33" s="93"/>
      <c r="AT33" s="93">
        <v>2</v>
      </c>
      <c r="AU33" s="93">
        <v>1</v>
      </c>
      <c r="AV33" s="93">
        <v>1</v>
      </c>
      <c r="AW33" s="93" t="s">
        <v>237</v>
      </c>
      <c r="AX33" s="93"/>
      <c r="AY33" s="93"/>
      <c r="AZ33" s="93"/>
      <c r="BA33" s="93"/>
      <c r="BB33" s="93"/>
      <c r="BC33" s="93"/>
      <c r="BD33" s="93"/>
      <c r="BE33" s="93"/>
      <c r="BF33" s="93"/>
      <c r="BG33" s="93" t="s">
        <v>390</v>
      </c>
      <c r="BH33" s="93">
        <v>1977</v>
      </c>
      <c r="BI33" s="93">
        <v>7373</v>
      </c>
      <c r="BJ33" s="93">
        <v>19118</v>
      </c>
      <c r="BK33" s="93">
        <v>12127</v>
      </c>
      <c r="BL33" s="93"/>
      <c r="BM33" s="93" t="s">
        <v>403</v>
      </c>
      <c r="BN33" s="93" t="s">
        <v>416</v>
      </c>
      <c r="BO33" s="93" t="s">
        <v>427</v>
      </c>
      <c r="BP33" s="93"/>
      <c r="BQ33" s="145">
        <v>40673.613275462965</v>
      </c>
      <c r="BR33" s="93" t="s">
        <v>439</v>
      </c>
      <c r="BS33" s="93" t="b">
        <v>0</v>
      </c>
      <c r="BT33" s="93" t="b">
        <v>0</v>
      </c>
      <c r="BU33" s="93" t="b">
        <v>1</v>
      </c>
      <c r="BV33" s="93" t="s">
        <v>362</v>
      </c>
      <c r="BW33" s="93">
        <v>803</v>
      </c>
      <c r="BX33" s="93" t="s">
        <v>453</v>
      </c>
      <c r="BY33" s="93" t="b">
        <v>0</v>
      </c>
      <c r="BZ33" s="93" t="s">
        <v>65</v>
      </c>
      <c r="CA33" s="93">
        <v>1</v>
      </c>
      <c r="CB33" s="93" t="s">
        <v>237</v>
      </c>
      <c r="CC33" s="93"/>
      <c r="CD33" s="93"/>
      <c r="CE33" s="93"/>
      <c r="CF33" s="93"/>
      <c r="CG33" s="93"/>
      <c r="CH33" s="93"/>
      <c r="CI33" s="93"/>
      <c r="CJ33" s="93"/>
      <c r="CK33" s="93"/>
      <c r="CL33" s="93" t="s">
        <v>390</v>
      </c>
      <c r="CM33" s="93">
        <v>1977</v>
      </c>
      <c r="CN33" s="93">
        <v>7373</v>
      </c>
      <c r="CO33" s="93">
        <v>19118</v>
      </c>
      <c r="CP33" s="93">
        <v>12127</v>
      </c>
      <c r="CQ33" s="93"/>
      <c r="CR33" s="93" t="s">
        <v>403</v>
      </c>
      <c r="CS33" s="93" t="s">
        <v>416</v>
      </c>
      <c r="CT33" s="93" t="s">
        <v>427</v>
      </c>
      <c r="CU33" s="93"/>
      <c r="CV33" s="145">
        <v>40673.613275462965</v>
      </c>
      <c r="CW33" s="93" t="s">
        <v>439</v>
      </c>
      <c r="CX33" s="93" t="b">
        <v>0</v>
      </c>
      <c r="CY33" s="93" t="b">
        <v>0</v>
      </c>
      <c r="CZ33" s="93" t="b">
        <v>1</v>
      </c>
      <c r="DA33" s="93" t="s">
        <v>362</v>
      </c>
      <c r="DB33" s="93">
        <v>803</v>
      </c>
      <c r="DC33" s="93" t="s">
        <v>453</v>
      </c>
      <c r="DD33" s="93" t="b">
        <v>0</v>
      </c>
      <c r="DE33" s="93" t="s">
        <v>65</v>
      </c>
      <c r="DF33" s="93">
        <v>1</v>
      </c>
      <c r="DG33" s="93">
        <v>5</v>
      </c>
      <c r="DH33" s="93">
        <v>5</v>
      </c>
      <c r="DI33" s="93">
        <v>1</v>
      </c>
      <c r="DJ33" s="93">
        <v>1</v>
      </c>
      <c r="DK33" s="93">
        <v>-0.25</v>
      </c>
      <c r="DL33" s="93">
        <v>-0.25</v>
      </c>
    </row>
    <row r="34" spans="1:116" ht="15">
      <c r="A34" s="93" t="s">
        <v>338</v>
      </c>
      <c r="B34" s="93" t="s">
        <v>355</v>
      </c>
      <c r="C34" s="93" t="s">
        <v>234</v>
      </c>
      <c r="D34" s="93" t="s">
        <v>237</v>
      </c>
      <c r="E34" s="93"/>
      <c r="F34" s="93" t="s">
        <v>247</v>
      </c>
      <c r="G34" s="145">
        <v>43600.48186342593</v>
      </c>
      <c r="H34" s="93" t="s">
        <v>250</v>
      </c>
      <c r="I34" s="93"/>
      <c r="J34" s="93"/>
      <c r="K34" s="93"/>
      <c r="L34" s="93"/>
      <c r="M34" s="93" t="s">
        <v>287</v>
      </c>
      <c r="N34" s="145">
        <v>43600.48186342593</v>
      </c>
      <c r="O34" s="145">
        <v>43600</v>
      </c>
      <c r="P34" s="146">
        <v>0.48186342592592596</v>
      </c>
      <c r="Q34" s="93" t="s">
        <v>317</v>
      </c>
      <c r="R34" s="93"/>
      <c r="S34" s="93"/>
      <c r="T34" s="93" t="s">
        <v>338</v>
      </c>
      <c r="U34" s="93"/>
      <c r="V34" s="93" t="b">
        <v>0</v>
      </c>
      <c r="W34" s="93">
        <v>0</v>
      </c>
      <c r="X34" s="93"/>
      <c r="Y34" s="93" t="b">
        <v>0</v>
      </c>
      <c r="Z34" s="93" t="s">
        <v>362</v>
      </c>
      <c r="AA34" s="93"/>
      <c r="AB34" s="93"/>
      <c r="AC34" s="93" t="b">
        <v>0</v>
      </c>
      <c r="AD34" s="93">
        <v>3</v>
      </c>
      <c r="AE34" s="93" t="s">
        <v>355</v>
      </c>
      <c r="AF34" s="93" t="s">
        <v>363</v>
      </c>
      <c r="AG34" s="93" t="b">
        <v>0</v>
      </c>
      <c r="AH34" s="93" t="s">
        <v>355</v>
      </c>
      <c r="AI34" s="93" t="s">
        <v>196</v>
      </c>
      <c r="AJ34" s="93">
        <v>0</v>
      </c>
      <c r="AK34" s="93">
        <v>0</v>
      </c>
      <c r="AL34" s="93"/>
      <c r="AM34" s="93"/>
      <c r="AN34" s="93"/>
      <c r="AO34" s="93"/>
      <c r="AP34" s="93"/>
      <c r="AQ34" s="93"/>
      <c r="AR34" s="93"/>
      <c r="AS34" s="93"/>
      <c r="AT34" s="93">
        <v>1</v>
      </c>
      <c r="AU34" s="93">
        <v>1</v>
      </c>
      <c r="AV34" s="93">
        <v>1</v>
      </c>
      <c r="AW34" s="93" t="s">
        <v>234</v>
      </c>
      <c r="AX34" s="93"/>
      <c r="AY34" s="93"/>
      <c r="AZ34" s="93"/>
      <c r="BA34" s="93"/>
      <c r="BB34" s="93"/>
      <c r="BC34" s="93"/>
      <c r="BD34" s="93"/>
      <c r="BE34" s="93"/>
      <c r="BF34" s="93"/>
      <c r="BG34" s="93" t="s">
        <v>389</v>
      </c>
      <c r="BH34" s="93">
        <v>5411</v>
      </c>
      <c r="BI34" s="93">
        <v>45749</v>
      </c>
      <c r="BJ34" s="93">
        <v>125718</v>
      </c>
      <c r="BK34" s="93">
        <v>26035</v>
      </c>
      <c r="BL34" s="93"/>
      <c r="BM34" s="93" t="s">
        <v>402</v>
      </c>
      <c r="BN34" s="93" t="s">
        <v>415</v>
      </c>
      <c r="BO34" s="93" t="s">
        <v>426</v>
      </c>
      <c r="BP34" s="93"/>
      <c r="BQ34" s="145">
        <v>40060.80409722222</v>
      </c>
      <c r="BR34" s="93" t="s">
        <v>438</v>
      </c>
      <c r="BS34" s="93" t="b">
        <v>0</v>
      </c>
      <c r="BT34" s="93" t="b">
        <v>0</v>
      </c>
      <c r="BU34" s="93" t="b">
        <v>1</v>
      </c>
      <c r="BV34" s="93" t="s">
        <v>362</v>
      </c>
      <c r="BW34" s="93">
        <v>3246</v>
      </c>
      <c r="BX34" s="93" t="s">
        <v>452</v>
      </c>
      <c r="BY34" s="93" t="b">
        <v>0</v>
      </c>
      <c r="BZ34" s="93" t="s">
        <v>66</v>
      </c>
      <c r="CA34" s="93">
        <v>1</v>
      </c>
      <c r="CB34" s="93" t="s">
        <v>237</v>
      </c>
      <c r="CC34" s="93"/>
      <c r="CD34" s="93"/>
      <c r="CE34" s="93"/>
      <c r="CF34" s="93"/>
      <c r="CG34" s="93"/>
      <c r="CH34" s="93"/>
      <c r="CI34" s="93"/>
      <c r="CJ34" s="93"/>
      <c r="CK34" s="93"/>
      <c r="CL34" s="93" t="s">
        <v>390</v>
      </c>
      <c r="CM34" s="93">
        <v>1977</v>
      </c>
      <c r="CN34" s="93">
        <v>7373</v>
      </c>
      <c r="CO34" s="93">
        <v>19118</v>
      </c>
      <c r="CP34" s="93">
        <v>12127</v>
      </c>
      <c r="CQ34" s="93"/>
      <c r="CR34" s="93" t="s">
        <v>403</v>
      </c>
      <c r="CS34" s="93" t="s">
        <v>416</v>
      </c>
      <c r="CT34" s="93" t="s">
        <v>427</v>
      </c>
      <c r="CU34" s="93"/>
      <c r="CV34" s="145">
        <v>40673.613275462965</v>
      </c>
      <c r="CW34" s="93" t="s">
        <v>439</v>
      </c>
      <c r="CX34" s="93" t="b">
        <v>0</v>
      </c>
      <c r="CY34" s="93" t="b">
        <v>0</v>
      </c>
      <c r="CZ34" s="93" t="b">
        <v>1</v>
      </c>
      <c r="DA34" s="93" t="s">
        <v>362</v>
      </c>
      <c r="DB34" s="93">
        <v>803</v>
      </c>
      <c r="DC34" s="93" t="s">
        <v>453</v>
      </c>
      <c r="DD34" s="93" t="b">
        <v>0</v>
      </c>
      <c r="DE34" s="93" t="s">
        <v>65</v>
      </c>
      <c r="DF34" s="93">
        <v>1</v>
      </c>
      <c r="DG34" s="93">
        <v>5</v>
      </c>
      <c r="DH34" s="93">
        <v>5</v>
      </c>
      <c r="DI34" s="93">
        <v>2</v>
      </c>
      <c r="DJ34" s="93">
        <v>1</v>
      </c>
      <c r="DK34" s="93">
        <v>0.75</v>
      </c>
      <c r="DL34" s="93">
        <v>-0.25</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5A258C64-EF38-4AC1-A11B-FCE986AE90E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Marc Smith</cp:lastModifiedBy>
  <dcterms:created xsi:type="dcterms:W3CDTF">2008-01-30T00:41:58Z</dcterms:created>
  <dcterms:modified xsi:type="dcterms:W3CDTF">2019-05-17T16:31:37Z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