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<sst xmlns="http://schemas.openxmlformats.org/spreadsheetml/2006/main" count="2659" uniqueCount="845">
  <si>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</si>
  <si>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</si>
  <si>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</si>
  <si>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</si>
  <si>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</si>
  <si>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</si>
  <si>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</si>
  <si>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</si>
  <si>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</si>
  <si>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</si>
  <si>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</si>
  <si>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</si>
  <si>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</si>
  <si>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</si>
  <si>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</si>
  <si>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</si>
  <si>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</si>
  <si>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</si>
  <si>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</si>
  <si>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</si>
  <si>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</si>
  <si>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</si>
  <si>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</si>
  <si>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</si>
  <si>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</si>
  <si>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</si>
  <si>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</si>
  <si>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</si>
  <si>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</si>
  <si>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</si>
  <si>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</si>
  <si>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</si>
  <si>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</si>
  <si>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</si>
  <si>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</si>
  <si>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</si>
  <si>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</si>
  <si>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</si>
  <si>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</si>
  <si>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</si>
  <si>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</si>
  <si>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</si>
  <si>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</si>
  <si>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</si>
  <si>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</si>
  <si>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</si>
  <si>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</si>
  <si>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</si>
  <si>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</si>
  <si>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</si>
  <si>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</si>
  <si>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</si>
  <si>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</si>
  <si>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</si>
  <si>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</si>
  <si>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</si>
  <si>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</si>
  <si>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</si>
  <si>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</si>
  <si>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</si>
  <si>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</si>
  <si>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</si>
  <si>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</si>
  <si>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</si>
  <si>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</si>
  <si>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</si>
  <si>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</si>
  <si>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</si>
  <si>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</si>
  <si>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</si>
  <si>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</si>
  <si>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</si>
  <si>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</si>
  <si>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</si>
  <si>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</si>
  <si>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</si>
  <si>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</si>
  <si>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</si>
  <si>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</si>
  <si>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</si>
  <si>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</si>
  <si>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</si>
  <si>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</si>
  <si>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</si>
  <si>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</si>
  <si>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</si>
  <si>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</si>
  <si>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</si>
  <si>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</si>
  <si>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</si>
  <si>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</si>
  <si>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</si>
  <si>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</si>
  <si>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</si>
  <si>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</si>
  <si>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</si>
  <si>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</si>
  <si>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</si>
  <si>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</si>
  <si>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</si>
  <si>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</si>
  <si>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</si>
  <si>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</si>
  <si>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</si>
  <si>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</si>
  <si>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</si>
  <si>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</si>
  <si>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</si>
  <si>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</si>
  <si>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</si>
  <si>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</si>
  <si>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</si>
  <si>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</si>
  <si>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</si>
  <si>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</si>
  <si>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</si>
  <si>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</si>
  <si>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</si>
  <si>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</si>
  <si>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</si>
  <si>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</si>
  <si>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</si>
  <si>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</si>
  <si>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</si>
  <si>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</si>
  <si>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</si>
  <si>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</si>
  <si>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</si>
  <si>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</si>
  <si>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</si>
  <si>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</si>
  <si>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</si>
  <si>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</si>
  <si>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</si>
  <si>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</si>
  <si>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</si>
  <si>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</si>
  <si>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</si>
  <si>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</si>
  <si>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</si>
  <si>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</si>
  <si>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</si>
  <si>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</si>
  <si>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</si>
  <si>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</si>
  <si>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</si>
  <si>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</si>
  <si>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</si>
  <si>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</si>
  <si>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</si>
  <si>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</si>
  <si>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</si>
  <si>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</si>
  <si>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</si>
  <si>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</si>
  <si>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</si>
  <si>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</si>
  <si>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</si>
  <si>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</si>
  <si>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</si>
  <si>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</si>
  <si>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</si>
  <si>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</si>
  <si>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</si>
  <si>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</si>
  <si>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</si>
  <si>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</si>
  <si>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</si>
  <si>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</si>
  <si>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</si>
  <si>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</si>
  <si>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</si>
  <si>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</si>
  <si>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</si>
  <si>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</si>
  <si>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</si>
  <si>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</si>
  <si>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</si>
  <si>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</si>
  <si>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</si>
  <si>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</si>
  <si>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</si>
  <si>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</si>
  <si>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</si>
  <si>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</si>
  <si>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</si>
  <si>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</si>
  <si>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</si>
  <si>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</si>
  <si>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</si>
  <si>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</si>
  <si>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</si>
  <si>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</si>
  <si>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</si>
  <si>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</si>
  <si>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</si>
  <si>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</si>
  <si>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</si>
  <si>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</si>
  <si>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</si>
  <si>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</si>
  <si>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</si>
  <si>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</si>
  <si>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</si>
  <si>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</si>
  <si>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</si>
  <si>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</si>
  <si>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</si>
  <si>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</si>
  <si>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</si>
  <si>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</si>
  <si>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</si>
  <si>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kilby76</t>
  </si>
  <si>
    <t>petertolladay</t>
  </si>
  <si>
    <t>whiletrueburn</t>
  </si>
  <si>
    <t>mattwcummings</t>
  </si>
  <si>
    <t>whimsicalcaptnj</t>
  </si>
  <si>
    <t>chrisdaviscng</t>
  </si>
  <si>
    <t>chyredu</t>
  </si>
  <si>
    <t>derekeb</t>
  </si>
  <si>
    <t>womenspowerbook</t>
  </si>
  <si>
    <t>dntowns</t>
  </si>
  <si>
    <t>oketoast</t>
  </si>
  <si>
    <t>faithatheismnub</t>
  </si>
  <si>
    <t>kevwemodupe</t>
  </si>
  <si>
    <t>mr_mcfly</t>
  </si>
  <si>
    <t>mads_five</t>
  </si>
  <si>
    <t>superplex</t>
  </si>
  <si>
    <t>cnn</t>
  </si>
  <si>
    <t>media_chat</t>
  </si>
  <si>
    <t>Mentions</t>
  </si>
  <si>
    <t>Replies to</t>
  </si>
  <si>
    <t>Now the party starts! RT @Mr_McFly Sliding into #MediaChat like... https://t.co/tW8nyDec3j</t>
  </si>
  <si>
    <t>RT @kilby76: Now the party starts! RT @Mr_McFly Sliding into #MediaChat like... https://t.co/tW8nyDec3j</t>
  </si>
  <si>
    <t>@kilby76 I recently published a curated list of the best 200+ digital marketing communities
Yes, #mediachat is in there :)
Some groups want a more detailed entry, with their logo/graphic included. If you do too, send it to me. I can send you a link if you want to check it out</t>
  </si>
  <si>
    <t>This is great news that equips students with skills but not the debtload. 
 #SAtech #SAchat #highereducation #startups #mediachat https://t.co/q2MILRhMGx</t>
  </si>
  <si>
    <t>@Mads_five Yo if you want some sewing assist the wife and I are always happy to skype/IG whatever mediachat with ya and help!</t>
  </si>
  <si>
    <t>the majority prefer watching news over reading
how are our #k12 #medialiteracy #literacy experiences preparing students w/ decoding skills?
https://t.co/0mk6FxO8PI #edtech #mediachat #media #techethics https://t.co/jCMYvC0Seh</t>
  </si>
  <si>
    <t>a perspective on how prevalent social media has become for ALL ages
https://t.co/IY8KlMQ6L0 #medialiteracy #k12 #mediachat #socialmedia #technology #2020election https://t.co/3trxcgx1ce</t>
  </si>
  <si>
    <t>RT @chrisdaviscng: a perspective on how prevalent social media has become for ALL ages
https://t.co/IY8KlMQ6L0 #medialiteracy #k12 #mediac…</t>
  </si>
  <si>
    <t>The Rumored‘Death of TV’ Is Really About Transforming Brand Identity and Advertising by @Superplex https://t.co/qIzvNiVfMj #mediachat #tv</t>
  </si>
  <si>
    <t>Disney is taking full control of Hulu @CNN https://t.co/tQRh31A4O4 #mediachat #SVOD</t>
  </si>
  <si>
    <t>#victory #mediachat #RT Global insight in 1 hand site:Will #Trump or #Hilary be good for USA https://t.co/bJE0WOxQJB https://t.co/pVWDyCP0hw</t>
  </si>
  <si>
    <t>#victory #mediachat #RT Global insight in 1 hand site:Will #Trump or #Hilary be good for USA https://t.co/bJE0WOgfS3 https://t.co/pVWDyCP0hw</t>
  </si>
  <si>
    <t>@Media_Chat A7a: Anyone who is a strong leader has to first be an effective communicator. In Toastmasters you will hone your speaking and leadership skills through evaluations, listening, mentoring, serving as club officers + filling roles in club meetings. #mediachat https://t.co/LoUmq8rLVG</t>
  </si>
  <si>
    <t>RT @DNTowns: @Media_Chat A7a: Anyone who is a strong leader has to first be an effective communicator. In Toastmasters you will hone your s…</t>
  </si>
  <si>
    <t>#victory #mediachat #RT Global insight in 1 hand site:Will #Trump or #Hilary be good for USA https://t.co/8nHKrCJbac https://t.co/U0AtWy74pr</t>
  </si>
  <si>
    <t>S I G H T S from the #OneOnOne #MediaChat with the erudite Rev. Leo Olu-martins, A Preacher/Human Rights Activist. 
To Watch this interview, kindly Click the link below:
https://t.co/0qMAadls3M
iPhone Users… https://t.co/o8AOjwWvet</t>
  </si>
  <si>
    <t>https://twitter.com/chokooi/status/1126515824217423873</t>
  </si>
  <si>
    <t>https://www.journalism.org/2018/12/03/americans-still-prefer-watching-to-reading-the-news-and-mostly-still-through-television/</t>
  </si>
  <si>
    <t>https://www.pewresearch.org/fact-tank/2019/04/10/share-of-u-s-adults-using-social-media-including-facebook-is-mostly-unchanged-since-2018/</t>
  </si>
  <si>
    <t>https://link.medium.com/HAJRr8KstW</t>
  </si>
  <si>
    <t>http://www.cnn.com/2019/05/14/media/disney-buys-comcast-hulu-ownership/index.html</t>
  </si>
  <si>
    <t>http://womenspowerbook.org/articles/The-American-Presidential-Elections-2016-Will-Hillary-or-Trump-Win-in-The-Social-Media-And-The-Main-Media-Battle-womens-power-book.htm</t>
  </si>
  <si>
    <t>https://www.youtube.com/watch?v=znrMGX0GGl4&amp;feature=youtu.be https://www.instagram.com/p/BxkcLdEBrj6/?igshid=xdjiaa0lkc9o</t>
  </si>
  <si>
    <t>twitter.com</t>
  </si>
  <si>
    <t>journalism.org</t>
  </si>
  <si>
    <t>pewresearch.org</t>
  </si>
  <si>
    <t>medium.com</t>
  </si>
  <si>
    <t>cnn.com</t>
  </si>
  <si>
    <t>womenspowerbook.org</t>
  </si>
  <si>
    <t>youtube.com instagram.com</t>
  </si>
  <si>
    <t>mediachat</t>
  </si>
  <si>
    <t>satech sachat highereducation startups mediachat</t>
  </si>
  <si>
    <t>k12 medialiteracy literacy edtech mediachat media techethics</t>
  </si>
  <si>
    <t>medialiteracy k12 mediachat socialmedia technology 2020election</t>
  </si>
  <si>
    <t>medialiteracy k12</t>
  </si>
  <si>
    <t>mediachat tv</t>
  </si>
  <si>
    <t>mediachat svod</t>
  </si>
  <si>
    <t>victory mediachat rt trump hilary</t>
  </si>
  <si>
    <t>oneonone mediachat</t>
  </si>
  <si>
    <t>https://pbs.twimg.com/tweet_video_thumb/CWejWyDWsAA0863.png</t>
  </si>
  <si>
    <t>https://pbs.twimg.com/media/D6U0L04WAAAxiLb.png</t>
  </si>
  <si>
    <t>https://pbs.twimg.com/media/D6U5OMgXsAA3vOy.png</t>
  </si>
  <si>
    <t>https://pbs.twimg.com/media/C2dAKP2WIAATDzT.jpg</t>
  </si>
  <si>
    <t>https://pbs.twimg.com/tweet_video_thumb/DjpJX8jU4AA0CoY.jpg</t>
  </si>
  <si>
    <t>https://pbs.twimg.com/media/C2dkJtkXcAA0cBx.jpg</t>
  </si>
  <si>
    <t>http://pbs.twimg.com/profile_images/1127223100389699585/Dmi39GG8_normal.jpg</t>
  </si>
  <si>
    <t>http://pbs.twimg.com/profile_images/729723176180047872/Ss9eW2aB_normal.jpg</t>
  </si>
  <si>
    <t>http://pbs.twimg.com/profile_images/1118985546020327438/-cdjhA9q_normal.jpg</t>
  </si>
  <si>
    <t>http://pbs.twimg.com/profile_images/1121442591038427136/qJbee5Nh_normal.png</t>
  </si>
  <si>
    <t>http://pbs.twimg.com/profile_images/1062510630492528641/Tm30HDnT_normal.jpg</t>
  </si>
  <si>
    <t>http://pbs.twimg.com/profile_images/736019467675672576/uWG9sBSK_normal.jpg</t>
  </si>
  <si>
    <t>http://pbs.twimg.com/profile_images/1018067307137060865/JAvcRPNw_normal.jpg</t>
  </si>
  <si>
    <t>https://twitter.com/#!/kilby76/status/677690106816372736</t>
  </si>
  <si>
    <t>https://twitter.com/#!/petertolladay/status/1126067588574871552</t>
  </si>
  <si>
    <t>https://twitter.com/#!/whiletrueburn/status/1126118331814154240</t>
  </si>
  <si>
    <t>https://twitter.com/#!/mattwcummings/status/1126538935474249729</t>
  </si>
  <si>
    <t>https://twitter.com/#!/whimsicalcaptnj/status/1127550346270842881</t>
  </si>
  <si>
    <t>https://twitter.com/#!/chrisdaviscng/status/1127364672141836288</t>
  </si>
  <si>
    <t>https://twitter.com/#!/chrisdaviscng/status/1127370207176077312</t>
  </si>
  <si>
    <t>https://twitter.com/#!/chyredu/status/1128057035411677184</t>
  </si>
  <si>
    <t>https://twitter.com/#!/derekeb/status/1125447587035619335</t>
  </si>
  <si>
    <t>https://twitter.com/#!/derekeb/status/1128364696472440833</t>
  </si>
  <si>
    <t>https://twitter.com/#!/womenspowerbook/status/1124840398734577669</t>
  </si>
  <si>
    <t>https://twitter.com/#!/womenspowerbook/status/1125886817809702913</t>
  </si>
  <si>
    <t>https://twitter.com/#!/womenspowerbook/status/1126989569164025858</t>
  </si>
  <si>
    <t>https://twitter.com/#!/womenspowerbook/status/1128061765135290374</t>
  </si>
  <si>
    <t>https://twitter.com/#!/womenspowerbook/status/1129112793637150721</t>
  </si>
  <si>
    <t>https://twitter.com/#!/dntowns/status/1025212551787831296</t>
  </si>
  <si>
    <t>https://twitter.com/#!/oketoast/status/1129161595458920454</t>
  </si>
  <si>
    <t>https://twitter.com/#!/faithatheismnub/status/1124940049244725248</t>
  </si>
  <si>
    <t>https://twitter.com/#!/faithatheismnub/status/1125646200856895488</t>
  </si>
  <si>
    <t>https://twitter.com/#!/faithatheismnub/status/1126355372258811905</t>
  </si>
  <si>
    <t>https://twitter.com/#!/faithatheismnub/status/1127065054229291009</t>
  </si>
  <si>
    <t>https://twitter.com/#!/faithatheismnub/status/1127770976643616771</t>
  </si>
  <si>
    <t>https://twitter.com/#!/faithatheismnub/status/1128480880366891008</t>
  </si>
  <si>
    <t>https://twitter.com/#!/faithatheismnub/status/1129186527723048961</t>
  </si>
  <si>
    <t>https://twitter.com/#!/kevwemodupe/status/1129414655070363658</t>
  </si>
  <si>
    <t>677690106816372736</t>
  </si>
  <si>
    <t>1126067588574871552</t>
  </si>
  <si>
    <t>1126118331814154240</t>
  </si>
  <si>
    <t>1126538935474249729</t>
  </si>
  <si>
    <t>1127550346270842881</t>
  </si>
  <si>
    <t>1127364672141836288</t>
  </si>
  <si>
    <t>1127370207176077312</t>
  </si>
  <si>
    <t>1128057035411677184</t>
  </si>
  <si>
    <t>1125447587035619335</t>
  </si>
  <si>
    <t>1128364696472440833</t>
  </si>
  <si>
    <t>1124840398734577669</t>
  </si>
  <si>
    <t>1125886817809702913</t>
  </si>
  <si>
    <t>1126989569164025858</t>
  </si>
  <si>
    <t>1128061765135290374</t>
  </si>
  <si>
    <t>1129112793637150721</t>
  </si>
  <si>
    <t>1025212551787831296</t>
  </si>
  <si>
    <t>1129161595458920454</t>
  </si>
  <si>
    <t>1124940049244725248</t>
  </si>
  <si>
    <t>1125646200856895488</t>
  </si>
  <si>
    <t>1126355372258811905</t>
  </si>
  <si>
    <t>1127065054229291009</t>
  </si>
  <si>
    <t>1127770976643616771</t>
  </si>
  <si>
    <t>1128480880366891008</t>
  </si>
  <si>
    <t>1129186527723048961</t>
  </si>
  <si>
    <t>1129414655070363658</t>
  </si>
  <si>
    <t>677689883650076672</t>
  </si>
  <si>
    <t>1127275161034665985</t>
  </si>
  <si>
    <t>1025212296832999425</t>
  </si>
  <si>
    <t>15407158</t>
  </si>
  <si>
    <t/>
  </si>
  <si>
    <t>19848777</t>
  </si>
  <si>
    <t>4193102001</t>
  </si>
  <si>
    <t>867028730</t>
  </si>
  <si>
    <t>en</t>
  </si>
  <si>
    <t>1126515824217423873</t>
  </si>
  <si>
    <t>TweetChat by oneQube</t>
  </si>
  <si>
    <t>Twitter Web Client</t>
  </si>
  <si>
    <t>Twitter for iPhone</t>
  </si>
  <si>
    <t>TweetDeck</t>
  </si>
  <si>
    <t>Tweet Suite</t>
  </si>
  <si>
    <t>Twitter Web App</t>
  </si>
  <si>
    <t>Instagram</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</si>
  <si>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</si>
  <si>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</si>
  <si>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</si>
  <si>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</si>
  <si>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</si>
  <si>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</si>
  <si>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</si>
  <si>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</si>
  <si>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</si>
  <si>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</si>
  <si>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</si>
  <si>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</si>
  <si>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</si>
  <si>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</si>
  <si>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</si>
  <si>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</si>
  <si>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</si>
  <si>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</si>
  <si>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</si>
  <si>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</si>
  <si>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</si>
  <si>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</si>
  <si>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Aaron Kilby</t>
  </si>
  <si>
    <t>⭐ GArya J. Stark: THE strategy guy ⭐</t>
  </si>
  <si>
    <t>Peter Tolladay</t>
  </si>
  <si>
    <t>Mat Odysseus</t>
  </si>
  <si>
    <t>Matt Cummings</t>
  </si>
  <si>
    <t>Joshua and Chelsea Bohn</t>
  </si>
  <si>
    <t>_xD835__xDD78__xD835__xDD86__xD835__xDD9F__xD835__xDD8A_</t>
  </si>
  <si>
    <t>Chris Davis</t>
  </si>
  <si>
    <t>ChyrEDU</t>
  </si>
  <si>
    <t>Derek E. Baird</t>
  </si>
  <si>
    <t>Robert Tercek</t>
  </si>
  <si>
    <t>CNN</t>
  </si>
  <si>
    <t>Women's Power' Book</t>
  </si>
  <si>
    <t>Desiree Townsend</t>
  </si>
  <si>
    <t>#MediaChat</t>
  </si>
  <si>
    <t>Oke' Toastmasters</t>
  </si>
  <si>
    <t>Faith Atheism Nub</t>
  </si>
  <si>
    <t>Kevwe Modupe</t>
  </si>
  <si>
    <t>Vice President of Sales &amp; Marketing at @artisancolour. Founder and Host of @Media_Chat at #MediaChat! Major Coffee Addict &amp; Love #Bacon!</t>
  </si>
  <si>
    <t>award-winning cultural strategist. I&amp;D advocate. strategic advisor: @BoldCLTR. mod: #brandchat #BRANDarchy.
THE hashtag whisperer. he/his.
✊_xD83C__xDFFF_✊_xD83C__xDFFE_✊ _xD83C__xDDF9__xD83C__xDDF9__xD83C__xDDF5__xD83C__xDDF7_</t>
  </si>
  <si>
    <t>Author of The Templar's Apprentice and The Harsh Mistress. Lover of old films, good books, wine and music. http://t.co/halxPlNKwq US http://t.co/oeyu96rMHa UK</t>
  </si>
  <si>
    <t>Wandering bard. Infinite energy. Founding father @hustle_cool You hustle? DM me, let's crush it! The plot thickens..</t>
  </si>
  <si>
    <t>Director of Campus @kenzieacademy  Father of two, husband for 13+ years, vegetarian.
Help people achieve their tech dreams with Kenzie Academy!</t>
  </si>
  <si>
    <t>Cosplay Power Couple of awesomeness! come watch our personal builds or inquire about commissions of your own. Check out our Instagram via Whiskeyweaselcosplay</t>
  </si>
  <si>
    <t>21 | Ux designer | Cosplayer
SOMETIMES I DO THINGS. MOSTLY BORDERLANDS THINGS. 
IG : @madsfive</t>
  </si>
  <si>
    <t>educator, classical guitarist, drummer, photographer, video documentarian, runner, swimmer, salsa dancer, hacky sack enthusiast, believer, beat boxer wanabe</t>
  </si>
  <si>
    <t>SSTchr #IraqVet; 2017 PATOYsemifinalist Advocate/Activist/Artist #socialjustice #CriticalMediaLiteracy #MediaLiteracy #HipHopEd #SEL #mindfulness #resist #ecet2</t>
  </si>
  <si>
    <t>Kids/Teen Marketing Strategy &amp; Youth Culture Insights | Youth Advocate | Former #Disney Togetherville. | Author #GenZFrequency --out now! | He/him</t>
  </si>
  <si>
    <t>I'm the author of Vaporized. Spent 20 years inventing the future of games, TV, education, mobile. Now I help companies make the transition to digital domain.</t>
  </si>
  <si>
    <t>It’s our job to #GoThere &amp; tell the most difficult stories. Join us! For more breaking news updates follow @CNNBRK  &amp; Download our app ?https://t.co/UCHG9M367J</t>
  </si>
  <si>
    <t>Inspired by JohnGreen's #book topping NewYork #chart we air history's FIRST PastPresentFuture gluing one #author BOOK &amp; await critique Follow- Get 3D icon in DM</t>
  </si>
  <si>
    <t>christ follower. wife. mom. #maine bound. digital marketing strategist. student @csuglobal. let’s chat!</t>
  </si>
  <si>
    <t>#MediaChat is a weekly Twitter chat every Thurs at 10pm EST featuring guests on social and online media, new apps and anything media related! Hosted by @kilby76</t>
  </si>
  <si>
    <t>Okefenokee Toastmasters meet at noon every Wednesday at SGSC Waycross campus in Georgia to become better listeners, confident leaders, and bold speakers.</t>
  </si>
  <si>
    <t>Tracing unreal book ‘FEMOCRACY’ &amp; seeing beauty in PLURAL views, we discuss faiths- #Christianity #Islam #Judaism &amp; #Hinduism, &amp; #Atheism. Follow &amp; get 3D icons</t>
  </si>
  <si>
    <t>A FUTURIST, reputed DISRUPTOR, respected RESEARCHER, full REVOLUTIONIST, Committed SOCIAL REFORMER, nation building VISIONARY and an Astute Public Speaker</t>
  </si>
  <si>
    <t>Phoenix, AZ</t>
  </si>
  <si>
    <t>Real Life, Zeitgeist ↔ NY, NY</t>
  </si>
  <si>
    <t>Atlanta, GA</t>
  </si>
  <si>
    <t>Bogota</t>
  </si>
  <si>
    <t>Pennsylvania, USA</t>
  </si>
  <si>
    <t>SF | L.A via Laguna Beach</t>
  </si>
  <si>
    <t>Los Angeles and the world</t>
  </si>
  <si>
    <t>UK</t>
  </si>
  <si>
    <t>Longmont, CO</t>
  </si>
  <si>
    <t>International</t>
  </si>
  <si>
    <t>Waycross, Georgia</t>
  </si>
  <si>
    <t>Nigeria</t>
  </si>
  <si>
    <t>https://t.co/rUFlRSSAcz</t>
  </si>
  <si>
    <t>https://t.co/bOBbZCDP2F</t>
  </si>
  <si>
    <t>http://www.mattforputnam.com</t>
  </si>
  <si>
    <t>https://t.co/VRGGgZlvjP</t>
  </si>
  <si>
    <t>https://t.co/lJmMq6dqAo</t>
  </si>
  <si>
    <t>http://mrchyr.bandcamp.com/track/gaslight</t>
  </si>
  <si>
    <t>https://www.derekebaird.com/</t>
  </si>
  <si>
    <t>http://roberttercek.com</t>
  </si>
  <si>
    <t>http://t.co/IaghNW8Xm2</t>
  </si>
  <si>
    <t>http://t.co/Et3TV3BO2Q</t>
  </si>
  <si>
    <t>https://www.facebook.com/groups/344855062239313/</t>
  </si>
  <si>
    <t>https://t.co/jBDG7HORb7</t>
  </si>
  <si>
    <t>https://t.co/9WUAq8mhJb</t>
  </si>
  <si>
    <t>https://t.co/S0qNTPYXHR</t>
  </si>
  <si>
    <t>https://pbs.twimg.com/profile_banners/19848777/1356410122</t>
  </si>
  <si>
    <t>https://pbs.twimg.com/profile_banners/15407158/1503358573</t>
  </si>
  <si>
    <t>https://pbs.twimg.com/profile_banners/1065487627/1357569629</t>
  </si>
  <si>
    <t>https://pbs.twimg.com/profile_banners/4914159856/1511976586</t>
  </si>
  <si>
    <t>https://pbs.twimg.com/profile_banners/238452028/1546133235</t>
  </si>
  <si>
    <t>https://pbs.twimg.com/profile_banners/770045708938379264/1555621899</t>
  </si>
  <si>
    <t>https://pbs.twimg.com/profile_banners/4193102001/1511965269</t>
  </si>
  <si>
    <t>https://pbs.twimg.com/profile_banners/278666824/1454281143</t>
  </si>
  <si>
    <t>https://pbs.twimg.com/profile_banners/6505892/1461777860</t>
  </si>
  <si>
    <t>https://pbs.twimg.com/profile_banners/26937522/1441411591</t>
  </si>
  <si>
    <t>https://pbs.twimg.com/profile_banners/759251/1508752874</t>
  </si>
  <si>
    <t>https://pbs.twimg.com/profile_banners/328638472/1493583065</t>
  </si>
  <si>
    <t>https://pbs.twimg.com/profile_banners/896548951/1552491866</t>
  </si>
  <si>
    <t>https://pbs.twimg.com/profile_banners/867028730/1350259807</t>
  </si>
  <si>
    <t>https://pbs.twimg.com/profile_banners/279537046/1506293937</t>
  </si>
  <si>
    <t>https://pbs.twimg.com/profile_banners/725719130184232961/1493600845</t>
  </si>
  <si>
    <t>https://pbs.twimg.com/profile_banners/327898380/1531561137</t>
  </si>
  <si>
    <t>fr</t>
  </si>
  <si>
    <t>http://abs.twimg.com/images/themes/theme9/bg.gif</t>
  </si>
  <si>
    <t>http://abs.twimg.com/images/themes/theme1/bg.png</t>
  </si>
  <si>
    <t>http://abs.twimg.com/images/themes/theme15/bg.png</t>
  </si>
  <si>
    <t>http://abs.twimg.com/images/themes/theme5/bg.gif</t>
  </si>
  <si>
    <t>http://abs.twimg.com/images/themes/theme14/bg.gif</t>
  </si>
  <si>
    <t>http://abs.twimg.com/images/themes/theme10/bg.gif</t>
  </si>
  <si>
    <t>http://pbs.twimg.com/profile_images/875868965829922817/t0Hlk3P1_normal.jpg</t>
  </si>
  <si>
    <t>http://pbs.twimg.com/profile_images/1059288471599284224/_pGcE-Gv_normal.jpg</t>
  </si>
  <si>
    <t>http://pbs.twimg.com/profile_images/3072875574/356eea3f97c52bd56e86e628cfc75ec0_normal.jpeg</t>
  </si>
  <si>
    <t>http://pbs.twimg.com/profile_images/1124716917040795651/pUHnsCYj_normal.jpg</t>
  </si>
  <si>
    <t>http://pbs.twimg.com/profile_images/1061753821305733120/btZSZfFL_normal.jpg</t>
  </si>
  <si>
    <t>http://pbs.twimg.com/profile_images/203545130/tercek_foto_normal.jpeg</t>
  </si>
  <si>
    <t>http://pbs.twimg.com/profile_images/508960761826131968/LnvhR8ED_normal.png</t>
  </si>
  <si>
    <t>http://pbs.twimg.com/profile_images/1523706394/WPB_normal.gif</t>
  </si>
  <si>
    <t>http://pbs.twimg.com/profile_images/1113172533384175616/77vRD0Rr_normal.png</t>
  </si>
  <si>
    <t>http://pbs.twimg.com/profile_images/2692259644/7e585c26608630cf887f78d0fb9caa22_normal.jpeg</t>
  </si>
  <si>
    <t>http://pbs.twimg.com/profile_images/725743571240914944/5d1EM5fU_normal.jpg</t>
  </si>
  <si>
    <t>Open Twitter Page for This Person</t>
  </si>
  <si>
    <t>https://twitter.com/kilby76</t>
  </si>
  <si>
    <t>https://twitter.com/mr_mcfly</t>
  </si>
  <si>
    <t>https://twitter.com/petertolladay</t>
  </si>
  <si>
    <t>https://twitter.com/whiletrueburn</t>
  </si>
  <si>
    <t>https://twitter.com/mattwcummings</t>
  </si>
  <si>
    <t>https://twitter.com/whimsicalcaptnj</t>
  </si>
  <si>
    <t>https://twitter.com/mads_five</t>
  </si>
  <si>
    <t>https://twitter.com/chrisdaviscng</t>
  </si>
  <si>
    <t>https://twitter.com/chyredu</t>
  </si>
  <si>
    <t>https://twitter.com/derekeb</t>
  </si>
  <si>
    <t>https://twitter.com/superplex</t>
  </si>
  <si>
    <t>https://twitter.com/cnn</t>
  </si>
  <si>
    <t>https://twitter.com/womenspowerbook</t>
  </si>
  <si>
    <t>https://twitter.com/dntowns</t>
  </si>
  <si>
    <t>https://twitter.com/media_chat</t>
  </si>
  <si>
    <t>https://twitter.com/oketoast</t>
  </si>
  <si>
    <t>https://twitter.com/faithatheismnub</t>
  </si>
  <si>
    <t>https://twitter.com/kevwemodupe</t>
  </si>
  <si>
    <t>kilby76
Now the party starts! RT @Mr_McFly
Sliding into #MediaChat like...
https://t.co/tW8nyDec3j</t>
  </si>
  <si>
    <t xml:space="preserve">mr_mcfly
</t>
  </si>
  <si>
    <t>petertolladay
RT @kilby76: Now the party starts!
RT @Mr_McFly Sliding into #MediaChat
like... https://t.co/tW8nyDec3j</t>
  </si>
  <si>
    <t>whiletrueburn
@kilby76 I recently published a
curated list of the best 200+ digital
marketing communities Yes, #mediachat
is in there :) Some groups want
a more detailed entry, with their
logo/graphic included. If you do
too, send it to me. I can send
you a link if you want to check
it out</t>
  </si>
  <si>
    <t>mattwcummings
This is great news that equips
students with skills but not the
debtload. #SAtech #SAchat #highereducation
#startups #mediachat https://t.co/q2MILRhMGx</t>
  </si>
  <si>
    <t>whimsicalcaptnj
@Mads_five Yo if you want some
sewing assist the wife and I are
always happy to skype/IG whatever
mediachat with ya and help!</t>
  </si>
  <si>
    <t xml:space="preserve">mads_five
</t>
  </si>
  <si>
    <t>chrisdaviscng
a perspective on how prevalent
social media has become for ALL
ages https://t.co/IY8KlMQ6L0 #medialiteracy
#k12 #mediachat #socialmedia #technology
#2020election https://t.co/3trxcgx1ce</t>
  </si>
  <si>
    <t>chyredu
RT @chrisdaviscng: a perspective
on how prevalent social media has
become for ALL ages https://t.co/IY8KlMQ6L0
#medialiteracy #k12 #mediac…</t>
  </si>
  <si>
    <t>derekeb
Disney is taking full control of
Hulu @CNN https://t.co/tQRh31A4O4
#mediachat #SVOD</t>
  </si>
  <si>
    <t xml:space="preserve">superplex
</t>
  </si>
  <si>
    <t xml:space="preserve">cnn
</t>
  </si>
  <si>
    <t>womenspowerbook
#victory #mediachat #RT Global
insight in 1 hand site:Will #Trump
or #Hilary be good for USA https://t.co/bJE0WOgfS3
https://t.co/pVWDyCP0hw</t>
  </si>
  <si>
    <t>dntowns
@Media_Chat A7a: Anyone who is
a strong leader has to first be
an effective communicator. In Toastmasters
you will hone your speaking and
leadership skills through evaluations,
listening, mentoring, serving as
club officers + filling roles in
club meetings. #mediachat https://t.co/LoUmq8rLVG</t>
  </si>
  <si>
    <t xml:space="preserve">media_chat
</t>
  </si>
  <si>
    <t>oketoast
RT @DNTowns: @Media_Chat A7a: Anyone
who is a strong leader has to first
be an effective communicator. In
Toastmasters you will hone your
s…</t>
  </si>
  <si>
    <t>faithatheismnub
#victory #mediachat #RT Global
insight in 1 hand site:Will #Trump
or #Hilary be good for USA https://t.co/8nHKrCJbac
https://t.co/U0AtWy74pr</t>
  </si>
  <si>
    <t>kevwemodupe
S I G H T S from the #OneOnOne
#MediaChat with the erudite Rev.
Leo Olu-martins, A Preacher/Human
Rights Activist. To Watch this
interview, kindly Click the link
below: https://t.co/0qMAadls3M
iPhone Users… https://t.co/o8AOjwWvet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</si>
  <si>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</si>
  <si>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</si>
  <si>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</si>
  <si>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</si>
  <si>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</si>
  <si>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</si>
  <si>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</si>
  <si>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</si>
  <si>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</si>
  <si>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</si>
  <si>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</si>
  <si>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</si>
  <si>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</si>
  <si>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</si>
  <si>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</si>
  <si>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</si>
  <si>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</si>
  <si>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</si>
  <si>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</si>
  <si>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</si>
  <si>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</si>
  <si>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</si>
  <si>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</si>
  <si>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</si>
  <si>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</si>
  <si>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</si>
  <si>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</si>
  <si>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</si>
  <si>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</si>
  <si>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</si>
  <si>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</si>
  <si>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</si>
  <si>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</si>
  <si>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</si>
  <si>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</si>
  <si>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</si>
  <si>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</si>
  <si>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</si>
  <si>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</si>
  <si>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</si>
  <si>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</si>
  <si>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</si>
  <si>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</si>
  <si>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</si>
  <si>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</si>
  <si>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</si>
  <si>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</si>
  <si>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</si>
  <si>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</si>
  <si>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</si>
  <si>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</si>
  <si>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</si>
  <si>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</si>
  <si>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</si>
  <si>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Group 1</t>
  </si>
  <si>
    <t>Group 2</t>
  </si>
  <si>
    <t>Edges</t>
  </si>
  <si>
    <t>Graph Type</t>
  </si>
  <si>
    <t>Number of Edge Types</t>
  </si>
  <si>
    <t>Modularity</t>
  </si>
  <si>
    <t>NodeXL Version</t>
  </si>
  <si>
    <t>1.0.1.412</t>
  </si>
  <si>
    <t>Top URLs in Tweet in Entire Graph</t>
  </si>
  <si>
    <t>https://www.youtube.com/watch?v=znrMGX0GGl4&amp;feature=youtu.be</t>
  </si>
  <si>
    <t>https://www.instagram.com/p/BxkcLdEBrj6/?igshid=xdjiaa0lkc9o</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</si>
  <si>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</si>
  <si>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</si>
  <si>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</si>
  <si>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</si>
  <si>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</si>
  <si>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</si>
  <si>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</si>
  <si>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</si>
  <si>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</si>
  <si>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</si>
  <si>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</si>
  <si>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</si>
  <si>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</si>
  <si>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</si>
  <si>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http://womenspowerbook.org/articles/The-American-Presidential-Elections-2016-Will-Hillary-or-Trump-Win-in-The-Social-Media-And-The-Main-Media-Battle-womens-power-book.htm https://twitter.com/chokooi/status/1126515824217423873 https://www.youtube.com/watch?v=znrMGX0GGl4&amp;feature=youtu.be https://www.instagram.com/p/BxkcLdEBrj6/?igshid=xdjiaa0lkc9o</t>
  </si>
  <si>
    <t>http://www.cnn.com/2019/05/14/media/disney-buys-comcast-hulu-ownership/index.html https://link.medium.com/HAJRr8KstW</t>
  </si>
  <si>
    <t>https://www.pewresearch.org/fact-tank/2019/04/10/share-of-u-s-adults-using-social-media-including-facebook-is-mostly-unchanged-since-2018/ https://www.journalism.org/2018/12/03/americans-still-prefer-watching-to-reading-the-news-and-mostly-still-through-television/</t>
  </si>
  <si>
    <t>Top Domains in Tweet in Entire Graph</t>
  </si>
  <si>
    <t>youtube.com</t>
  </si>
  <si>
    <t>instagram.com</t>
  </si>
  <si>
    <t>Top Domains in Tweet in G1</t>
  </si>
  <si>
    <t>Top Domains in Tweet in G2</t>
  </si>
  <si>
    <t>Top Domains in Tweet in G3</t>
  </si>
  <si>
    <t>Top Domains in Tweet in G4</t>
  </si>
  <si>
    <t>Top Domains in Tweet in G5</t>
  </si>
  <si>
    <t>Top Domains in Tweet in G6</t>
  </si>
  <si>
    <t>Top Domains in Tweet</t>
  </si>
  <si>
    <t>womenspowerbook.org twitter.com youtube.com instagram.com</t>
  </si>
  <si>
    <t>cnn.com medium.com</t>
  </si>
  <si>
    <t>pewresearch.org journalism.org</t>
  </si>
  <si>
    <t>Top Hashtags in Tweet in Entire Graph</t>
  </si>
  <si>
    <t>victory</t>
  </si>
  <si>
    <t>rt</t>
  </si>
  <si>
    <t>trump</t>
  </si>
  <si>
    <t>hilary</t>
  </si>
  <si>
    <t>medialiteracy</t>
  </si>
  <si>
    <t>k12</t>
  </si>
  <si>
    <t>oneonone</t>
  </si>
  <si>
    <t>svod</t>
  </si>
  <si>
    <t>tv</t>
  </si>
  <si>
    <t>Top Hashtags in Tweet in G1</t>
  </si>
  <si>
    <t>Top Hashtags in Tweet in G2</t>
  </si>
  <si>
    <t>satech</t>
  </si>
  <si>
    <t>sachat</t>
  </si>
  <si>
    <t>highereducation</t>
  </si>
  <si>
    <t>startups</t>
  </si>
  <si>
    <t>Top Hashtags in Tweet in G3</t>
  </si>
  <si>
    <t>Top Hashtags in Tweet in G4</t>
  </si>
  <si>
    <t>Top Hashtags in Tweet in G5</t>
  </si>
  <si>
    <t>socialmedia</t>
  </si>
  <si>
    <t>technology</t>
  </si>
  <si>
    <t>2020election</t>
  </si>
  <si>
    <t>literacy</t>
  </si>
  <si>
    <t>edtech</t>
  </si>
  <si>
    <t>media</t>
  </si>
  <si>
    <t>techethics</t>
  </si>
  <si>
    <t>Top Hashtags in Tweet in G6</t>
  </si>
  <si>
    <t>Top Hashtags in Tweet</t>
  </si>
  <si>
    <t>mediachat victory rt trump hilary satech sachat highereducation startups oneonone</t>
  </si>
  <si>
    <t>mediachat svod tv</t>
  </si>
  <si>
    <t>medialiteracy k12 mediachat socialmedia technology 2020election literacy edtech media techethics</t>
  </si>
  <si>
    <t>Top Words in Tweet in Entire Graph</t>
  </si>
  <si>
    <t>Words in Sentiment List#1: Positive</t>
  </si>
  <si>
    <t>Words in Sentiment List#2: Negative</t>
  </si>
  <si>
    <t>Words in Sentiment List#3: Angry/Violent</t>
  </si>
  <si>
    <t>Non-categorized Words</t>
  </si>
  <si>
    <t>Total Words</t>
  </si>
  <si>
    <t>#mediachat</t>
  </si>
  <si>
    <t>#victory</t>
  </si>
  <si>
    <t>#rt</t>
  </si>
  <si>
    <t>global</t>
  </si>
  <si>
    <t>insight</t>
  </si>
  <si>
    <t>Top Words in Tweet in G1</t>
  </si>
  <si>
    <t>want</t>
  </si>
  <si>
    <t>send</t>
  </si>
  <si>
    <t>now</t>
  </si>
  <si>
    <t>party</t>
  </si>
  <si>
    <t>starts</t>
  </si>
  <si>
    <t>sliding</t>
  </si>
  <si>
    <t>Top Words in Tweet in G2</t>
  </si>
  <si>
    <t>1</t>
  </si>
  <si>
    <t>hand</t>
  </si>
  <si>
    <t>site</t>
  </si>
  <si>
    <t>#trump</t>
  </si>
  <si>
    <t>#hilary</t>
  </si>
  <si>
    <t>Top Words in Tweet in G3</t>
  </si>
  <si>
    <t>a7a</t>
  </si>
  <si>
    <t>anyone</t>
  </si>
  <si>
    <t>strong</t>
  </si>
  <si>
    <t>leader</t>
  </si>
  <si>
    <t>first</t>
  </si>
  <si>
    <t>effective</t>
  </si>
  <si>
    <t>communicator</t>
  </si>
  <si>
    <t>toastmasters</t>
  </si>
  <si>
    <t>hone</t>
  </si>
  <si>
    <t>Top Words in Tweet in G4</t>
  </si>
  <si>
    <t>Top Words in Tweet in G5</t>
  </si>
  <si>
    <t>#medialiteracy</t>
  </si>
  <si>
    <t>#k12</t>
  </si>
  <si>
    <t>perspective</t>
  </si>
  <si>
    <t>prevalent</t>
  </si>
  <si>
    <t>social</t>
  </si>
  <si>
    <t>become</t>
  </si>
  <si>
    <t>ages</t>
  </si>
  <si>
    <t>Top Words in Tweet in G6</t>
  </si>
  <si>
    <t>Top Words in Tweet</t>
  </si>
  <si>
    <t>#mediachat kilby76 want send now party starts mr_mcfly sliding</t>
  </si>
  <si>
    <t>#mediachat #victory #rt global insight 1 hand site #trump #hilary</t>
  </si>
  <si>
    <t>media_chat a7a anyone strong leader first effective communicator toastmasters hone</t>
  </si>
  <si>
    <t>#medialiteracy #k12 perspective prevalent social media become ages #mediachat</t>
  </si>
  <si>
    <t>Top Word Pairs in Tweet in Entire Graph</t>
  </si>
  <si>
    <t>#victory,#mediachat</t>
  </si>
  <si>
    <t>#mediachat,#rt</t>
  </si>
  <si>
    <t>#rt,global</t>
  </si>
  <si>
    <t>global,insight</t>
  </si>
  <si>
    <t>insight,1</t>
  </si>
  <si>
    <t>1,hand</t>
  </si>
  <si>
    <t>hand,site</t>
  </si>
  <si>
    <t>site,#trump</t>
  </si>
  <si>
    <t>#trump,#hilary</t>
  </si>
  <si>
    <t>#hilary,good</t>
  </si>
  <si>
    <t>Top Word Pairs in Tweet in G1</t>
  </si>
  <si>
    <t>now,party</t>
  </si>
  <si>
    <t>party,starts</t>
  </si>
  <si>
    <t>starts,mr_mcfly</t>
  </si>
  <si>
    <t>mr_mcfly,sliding</t>
  </si>
  <si>
    <t>sliding,#mediachat</t>
  </si>
  <si>
    <t>Top Word Pairs in Tweet in G2</t>
  </si>
  <si>
    <t>Top Word Pairs in Tweet in G3</t>
  </si>
  <si>
    <t>media_chat,a7a</t>
  </si>
  <si>
    <t>a7a,anyone</t>
  </si>
  <si>
    <t>anyone,strong</t>
  </si>
  <si>
    <t>strong,leader</t>
  </si>
  <si>
    <t>leader,first</t>
  </si>
  <si>
    <t>first,effective</t>
  </si>
  <si>
    <t>effective,communicator</t>
  </si>
  <si>
    <t>communicator,toastmasters</t>
  </si>
  <si>
    <t>toastmasters,hone</t>
  </si>
  <si>
    <t>Top Word Pairs in Tweet in G4</t>
  </si>
  <si>
    <t>Top Word Pairs in Tweet in G5</t>
  </si>
  <si>
    <t>perspective,prevalent</t>
  </si>
  <si>
    <t>prevalent,social</t>
  </si>
  <si>
    <t>social,media</t>
  </si>
  <si>
    <t>media,become</t>
  </si>
  <si>
    <t>become,ages</t>
  </si>
  <si>
    <t>ages,#medialiteracy</t>
  </si>
  <si>
    <t>#medialiteracy,#k12</t>
  </si>
  <si>
    <t>Top Word Pairs in Tweet in G6</t>
  </si>
  <si>
    <t>Top Word Pairs in Tweet</t>
  </si>
  <si>
    <t>now,party  party,starts  starts,mr_mcfly  mr_mcfly,sliding  sliding,#mediachat</t>
  </si>
  <si>
    <t>#victory,#mediachat  #mediachat,#rt  #rt,global  global,insight  insight,1  1,hand  hand,site  site,#trump  #trump,#hilary  #hilary,good</t>
  </si>
  <si>
    <t>media_chat,a7a  a7a,anyone  anyone,strong  strong,leader  leader,first  first,effective  effective,communicator  communicator,toastmasters  toastmasters,hone</t>
  </si>
  <si>
    <t>perspective,prevalent  prevalent,social  social,media  media,become  become,ages  ages,#medialiteracy  #medialiteracy,#k12</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</si>
  <si>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</si>
  <si>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</si>
  <si>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</si>
  <si>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</si>
  <si>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</si>
  <si>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</si>
  <si>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</si>
  <si>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</si>
  <si>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</si>
  <si>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</si>
  <si>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</si>
  <si>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</si>
  <si>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</si>
  <si>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</si>
  <si>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</si>
  <si>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</si>
  <si>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mr_mcfly kilby76</t>
  </si>
  <si>
    <t>dntowns media_chat</t>
  </si>
  <si>
    <t>cnn superplex</t>
  </si>
  <si>
    <t>Top Tweeters in Entire Graph</t>
  </si>
  <si>
    <t>Top Tweeters in G1</t>
  </si>
  <si>
    <t>Top Tweeters in G2</t>
  </si>
  <si>
    <t>Top Tweeters in G3</t>
  </si>
  <si>
    <t>Top Tweeters in G4</t>
  </si>
  <si>
    <t>Top Tweeters in G5</t>
  </si>
  <si>
    <t>Top Tweeters in G6</t>
  </si>
  <si>
    <t>Top Tweeters</t>
  </si>
  <si>
    <t>petertolladay mr_mcfly kilby76 whiletrueburn</t>
  </si>
  <si>
    <t>womenspowerbook faithatheismnub mattwcummings kevwemodupe</t>
  </si>
  <si>
    <t>oketoast media_chat dntowns</t>
  </si>
  <si>
    <t>cnn derekeb superplex</t>
  </si>
  <si>
    <t>chrisdaviscng chyredu</t>
  </si>
  <si>
    <t>mads_five whimsicalcaptnj</t>
  </si>
  <si>
    <t>Top URLs in Tweet by Count</t>
  </si>
  <si>
    <t>Top URLs in Tweet by Salience</t>
  </si>
  <si>
    <t>Top Domains in Tweet by Count</t>
  </si>
  <si>
    <t>Top Domains in Tweet by Salience</t>
  </si>
  <si>
    <t>Top Hashtags in Tweet by Count</t>
  </si>
  <si>
    <t>Top Hashtags in Tweet by Salience</t>
  </si>
  <si>
    <t>socialmedia technology 2020election literacy edtech media techethics medialiteracy k12 mediachat</t>
  </si>
  <si>
    <t>svod tv mediachat</t>
  </si>
  <si>
    <t>Top Words in Tweet by Count</t>
  </si>
  <si>
    <t>now party starts mr_mcfly sliding #mediachat</t>
  </si>
  <si>
    <t>kilby76 now party starts mr_mcfly sliding #mediachat</t>
  </si>
  <si>
    <t>want send kilby76 recently published curated list best 200 digital</t>
  </si>
  <si>
    <t>great news equips students skills debtload #satech #sachat #highereducation #startups</t>
  </si>
  <si>
    <t>mads_five yo want sewing assist wife always happy skype ig</t>
  </si>
  <si>
    <t>#medialiteracy #k12 #mediachat perspective prevalent social media become ages #socialmedia</t>
  </si>
  <si>
    <t>chrisdaviscng perspective prevalent social media become ages #medialiteracy #k12 #mediac</t>
  </si>
  <si>
    <t>#mediachat disney taking full control hulu cnn #svod rumored death</t>
  </si>
  <si>
    <t>#victory #mediachat #rt global insight 1 hand site #trump #hilary</t>
  </si>
  <si>
    <t>club media_chat a7a anyone strong leader first effective communicator toastmasters</t>
  </si>
  <si>
    <t>dntowns media_chat a7a anyone strong leader first effective communicator toastmasters</t>
  </si>
  <si>
    <t>s g h t #oneonone #mediachat erudite rev leo olu</t>
  </si>
  <si>
    <t>Top Words in Tweet by Salience</t>
  </si>
  <si>
    <t>perspective prevalent social media become ages #socialmedia #technology #2020election majority</t>
  </si>
  <si>
    <t>disney taking full control hulu cnn #svod rumored death tv</t>
  </si>
  <si>
    <t>Top Word Pairs in Tweet by Count</t>
  </si>
  <si>
    <t>kilby76,now  now,party  party,starts  starts,mr_mcfly  mr_mcfly,sliding  sliding,#mediachat</t>
  </si>
  <si>
    <t>kilby76,recently  recently,published  published,curated  curated,list  list,best  best,200  200,digital  digital,marketing  marketing,communities  communities,yes</t>
  </si>
  <si>
    <t>great,news  news,equips  equips,students  students,skills  skills,debtload  debtload,#satech  #satech,#sachat  #sachat,#highereducation  #highereducation,#startups  #startups,#mediachat</t>
  </si>
  <si>
    <t>mads_five,yo  yo,want  want,sewing  sewing,assist  assist,wife  wife,always  always,happy  happy,skype  skype,ig  ig,whatever</t>
  </si>
  <si>
    <t>perspective,prevalent  prevalent,social  social,media  media,become  become,ages  ages,#medialiteracy  #medialiteracy,#k12  #k12,#mediachat  #mediachat,#socialmedia  #socialmedia,#technology</t>
  </si>
  <si>
    <t>chrisdaviscng,perspective  perspective,prevalent  prevalent,social  social,media  media,become  become,ages  ages,#medialiteracy  #medialiteracy,#k12  #k12,#mediac</t>
  </si>
  <si>
    <t>disney,taking  taking,full  full,control  control,hulu  hulu,cnn  cnn,#mediachat  #mediachat,#svod  rumored,death  death,tv  tv,really</t>
  </si>
  <si>
    <t>media_chat,a7a  a7a,anyone  anyone,strong  strong,leader  leader,first  first,effective  effective,communicator  communicator,toastmasters  toastmasters,hone  hone,speaking</t>
  </si>
  <si>
    <t>dntowns,media_chat  media_chat,a7a  a7a,anyone  anyone,strong  strong,leader  leader,first  first,effective  effective,communicator  communicator,toastmasters  toastmasters,hone</t>
  </si>
  <si>
    <t>s,g  g,h  h,t  t,s  s,#oneonone  #oneonone,#mediachat  #mediachat,erudite  erudite,rev  rev,leo  leo,olu</t>
  </si>
  <si>
    <t>Top Word Pairs in Tweet by Salience</t>
  </si>
  <si>
    <t>Word</t>
  </si>
  <si>
    <t>good</t>
  </si>
  <si>
    <t>usa</t>
  </si>
  <si>
    <t>s</t>
  </si>
  <si>
    <t>skills</t>
  </si>
  <si>
    <t>link</t>
  </si>
  <si>
    <t>club</t>
  </si>
  <si>
    <t>news</t>
  </si>
  <si>
    <t>students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</si>
  <si>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</si>
  <si>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</si>
  <si>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</si>
  <si>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</si>
  <si>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</si>
  <si>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</si>
  <si>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</si>
  <si>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</si>
  <si>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</si>
  <si>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</si>
  <si>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</si>
  <si>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</si>
  <si>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</si>
  <si>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</si>
  <si>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</si>
  <si>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</si>
  <si>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</si>
  <si>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</si>
  <si>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</si>
  <si>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</si>
  <si>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</si>
  <si>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</si>
  <si>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</si>
  <si>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</si>
  <si>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</si>
  <si>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</si>
  <si>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</si>
  <si>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</si>
  <si>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</si>
  <si>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</si>
  <si>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</si>
  <si>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128, 128, 128</t>
  </si>
  <si>
    <t>161, 95, 95</t>
  </si>
  <si>
    <t>Red</t>
  </si>
  <si>
    <t>G1: #mediachat kilby76 want send now party starts mr_mcfly sliding</t>
  </si>
  <si>
    <t>G2: #mediachat #victory #rt global insight 1 hand site #trump #hilary</t>
  </si>
  <si>
    <t>G3: media_chat a7a anyone strong leader first effective communicator toastmasters hone</t>
  </si>
  <si>
    <t>G4: #mediachat</t>
  </si>
  <si>
    <t>G5: #medialiteracy #k12 perspective prevalent social media become ages #mediachat</t>
  </si>
  <si>
    <t>Autofill Workbook Results</t>
  </si>
  <si>
    <t>Edge Weight▓1▓5▓0▓True▓Gray▓Red▓▓Edge Weight▓1▓5▓0▓3▓10▓False▓Edge Weight▓1▓5▓0▓35▓12▓False▓▓0▓0▓0▓True▓Black▓Black▓▓Followers▓76▓37299▓0▓162▓1000▓False▓▓0▓0▓0▓0▓0▓False▓▓0▓0▓0▓0▓0▓False▓▓0▓0▓0▓0▓0▓False</t>
  </si>
  <si>
    <t>GraphSource░GraphServerTwitterSearch▓GraphTerm░mediachat▓ImportDescription░The graph represents a network of 18 Twitter users whose tweets in the requested range contained "mediachat", or who were replied to or mentioned in those tweets.  The network was obtained from the NodeXL Graph Server on Sunday, 19 May 2019 at 06:23 UTC.
The requested start date was Sunday, 19 May 2019 at 00:01 UTC and the maximum number of days (going backward) was 14.
The maximum number of tweets collected was 5,000.
The tweets in the network were tweeted over the 12-day, 14-hour, 56-minute period from Sunday, 05 May 2019 at 00:57 UTC to Friday, 17 May 2019 at 15:53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</si>
</sst>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1"/>
      <tableStyleElement type="headerRow" dxfId="430"/>
    </tableStyle>
    <tableStyle name="NodeXL Table" pivot="0" count="1">
      <tableStyleElement type="headerRow" dxfId="42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3784561"/>
        <c:axId val="56952186"/>
      </c:barChart>
      <c:catAx>
        <c:axId val="137845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952186"/>
        <c:crosses val="autoZero"/>
        <c:auto val="1"/>
        <c:lblOffset val="100"/>
        <c:noMultiLvlLbl val="0"/>
      </c:catAx>
      <c:valAx>
        <c:axId val="56952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84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25"/>
                <c:pt idx="0">
                  <c:v>12/18/2015 3:21</c:v>
                </c:pt>
                <c:pt idx="1">
                  <c:v>8/3/2018 2:51</c:v>
                </c:pt>
                <c:pt idx="2">
                  <c:v>5/5/2019 0:57</c:v>
                </c:pt>
                <c:pt idx="3">
                  <c:v>5/5/2019 7:33</c:v>
                </c:pt>
                <c:pt idx="4">
                  <c:v>5/6/2019 17:09</c:v>
                </c:pt>
                <c:pt idx="5">
                  <c:v>5/7/2019 6:19</c:v>
                </c:pt>
                <c:pt idx="6">
                  <c:v>5/7/2019 22:15</c:v>
                </c:pt>
                <c:pt idx="7">
                  <c:v>5/8/2019 10:13</c:v>
                </c:pt>
                <c:pt idx="8">
                  <c:v>5/8/2019 13:35</c:v>
                </c:pt>
                <c:pt idx="9">
                  <c:v>5/9/2019 5:17</c:v>
                </c:pt>
                <c:pt idx="10">
                  <c:v>5/9/2019 17:26</c:v>
                </c:pt>
                <c:pt idx="11">
                  <c:v>5/10/2019 23:17</c:v>
                </c:pt>
                <c:pt idx="12">
                  <c:v>5/11/2019 4:17</c:v>
                </c:pt>
                <c:pt idx="13">
                  <c:v>5/12/2019 0:07</c:v>
                </c:pt>
                <c:pt idx="14">
                  <c:v>5/12/2019 0:29</c:v>
                </c:pt>
                <c:pt idx="15">
                  <c:v>5/12/2019 12:25</c:v>
                </c:pt>
                <c:pt idx="16">
                  <c:v>5/13/2019 3:02</c:v>
                </c:pt>
                <c:pt idx="17">
                  <c:v>5/13/2019 21:58</c:v>
                </c:pt>
                <c:pt idx="18">
                  <c:v>5/13/2019 22:17</c:v>
                </c:pt>
                <c:pt idx="19">
                  <c:v>5/14/2019 18:21</c:v>
                </c:pt>
                <c:pt idx="20">
                  <c:v>5/15/2019 2:03</c:v>
                </c:pt>
                <c:pt idx="21">
                  <c:v>5/16/2019 19:54</c:v>
                </c:pt>
                <c:pt idx="22">
                  <c:v>5/16/2019 23:07</c:v>
                </c:pt>
                <c:pt idx="23">
                  <c:v>5/17/2019 0:47</c:v>
                </c:pt>
                <c:pt idx="24">
                  <c:v>5/17/2019 15:53</c:v>
                </c:pt>
              </c:strCache>
            </c:strRef>
          </c:cat>
          <c:val>
            <c:numRef>
              <c:f>'Time Series'!$B$26:$B$51</c:f>
              <c:numCache>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axId val="2345115"/>
        <c:axId val="21106036"/>
      </c:barChart>
      <c:catAx>
        <c:axId val="2345115"/>
        <c:scaling>
          <c:orientation val="minMax"/>
        </c:scaling>
        <c:axPos val="b"/>
        <c:delete val="0"/>
        <c:numFmt formatCode="General" sourceLinked="1"/>
        <c:majorTickMark val="out"/>
        <c:minorTickMark val="none"/>
        <c:tickLblPos val="nextTo"/>
        <c:crossAx val="21106036"/>
        <c:crosses val="autoZero"/>
        <c:auto val="1"/>
        <c:lblOffset val="100"/>
        <c:noMultiLvlLbl val="0"/>
      </c:catAx>
      <c:valAx>
        <c:axId val="21106036"/>
        <c:scaling>
          <c:orientation val="minMax"/>
        </c:scaling>
        <c:axPos val="l"/>
        <c:majorGridlines/>
        <c:delete val="0"/>
        <c:numFmt formatCode="General" sourceLinked="1"/>
        <c:majorTickMark val="out"/>
        <c:minorTickMark val="none"/>
        <c:tickLblPos val="nextTo"/>
        <c:crossAx val="23451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2807627"/>
        <c:axId val="49724324"/>
      </c:barChart>
      <c:catAx>
        <c:axId val="428076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724324"/>
        <c:crosses val="autoZero"/>
        <c:auto val="1"/>
        <c:lblOffset val="100"/>
        <c:noMultiLvlLbl val="0"/>
      </c:catAx>
      <c:valAx>
        <c:axId val="49724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07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4865733"/>
        <c:axId val="1138414"/>
      </c:barChart>
      <c:catAx>
        <c:axId val="448657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38414"/>
        <c:crosses val="autoZero"/>
        <c:auto val="1"/>
        <c:lblOffset val="100"/>
        <c:noMultiLvlLbl val="0"/>
      </c:catAx>
      <c:valAx>
        <c:axId val="1138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65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0245727"/>
        <c:axId val="25102680"/>
      </c:barChart>
      <c:catAx>
        <c:axId val="102457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102680"/>
        <c:crosses val="autoZero"/>
        <c:auto val="1"/>
        <c:lblOffset val="100"/>
        <c:noMultiLvlLbl val="0"/>
      </c:catAx>
      <c:valAx>
        <c:axId val="25102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45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4597529"/>
        <c:axId val="20051170"/>
      </c:barChart>
      <c:catAx>
        <c:axId val="245975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051170"/>
        <c:crosses val="autoZero"/>
        <c:auto val="1"/>
        <c:lblOffset val="100"/>
        <c:noMultiLvlLbl val="0"/>
      </c:catAx>
      <c:valAx>
        <c:axId val="20051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97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6242803"/>
        <c:axId val="13532044"/>
      </c:barChart>
      <c:catAx>
        <c:axId val="462428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532044"/>
        <c:crosses val="autoZero"/>
        <c:auto val="1"/>
        <c:lblOffset val="100"/>
        <c:noMultiLvlLbl val="0"/>
      </c:catAx>
      <c:valAx>
        <c:axId val="13532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42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4679533"/>
        <c:axId val="22353750"/>
      </c:barChart>
      <c:catAx>
        <c:axId val="546795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353750"/>
        <c:crosses val="autoZero"/>
        <c:auto val="1"/>
        <c:lblOffset val="100"/>
        <c:noMultiLvlLbl val="0"/>
      </c:catAx>
      <c:valAx>
        <c:axId val="22353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79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6966023"/>
        <c:axId val="65823296"/>
      </c:barChart>
      <c:catAx>
        <c:axId val="669660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823296"/>
        <c:crosses val="autoZero"/>
        <c:auto val="1"/>
        <c:lblOffset val="100"/>
        <c:noMultiLvlLbl val="0"/>
      </c:catAx>
      <c:valAx>
        <c:axId val="65823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660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5538753"/>
        <c:axId val="30086730"/>
      </c:barChart>
      <c:catAx>
        <c:axId val="55538753"/>
        <c:scaling>
          <c:orientation val="minMax"/>
        </c:scaling>
        <c:axPos val="b"/>
        <c:delete val="1"/>
        <c:majorTickMark val="out"/>
        <c:minorTickMark val="none"/>
        <c:tickLblPos val="none"/>
        <c:crossAx val="30086730"/>
        <c:crosses val="autoZero"/>
        <c:auto val="1"/>
        <c:lblOffset val="100"/>
        <c:noMultiLvlLbl val="0"/>
      </c:catAx>
      <c:valAx>
        <c:axId val="30086730"/>
        <c:scaling>
          <c:orientation val="minMax"/>
        </c:scaling>
        <c:axPos val="l"/>
        <c:delete val="1"/>
        <c:majorTickMark val="out"/>
        <c:minorTickMark val="none"/>
        <c:tickLblPos val="none"/>
        <c:crossAx val="555387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 refreshedBy="Marc Smith" refreshedVersion="5">
  <cacheSource type="worksheet">
    <worksheetSource ref="A2:BL27"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mediachat"/>
        <s v="satech sachat highereducation startups mediachat"/>
        <m/>
        <s v="k12 medialiteracy literacy edtech mediachat media techethics"/>
        <s v="medialiteracy k12 mediachat socialmedia technology 2020election"/>
        <s v="medialiteracy k12"/>
        <s v="mediachat tv"/>
        <s v="mediachat svod"/>
        <s v="victory mediachat rt trump hilary"/>
        <s v="oneonone media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
        <d v="2015-12-18T03:21:26.000"/>
        <d v="2019-05-08T10:13:29.000"/>
        <d v="2019-05-08T13:35:07.000"/>
        <d v="2019-05-09T17:26:26.000"/>
        <d v="2019-05-12T12:25:26.000"/>
        <d v="2019-05-12T00:07:37.000"/>
        <d v="2019-05-12T00:29:37.000"/>
        <d v="2019-05-13T21:58:50.000"/>
        <d v="2019-05-06T17:09:49.000"/>
        <d v="2019-05-14T18:21:22.000"/>
        <d v="2019-05-05T00:57:04.000"/>
        <d v="2019-05-07T22:15:09.000"/>
        <d v="2019-05-10T23:17:06.000"/>
        <d v="2019-05-13T22:17:37.000"/>
        <d v="2019-05-16T19:54:02.000"/>
        <d v="2018-08-03T02:51:34.000"/>
        <d v="2019-05-16T23:07:57.000"/>
        <d v="2019-05-05T07:33:02.000"/>
        <d v="2019-05-07T06:19:02.000"/>
        <d v="2019-05-09T05:17:02.000"/>
        <d v="2019-05-11T04:17:03.000"/>
        <d v="2019-05-13T03:02:08.000"/>
        <d v="2019-05-15T02:03:02.000"/>
        <d v="2019-05-17T00:47:02.000"/>
        <d v="2019-05-17T15:53:31.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
  <r>
    <s v="kilby76"/>
    <s v="mr_mcfly"/>
    <m/>
    <m/>
    <m/>
    <m/>
    <m/>
    <m/>
    <m/>
    <m/>
    <s v="No"/>
    <n v="3"/>
    <m/>
    <m/>
    <x v="0"/>
    <d v="2015-12-18T03:21:26.000"/>
    <s v="Now the party starts! RT @Mr_McFly Sliding into #MediaChat like... https://t.co/tW8nyDec3j"/>
    <m/>
    <m/>
    <x v="0"/>
    <s v="https://pbs.twimg.com/tweet_video_thumb/CWejWyDWsAA0863.png"/>
    <s v="https://pbs.twimg.com/tweet_video_thumb/CWejWyDWsAA0863.png"/>
    <x v="0"/>
    <s v="https://twitter.com/#!/kilby76/status/677690106816372736"/>
    <m/>
    <m/>
    <s v="677690106816372736"/>
    <s v="677689883650076672"/>
    <b v="0"/>
    <n v="12"/>
    <s v="15407158"/>
    <b v="0"/>
    <s v="en"/>
    <m/>
    <s v=""/>
    <b v="0"/>
    <n v="12"/>
    <s v=""/>
    <s v="TweetChat by oneQube"/>
    <b v="0"/>
    <s v="677689883650076672"/>
    <s v="Retweet"/>
    <n v="0"/>
    <n v="0"/>
    <m/>
    <m/>
    <m/>
    <m/>
    <m/>
    <m/>
    <m/>
    <m/>
    <n v="1"/>
    <s v="1"/>
    <s v="1"/>
    <n v="1"/>
    <n v="10"/>
    <n v="0"/>
    <n v="0"/>
    <n v="0"/>
    <n v="0"/>
    <n v="9"/>
    <n v="90"/>
    <n v="10"/>
  </r>
  <r>
    <s v="petertolladay"/>
    <s v="mr_mcfly"/>
    <m/>
    <m/>
    <m/>
    <m/>
    <m/>
    <m/>
    <m/>
    <m/>
    <s v="No"/>
    <n v="4"/>
    <m/>
    <m/>
    <x v="0"/>
    <d v="2019-05-08T10:13:29.000"/>
    <s v="RT @kilby76: Now the party starts! RT @Mr_McFly Sliding into #MediaChat like... https://t.co/tW8nyDec3j"/>
    <m/>
    <m/>
    <x v="0"/>
    <s v="https://pbs.twimg.com/tweet_video_thumb/CWejWyDWsAA0863.png"/>
    <s v="https://pbs.twimg.com/tweet_video_thumb/CWejWyDWsAA0863.png"/>
    <x v="1"/>
    <s v="https://twitter.com/#!/petertolladay/status/1126067588574871552"/>
    <m/>
    <m/>
    <s v="1126067588574871552"/>
    <m/>
    <b v="0"/>
    <n v="0"/>
    <s v=""/>
    <b v="0"/>
    <s v="en"/>
    <m/>
    <s v=""/>
    <b v="0"/>
    <n v="12"/>
    <s v="677690106816372736"/>
    <s v="Twitter Web Client"/>
    <b v="0"/>
    <s v="677690106816372736"/>
    <s v="Tweet"/>
    <n v="0"/>
    <n v="0"/>
    <m/>
    <m/>
    <m/>
    <m/>
    <m/>
    <m/>
    <m/>
    <m/>
    <n v="1"/>
    <s v="1"/>
    <s v="1"/>
    <m/>
    <m/>
    <m/>
    <m/>
    <m/>
    <m/>
    <m/>
    <m/>
    <m/>
  </r>
  <r>
    <s v="whiletrueburn"/>
    <s v="kilby76"/>
    <m/>
    <m/>
    <m/>
    <m/>
    <m/>
    <m/>
    <m/>
    <m/>
    <s v="No"/>
    <n v="6"/>
    <m/>
    <m/>
    <x v="1"/>
    <d v="2019-05-08T13:35:07.000"/>
    <s v="@kilby76 I recently published a curated list of the best 200+ digital marketing communities_x000a__x000a_Yes, #mediachat is in there :)_x000a__x000a_Some groups want a more detailed entry, with their logo/graphic included. If you do too, send it to me. I can send you a link if you want to check it out"/>
    <m/>
    <m/>
    <x v="0"/>
    <m/>
    <s v="http://pbs.twimg.com/profile_images/1127223100389699585/Dmi39GG8_normal.jpg"/>
    <x v="2"/>
    <s v="https://twitter.com/#!/whiletrueburn/status/1126118331814154240"/>
    <m/>
    <m/>
    <s v="1126118331814154240"/>
    <m/>
    <b v="0"/>
    <n v="1"/>
    <s v="19848777"/>
    <b v="0"/>
    <s v="en"/>
    <m/>
    <s v=""/>
    <b v="0"/>
    <n v="0"/>
    <s v=""/>
    <s v="Twitter Web Client"/>
    <b v="0"/>
    <s v="1126118331814154240"/>
    <s v="Tweet"/>
    <n v="0"/>
    <n v="0"/>
    <m/>
    <m/>
    <m/>
    <m/>
    <m/>
    <m/>
    <m/>
    <m/>
    <n v="1"/>
    <s v="1"/>
    <s v="1"/>
    <n v="1"/>
    <n v="1.9230769230769231"/>
    <n v="0"/>
    <n v="0"/>
    <n v="0"/>
    <n v="0"/>
    <n v="51"/>
    <n v="98.07692307692308"/>
    <n v="52"/>
  </r>
  <r>
    <s v="mattwcummings"/>
    <s v="mattwcummings"/>
    <m/>
    <m/>
    <m/>
    <m/>
    <m/>
    <m/>
    <m/>
    <m/>
    <s v="No"/>
    <n v="7"/>
    <m/>
    <m/>
    <x v="2"/>
    <d v="2019-05-09T17:26:26.000"/>
    <s v="This is great news that equips students with skills but not the debtload. _x000a_ #SAtech #SAchat #highereducation #startups #mediachat https://t.co/q2MILRhMGx"/>
    <s v="https://twitter.com/chokooi/status/1126515824217423873"/>
    <s v="twitter.com"/>
    <x v="1"/>
    <m/>
    <s v="http://pbs.twimg.com/profile_images/729723176180047872/Ss9eW2aB_normal.jpg"/>
    <x v="3"/>
    <s v="https://twitter.com/#!/mattwcummings/status/1126538935474249729"/>
    <m/>
    <m/>
    <s v="1126538935474249729"/>
    <m/>
    <b v="0"/>
    <n v="0"/>
    <s v=""/>
    <b v="1"/>
    <s v="en"/>
    <m/>
    <s v="1126515824217423873"/>
    <b v="0"/>
    <n v="0"/>
    <s v=""/>
    <s v="Twitter Web Client"/>
    <b v="0"/>
    <s v="1126538935474249729"/>
    <s v="Tweet"/>
    <n v="0"/>
    <n v="0"/>
    <m/>
    <m/>
    <m/>
    <m/>
    <m/>
    <m/>
    <m/>
    <m/>
    <n v="1"/>
    <s v="2"/>
    <s v="2"/>
    <n v="1"/>
    <n v="5.555555555555555"/>
    <n v="0"/>
    <n v="0"/>
    <n v="0"/>
    <n v="0"/>
    <n v="17"/>
    <n v="94.44444444444444"/>
    <n v="18"/>
  </r>
  <r>
    <s v="whimsicalcaptnj"/>
    <s v="mads_five"/>
    <m/>
    <m/>
    <m/>
    <m/>
    <m/>
    <m/>
    <m/>
    <m/>
    <s v="No"/>
    <n v="8"/>
    <m/>
    <m/>
    <x v="1"/>
    <d v="2019-05-12T12:25:26.000"/>
    <s v="@Mads_five Yo if you want some sewing assist the wife and I are always happy to skype/IG whatever mediachat with ya and help!"/>
    <m/>
    <m/>
    <x v="2"/>
    <m/>
    <s v="http://pbs.twimg.com/profile_images/1118985546020327438/-cdjhA9q_normal.jpg"/>
    <x v="4"/>
    <s v="https://twitter.com/#!/whimsicalcaptnj/status/1127550346270842881"/>
    <m/>
    <m/>
    <s v="1127550346270842881"/>
    <s v="1127275161034665985"/>
    <b v="0"/>
    <n v="1"/>
    <s v="4193102001"/>
    <b v="0"/>
    <s v="en"/>
    <m/>
    <s v=""/>
    <b v="0"/>
    <n v="0"/>
    <s v=""/>
    <s v="Twitter for iPhone"/>
    <b v="0"/>
    <s v="1127275161034665985"/>
    <s v="Tweet"/>
    <n v="0"/>
    <n v="0"/>
    <m/>
    <m/>
    <m/>
    <m/>
    <m/>
    <m/>
    <m/>
    <m/>
    <n v="1"/>
    <s v="6"/>
    <s v="6"/>
    <n v="1"/>
    <n v="4.166666666666667"/>
    <n v="0"/>
    <n v="0"/>
    <n v="0"/>
    <n v="0"/>
    <n v="23"/>
    <n v="95.83333333333333"/>
    <n v="24"/>
  </r>
  <r>
    <s v="chrisdaviscng"/>
    <s v="chrisdaviscng"/>
    <m/>
    <m/>
    <m/>
    <m/>
    <m/>
    <m/>
    <m/>
    <m/>
    <s v="No"/>
    <n v="9"/>
    <m/>
    <m/>
    <x v="2"/>
    <d v="2019-05-12T00:07:37.000"/>
    <s v="the majority prefer watching news over reading_x000a__x000a_how are our #k12 #medialiteracy #literacy experiences preparing students w/ decoding skills?_x000a__x000a_https://t.co/0mk6FxO8PI #edtech #mediachat #media #techethics https://t.co/jCMYvC0Seh"/>
    <s v="https://www.journalism.org/2018/12/03/americans-still-prefer-watching-to-reading-the-news-and-mostly-still-through-television/"/>
    <s v="journalism.org"/>
    <x v="3"/>
    <s v="https://pbs.twimg.com/media/D6U0L04WAAAxiLb.png"/>
    <s v="https://pbs.twimg.com/media/D6U0L04WAAAxiLb.png"/>
    <x v="5"/>
    <s v="https://twitter.com/#!/chrisdaviscng/status/1127364672141836288"/>
    <m/>
    <m/>
    <s v="1127364672141836288"/>
    <m/>
    <b v="0"/>
    <n v="0"/>
    <s v=""/>
    <b v="0"/>
    <s v="en"/>
    <m/>
    <s v=""/>
    <b v="0"/>
    <n v="0"/>
    <s v=""/>
    <s v="TweetDeck"/>
    <b v="0"/>
    <s v="1127364672141836288"/>
    <s v="Tweet"/>
    <n v="0"/>
    <n v="0"/>
    <m/>
    <m/>
    <m/>
    <m/>
    <m/>
    <m/>
    <m/>
    <m/>
    <n v="2"/>
    <s v="5"/>
    <s v="5"/>
    <n v="1"/>
    <n v="4.3478260869565215"/>
    <n v="0"/>
    <n v="0"/>
    <n v="0"/>
    <n v="0"/>
    <n v="22"/>
    <n v="95.65217391304348"/>
    <n v="23"/>
  </r>
  <r>
    <s v="chrisdaviscng"/>
    <s v="chrisdaviscng"/>
    <m/>
    <m/>
    <m/>
    <m/>
    <m/>
    <m/>
    <m/>
    <m/>
    <s v="No"/>
    <n v="10"/>
    <m/>
    <m/>
    <x v="2"/>
    <d v="2019-05-12T00:29:37.000"/>
    <s v="a perspective on how prevalent social media has become for ALL ages_x000a__x000a_https://t.co/IY8KlMQ6L0 #medialiteracy #k12 #mediachat #socialmedia #technology #2020election https://t.co/3trxcgx1ce"/>
    <s v="https://www.pewresearch.org/fact-tank/2019/04/10/share-of-u-s-adults-using-social-media-including-facebook-is-mostly-unchanged-since-2018/"/>
    <s v="pewresearch.org"/>
    <x v="4"/>
    <s v="https://pbs.twimg.com/media/D6U5OMgXsAA3vOy.png"/>
    <s v="https://pbs.twimg.com/media/D6U5OMgXsAA3vOy.png"/>
    <x v="6"/>
    <s v="https://twitter.com/#!/chrisdaviscng/status/1127370207176077312"/>
    <m/>
    <m/>
    <s v="1127370207176077312"/>
    <m/>
    <b v="0"/>
    <n v="0"/>
    <s v=""/>
    <b v="0"/>
    <s v="en"/>
    <m/>
    <s v=""/>
    <b v="0"/>
    <n v="0"/>
    <s v=""/>
    <s v="TweetDeck"/>
    <b v="0"/>
    <s v="1127370207176077312"/>
    <s v="Tweet"/>
    <n v="0"/>
    <n v="0"/>
    <m/>
    <m/>
    <m/>
    <m/>
    <m/>
    <m/>
    <m/>
    <m/>
    <n v="2"/>
    <s v="5"/>
    <s v="5"/>
    <n v="0"/>
    <n v="0"/>
    <n v="0"/>
    <n v="0"/>
    <n v="0"/>
    <n v="0"/>
    <n v="18"/>
    <n v="100"/>
    <n v="18"/>
  </r>
  <r>
    <s v="chyredu"/>
    <s v="chrisdaviscng"/>
    <m/>
    <m/>
    <m/>
    <m/>
    <m/>
    <m/>
    <m/>
    <m/>
    <s v="No"/>
    <n v="11"/>
    <m/>
    <m/>
    <x v="0"/>
    <d v="2019-05-13T21:58:50.000"/>
    <s v="RT @chrisdaviscng: a perspective on how prevalent social media has become for ALL ages_x000a__x000a_https://t.co/IY8KlMQ6L0 #medialiteracy #k12 #mediac…"/>
    <s v="https://www.pewresearch.org/fact-tank/2019/04/10/share-of-u-s-adults-using-social-media-including-facebook-is-mostly-unchanged-since-2018/"/>
    <s v="pewresearch.org"/>
    <x v="5"/>
    <m/>
    <s v="http://pbs.twimg.com/profile_images/1121442591038427136/qJbee5Nh_normal.png"/>
    <x v="7"/>
    <s v="https://twitter.com/#!/chyredu/status/1128057035411677184"/>
    <m/>
    <m/>
    <s v="1128057035411677184"/>
    <m/>
    <b v="0"/>
    <n v="0"/>
    <s v=""/>
    <b v="0"/>
    <s v="en"/>
    <m/>
    <s v=""/>
    <b v="0"/>
    <n v="1"/>
    <s v="1127370207176077312"/>
    <s v="Twitter Web Client"/>
    <b v="0"/>
    <s v="1127370207176077312"/>
    <s v="Tweet"/>
    <n v="0"/>
    <n v="0"/>
    <m/>
    <m/>
    <m/>
    <m/>
    <m/>
    <m/>
    <m/>
    <m/>
    <n v="1"/>
    <s v="5"/>
    <s v="5"/>
    <n v="0"/>
    <n v="0"/>
    <n v="0"/>
    <n v="0"/>
    <n v="0"/>
    <n v="0"/>
    <n v="17"/>
    <n v="100"/>
    <n v="17"/>
  </r>
  <r>
    <s v="derekeb"/>
    <s v="superplex"/>
    <m/>
    <m/>
    <m/>
    <m/>
    <m/>
    <m/>
    <m/>
    <m/>
    <s v="No"/>
    <n v="12"/>
    <m/>
    <m/>
    <x v="0"/>
    <d v="2019-05-06T17:09:49.000"/>
    <s v="The Rumored‘Death of TV’ Is Really About Transforming Brand Identity and Advertising by @Superplex https://t.co/qIzvNiVfMj #mediachat #tv"/>
    <s v="https://link.medium.com/HAJRr8KstW"/>
    <s v="medium.com"/>
    <x v="6"/>
    <m/>
    <s v="http://pbs.twimg.com/profile_images/1062510630492528641/Tm30HDnT_normal.jpg"/>
    <x v="8"/>
    <s v="https://twitter.com/#!/derekeb/status/1125447587035619335"/>
    <m/>
    <m/>
    <s v="1125447587035619335"/>
    <m/>
    <b v="0"/>
    <n v="0"/>
    <s v=""/>
    <b v="0"/>
    <s v="en"/>
    <m/>
    <s v=""/>
    <b v="0"/>
    <n v="0"/>
    <s v=""/>
    <s v="Twitter Web Client"/>
    <b v="0"/>
    <s v="1125447587035619335"/>
    <s v="Tweet"/>
    <n v="0"/>
    <n v="0"/>
    <m/>
    <m/>
    <m/>
    <m/>
    <m/>
    <m/>
    <m/>
    <m/>
    <n v="1"/>
    <s v="4"/>
    <s v="4"/>
    <n v="0"/>
    <n v="0"/>
    <n v="1"/>
    <n v="5.882352941176471"/>
    <n v="0"/>
    <n v="0"/>
    <n v="16"/>
    <n v="94.11764705882354"/>
    <n v="17"/>
  </r>
  <r>
    <s v="derekeb"/>
    <s v="cnn"/>
    <m/>
    <m/>
    <m/>
    <m/>
    <m/>
    <m/>
    <m/>
    <m/>
    <s v="No"/>
    <n v="13"/>
    <m/>
    <m/>
    <x v="0"/>
    <d v="2019-05-14T18:21:22.000"/>
    <s v="Disney is taking full control of Hulu @CNN https://t.co/tQRh31A4O4 #mediachat #SVOD"/>
    <s v="http://www.cnn.com/2019/05/14/media/disney-buys-comcast-hulu-ownership/index.html"/>
    <s v="cnn.com"/>
    <x v="7"/>
    <m/>
    <s v="http://pbs.twimg.com/profile_images/1062510630492528641/Tm30HDnT_normal.jpg"/>
    <x v="9"/>
    <s v="https://twitter.com/#!/derekeb/status/1128364696472440833"/>
    <m/>
    <m/>
    <s v="1128364696472440833"/>
    <m/>
    <b v="0"/>
    <n v="1"/>
    <s v=""/>
    <b v="0"/>
    <s v="en"/>
    <m/>
    <s v=""/>
    <b v="0"/>
    <n v="0"/>
    <s v=""/>
    <s v="Twitter Web Client"/>
    <b v="0"/>
    <s v="1128364696472440833"/>
    <s v="Tweet"/>
    <n v="0"/>
    <n v="0"/>
    <m/>
    <m/>
    <m/>
    <m/>
    <m/>
    <m/>
    <m/>
    <m/>
    <n v="1"/>
    <s v="4"/>
    <s v="4"/>
    <n v="0"/>
    <n v="0"/>
    <n v="0"/>
    <n v="0"/>
    <n v="0"/>
    <n v="0"/>
    <n v="10"/>
    <n v="100"/>
    <n v="10"/>
  </r>
  <r>
    <s v="womenspowerbook"/>
    <s v="womenspowerbook"/>
    <m/>
    <m/>
    <m/>
    <m/>
    <m/>
    <m/>
    <m/>
    <m/>
    <s v="No"/>
    <n v="14"/>
    <m/>
    <m/>
    <x v="2"/>
    <d v="2019-05-05T00:57:04.000"/>
    <s v="#victory #mediachat #RT Global insight in 1 hand site:Will #Trump or #Hilary be good for USA https://t.co/bJE0WOxQJB https://t.co/pVWDyCP0hw"/>
    <s v="http://womenspowerbook.org/articles/The-American-Presidential-Elections-2016-Will-Hillary-or-Trump-Win-in-The-Social-Media-And-The-Main-Media-Battle-womens-power-book.htm"/>
    <s v="womenspowerbook.org"/>
    <x v="8"/>
    <s v="https://pbs.twimg.com/media/C2dAKP2WIAATDzT.jpg"/>
    <s v="https://pbs.twimg.com/media/C2dAKP2WIAATDzT.jpg"/>
    <x v="10"/>
    <s v="https://twitter.com/#!/womenspowerbook/status/1124840398734577669"/>
    <m/>
    <m/>
    <s v="1124840398734577669"/>
    <m/>
    <b v="0"/>
    <n v="0"/>
    <s v=""/>
    <b v="0"/>
    <s v="en"/>
    <m/>
    <s v=""/>
    <b v="0"/>
    <n v="0"/>
    <s v=""/>
    <s v="Tweet Suite"/>
    <b v="0"/>
    <s v="1124840398734577669"/>
    <s v="Tweet"/>
    <n v="0"/>
    <n v="0"/>
    <m/>
    <m/>
    <m/>
    <m/>
    <m/>
    <m/>
    <m/>
    <m/>
    <n v="5"/>
    <s v="2"/>
    <s v="2"/>
    <n v="3"/>
    <n v="17.647058823529413"/>
    <n v="0"/>
    <n v="0"/>
    <n v="0"/>
    <n v="0"/>
    <n v="14"/>
    <n v="82.3529411764706"/>
    <n v="17"/>
  </r>
  <r>
    <s v="womenspowerbook"/>
    <s v="womenspowerbook"/>
    <m/>
    <m/>
    <m/>
    <m/>
    <m/>
    <m/>
    <m/>
    <m/>
    <s v="No"/>
    <n v="15"/>
    <m/>
    <m/>
    <x v="2"/>
    <d v="2019-05-07T22:15:09.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8"/>
    <s v="https://pbs.twimg.com/media/C2dAKP2WIAATDzT.jpg"/>
    <s v="https://pbs.twimg.com/media/C2dAKP2WIAATDzT.jpg"/>
    <x v="11"/>
    <s v="https://twitter.com/#!/womenspowerbook/status/1125886817809702913"/>
    <m/>
    <m/>
    <s v="1125886817809702913"/>
    <m/>
    <b v="0"/>
    <n v="0"/>
    <s v=""/>
    <b v="0"/>
    <s v="en"/>
    <m/>
    <s v=""/>
    <b v="0"/>
    <n v="0"/>
    <s v=""/>
    <s v="Tweet Suite"/>
    <b v="0"/>
    <s v="1125886817809702913"/>
    <s v="Tweet"/>
    <n v="0"/>
    <n v="0"/>
    <m/>
    <m/>
    <m/>
    <m/>
    <m/>
    <m/>
    <m/>
    <m/>
    <n v="5"/>
    <s v="2"/>
    <s v="2"/>
    <n v="3"/>
    <n v="17.647058823529413"/>
    <n v="0"/>
    <n v="0"/>
    <n v="0"/>
    <n v="0"/>
    <n v="14"/>
    <n v="82.3529411764706"/>
    <n v="17"/>
  </r>
  <r>
    <s v="womenspowerbook"/>
    <s v="womenspowerbook"/>
    <m/>
    <m/>
    <m/>
    <m/>
    <m/>
    <m/>
    <m/>
    <m/>
    <s v="No"/>
    <n v="16"/>
    <m/>
    <m/>
    <x v="2"/>
    <d v="2019-05-10T23:17:06.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8"/>
    <s v="https://pbs.twimg.com/media/C2dAKP2WIAATDzT.jpg"/>
    <s v="https://pbs.twimg.com/media/C2dAKP2WIAATDzT.jpg"/>
    <x v="12"/>
    <s v="https://twitter.com/#!/womenspowerbook/status/1126989569164025858"/>
    <m/>
    <m/>
    <s v="1126989569164025858"/>
    <m/>
    <b v="0"/>
    <n v="0"/>
    <s v=""/>
    <b v="0"/>
    <s v="en"/>
    <m/>
    <s v=""/>
    <b v="0"/>
    <n v="0"/>
    <s v=""/>
    <s v="Tweet Suite"/>
    <b v="0"/>
    <s v="1126989569164025858"/>
    <s v="Tweet"/>
    <n v="0"/>
    <n v="0"/>
    <m/>
    <m/>
    <m/>
    <m/>
    <m/>
    <m/>
    <m/>
    <m/>
    <n v="5"/>
    <s v="2"/>
    <s v="2"/>
    <n v="3"/>
    <n v="17.647058823529413"/>
    <n v="0"/>
    <n v="0"/>
    <n v="0"/>
    <n v="0"/>
    <n v="14"/>
    <n v="82.3529411764706"/>
    <n v="17"/>
  </r>
  <r>
    <s v="womenspowerbook"/>
    <s v="womenspowerbook"/>
    <m/>
    <m/>
    <m/>
    <m/>
    <m/>
    <m/>
    <m/>
    <m/>
    <s v="No"/>
    <n v="17"/>
    <m/>
    <m/>
    <x v="2"/>
    <d v="2019-05-13T22:17:37.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8"/>
    <s v="https://pbs.twimg.com/media/C2dAKP2WIAATDzT.jpg"/>
    <s v="https://pbs.twimg.com/media/C2dAKP2WIAATDzT.jpg"/>
    <x v="13"/>
    <s v="https://twitter.com/#!/womenspowerbook/status/1128061765135290374"/>
    <m/>
    <m/>
    <s v="1128061765135290374"/>
    <m/>
    <b v="0"/>
    <n v="0"/>
    <s v=""/>
    <b v="0"/>
    <s v="en"/>
    <m/>
    <s v=""/>
    <b v="0"/>
    <n v="0"/>
    <s v=""/>
    <s v="Tweet Suite"/>
    <b v="0"/>
    <s v="1128061765135290374"/>
    <s v="Tweet"/>
    <n v="0"/>
    <n v="0"/>
    <m/>
    <m/>
    <m/>
    <m/>
    <m/>
    <m/>
    <m/>
    <m/>
    <n v="5"/>
    <s v="2"/>
    <s v="2"/>
    <n v="3"/>
    <n v="17.647058823529413"/>
    <n v="0"/>
    <n v="0"/>
    <n v="0"/>
    <n v="0"/>
    <n v="14"/>
    <n v="82.3529411764706"/>
    <n v="17"/>
  </r>
  <r>
    <s v="womenspowerbook"/>
    <s v="womenspowerbook"/>
    <m/>
    <m/>
    <m/>
    <m/>
    <m/>
    <m/>
    <m/>
    <m/>
    <s v="No"/>
    <n v="18"/>
    <m/>
    <m/>
    <x v="2"/>
    <d v="2019-05-16T19:54: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8"/>
    <s v="https://pbs.twimg.com/media/C2dAKP2WIAATDzT.jpg"/>
    <s v="https://pbs.twimg.com/media/C2dAKP2WIAATDzT.jpg"/>
    <x v="14"/>
    <s v="https://twitter.com/#!/womenspowerbook/status/1129112793637150721"/>
    <m/>
    <m/>
    <s v="1129112793637150721"/>
    <m/>
    <b v="0"/>
    <n v="0"/>
    <s v=""/>
    <b v="0"/>
    <s v="en"/>
    <m/>
    <s v=""/>
    <b v="0"/>
    <n v="0"/>
    <s v=""/>
    <s v="Tweet Suite"/>
    <b v="0"/>
    <s v="1129112793637150721"/>
    <s v="Tweet"/>
    <n v="0"/>
    <n v="0"/>
    <m/>
    <m/>
    <m/>
    <m/>
    <m/>
    <m/>
    <m/>
    <m/>
    <n v="5"/>
    <s v="2"/>
    <s v="2"/>
    <n v="3"/>
    <n v="17.647058823529413"/>
    <n v="0"/>
    <n v="0"/>
    <n v="0"/>
    <n v="0"/>
    <n v="14"/>
    <n v="82.3529411764706"/>
    <n v="17"/>
  </r>
  <r>
    <s v="dntowns"/>
    <s v="media_chat"/>
    <m/>
    <m/>
    <m/>
    <m/>
    <m/>
    <m/>
    <m/>
    <m/>
    <s v="No"/>
    <n v="19"/>
    <m/>
    <m/>
    <x v="1"/>
    <d v="2018-08-03T02:51:34.000"/>
    <s v="@Media_Chat A7a: Anyone who is a strong leader has to first be an effective communicator. In Toastmasters you will hone your speaking and leadership skills through evaluations, listening, mentoring, serving as club officers + filling roles in club meetings. #mediachat https://t.co/LoUmq8rLVG"/>
    <m/>
    <m/>
    <x v="0"/>
    <s v="https://pbs.twimg.com/tweet_video_thumb/DjpJX8jU4AA0CoY.jpg"/>
    <s v="https://pbs.twimg.com/tweet_video_thumb/DjpJX8jU4AA0CoY.jpg"/>
    <x v="15"/>
    <s v="https://twitter.com/#!/dntowns/status/1025212551787831296"/>
    <m/>
    <m/>
    <s v="1025212551787831296"/>
    <s v="1025212296832999425"/>
    <b v="0"/>
    <n v="4"/>
    <s v="867028730"/>
    <b v="0"/>
    <s v="en"/>
    <m/>
    <s v=""/>
    <b v="0"/>
    <n v="2"/>
    <s v=""/>
    <s v="Twitter Web Client"/>
    <b v="0"/>
    <s v="1025212296832999425"/>
    <s v="Retweet"/>
    <n v="0"/>
    <n v="0"/>
    <m/>
    <m/>
    <m/>
    <m/>
    <m/>
    <m/>
    <m/>
    <m/>
    <n v="1"/>
    <s v="3"/>
    <s v="3"/>
    <n v="2"/>
    <n v="5.128205128205129"/>
    <n v="0"/>
    <n v="0"/>
    <n v="0"/>
    <n v="0"/>
    <n v="37"/>
    <n v="94.87179487179488"/>
    <n v="39"/>
  </r>
  <r>
    <s v="oketoast"/>
    <s v="media_chat"/>
    <m/>
    <m/>
    <m/>
    <m/>
    <m/>
    <m/>
    <m/>
    <m/>
    <s v="No"/>
    <n v="20"/>
    <m/>
    <m/>
    <x v="0"/>
    <d v="2019-05-16T23:07:57.000"/>
    <s v="RT @DNTowns: @Media_Chat A7a: Anyone who is a strong leader has to first be an effective communicator. In Toastmasters you will hone your s…"/>
    <m/>
    <m/>
    <x v="2"/>
    <m/>
    <s v="http://pbs.twimg.com/profile_images/736019467675672576/uWG9sBSK_normal.jpg"/>
    <x v="16"/>
    <s v="https://twitter.com/#!/oketoast/status/1129161595458920454"/>
    <m/>
    <m/>
    <s v="1129161595458920454"/>
    <m/>
    <b v="0"/>
    <n v="0"/>
    <s v=""/>
    <b v="0"/>
    <s v="en"/>
    <m/>
    <s v=""/>
    <b v="0"/>
    <n v="2"/>
    <s v="1025212551787831296"/>
    <s v="Twitter Web App"/>
    <b v="0"/>
    <s v="1025212551787831296"/>
    <s v="Tweet"/>
    <n v="0"/>
    <n v="0"/>
    <m/>
    <m/>
    <m/>
    <m/>
    <m/>
    <m/>
    <m/>
    <m/>
    <n v="1"/>
    <s v="3"/>
    <s v="3"/>
    <m/>
    <m/>
    <m/>
    <m/>
    <m/>
    <m/>
    <m/>
    <m/>
    <m/>
  </r>
  <r>
    <s v="faithatheismnub"/>
    <s v="faithatheismnub"/>
    <m/>
    <m/>
    <m/>
    <m/>
    <m/>
    <m/>
    <m/>
    <m/>
    <s v="No"/>
    <n v="22"/>
    <m/>
    <m/>
    <x v="2"/>
    <d v="2019-05-05T07:33: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8"/>
    <s v="https://pbs.twimg.com/media/C2dkJtkXcAA0cBx.jpg"/>
    <s v="https://pbs.twimg.com/media/C2dkJtkXcAA0cBx.jpg"/>
    <x v="17"/>
    <s v="https://twitter.com/#!/faithatheismnub/status/1124940049244725248"/>
    <m/>
    <m/>
    <s v="1124940049244725248"/>
    <m/>
    <b v="0"/>
    <n v="0"/>
    <s v=""/>
    <b v="0"/>
    <s v="en"/>
    <m/>
    <s v=""/>
    <b v="0"/>
    <n v="0"/>
    <s v=""/>
    <s v="Tweet Suite"/>
    <b v="0"/>
    <s v="1124940049244725248"/>
    <s v="Tweet"/>
    <n v="0"/>
    <n v="0"/>
    <m/>
    <m/>
    <m/>
    <m/>
    <m/>
    <m/>
    <m/>
    <m/>
    <n v="7"/>
    <s v="2"/>
    <s v="2"/>
    <n v="3"/>
    <n v="17.647058823529413"/>
    <n v="0"/>
    <n v="0"/>
    <n v="0"/>
    <n v="0"/>
    <n v="14"/>
    <n v="82.3529411764706"/>
    <n v="17"/>
  </r>
  <r>
    <s v="faithatheismnub"/>
    <s v="faithatheismnub"/>
    <m/>
    <m/>
    <m/>
    <m/>
    <m/>
    <m/>
    <m/>
    <m/>
    <s v="No"/>
    <n v="23"/>
    <m/>
    <m/>
    <x v="2"/>
    <d v="2019-05-07T06:19: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8"/>
    <s v="https://pbs.twimg.com/media/C2dkJtkXcAA0cBx.jpg"/>
    <s v="https://pbs.twimg.com/media/C2dkJtkXcAA0cBx.jpg"/>
    <x v="18"/>
    <s v="https://twitter.com/#!/faithatheismnub/status/1125646200856895488"/>
    <m/>
    <m/>
    <s v="1125646200856895488"/>
    <m/>
    <b v="0"/>
    <n v="0"/>
    <s v=""/>
    <b v="0"/>
    <s v="en"/>
    <m/>
    <s v=""/>
    <b v="0"/>
    <n v="0"/>
    <s v=""/>
    <s v="Tweet Suite"/>
    <b v="0"/>
    <s v="1125646200856895488"/>
    <s v="Tweet"/>
    <n v="0"/>
    <n v="0"/>
    <m/>
    <m/>
    <m/>
    <m/>
    <m/>
    <m/>
    <m/>
    <m/>
    <n v="7"/>
    <s v="2"/>
    <s v="2"/>
    <n v="3"/>
    <n v="17.647058823529413"/>
    <n v="0"/>
    <n v="0"/>
    <n v="0"/>
    <n v="0"/>
    <n v="14"/>
    <n v="82.3529411764706"/>
    <n v="17"/>
  </r>
  <r>
    <s v="faithatheismnub"/>
    <s v="faithatheismnub"/>
    <m/>
    <m/>
    <m/>
    <m/>
    <m/>
    <m/>
    <m/>
    <m/>
    <s v="No"/>
    <n v="24"/>
    <m/>
    <m/>
    <x v="2"/>
    <d v="2019-05-09T05:17: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8"/>
    <s v="https://pbs.twimg.com/media/C2dkJtkXcAA0cBx.jpg"/>
    <s v="https://pbs.twimg.com/media/C2dkJtkXcAA0cBx.jpg"/>
    <x v="19"/>
    <s v="https://twitter.com/#!/faithatheismnub/status/1126355372258811905"/>
    <m/>
    <m/>
    <s v="1126355372258811905"/>
    <m/>
    <b v="0"/>
    <n v="0"/>
    <s v=""/>
    <b v="0"/>
    <s v="en"/>
    <m/>
    <s v=""/>
    <b v="0"/>
    <n v="0"/>
    <s v=""/>
    <s v="Tweet Suite"/>
    <b v="0"/>
    <s v="1126355372258811905"/>
    <s v="Tweet"/>
    <n v="0"/>
    <n v="0"/>
    <m/>
    <m/>
    <m/>
    <m/>
    <m/>
    <m/>
    <m/>
    <m/>
    <n v="7"/>
    <s v="2"/>
    <s v="2"/>
    <n v="3"/>
    <n v="17.647058823529413"/>
    <n v="0"/>
    <n v="0"/>
    <n v="0"/>
    <n v="0"/>
    <n v="14"/>
    <n v="82.3529411764706"/>
    <n v="17"/>
  </r>
  <r>
    <s v="faithatheismnub"/>
    <s v="faithatheismnub"/>
    <m/>
    <m/>
    <m/>
    <m/>
    <m/>
    <m/>
    <m/>
    <m/>
    <s v="No"/>
    <n v="25"/>
    <m/>
    <m/>
    <x v="2"/>
    <d v="2019-05-11T04:17:03.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8"/>
    <s v="https://pbs.twimg.com/media/C2dkJtkXcAA0cBx.jpg"/>
    <s v="https://pbs.twimg.com/media/C2dkJtkXcAA0cBx.jpg"/>
    <x v="20"/>
    <s v="https://twitter.com/#!/faithatheismnub/status/1127065054229291009"/>
    <m/>
    <m/>
    <s v="1127065054229291009"/>
    <m/>
    <b v="0"/>
    <n v="0"/>
    <s v=""/>
    <b v="0"/>
    <s v="en"/>
    <m/>
    <s v=""/>
    <b v="0"/>
    <n v="0"/>
    <s v=""/>
    <s v="Tweet Suite"/>
    <b v="0"/>
    <s v="1127065054229291009"/>
    <s v="Tweet"/>
    <n v="0"/>
    <n v="0"/>
    <m/>
    <m/>
    <m/>
    <m/>
    <m/>
    <m/>
    <m/>
    <m/>
    <n v="7"/>
    <s v="2"/>
    <s v="2"/>
    <n v="3"/>
    <n v="17.647058823529413"/>
    <n v="0"/>
    <n v="0"/>
    <n v="0"/>
    <n v="0"/>
    <n v="14"/>
    <n v="82.3529411764706"/>
    <n v="17"/>
  </r>
  <r>
    <s v="faithatheismnub"/>
    <s v="faithatheismnub"/>
    <m/>
    <m/>
    <m/>
    <m/>
    <m/>
    <m/>
    <m/>
    <m/>
    <s v="No"/>
    <n v="26"/>
    <m/>
    <m/>
    <x v="2"/>
    <d v="2019-05-13T03:02:08.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8"/>
    <s v="https://pbs.twimg.com/media/C2dkJtkXcAA0cBx.jpg"/>
    <s v="https://pbs.twimg.com/media/C2dkJtkXcAA0cBx.jpg"/>
    <x v="21"/>
    <s v="https://twitter.com/#!/faithatheismnub/status/1127770976643616771"/>
    <m/>
    <m/>
    <s v="1127770976643616771"/>
    <m/>
    <b v="0"/>
    <n v="0"/>
    <s v=""/>
    <b v="0"/>
    <s v="en"/>
    <m/>
    <s v=""/>
    <b v="0"/>
    <n v="0"/>
    <s v=""/>
    <s v="Tweet Suite"/>
    <b v="0"/>
    <s v="1127770976643616771"/>
    <s v="Tweet"/>
    <n v="0"/>
    <n v="0"/>
    <m/>
    <m/>
    <m/>
    <m/>
    <m/>
    <m/>
    <m/>
    <m/>
    <n v="7"/>
    <s v="2"/>
    <s v="2"/>
    <n v="3"/>
    <n v="17.647058823529413"/>
    <n v="0"/>
    <n v="0"/>
    <n v="0"/>
    <n v="0"/>
    <n v="14"/>
    <n v="82.3529411764706"/>
    <n v="17"/>
  </r>
  <r>
    <s v="faithatheismnub"/>
    <s v="faithatheismnub"/>
    <m/>
    <m/>
    <m/>
    <m/>
    <m/>
    <m/>
    <m/>
    <m/>
    <s v="No"/>
    <n v="27"/>
    <m/>
    <m/>
    <x v="2"/>
    <d v="2019-05-15T02:03: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8"/>
    <s v="https://pbs.twimg.com/media/C2dkJtkXcAA0cBx.jpg"/>
    <s v="https://pbs.twimg.com/media/C2dkJtkXcAA0cBx.jpg"/>
    <x v="22"/>
    <s v="https://twitter.com/#!/faithatheismnub/status/1128480880366891008"/>
    <m/>
    <m/>
    <s v="1128480880366891008"/>
    <m/>
    <b v="0"/>
    <n v="0"/>
    <s v=""/>
    <b v="0"/>
    <s v="en"/>
    <m/>
    <s v=""/>
    <b v="0"/>
    <n v="0"/>
    <s v=""/>
    <s v="Tweet Suite"/>
    <b v="0"/>
    <s v="1128480880366891008"/>
    <s v="Tweet"/>
    <n v="0"/>
    <n v="0"/>
    <m/>
    <m/>
    <m/>
    <m/>
    <m/>
    <m/>
    <m/>
    <m/>
    <n v="7"/>
    <s v="2"/>
    <s v="2"/>
    <n v="3"/>
    <n v="17.647058823529413"/>
    <n v="0"/>
    <n v="0"/>
    <n v="0"/>
    <n v="0"/>
    <n v="14"/>
    <n v="82.3529411764706"/>
    <n v="17"/>
  </r>
  <r>
    <s v="faithatheismnub"/>
    <s v="faithatheismnub"/>
    <m/>
    <m/>
    <m/>
    <m/>
    <m/>
    <m/>
    <m/>
    <m/>
    <s v="No"/>
    <n v="28"/>
    <m/>
    <m/>
    <x v="2"/>
    <d v="2019-05-17T00:47: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8"/>
    <s v="https://pbs.twimg.com/media/C2dkJtkXcAA0cBx.jpg"/>
    <s v="https://pbs.twimg.com/media/C2dkJtkXcAA0cBx.jpg"/>
    <x v="23"/>
    <s v="https://twitter.com/#!/faithatheismnub/status/1129186527723048961"/>
    <m/>
    <m/>
    <s v="1129186527723048961"/>
    <m/>
    <b v="0"/>
    <n v="0"/>
    <s v=""/>
    <b v="0"/>
    <s v="en"/>
    <m/>
    <s v=""/>
    <b v="0"/>
    <n v="0"/>
    <s v=""/>
    <s v="Tweet Suite"/>
    <b v="0"/>
    <s v="1129186527723048961"/>
    <s v="Tweet"/>
    <n v="0"/>
    <n v="0"/>
    <m/>
    <m/>
    <m/>
    <m/>
    <m/>
    <m/>
    <m/>
    <m/>
    <n v="7"/>
    <s v="2"/>
    <s v="2"/>
    <n v="3"/>
    <n v="17.647058823529413"/>
    <n v="0"/>
    <n v="0"/>
    <n v="0"/>
    <n v="0"/>
    <n v="14"/>
    <n v="82.3529411764706"/>
    <n v="17"/>
  </r>
  <r>
    <s v="kevwemodupe"/>
    <s v="kevwemodupe"/>
    <m/>
    <m/>
    <m/>
    <m/>
    <m/>
    <m/>
    <m/>
    <m/>
    <s v="No"/>
    <n v="29"/>
    <m/>
    <m/>
    <x v="2"/>
    <d v="2019-05-17T15:53:31.000"/>
    <s v="S I G H T S from the #OneOnOne #MediaChat with the erudite Rev. Leo Olu-martins, A Preacher/Human Rights Activist. _x000a__x000a_To Watch this interview, kindly Click the link below:_x000a_https://t.co/0qMAadls3M_x000a__x000a_iPhone Users… https://t.co/o8AOjwWvet"/>
    <s v="https://www.youtube.com/watch?v=znrMGX0GGl4&amp;feature=youtu.be https://www.instagram.com/p/BxkcLdEBrj6/?igshid=xdjiaa0lkc9o"/>
    <s v="youtube.com instagram.com"/>
    <x v="9"/>
    <m/>
    <s v="http://pbs.twimg.com/profile_images/1018067307137060865/JAvcRPNw_normal.jpg"/>
    <x v="24"/>
    <s v="https://twitter.com/#!/kevwemodupe/status/1129414655070363658"/>
    <m/>
    <m/>
    <s v="1129414655070363658"/>
    <m/>
    <b v="0"/>
    <n v="0"/>
    <s v=""/>
    <b v="0"/>
    <s v="en"/>
    <m/>
    <s v=""/>
    <b v="0"/>
    <n v="0"/>
    <s v=""/>
    <s v="Instagram"/>
    <b v="0"/>
    <s v="1129414655070363658"/>
    <s v="Tweet"/>
    <n v="0"/>
    <n v="0"/>
    <m/>
    <m/>
    <m/>
    <m/>
    <m/>
    <m/>
    <m/>
    <m/>
    <n v="1"/>
    <s v="2"/>
    <s v="2"/>
    <n v="2"/>
    <n v="6.0606060606060606"/>
    <n v="0"/>
    <n v="0"/>
    <n v="0"/>
    <n v="0"/>
    <n v="31"/>
    <n v="93.93939393939394"/>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1"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6">
        <item x="0"/>
        <item x="15"/>
        <item x="10"/>
        <item x="17"/>
        <item x="8"/>
        <item x="18"/>
        <item x="11"/>
        <item x="1"/>
        <item x="2"/>
        <item x="19"/>
        <item x="3"/>
        <item x="12"/>
        <item x="20"/>
        <item x="5"/>
        <item x="6"/>
        <item x="4"/>
        <item x="21"/>
        <item x="7"/>
        <item x="13"/>
        <item x="9"/>
        <item x="22"/>
        <item x="14"/>
        <item x="16"/>
        <item x="23"/>
        <item x="2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0">
        <i x="3" s="1"/>
        <i x="0" s="1"/>
        <i x="7" s="1"/>
        <i x="6" s="1"/>
        <i x="5" s="1"/>
        <i x="4" s="1"/>
        <i x="9" s="1"/>
        <i x="1" s="1"/>
        <i x="8"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9" totalsRowShown="0" headerRowDxfId="428" dataDxfId="427">
  <autoFilter ref="A2:BL29"/>
  <tableColumns count="64">
    <tableColumn id="1" name="Vertex 1" dataDxfId="426"/>
    <tableColumn id="2" name="Vertex 2" dataDxfId="425"/>
    <tableColumn id="3" name="Color" dataDxfId="424"/>
    <tableColumn id="4" name="Width" dataDxfId="423"/>
    <tableColumn id="11" name="Style" dataDxfId="422"/>
    <tableColumn id="5" name="Opacity" dataDxfId="421"/>
    <tableColumn id="6" name="Visibility" dataDxfId="420"/>
    <tableColumn id="10" name="Label" dataDxfId="419"/>
    <tableColumn id="12" name="Label Text Color" dataDxfId="418"/>
    <tableColumn id="13" name="Label Font Size" dataDxfId="417"/>
    <tableColumn id="14" name="Reciprocated?" dataDxfId="94"/>
    <tableColumn id="7" name="ID" dataDxfId="416"/>
    <tableColumn id="9" name="Dynamic Filter" dataDxfId="415"/>
    <tableColumn id="8" name="Add Your Own Columns Here" dataDxfId="414"/>
    <tableColumn id="15" name="Relationship" dataDxfId="413"/>
    <tableColumn id="16" name="Relationship Date (UTC)" dataDxfId="412"/>
    <tableColumn id="17" name="Tweet" dataDxfId="411"/>
    <tableColumn id="18" name="URLs in Tweet" dataDxfId="410"/>
    <tableColumn id="19" name="Domains in Tweet" dataDxfId="409"/>
    <tableColumn id="20" name="Hashtags in Tweet" dataDxfId="408"/>
    <tableColumn id="21" name="Media in Tweet" dataDxfId="407"/>
    <tableColumn id="22" name="Tweet Image File" dataDxfId="406"/>
    <tableColumn id="23" name="Tweet Date (UTC)" dataDxfId="405"/>
    <tableColumn id="24" name="Twitter Page for Tweet" dataDxfId="404"/>
    <tableColumn id="25" name="Latitude" dataDxfId="403"/>
    <tableColumn id="26" name="Longitude" dataDxfId="402"/>
    <tableColumn id="27" name="Imported ID" dataDxfId="401"/>
    <tableColumn id="28" name="In-Reply-To Tweet ID" dataDxfId="400"/>
    <tableColumn id="29" name="Favorited" dataDxfId="399"/>
    <tableColumn id="30" name="Favorite Count" dataDxfId="398"/>
    <tableColumn id="31" name="In-Reply-To User ID" dataDxfId="397"/>
    <tableColumn id="32" name="Is Quote Status" dataDxfId="396"/>
    <tableColumn id="33" name="Language" dataDxfId="395"/>
    <tableColumn id="34" name="Possibly Sensitive" dataDxfId="394"/>
    <tableColumn id="35" name="Quoted Status ID" dataDxfId="393"/>
    <tableColumn id="36" name="Retweeted" dataDxfId="392"/>
    <tableColumn id="37" name="Retweet Count" dataDxfId="391"/>
    <tableColumn id="38" name="Retweet ID" dataDxfId="390"/>
    <tableColumn id="39" name="Source" dataDxfId="389"/>
    <tableColumn id="40" name="Truncated" dataDxfId="388"/>
    <tableColumn id="41" name="Unified Twitter ID" dataDxfId="387"/>
    <tableColumn id="42" name="Imported Tweet Type" dataDxfId="386"/>
    <tableColumn id="43" name="Added By Extended Analysis" dataDxfId="385"/>
    <tableColumn id="44" name="Corrected By Extended Analysis" dataDxfId="384"/>
    <tableColumn id="45" name="Place Bounding Box" dataDxfId="383"/>
    <tableColumn id="46" name="Place Country" dataDxfId="382"/>
    <tableColumn id="47" name="Place Country Code" dataDxfId="381"/>
    <tableColumn id="48" name="Place Full Name" dataDxfId="380"/>
    <tableColumn id="49" name="Place ID" dataDxfId="379"/>
    <tableColumn id="50" name="Place Name" dataDxfId="378"/>
    <tableColumn id="51" name="Place Type" dataDxfId="377"/>
    <tableColumn id="52" name="Place URL" dataDxfId="376"/>
    <tableColumn id="53" name="Edge Weight"/>
    <tableColumn id="54" name="Vertex 1 Group" dataDxfId="299">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8" totalsRowShown="0" headerRowDxfId="298" dataDxfId="297">
  <autoFilter ref="A2:C8"/>
  <tableColumns count="3">
    <tableColumn id="1" name="Group 1" dataDxfId="296"/>
    <tableColumn id="2" name="Group 2" dataDxfId="295"/>
    <tableColumn id="3" name="Edges" dataDxfId="294"/>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9" totalsRowShown="0" headerRowDxfId="291" dataDxfId="290">
  <autoFilter ref="A1:N9"/>
  <tableColumns count="14">
    <tableColumn id="1" name="Top URLs in Tweet in Entire Graph" dataDxfId="289"/>
    <tableColumn id="2" name="Entire Graph Count" dataDxfId="288"/>
    <tableColumn id="3" name="Top URLs in Tweet in G1" dataDxfId="287"/>
    <tableColumn id="4" name="G1 Count" dataDxfId="286"/>
    <tableColumn id="5" name="Top URLs in Tweet in G2" dataDxfId="285"/>
    <tableColumn id="6" name="G2 Count" dataDxfId="284"/>
    <tableColumn id="7" name="Top URLs in Tweet in G3" dataDxfId="283"/>
    <tableColumn id="8" name="G3 Count" dataDxfId="282"/>
    <tableColumn id="9" name="Top URLs in Tweet in G4" dataDxfId="281"/>
    <tableColumn id="10" name="G4 Count" dataDxfId="280"/>
    <tableColumn id="11" name="Top URLs in Tweet in G5" dataDxfId="279"/>
    <tableColumn id="12" name="G5 Count" dataDxfId="278"/>
    <tableColumn id="13" name="Top URLs in Tweet in G6" dataDxfId="277"/>
    <tableColumn id="14" name="G6 Count" dataDxfId="276"/>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2:N20" totalsRowShown="0" headerRowDxfId="275" dataDxfId="274">
  <autoFilter ref="A12:N20"/>
  <tableColumns count="14">
    <tableColumn id="1" name="Top Domains in Tweet in Entire Graph" dataDxfId="273"/>
    <tableColumn id="2" name="Entire Graph Count" dataDxfId="272"/>
    <tableColumn id="3" name="Top Domains in Tweet in G1" dataDxfId="271"/>
    <tableColumn id="4" name="G1 Count" dataDxfId="270"/>
    <tableColumn id="5" name="Top Domains in Tweet in G2" dataDxfId="269"/>
    <tableColumn id="6" name="G2 Count" dataDxfId="268"/>
    <tableColumn id="7" name="Top Domains in Tweet in G3" dataDxfId="267"/>
    <tableColumn id="8" name="G3 Count" dataDxfId="266"/>
    <tableColumn id="9" name="Top Domains in Tweet in G4" dataDxfId="265"/>
    <tableColumn id="10" name="G4 Count" dataDxfId="264"/>
    <tableColumn id="11" name="Top Domains in Tweet in G5" dataDxfId="263"/>
    <tableColumn id="12" name="G5 Count" dataDxfId="262"/>
    <tableColumn id="13" name="Top Domains in Tweet in G6" dataDxfId="261"/>
    <tableColumn id="14" name="G6 Count" dataDxfId="260"/>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3:N33" totalsRowShown="0" headerRowDxfId="259" dataDxfId="258">
  <autoFilter ref="A23:N33"/>
  <tableColumns count="14">
    <tableColumn id="1" name="Top Hashtags in Tweet in Entire Graph" dataDxfId="257"/>
    <tableColumn id="2" name="Entire Graph Count" dataDxfId="256"/>
    <tableColumn id="3" name="Top Hashtags in Tweet in G1" dataDxfId="255"/>
    <tableColumn id="4" name="G1 Count" dataDxfId="254"/>
    <tableColumn id="5" name="Top Hashtags in Tweet in G2" dataDxfId="253"/>
    <tableColumn id="6" name="G2 Count" dataDxfId="252"/>
    <tableColumn id="7" name="Top Hashtags in Tweet in G3" dataDxfId="251"/>
    <tableColumn id="8" name="G3 Count" dataDxfId="250"/>
    <tableColumn id="9" name="Top Hashtags in Tweet in G4" dataDxfId="249"/>
    <tableColumn id="10" name="G4 Count" dataDxfId="248"/>
    <tableColumn id="11" name="Top Hashtags in Tweet in G5" dataDxfId="247"/>
    <tableColumn id="12" name="G5 Count" dataDxfId="246"/>
    <tableColumn id="13" name="Top Hashtags in Tweet in G6" dataDxfId="245"/>
    <tableColumn id="14" name="G6 Count" dataDxfId="24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6:N46" totalsRowShown="0" headerRowDxfId="242" dataDxfId="241">
  <autoFilter ref="A36:N46"/>
  <tableColumns count="14">
    <tableColumn id="1" name="Top Words in Tweet in Entire Graph" dataDxfId="240"/>
    <tableColumn id="2" name="Entire Graph Count" dataDxfId="239"/>
    <tableColumn id="3" name="Top Words in Tweet in G1" dataDxfId="238"/>
    <tableColumn id="4" name="G1 Count" dataDxfId="237"/>
    <tableColumn id="5" name="Top Words in Tweet in G2" dataDxfId="236"/>
    <tableColumn id="6" name="G2 Count" dataDxfId="235"/>
    <tableColumn id="7" name="Top Words in Tweet in G3" dataDxfId="234"/>
    <tableColumn id="8" name="G3 Count" dataDxfId="233"/>
    <tableColumn id="9" name="Top Words in Tweet in G4" dataDxfId="232"/>
    <tableColumn id="10" name="G4 Count" dataDxfId="231"/>
    <tableColumn id="11" name="Top Words in Tweet in G5" dataDxfId="230"/>
    <tableColumn id="12" name="G5 Count" dataDxfId="229"/>
    <tableColumn id="13" name="Top Words in Tweet in G6" dataDxfId="228"/>
    <tableColumn id="14" name="G6 Count" dataDxfId="227"/>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9:N59" totalsRowShown="0" headerRowDxfId="225" dataDxfId="224">
  <autoFilter ref="A49:N59"/>
  <tableColumns count="14">
    <tableColumn id="1" name="Top Word Pairs in Tweet in Entire Graph" dataDxfId="223"/>
    <tableColumn id="2" name="Entire Graph Count" dataDxfId="222"/>
    <tableColumn id="3" name="Top Word Pairs in Tweet in G1" dataDxfId="221"/>
    <tableColumn id="4" name="G1 Count" dataDxfId="220"/>
    <tableColumn id="5" name="Top Word Pairs in Tweet in G2" dataDxfId="219"/>
    <tableColumn id="6" name="G2 Count" dataDxfId="218"/>
    <tableColumn id="7" name="Top Word Pairs in Tweet in G3" dataDxfId="217"/>
    <tableColumn id="8" name="G3 Count" dataDxfId="216"/>
    <tableColumn id="9" name="Top Word Pairs in Tweet in G4" dataDxfId="215"/>
    <tableColumn id="10" name="G4 Count" dataDxfId="214"/>
    <tableColumn id="11" name="Top Word Pairs in Tweet in G5" dataDxfId="213"/>
    <tableColumn id="12" name="G5 Count" dataDxfId="212"/>
    <tableColumn id="13" name="Top Word Pairs in Tweet in G6" dataDxfId="211"/>
    <tableColumn id="14" name="G6 Count" dataDxfId="210"/>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2:N65" totalsRowShown="0" headerRowDxfId="208" dataDxfId="207">
  <autoFilter ref="A62:N65"/>
  <tableColumns count="14">
    <tableColumn id="1" name="Top Replied-To in Entire Graph" dataDxfId="206"/>
    <tableColumn id="2" name="Entire Graph Count" dataDxfId="202"/>
    <tableColumn id="3" name="Top Replied-To in G1" dataDxfId="201"/>
    <tableColumn id="4" name="G1 Count" dataDxfId="198"/>
    <tableColumn id="5" name="Top Replied-To in G2" dataDxfId="197"/>
    <tableColumn id="6" name="G2 Count" dataDxfId="194"/>
    <tableColumn id="7" name="Top Replied-To in G3" dataDxfId="193"/>
    <tableColumn id="8" name="G3 Count" dataDxfId="190"/>
    <tableColumn id="9" name="Top Replied-To in G4" dataDxfId="189"/>
    <tableColumn id="10" name="G4 Count" dataDxfId="186"/>
    <tableColumn id="11" name="Top Replied-To in G5" dataDxfId="185"/>
    <tableColumn id="12" name="G5 Count" dataDxfId="182"/>
    <tableColumn id="13" name="Top Replied-To in G6" dataDxfId="181"/>
    <tableColumn id="14" name="G6 Count" dataDxfId="180"/>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8:N75" totalsRowShown="0" headerRowDxfId="205" dataDxfId="204">
  <autoFilter ref="A68:N75"/>
  <tableColumns count="14">
    <tableColumn id="1" name="Top Mentioned in Entire Graph" dataDxfId="203"/>
    <tableColumn id="2" name="Entire Graph Count" dataDxfId="200"/>
    <tableColumn id="3" name="Top Mentioned in G1" dataDxfId="199"/>
    <tableColumn id="4" name="G1 Count" dataDxfId="196"/>
    <tableColumn id="5" name="Top Mentioned in G2" dataDxfId="195"/>
    <tableColumn id="6" name="G2 Count" dataDxfId="192"/>
    <tableColumn id="7" name="Top Mentioned in G3" dataDxfId="191"/>
    <tableColumn id="8" name="G3 Count" dataDxfId="188"/>
    <tableColumn id="9" name="Top Mentioned in G4" dataDxfId="187"/>
    <tableColumn id="10" name="G4 Count" dataDxfId="184"/>
    <tableColumn id="11" name="Top Mentioned in G5" dataDxfId="183"/>
    <tableColumn id="12" name="G5 Count" dataDxfId="179"/>
    <tableColumn id="13" name="Top Mentioned in G6" dataDxfId="178"/>
    <tableColumn id="14" name="G6 Count" dataDxfId="177"/>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8:N88" totalsRowShown="0" headerRowDxfId="174" dataDxfId="173">
  <autoFilter ref="A78:N88"/>
  <tableColumns count="14">
    <tableColumn id="1" name="Top Tweeters in Entire Graph" dataDxfId="172"/>
    <tableColumn id="2" name="Entire Graph Count" dataDxfId="171"/>
    <tableColumn id="3" name="Top Tweeters in G1" dataDxfId="170"/>
    <tableColumn id="4" name="G1 Count" dataDxfId="169"/>
    <tableColumn id="5" name="Top Tweeters in G2" dataDxfId="168"/>
    <tableColumn id="6" name="G2 Count" dataDxfId="167"/>
    <tableColumn id="7" name="Top Tweeters in G3" dataDxfId="166"/>
    <tableColumn id="8" name="G3 Count" dataDxfId="165"/>
    <tableColumn id="9" name="Top Tweeters in G4" dataDxfId="164"/>
    <tableColumn id="10" name="G4 Count" dataDxfId="163"/>
    <tableColumn id="11" name="Top Tweeters in G5" dataDxfId="162"/>
    <tableColumn id="12" name="G5 Count" dataDxfId="161"/>
    <tableColumn id="13" name="Top Tweeters in G6" dataDxfId="160"/>
    <tableColumn id="14" name="G6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0" totalsRowShown="0" headerRowDxfId="375" dataDxfId="374">
  <autoFilter ref="A2:BS20"/>
  <tableColumns count="71">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56"/>
    <tableColumn id="28" name="Dynamic Filter" dataDxfId="355"/>
    <tableColumn id="17" name="Add Your Own Columns Here" dataDxfId="354"/>
    <tableColumn id="30" name="Name" dataDxfId="353"/>
    <tableColumn id="31" name="Followed" dataDxfId="352"/>
    <tableColumn id="32" name="Followers" dataDxfId="351"/>
    <tableColumn id="33" name="Tweets" dataDxfId="350"/>
    <tableColumn id="34" name="Favorites" dataDxfId="349"/>
    <tableColumn id="35" name="Time Zone UTC Offset (Seconds)" dataDxfId="348"/>
    <tableColumn id="36" name="Description" dataDxfId="347"/>
    <tableColumn id="37" name="Location" dataDxfId="346"/>
    <tableColumn id="38" name="Web" dataDxfId="345"/>
    <tableColumn id="39" name="Time Zone" dataDxfId="344"/>
    <tableColumn id="40" name="Joined Twitter Date (UTC)" dataDxfId="343"/>
    <tableColumn id="41" name="Profile Banner Url" dataDxfId="342"/>
    <tableColumn id="42" name="Default Profile" dataDxfId="341"/>
    <tableColumn id="43" name="Default Profile Image" dataDxfId="340"/>
    <tableColumn id="44" name="Geo Enabled" dataDxfId="339"/>
    <tableColumn id="45" name="Language" dataDxfId="338"/>
    <tableColumn id="46" name="Listed Count" dataDxfId="337"/>
    <tableColumn id="47" name="Profile Background Image Url" dataDxfId="336"/>
    <tableColumn id="48" name="Verified" dataDxfId="335"/>
    <tableColumn id="49" name="Custom Menu Item Text" dataDxfId="334"/>
    <tableColumn id="50" name="Custom Menu Item Action" dataDxfId="333"/>
    <tableColumn id="51" name="Tweeted Search Term?" dataDxfId="300"/>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93" totalsRowShown="0" headerRowDxfId="147" dataDxfId="146">
  <autoFilter ref="A1:G93"/>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65" totalsRowShown="0" headerRowDxfId="138" dataDxfId="137">
  <autoFilter ref="A1:L65"/>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7" totalsRowShown="0" headerRowDxfId="64" dataDxfId="63">
  <autoFilter ref="A2:BL2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2">
  <autoFilter ref="A2:AO8"/>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43"/>
    <tableColumn id="27" name="Top Hashtags in Tweet" dataDxfId="226"/>
    <tableColumn id="28" name="Top Words in Tweet" dataDxfId="209"/>
    <tableColumn id="29" name="Top Word Pairs in Tweet" dataDxfId="176"/>
    <tableColumn id="30" name="Top Replied-To in Tweet" dataDxfId="175"/>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29" dataDxfId="328">
  <autoFilter ref="A1:C19"/>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93"/>
    <tableColumn id="2" name="Value" dataDxfId="29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chokooi/status/1126515824217423873" TargetMode="External" /><Relationship Id="rId2" Type="http://schemas.openxmlformats.org/officeDocument/2006/relationships/hyperlink" Target="https://www.journalism.org/2018/12/03/americans-still-prefer-watching-to-reading-the-news-and-mostly-still-through-television/" TargetMode="External" /><Relationship Id="rId3" Type="http://schemas.openxmlformats.org/officeDocument/2006/relationships/hyperlink" Target="https://www.pewresearch.org/fact-tank/2019/04/10/share-of-u-s-adults-using-social-media-including-facebook-is-mostly-unchanged-since-2018/" TargetMode="External" /><Relationship Id="rId4" Type="http://schemas.openxmlformats.org/officeDocument/2006/relationships/hyperlink" Target="https://www.pewresearch.org/fact-tank/2019/04/10/share-of-u-s-adults-using-social-media-including-facebook-is-mostly-unchanged-since-2018/" TargetMode="External" /><Relationship Id="rId5" Type="http://schemas.openxmlformats.org/officeDocument/2006/relationships/hyperlink" Target="https://link.medium.com/HAJRr8KstW" TargetMode="External" /><Relationship Id="rId6" Type="http://schemas.openxmlformats.org/officeDocument/2006/relationships/hyperlink" Target="http://www.cnn.com/2019/05/14/media/disney-buys-comcast-hulu-ownership/index.html" TargetMode="External" /><Relationship Id="rId7" Type="http://schemas.openxmlformats.org/officeDocument/2006/relationships/hyperlink" Target="http://womenspowerbook.org/articles/The-American-Presidential-Elections-2016-Will-Hillary-or-Trump-Win-in-The-Social-Media-And-The-Main-Media-Battle-womens-power-book.htm" TargetMode="External" /><Relationship Id="rId8" Type="http://schemas.openxmlformats.org/officeDocument/2006/relationships/hyperlink" Target="http://womenspowerbook.org/articles/The-American-Presidential-Elections-2016-Will-Hillary-or-Trump-Win-in-The-Social-Media-And-The-Main-Media-Battle-womens-power-book.htm" TargetMode="External" /><Relationship Id="rId9" Type="http://schemas.openxmlformats.org/officeDocument/2006/relationships/hyperlink" Target="http://womenspowerbook.org/articles/The-American-Presidential-Elections-2016-Will-Hillary-or-Trump-Win-in-The-Social-Media-And-The-Main-Media-Battle-womens-power-book.htm" TargetMode="External" /><Relationship Id="rId10" Type="http://schemas.openxmlformats.org/officeDocument/2006/relationships/hyperlink" Target="http://womenspowerbook.org/articles/The-American-Presidential-Elections-2016-Will-Hillary-or-Trump-Win-in-The-Social-Media-And-The-Main-Media-Battle-womens-power-book.htm" TargetMode="External" /><Relationship Id="rId11" Type="http://schemas.openxmlformats.org/officeDocument/2006/relationships/hyperlink" Target="http://womenspowerbook.org/articles/The-American-Presidential-Elections-2016-Will-Hillary-or-Trump-Win-in-The-Social-Media-And-The-Main-Media-Battle-womens-power-book.htm" TargetMode="External" /><Relationship Id="rId12" Type="http://schemas.openxmlformats.org/officeDocument/2006/relationships/hyperlink" Target="http://womenspowerbook.org/articles/The-American-Presidential-Elections-2016-Will-Hillary-or-Trump-Win-in-The-Social-Media-And-The-Main-Media-Battle-womens-power-book.htm" TargetMode="External" /><Relationship Id="rId13" Type="http://schemas.openxmlformats.org/officeDocument/2006/relationships/hyperlink" Target="http://womenspowerbook.org/articles/The-American-Presidential-Elections-2016-Will-Hillary-or-Trump-Win-in-The-Social-Media-And-The-Main-Media-Battle-womens-power-book.htm" TargetMode="External" /><Relationship Id="rId14" Type="http://schemas.openxmlformats.org/officeDocument/2006/relationships/hyperlink" Target="http://womenspowerbook.org/articles/The-American-Presidential-Elections-2016-Will-Hillary-or-Trump-Win-in-The-Social-Media-And-The-Main-Media-Battle-womens-power-book.htm" TargetMode="External" /><Relationship Id="rId15" Type="http://schemas.openxmlformats.org/officeDocument/2006/relationships/hyperlink" Target="http://womenspowerbook.org/articles/The-American-Presidential-Elections-2016-Will-Hillary-or-Trump-Win-in-The-Social-Media-And-The-Main-Media-Battle-womens-power-book.htm" TargetMode="External" /><Relationship Id="rId16" Type="http://schemas.openxmlformats.org/officeDocument/2006/relationships/hyperlink" Target="http://womenspowerbook.org/articles/The-American-Presidential-Elections-2016-Will-Hillary-or-Trump-Win-in-The-Social-Media-And-The-Main-Media-Battle-womens-power-book.htm" TargetMode="External" /><Relationship Id="rId17" Type="http://schemas.openxmlformats.org/officeDocument/2006/relationships/hyperlink" Target="http://womenspowerbook.org/articles/The-American-Presidential-Elections-2016-Will-Hillary-or-Trump-Win-in-The-Social-Media-And-The-Main-Media-Battle-womens-power-book.htm" TargetMode="External" /><Relationship Id="rId18" Type="http://schemas.openxmlformats.org/officeDocument/2006/relationships/hyperlink" Target="http://womenspowerbook.org/articles/The-American-Presidential-Elections-2016-Will-Hillary-or-Trump-Win-in-The-Social-Media-And-The-Main-Media-Battle-womens-power-book.htm" TargetMode="External" /><Relationship Id="rId19" Type="http://schemas.openxmlformats.org/officeDocument/2006/relationships/hyperlink" Target="https://pbs.twimg.com/tweet_video_thumb/CWejWyDWsAA0863.png" TargetMode="External" /><Relationship Id="rId20" Type="http://schemas.openxmlformats.org/officeDocument/2006/relationships/hyperlink" Target="https://pbs.twimg.com/tweet_video_thumb/CWejWyDWsAA0863.png" TargetMode="External" /><Relationship Id="rId21" Type="http://schemas.openxmlformats.org/officeDocument/2006/relationships/hyperlink" Target="https://pbs.twimg.com/tweet_video_thumb/CWejWyDWsAA0863.png" TargetMode="External" /><Relationship Id="rId22" Type="http://schemas.openxmlformats.org/officeDocument/2006/relationships/hyperlink" Target="https://pbs.twimg.com/media/D6U0L04WAAAxiLb.png" TargetMode="External" /><Relationship Id="rId23" Type="http://schemas.openxmlformats.org/officeDocument/2006/relationships/hyperlink" Target="https://pbs.twimg.com/media/D6U5OMgXsAA3vOy.png" TargetMode="External" /><Relationship Id="rId24" Type="http://schemas.openxmlformats.org/officeDocument/2006/relationships/hyperlink" Target="https://pbs.twimg.com/media/C2dAKP2WIAATDzT.jpg" TargetMode="External" /><Relationship Id="rId25" Type="http://schemas.openxmlformats.org/officeDocument/2006/relationships/hyperlink" Target="https://pbs.twimg.com/media/C2dAKP2WIAATDzT.jpg" TargetMode="External" /><Relationship Id="rId26" Type="http://schemas.openxmlformats.org/officeDocument/2006/relationships/hyperlink" Target="https://pbs.twimg.com/media/C2dAKP2WIAATDzT.jpg" TargetMode="External" /><Relationship Id="rId27" Type="http://schemas.openxmlformats.org/officeDocument/2006/relationships/hyperlink" Target="https://pbs.twimg.com/media/C2dAKP2WIAATDzT.jpg" TargetMode="External" /><Relationship Id="rId28" Type="http://schemas.openxmlformats.org/officeDocument/2006/relationships/hyperlink" Target="https://pbs.twimg.com/media/C2dAKP2WIAATDzT.jpg" TargetMode="External" /><Relationship Id="rId29" Type="http://schemas.openxmlformats.org/officeDocument/2006/relationships/hyperlink" Target="https://pbs.twimg.com/tweet_video_thumb/DjpJX8jU4AA0CoY.jpg" TargetMode="External" /><Relationship Id="rId30" Type="http://schemas.openxmlformats.org/officeDocument/2006/relationships/hyperlink" Target="https://pbs.twimg.com/media/C2dkJtkXcAA0cBx.jpg" TargetMode="External" /><Relationship Id="rId31" Type="http://schemas.openxmlformats.org/officeDocument/2006/relationships/hyperlink" Target="https://pbs.twimg.com/media/C2dkJtkXcAA0cBx.jpg" TargetMode="External" /><Relationship Id="rId32" Type="http://schemas.openxmlformats.org/officeDocument/2006/relationships/hyperlink" Target="https://pbs.twimg.com/media/C2dkJtkXcAA0cBx.jpg" TargetMode="External" /><Relationship Id="rId33" Type="http://schemas.openxmlformats.org/officeDocument/2006/relationships/hyperlink" Target="https://pbs.twimg.com/media/C2dkJtkXcAA0cBx.jpg" TargetMode="External" /><Relationship Id="rId34" Type="http://schemas.openxmlformats.org/officeDocument/2006/relationships/hyperlink" Target="https://pbs.twimg.com/media/C2dkJtkXcAA0cBx.jpg" TargetMode="External" /><Relationship Id="rId35" Type="http://schemas.openxmlformats.org/officeDocument/2006/relationships/hyperlink" Target="https://pbs.twimg.com/media/C2dkJtkXcAA0cBx.jpg" TargetMode="External" /><Relationship Id="rId36" Type="http://schemas.openxmlformats.org/officeDocument/2006/relationships/hyperlink" Target="https://pbs.twimg.com/media/C2dkJtkXcAA0cBx.jpg" TargetMode="External" /><Relationship Id="rId37" Type="http://schemas.openxmlformats.org/officeDocument/2006/relationships/hyperlink" Target="https://pbs.twimg.com/tweet_video_thumb/CWejWyDWsAA0863.png" TargetMode="External" /><Relationship Id="rId38" Type="http://schemas.openxmlformats.org/officeDocument/2006/relationships/hyperlink" Target="https://pbs.twimg.com/tweet_video_thumb/CWejWyDWsAA0863.png" TargetMode="External" /><Relationship Id="rId39" Type="http://schemas.openxmlformats.org/officeDocument/2006/relationships/hyperlink" Target="https://pbs.twimg.com/tweet_video_thumb/CWejWyDWsAA0863.png" TargetMode="External" /><Relationship Id="rId40" Type="http://schemas.openxmlformats.org/officeDocument/2006/relationships/hyperlink" Target="http://pbs.twimg.com/profile_images/1127223100389699585/Dmi39GG8_normal.jpg" TargetMode="External" /><Relationship Id="rId41" Type="http://schemas.openxmlformats.org/officeDocument/2006/relationships/hyperlink" Target="http://pbs.twimg.com/profile_images/729723176180047872/Ss9eW2aB_normal.jpg" TargetMode="External" /><Relationship Id="rId42" Type="http://schemas.openxmlformats.org/officeDocument/2006/relationships/hyperlink" Target="http://pbs.twimg.com/profile_images/1118985546020327438/-cdjhA9q_normal.jpg" TargetMode="External" /><Relationship Id="rId43" Type="http://schemas.openxmlformats.org/officeDocument/2006/relationships/hyperlink" Target="https://pbs.twimg.com/media/D6U0L04WAAAxiLb.png" TargetMode="External" /><Relationship Id="rId44" Type="http://schemas.openxmlformats.org/officeDocument/2006/relationships/hyperlink" Target="https://pbs.twimg.com/media/D6U5OMgXsAA3vOy.png" TargetMode="External" /><Relationship Id="rId45" Type="http://schemas.openxmlformats.org/officeDocument/2006/relationships/hyperlink" Target="http://pbs.twimg.com/profile_images/1121442591038427136/qJbee5Nh_normal.png" TargetMode="External" /><Relationship Id="rId46" Type="http://schemas.openxmlformats.org/officeDocument/2006/relationships/hyperlink" Target="http://pbs.twimg.com/profile_images/1062510630492528641/Tm30HDnT_normal.jpg" TargetMode="External" /><Relationship Id="rId47" Type="http://schemas.openxmlformats.org/officeDocument/2006/relationships/hyperlink" Target="http://pbs.twimg.com/profile_images/1062510630492528641/Tm30HDnT_normal.jpg" TargetMode="External" /><Relationship Id="rId48" Type="http://schemas.openxmlformats.org/officeDocument/2006/relationships/hyperlink" Target="https://pbs.twimg.com/media/C2dAKP2WIAATDzT.jpg" TargetMode="External" /><Relationship Id="rId49" Type="http://schemas.openxmlformats.org/officeDocument/2006/relationships/hyperlink" Target="https://pbs.twimg.com/media/C2dAKP2WIAATDzT.jpg" TargetMode="External" /><Relationship Id="rId50" Type="http://schemas.openxmlformats.org/officeDocument/2006/relationships/hyperlink" Target="https://pbs.twimg.com/media/C2dAKP2WIAATDzT.jpg" TargetMode="External" /><Relationship Id="rId51" Type="http://schemas.openxmlformats.org/officeDocument/2006/relationships/hyperlink" Target="https://pbs.twimg.com/media/C2dAKP2WIAATDzT.jpg" TargetMode="External" /><Relationship Id="rId52" Type="http://schemas.openxmlformats.org/officeDocument/2006/relationships/hyperlink" Target="https://pbs.twimg.com/media/C2dAKP2WIAATDzT.jpg" TargetMode="External" /><Relationship Id="rId53" Type="http://schemas.openxmlformats.org/officeDocument/2006/relationships/hyperlink" Target="https://pbs.twimg.com/tweet_video_thumb/DjpJX8jU4AA0CoY.jpg" TargetMode="External" /><Relationship Id="rId54" Type="http://schemas.openxmlformats.org/officeDocument/2006/relationships/hyperlink" Target="http://pbs.twimg.com/profile_images/736019467675672576/uWG9sBSK_normal.jpg" TargetMode="External" /><Relationship Id="rId55" Type="http://schemas.openxmlformats.org/officeDocument/2006/relationships/hyperlink" Target="http://pbs.twimg.com/profile_images/736019467675672576/uWG9sBSK_normal.jpg" TargetMode="External" /><Relationship Id="rId56" Type="http://schemas.openxmlformats.org/officeDocument/2006/relationships/hyperlink" Target="https://pbs.twimg.com/media/C2dkJtkXcAA0cBx.jpg" TargetMode="External" /><Relationship Id="rId57" Type="http://schemas.openxmlformats.org/officeDocument/2006/relationships/hyperlink" Target="https://pbs.twimg.com/media/C2dkJtkXcAA0cBx.jpg" TargetMode="External" /><Relationship Id="rId58" Type="http://schemas.openxmlformats.org/officeDocument/2006/relationships/hyperlink" Target="https://pbs.twimg.com/media/C2dkJtkXcAA0cBx.jpg" TargetMode="External" /><Relationship Id="rId59" Type="http://schemas.openxmlformats.org/officeDocument/2006/relationships/hyperlink" Target="https://pbs.twimg.com/media/C2dkJtkXcAA0cBx.jpg" TargetMode="External" /><Relationship Id="rId60" Type="http://schemas.openxmlformats.org/officeDocument/2006/relationships/hyperlink" Target="https://pbs.twimg.com/media/C2dkJtkXcAA0cBx.jpg" TargetMode="External" /><Relationship Id="rId61" Type="http://schemas.openxmlformats.org/officeDocument/2006/relationships/hyperlink" Target="https://pbs.twimg.com/media/C2dkJtkXcAA0cBx.jpg" TargetMode="External" /><Relationship Id="rId62" Type="http://schemas.openxmlformats.org/officeDocument/2006/relationships/hyperlink" Target="https://pbs.twimg.com/media/C2dkJtkXcAA0cBx.jpg" TargetMode="External" /><Relationship Id="rId63" Type="http://schemas.openxmlformats.org/officeDocument/2006/relationships/hyperlink" Target="http://pbs.twimg.com/profile_images/1018067307137060865/JAvcRPNw_normal.jpg" TargetMode="External" /><Relationship Id="rId64" Type="http://schemas.openxmlformats.org/officeDocument/2006/relationships/hyperlink" Target="https://twitter.com/#!/kilby76/status/677690106816372736" TargetMode="External" /><Relationship Id="rId65" Type="http://schemas.openxmlformats.org/officeDocument/2006/relationships/hyperlink" Target="https://twitter.com/#!/petertolladay/status/1126067588574871552" TargetMode="External" /><Relationship Id="rId66" Type="http://schemas.openxmlformats.org/officeDocument/2006/relationships/hyperlink" Target="https://twitter.com/#!/petertolladay/status/1126067588574871552" TargetMode="External" /><Relationship Id="rId67" Type="http://schemas.openxmlformats.org/officeDocument/2006/relationships/hyperlink" Target="https://twitter.com/#!/whiletrueburn/status/1126118331814154240" TargetMode="External" /><Relationship Id="rId68" Type="http://schemas.openxmlformats.org/officeDocument/2006/relationships/hyperlink" Target="https://twitter.com/#!/mattwcummings/status/1126538935474249729" TargetMode="External" /><Relationship Id="rId69" Type="http://schemas.openxmlformats.org/officeDocument/2006/relationships/hyperlink" Target="https://twitter.com/#!/whimsicalcaptnj/status/1127550346270842881" TargetMode="External" /><Relationship Id="rId70" Type="http://schemas.openxmlformats.org/officeDocument/2006/relationships/hyperlink" Target="https://twitter.com/#!/chrisdaviscng/status/1127364672141836288" TargetMode="External" /><Relationship Id="rId71" Type="http://schemas.openxmlformats.org/officeDocument/2006/relationships/hyperlink" Target="https://twitter.com/#!/chrisdaviscng/status/1127370207176077312" TargetMode="External" /><Relationship Id="rId72" Type="http://schemas.openxmlformats.org/officeDocument/2006/relationships/hyperlink" Target="https://twitter.com/#!/chyredu/status/1128057035411677184" TargetMode="External" /><Relationship Id="rId73" Type="http://schemas.openxmlformats.org/officeDocument/2006/relationships/hyperlink" Target="https://twitter.com/#!/derekeb/status/1125447587035619335" TargetMode="External" /><Relationship Id="rId74" Type="http://schemas.openxmlformats.org/officeDocument/2006/relationships/hyperlink" Target="https://twitter.com/#!/derekeb/status/1128364696472440833" TargetMode="External" /><Relationship Id="rId75" Type="http://schemas.openxmlformats.org/officeDocument/2006/relationships/hyperlink" Target="https://twitter.com/#!/womenspowerbook/status/1124840398734577669" TargetMode="External" /><Relationship Id="rId76" Type="http://schemas.openxmlformats.org/officeDocument/2006/relationships/hyperlink" Target="https://twitter.com/#!/womenspowerbook/status/1125886817809702913" TargetMode="External" /><Relationship Id="rId77" Type="http://schemas.openxmlformats.org/officeDocument/2006/relationships/hyperlink" Target="https://twitter.com/#!/womenspowerbook/status/1126989569164025858" TargetMode="External" /><Relationship Id="rId78" Type="http://schemas.openxmlformats.org/officeDocument/2006/relationships/hyperlink" Target="https://twitter.com/#!/womenspowerbook/status/1128061765135290374" TargetMode="External" /><Relationship Id="rId79" Type="http://schemas.openxmlformats.org/officeDocument/2006/relationships/hyperlink" Target="https://twitter.com/#!/womenspowerbook/status/1129112793637150721" TargetMode="External" /><Relationship Id="rId80" Type="http://schemas.openxmlformats.org/officeDocument/2006/relationships/hyperlink" Target="https://twitter.com/#!/dntowns/status/1025212551787831296" TargetMode="External" /><Relationship Id="rId81" Type="http://schemas.openxmlformats.org/officeDocument/2006/relationships/hyperlink" Target="https://twitter.com/#!/oketoast/status/1129161595458920454" TargetMode="External" /><Relationship Id="rId82" Type="http://schemas.openxmlformats.org/officeDocument/2006/relationships/hyperlink" Target="https://twitter.com/#!/oketoast/status/1129161595458920454" TargetMode="External" /><Relationship Id="rId83" Type="http://schemas.openxmlformats.org/officeDocument/2006/relationships/hyperlink" Target="https://twitter.com/#!/faithatheismnub/status/1124940049244725248" TargetMode="External" /><Relationship Id="rId84" Type="http://schemas.openxmlformats.org/officeDocument/2006/relationships/hyperlink" Target="https://twitter.com/#!/faithatheismnub/status/1125646200856895488" TargetMode="External" /><Relationship Id="rId85" Type="http://schemas.openxmlformats.org/officeDocument/2006/relationships/hyperlink" Target="https://twitter.com/#!/faithatheismnub/status/1126355372258811905" TargetMode="External" /><Relationship Id="rId86" Type="http://schemas.openxmlformats.org/officeDocument/2006/relationships/hyperlink" Target="https://twitter.com/#!/faithatheismnub/status/1127065054229291009" TargetMode="External" /><Relationship Id="rId87" Type="http://schemas.openxmlformats.org/officeDocument/2006/relationships/hyperlink" Target="https://twitter.com/#!/faithatheismnub/status/1127770976643616771" TargetMode="External" /><Relationship Id="rId88" Type="http://schemas.openxmlformats.org/officeDocument/2006/relationships/hyperlink" Target="https://twitter.com/#!/faithatheismnub/status/1128480880366891008" TargetMode="External" /><Relationship Id="rId89" Type="http://schemas.openxmlformats.org/officeDocument/2006/relationships/hyperlink" Target="https://twitter.com/#!/faithatheismnub/status/1129186527723048961" TargetMode="External" /><Relationship Id="rId90" Type="http://schemas.openxmlformats.org/officeDocument/2006/relationships/hyperlink" Target="https://twitter.com/#!/kevwemodupe/status/1129414655070363658" TargetMode="External" /><Relationship Id="rId91" Type="http://schemas.openxmlformats.org/officeDocument/2006/relationships/comments" Target="../comments1.xml" /><Relationship Id="rId92" Type="http://schemas.openxmlformats.org/officeDocument/2006/relationships/vmlDrawing" Target="../drawings/vmlDrawing1.vml" /><Relationship Id="rId93" Type="http://schemas.openxmlformats.org/officeDocument/2006/relationships/table" Target="../tables/table1.xml" /><Relationship Id="rId9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chokooi/status/1126515824217423873" TargetMode="External" /><Relationship Id="rId2" Type="http://schemas.openxmlformats.org/officeDocument/2006/relationships/hyperlink" Target="https://www.journalism.org/2018/12/03/americans-still-prefer-watching-to-reading-the-news-and-mostly-still-through-television/" TargetMode="External" /><Relationship Id="rId3" Type="http://schemas.openxmlformats.org/officeDocument/2006/relationships/hyperlink" Target="https://www.pewresearch.org/fact-tank/2019/04/10/share-of-u-s-adults-using-social-media-including-facebook-is-mostly-unchanged-since-2018/" TargetMode="External" /><Relationship Id="rId4" Type="http://schemas.openxmlformats.org/officeDocument/2006/relationships/hyperlink" Target="https://www.pewresearch.org/fact-tank/2019/04/10/share-of-u-s-adults-using-social-media-including-facebook-is-mostly-unchanged-since-2018/" TargetMode="External" /><Relationship Id="rId5" Type="http://schemas.openxmlformats.org/officeDocument/2006/relationships/hyperlink" Target="https://link.medium.com/HAJRr8KstW" TargetMode="External" /><Relationship Id="rId6" Type="http://schemas.openxmlformats.org/officeDocument/2006/relationships/hyperlink" Target="http://www.cnn.com/2019/05/14/media/disney-buys-comcast-hulu-ownership/index.html" TargetMode="External" /><Relationship Id="rId7" Type="http://schemas.openxmlformats.org/officeDocument/2006/relationships/hyperlink" Target="http://womenspowerbook.org/articles/The-American-Presidential-Elections-2016-Will-Hillary-or-Trump-Win-in-The-Social-Media-And-The-Main-Media-Battle-womens-power-book.htm" TargetMode="External" /><Relationship Id="rId8" Type="http://schemas.openxmlformats.org/officeDocument/2006/relationships/hyperlink" Target="http://womenspowerbook.org/articles/The-American-Presidential-Elections-2016-Will-Hillary-or-Trump-Win-in-The-Social-Media-And-The-Main-Media-Battle-womens-power-book.htm" TargetMode="External" /><Relationship Id="rId9" Type="http://schemas.openxmlformats.org/officeDocument/2006/relationships/hyperlink" Target="http://womenspowerbook.org/articles/The-American-Presidential-Elections-2016-Will-Hillary-or-Trump-Win-in-The-Social-Media-And-The-Main-Media-Battle-womens-power-book.htm" TargetMode="External" /><Relationship Id="rId10" Type="http://schemas.openxmlformats.org/officeDocument/2006/relationships/hyperlink" Target="http://womenspowerbook.org/articles/The-American-Presidential-Elections-2016-Will-Hillary-or-Trump-Win-in-The-Social-Media-And-The-Main-Media-Battle-womens-power-book.htm" TargetMode="External" /><Relationship Id="rId11" Type="http://schemas.openxmlformats.org/officeDocument/2006/relationships/hyperlink" Target="http://womenspowerbook.org/articles/The-American-Presidential-Elections-2016-Will-Hillary-or-Trump-Win-in-The-Social-Media-And-The-Main-Media-Battle-womens-power-book.htm" TargetMode="External" /><Relationship Id="rId12" Type="http://schemas.openxmlformats.org/officeDocument/2006/relationships/hyperlink" Target="http://womenspowerbook.org/articles/The-American-Presidential-Elections-2016-Will-Hillary-or-Trump-Win-in-The-Social-Media-And-The-Main-Media-Battle-womens-power-book.htm" TargetMode="External" /><Relationship Id="rId13" Type="http://schemas.openxmlformats.org/officeDocument/2006/relationships/hyperlink" Target="http://womenspowerbook.org/articles/The-American-Presidential-Elections-2016-Will-Hillary-or-Trump-Win-in-The-Social-Media-And-The-Main-Media-Battle-womens-power-book.htm" TargetMode="External" /><Relationship Id="rId14" Type="http://schemas.openxmlformats.org/officeDocument/2006/relationships/hyperlink" Target="http://womenspowerbook.org/articles/The-American-Presidential-Elections-2016-Will-Hillary-or-Trump-Win-in-The-Social-Media-And-The-Main-Media-Battle-womens-power-book.htm" TargetMode="External" /><Relationship Id="rId15" Type="http://schemas.openxmlformats.org/officeDocument/2006/relationships/hyperlink" Target="http://womenspowerbook.org/articles/The-American-Presidential-Elections-2016-Will-Hillary-or-Trump-Win-in-The-Social-Media-And-The-Main-Media-Battle-womens-power-book.htm" TargetMode="External" /><Relationship Id="rId16" Type="http://schemas.openxmlformats.org/officeDocument/2006/relationships/hyperlink" Target="http://womenspowerbook.org/articles/The-American-Presidential-Elections-2016-Will-Hillary-or-Trump-Win-in-The-Social-Media-And-The-Main-Media-Battle-womens-power-book.htm" TargetMode="External" /><Relationship Id="rId17" Type="http://schemas.openxmlformats.org/officeDocument/2006/relationships/hyperlink" Target="http://womenspowerbook.org/articles/The-American-Presidential-Elections-2016-Will-Hillary-or-Trump-Win-in-The-Social-Media-And-The-Main-Media-Battle-womens-power-book.htm" TargetMode="External" /><Relationship Id="rId18" Type="http://schemas.openxmlformats.org/officeDocument/2006/relationships/hyperlink" Target="http://womenspowerbook.org/articles/The-American-Presidential-Elections-2016-Will-Hillary-or-Trump-Win-in-The-Social-Media-And-The-Main-Media-Battle-womens-power-book.htm" TargetMode="External" /><Relationship Id="rId19" Type="http://schemas.openxmlformats.org/officeDocument/2006/relationships/hyperlink" Target="https://pbs.twimg.com/tweet_video_thumb/CWejWyDWsAA0863.png" TargetMode="External" /><Relationship Id="rId20" Type="http://schemas.openxmlformats.org/officeDocument/2006/relationships/hyperlink" Target="https://pbs.twimg.com/tweet_video_thumb/CWejWyDWsAA0863.png" TargetMode="External" /><Relationship Id="rId21" Type="http://schemas.openxmlformats.org/officeDocument/2006/relationships/hyperlink" Target="https://pbs.twimg.com/media/D6U0L04WAAAxiLb.png" TargetMode="External" /><Relationship Id="rId22" Type="http://schemas.openxmlformats.org/officeDocument/2006/relationships/hyperlink" Target="https://pbs.twimg.com/media/D6U5OMgXsAA3vOy.png" TargetMode="External" /><Relationship Id="rId23" Type="http://schemas.openxmlformats.org/officeDocument/2006/relationships/hyperlink" Target="https://pbs.twimg.com/media/C2dAKP2WIAATDzT.jpg" TargetMode="External" /><Relationship Id="rId24" Type="http://schemas.openxmlformats.org/officeDocument/2006/relationships/hyperlink" Target="https://pbs.twimg.com/media/C2dAKP2WIAATDzT.jpg" TargetMode="External" /><Relationship Id="rId25" Type="http://schemas.openxmlformats.org/officeDocument/2006/relationships/hyperlink" Target="https://pbs.twimg.com/media/C2dAKP2WIAATDzT.jpg" TargetMode="External" /><Relationship Id="rId26" Type="http://schemas.openxmlformats.org/officeDocument/2006/relationships/hyperlink" Target="https://pbs.twimg.com/media/C2dAKP2WIAATDzT.jpg" TargetMode="External" /><Relationship Id="rId27" Type="http://schemas.openxmlformats.org/officeDocument/2006/relationships/hyperlink" Target="https://pbs.twimg.com/media/C2dAKP2WIAATDzT.jpg" TargetMode="External" /><Relationship Id="rId28" Type="http://schemas.openxmlformats.org/officeDocument/2006/relationships/hyperlink" Target="https://pbs.twimg.com/tweet_video_thumb/DjpJX8jU4AA0CoY.jpg" TargetMode="External" /><Relationship Id="rId29" Type="http://schemas.openxmlformats.org/officeDocument/2006/relationships/hyperlink" Target="https://pbs.twimg.com/media/C2dkJtkXcAA0cBx.jpg" TargetMode="External" /><Relationship Id="rId30" Type="http://schemas.openxmlformats.org/officeDocument/2006/relationships/hyperlink" Target="https://pbs.twimg.com/media/C2dkJtkXcAA0cBx.jpg" TargetMode="External" /><Relationship Id="rId31" Type="http://schemas.openxmlformats.org/officeDocument/2006/relationships/hyperlink" Target="https://pbs.twimg.com/media/C2dkJtkXcAA0cBx.jpg" TargetMode="External" /><Relationship Id="rId32" Type="http://schemas.openxmlformats.org/officeDocument/2006/relationships/hyperlink" Target="https://pbs.twimg.com/media/C2dkJtkXcAA0cBx.jpg" TargetMode="External" /><Relationship Id="rId33" Type="http://schemas.openxmlformats.org/officeDocument/2006/relationships/hyperlink" Target="https://pbs.twimg.com/media/C2dkJtkXcAA0cBx.jpg" TargetMode="External" /><Relationship Id="rId34" Type="http://schemas.openxmlformats.org/officeDocument/2006/relationships/hyperlink" Target="https://pbs.twimg.com/media/C2dkJtkXcAA0cBx.jpg" TargetMode="External" /><Relationship Id="rId35" Type="http://schemas.openxmlformats.org/officeDocument/2006/relationships/hyperlink" Target="https://pbs.twimg.com/media/C2dkJtkXcAA0cBx.jpg" TargetMode="External" /><Relationship Id="rId36" Type="http://schemas.openxmlformats.org/officeDocument/2006/relationships/hyperlink" Target="https://pbs.twimg.com/tweet_video_thumb/CWejWyDWsAA0863.png" TargetMode="External" /><Relationship Id="rId37" Type="http://schemas.openxmlformats.org/officeDocument/2006/relationships/hyperlink" Target="https://pbs.twimg.com/tweet_video_thumb/CWejWyDWsAA0863.png" TargetMode="External" /><Relationship Id="rId38" Type="http://schemas.openxmlformats.org/officeDocument/2006/relationships/hyperlink" Target="http://pbs.twimg.com/profile_images/1127223100389699585/Dmi39GG8_normal.jpg" TargetMode="External" /><Relationship Id="rId39" Type="http://schemas.openxmlformats.org/officeDocument/2006/relationships/hyperlink" Target="http://pbs.twimg.com/profile_images/729723176180047872/Ss9eW2aB_normal.jpg" TargetMode="External" /><Relationship Id="rId40" Type="http://schemas.openxmlformats.org/officeDocument/2006/relationships/hyperlink" Target="http://pbs.twimg.com/profile_images/1118985546020327438/-cdjhA9q_normal.jpg" TargetMode="External" /><Relationship Id="rId41" Type="http://schemas.openxmlformats.org/officeDocument/2006/relationships/hyperlink" Target="https://pbs.twimg.com/media/D6U0L04WAAAxiLb.png" TargetMode="External" /><Relationship Id="rId42" Type="http://schemas.openxmlformats.org/officeDocument/2006/relationships/hyperlink" Target="https://pbs.twimg.com/media/D6U5OMgXsAA3vOy.png" TargetMode="External" /><Relationship Id="rId43" Type="http://schemas.openxmlformats.org/officeDocument/2006/relationships/hyperlink" Target="http://pbs.twimg.com/profile_images/1121442591038427136/qJbee5Nh_normal.png" TargetMode="External" /><Relationship Id="rId44" Type="http://schemas.openxmlformats.org/officeDocument/2006/relationships/hyperlink" Target="http://pbs.twimg.com/profile_images/1062510630492528641/Tm30HDnT_normal.jpg" TargetMode="External" /><Relationship Id="rId45" Type="http://schemas.openxmlformats.org/officeDocument/2006/relationships/hyperlink" Target="http://pbs.twimg.com/profile_images/1062510630492528641/Tm30HDnT_normal.jpg" TargetMode="External" /><Relationship Id="rId46" Type="http://schemas.openxmlformats.org/officeDocument/2006/relationships/hyperlink" Target="https://pbs.twimg.com/media/C2dAKP2WIAATDzT.jpg" TargetMode="External" /><Relationship Id="rId47" Type="http://schemas.openxmlformats.org/officeDocument/2006/relationships/hyperlink" Target="https://pbs.twimg.com/media/C2dAKP2WIAATDzT.jpg" TargetMode="External" /><Relationship Id="rId48" Type="http://schemas.openxmlformats.org/officeDocument/2006/relationships/hyperlink" Target="https://pbs.twimg.com/media/C2dAKP2WIAATDzT.jpg" TargetMode="External" /><Relationship Id="rId49" Type="http://schemas.openxmlformats.org/officeDocument/2006/relationships/hyperlink" Target="https://pbs.twimg.com/media/C2dAKP2WIAATDzT.jpg" TargetMode="External" /><Relationship Id="rId50" Type="http://schemas.openxmlformats.org/officeDocument/2006/relationships/hyperlink" Target="https://pbs.twimg.com/media/C2dAKP2WIAATDzT.jpg" TargetMode="External" /><Relationship Id="rId51" Type="http://schemas.openxmlformats.org/officeDocument/2006/relationships/hyperlink" Target="https://pbs.twimg.com/tweet_video_thumb/DjpJX8jU4AA0CoY.jpg" TargetMode="External" /><Relationship Id="rId52" Type="http://schemas.openxmlformats.org/officeDocument/2006/relationships/hyperlink" Target="http://pbs.twimg.com/profile_images/736019467675672576/uWG9sBSK_normal.jpg" TargetMode="External" /><Relationship Id="rId53" Type="http://schemas.openxmlformats.org/officeDocument/2006/relationships/hyperlink" Target="https://pbs.twimg.com/media/C2dkJtkXcAA0cBx.jpg" TargetMode="External" /><Relationship Id="rId54" Type="http://schemas.openxmlformats.org/officeDocument/2006/relationships/hyperlink" Target="https://pbs.twimg.com/media/C2dkJtkXcAA0cBx.jpg" TargetMode="External" /><Relationship Id="rId55" Type="http://schemas.openxmlformats.org/officeDocument/2006/relationships/hyperlink" Target="https://pbs.twimg.com/media/C2dkJtkXcAA0cBx.jpg" TargetMode="External" /><Relationship Id="rId56" Type="http://schemas.openxmlformats.org/officeDocument/2006/relationships/hyperlink" Target="https://pbs.twimg.com/media/C2dkJtkXcAA0cBx.jpg" TargetMode="External" /><Relationship Id="rId57" Type="http://schemas.openxmlformats.org/officeDocument/2006/relationships/hyperlink" Target="https://pbs.twimg.com/media/C2dkJtkXcAA0cBx.jpg" TargetMode="External" /><Relationship Id="rId58" Type="http://schemas.openxmlformats.org/officeDocument/2006/relationships/hyperlink" Target="https://pbs.twimg.com/media/C2dkJtkXcAA0cBx.jpg" TargetMode="External" /><Relationship Id="rId59" Type="http://schemas.openxmlformats.org/officeDocument/2006/relationships/hyperlink" Target="https://pbs.twimg.com/media/C2dkJtkXcAA0cBx.jpg" TargetMode="External" /><Relationship Id="rId60" Type="http://schemas.openxmlformats.org/officeDocument/2006/relationships/hyperlink" Target="http://pbs.twimg.com/profile_images/1018067307137060865/JAvcRPNw_normal.jpg" TargetMode="External" /><Relationship Id="rId61" Type="http://schemas.openxmlformats.org/officeDocument/2006/relationships/hyperlink" Target="https://twitter.com/#!/kilby76/status/677690106816372736" TargetMode="External" /><Relationship Id="rId62" Type="http://schemas.openxmlformats.org/officeDocument/2006/relationships/hyperlink" Target="https://twitter.com/#!/petertolladay/status/1126067588574871552" TargetMode="External" /><Relationship Id="rId63" Type="http://schemas.openxmlformats.org/officeDocument/2006/relationships/hyperlink" Target="https://twitter.com/#!/whiletrueburn/status/1126118331814154240" TargetMode="External" /><Relationship Id="rId64" Type="http://schemas.openxmlformats.org/officeDocument/2006/relationships/hyperlink" Target="https://twitter.com/#!/mattwcummings/status/1126538935474249729" TargetMode="External" /><Relationship Id="rId65" Type="http://schemas.openxmlformats.org/officeDocument/2006/relationships/hyperlink" Target="https://twitter.com/#!/whimsicalcaptnj/status/1127550346270842881" TargetMode="External" /><Relationship Id="rId66" Type="http://schemas.openxmlformats.org/officeDocument/2006/relationships/hyperlink" Target="https://twitter.com/#!/chrisdaviscng/status/1127364672141836288" TargetMode="External" /><Relationship Id="rId67" Type="http://schemas.openxmlformats.org/officeDocument/2006/relationships/hyperlink" Target="https://twitter.com/#!/chrisdaviscng/status/1127370207176077312" TargetMode="External" /><Relationship Id="rId68" Type="http://schemas.openxmlformats.org/officeDocument/2006/relationships/hyperlink" Target="https://twitter.com/#!/chyredu/status/1128057035411677184" TargetMode="External" /><Relationship Id="rId69" Type="http://schemas.openxmlformats.org/officeDocument/2006/relationships/hyperlink" Target="https://twitter.com/#!/derekeb/status/1125447587035619335" TargetMode="External" /><Relationship Id="rId70" Type="http://schemas.openxmlformats.org/officeDocument/2006/relationships/hyperlink" Target="https://twitter.com/#!/derekeb/status/1128364696472440833" TargetMode="External" /><Relationship Id="rId71" Type="http://schemas.openxmlformats.org/officeDocument/2006/relationships/hyperlink" Target="https://twitter.com/#!/womenspowerbook/status/1124840398734577669" TargetMode="External" /><Relationship Id="rId72" Type="http://schemas.openxmlformats.org/officeDocument/2006/relationships/hyperlink" Target="https://twitter.com/#!/womenspowerbook/status/1125886817809702913" TargetMode="External" /><Relationship Id="rId73" Type="http://schemas.openxmlformats.org/officeDocument/2006/relationships/hyperlink" Target="https://twitter.com/#!/womenspowerbook/status/1126989569164025858" TargetMode="External" /><Relationship Id="rId74" Type="http://schemas.openxmlformats.org/officeDocument/2006/relationships/hyperlink" Target="https://twitter.com/#!/womenspowerbook/status/1128061765135290374" TargetMode="External" /><Relationship Id="rId75" Type="http://schemas.openxmlformats.org/officeDocument/2006/relationships/hyperlink" Target="https://twitter.com/#!/womenspowerbook/status/1129112793637150721" TargetMode="External" /><Relationship Id="rId76" Type="http://schemas.openxmlformats.org/officeDocument/2006/relationships/hyperlink" Target="https://twitter.com/#!/dntowns/status/1025212551787831296" TargetMode="External" /><Relationship Id="rId77" Type="http://schemas.openxmlformats.org/officeDocument/2006/relationships/hyperlink" Target="https://twitter.com/#!/oketoast/status/1129161595458920454" TargetMode="External" /><Relationship Id="rId78" Type="http://schemas.openxmlformats.org/officeDocument/2006/relationships/hyperlink" Target="https://twitter.com/#!/faithatheismnub/status/1124940049244725248" TargetMode="External" /><Relationship Id="rId79" Type="http://schemas.openxmlformats.org/officeDocument/2006/relationships/hyperlink" Target="https://twitter.com/#!/faithatheismnub/status/1125646200856895488" TargetMode="External" /><Relationship Id="rId80" Type="http://schemas.openxmlformats.org/officeDocument/2006/relationships/hyperlink" Target="https://twitter.com/#!/faithatheismnub/status/1126355372258811905" TargetMode="External" /><Relationship Id="rId81" Type="http://schemas.openxmlformats.org/officeDocument/2006/relationships/hyperlink" Target="https://twitter.com/#!/faithatheismnub/status/1127065054229291009" TargetMode="External" /><Relationship Id="rId82" Type="http://schemas.openxmlformats.org/officeDocument/2006/relationships/hyperlink" Target="https://twitter.com/#!/faithatheismnub/status/1127770976643616771" TargetMode="External" /><Relationship Id="rId83" Type="http://schemas.openxmlformats.org/officeDocument/2006/relationships/hyperlink" Target="https://twitter.com/#!/faithatheismnub/status/1128480880366891008" TargetMode="External" /><Relationship Id="rId84" Type="http://schemas.openxmlformats.org/officeDocument/2006/relationships/hyperlink" Target="https://twitter.com/#!/faithatheismnub/status/1129186527723048961" TargetMode="External" /><Relationship Id="rId85" Type="http://schemas.openxmlformats.org/officeDocument/2006/relationships/hyperlink" Target="https://twitter.com/#!/kevwemodupe/status/1129414655070363658" TargetMode="External" /><Relationship Id="rId86" Type="http://schemas.openxmlformats.org/officeDocument/2006/relationships/comments" Target="../comments12.xml" /><Relationship Id="rId87" Type="http://schemas.openxmlformats.org/officeDocument/2006/relationships/vmlDrawing" Target="../drawings/vmlDrawing6.vml" /><Relationship Id="rId88" Type="http://schemas.openxmlformats.org/officeDocument/2006/relationships/table" Target="../tables/table22.xml" /><Relationship Id="rId8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rUFlRSSAcz" TargetMode="External" /><Relationship Id="rId2" Type="http://schemas.openxmlformats.org/officeDocument/2006/relationships/hyperlink" Target="https://t.co/bOBbZCDP2F" TargetMode="External" /><Relationship Id="rId3" Type="http://schemas.openxmlformats.org/officeDocument/2006/relationships/hyperlink" Target="http://www.mattforputnam.com/" TargetMode="External" /><Relationship Id="rId4" Type="http://schemas.openxmlformats.org/officeDocument/2006/relationships/hyperlink" Target="https://t.co/VRGGgZlvjP" TargetMode="External" /><Relationship Id="rId5" Type="http://schemas.openxmlformats.org/officeDocument/2006/relationships/hyperlink" Target="https://t.co/lJmMq6dqAo" TargetMode="External" /><Relationship Id="rId6" Type="http://schemas.openxmlformats.org/officeDocument/2006/relationships/hyperlink" Target="http://mrchyr.bandcamp.com/track/gaslight" TargetMode="External" /><Relationship Id="rId7" Type="http://schemas.openxmlformats.org/officeDocument/2006/relationships/hyperlink" Target="https://www.derekebaird.com/" TargetMode="External" /><Relationship Id="rId8" Type="http://schemas.openxmlformats.org/officeDocument/2006/relationships/hyperlink" Target="http://roberttercek.com/" TargetMode="External" /><Relationship Id="rId9" Type="http://schemas.openxmlformats.org/officeDocument/2006/relationships/hyperlink" Target="http://t.co/IaghNW8Xm2" TargetMode="External" /><Relationship Id="rId10" Type="http://schemas.openxmlformats.org/officeDocument/2006/relationships/hyperlink" Target="http://t.co/Et3TV3BO2Q" TargetMode="External" /><Relationship Id="rId11" Type="http://schemas.openxmlformats.org/officeDocument/2006/relationships/hyperlink" Target="https://www.facebook.com/groups/344855062239313/" TargetMode="External" /><Relationship Id="rId12" Type="http://schemas.openxmlformats.org/officeDocument/2006/relationships/hyperlink" Target="https://t.co/jBDG7HORb7" TargetMode="External" /><Relationship Id="rId13" Type="http://schemas.openxmlformats.org/officeDocument/2006/relationships/hyperlink" Target="https://t.co/9WUAq8mhJb" TargetMode="External" /><Relationship Id="rId14" Type="http://schemas.openxmlformats.org/officeDocument/2006/relationships/hyperlink" Target="https://t.co/S0qNTPYXHR" TargetMode="External" /><Relationship Id="rId15" Type="http://schemas.openxmlformats.org/officeDocument/2006/relationships/hyperlink" Target="https://pbs.twimg.com/profile_banners/19848777/1356410122" TargetMode="External" /><Relationship Id="rId16" Type="http://schemas.openxmlformats.org/officeDocument/2006/relationships/hyperlink" Target="https://pbs.twimg.com/profile_banners/15407158/1503358573" TargetMode="External" /><Relationship Id="rId17" Type="http://schemas.openxmlformats.org/officeDocument/2006/relationships/hyperlink" Target="https://pbs.twimg.com/profile_banners/1065487627/1357569629" TargetMode="External" /><Relationship Id="rId18" Type="http://schemas.openxmlformats.org/officeDocument/2006/relationships/hyperlink" Target="https://pbs.twimg.com/profile_banners/4914159856/1511976586" TargetMode="External" /><Relationship Id="rId19" Type="http://schemas.openxmlformats.org/officeDocument/2006/relationships/hyperlink" Target="https://pbs.twimg.com/profile_banners/238452028/1546133235" TargetMode="External" /><Relationship Id="rId20" Type="http://schemas.openxmlformats.org/officeDocument/2006/relationships/hyperlink" Target="https://pbs.twimg.com/profile_banners/770045708938379264/1555621899" TargetMode="External" /><Relationship Id="rId21" Type="http://schemas.openxmlformats.org/officeDocument/2006/relationships/hyperlink" Target="https://pbs.twimg.com/profile_banners/4193102001/1511965269" TargetMode="External" /><Relationship Id="rId22" Type="http://schemas.openxmlformats.org/officeDocument/2006/relationships/hyperlink" Target="https://pbs.twimg.com/profile_banners/278666824/1454281143" TargetMode="External" /><Relationship Id="rId23" Type="http://schemas.openxmlformats.org/officeDocument/2006/relationships/hyperlink" Target="https://pbs.twimg.com/profile_banners/6505892/1461777860" TargetMode="External" /><Relationship Id="rId24" Type="http://schemas.openxmlformats.org/officeDocument/2006/relationships/hyperlink" Target="https://pbs.twimg.com/profile_banners/26937522/1441411591" TargetMode="External" /><Relationship Id="rId25" Type="http://schemas.openxmlformats.org/officeDocument/2006/relationships/hyperlink" Target="https://pbs.twimg.com/profile_banners/759251/1508752874" TargetMode="External" /><Relationship Id="rId26" Type="http://schemas.openxmlformats.org/officeDocument/2006/relationships/hyperlink" Target="https://pbs.twimg.com/profile_banners/328638472/1493583065" TargetMode="External" /><Relationship Id="rId27" Type="http://schemas.openxmlformats.org/officeDocument/2006/relationships/hyperlink" Target="https://pbs.twimg.com/profile_banners/896548951/1552491866" TargetMode="External" /><Relationship Id="rId28" Type="http://schemas.openxmlformats.org/officeDocument/2006/relationships/hyperlink" Target="https://pbs.twimg.com/profile_banners/867028730/1350259807" TargetMode="External" /><Relationship Id="rId29" Type="http://schemas.openxmlformats.org/officeDocument/2006/relationships/hyperlink" Target="https://pbs.twimg.com/profile_banners/279537046/1506293937" TargetMode="External" /><Relationship Id="rId30" Type="http://schemas.openxmlformats.org/officeDocument/2006/relationships/hyperlink" Target="https://pbs.twimg.com/profile_banners/725719130184232961/1493600845" TargetMode="External" /><Relationship Id="rId31" Type="http://schemas.openxmlformats.org/officeDocument/2006/relationships/hyperlink" Target="https://pbs.twimg.com/profile_banners/327898380/1531561137" TargetMode="External" /><Relationship Id="rId32" Type="http://schemas.openxmlformats.org/officeDocument/2006/relationships/hyperlink" Target="http://abs.twimg.com/images/themes/theme9/bg.gif" TargetMode="External" /><Relationship Id="rId33" Type="http://schemas.openxmlformats.org/officeDocument/2006/relationships/hyperlink" Target="http://abs.twimg.com/images/themes/theme9/bg.gif"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5/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5/bg.gif" TargetMode="External" /><Relationship Id="rId44" Type="http://schemas.openxmlformats.org/officeDocument/2006/relationships/hyperlink" Target="http://abs.twimg.com/images/themes/theme14/bg.gif" TargetMode="External" /><Relationship Id="rId45" Type="http://schemas.openxmlformats.org/officeDocument/2006/relationships/hyperlink" Target="http://abs.twimg.com/images/themes/theme10/bg.gif"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pbs.twimg.com/profile_images/875868965829922817/t0Hlk3P1_normal.jpg" TargetMode="External" /><Relationship Id="rId48" Type="http://schemas.openxmlformats.org/officeDocument/2006/relationships/hyperlink" Target="http://pbs.twimg.com/profile_images/1059288471599284224/_pGcE-Gv_normal.jpg" TargetMode="External" /><Relationship Id="rId49" Type="http://schemas.openxmlformats.org/officeDocument/2006/relationships/hyperlink" Target="http://pbs.twimg.com/profile_images/3072875574/356eea3f97c52bd56e86e628cfc75ec0_normal.jpeg" TargetMode="External" /><Relationship Id="rId50" Type="http://schemas.openxmlformats.org/officeDocument/2006/relationships/hyperlink" Target="http://pbs.twimg.com/profile_images/1127223100389699585/Dmi39GG8_normal.jpg" TargetMode="External" /><Relationship Id="rId51" Type="http://schemas.openxmlformats.org/officeDocument/2006/relationships/hyperlink" Target="http://pbs.twimg.com/profile_images/729723176180047872/Ss9eW2aB_normal.jpg" TargetMode="External" /><Relationship Id="rId52" Type="http://schemas.openxmlformats.org/officeDocument/2006/relationships/hyperlink" Target="http://pbs.twimg.com/profile_images/1118985546020327438/-cdjhA9q_normal.jpg" TargetMode="External" /><Relationship Id="rId53" Type="http://schemas.openxmlformats.org/officeDocument/2006/relationships/hyperlink" Target="http://pbs.twimg.com/profile_images/1124716917040795651/pUHnsCYj_normal.jpg" TargetMode="External" /><Relationship Id="rId54" Type="http://schemas.openxmlformats.org/officeDocument/2006/relationships/hyperlink" Target="http://pbs.twimg.com/profile_images/1061753821305733120/btZSZfFL_normal.jpg" TargetMode="External" /><Relationship Id="rId55" Type="http://schemas.openxmlformats.org/officeDocument/2006/relationships/hyperlink" Target="http://pbs.twimg.com/profile_images/1121442591038427136/qJbee5Nh_normal.png" TargetMode="External" /><Relationship Id="rId56" Type="http://schemas.openxmlformats.org/officeDocument/2006/relationships/hyperlink" Target="http://pbs.twimg.com/profile_images/1062510630492528641/Tm30HDnT_normal.jpg" TargetMode="External" /><Relationship Id="rId57" Type="http://schemas.openxmlformats.org/officeDocument/2006/relationships/hyperlink" Target="http://pbs.twimg.com/profile_images/203545130/tercek_foto_normal.jpeg" TargetMode="External" /><Relationship Id="rId58" Type="http://schemas.openxmlformats.org/officeDocument/2006/relationships/hyperlink" Target="http://pbs.twimg.com/profile_images/508960761826131968/LnvhR8ED_normal.png" TargetMode="External" /><Relationship Id="rId59" Type="http://schemas.openxmlformats.org/officeDocument/2006/relationships/hyperlink" Target="http://pbs.twimg.com/profile_images/1523706394/WPB_normal.gif" TargetMode="External" /><Relationship Id="rId60" Type="http://schemas.openxmlformats.org/officeDocument/2006/relationships/hyperlink" Target="http://pbs.twimg.com/profile_images/1113172533384175616/77vRD0Rr_normal.png" TargetMode="External" /><Relationship Id="rId61" Type="http://schemas.openxmlformats.org/officeDocument/2006/relationships/hyperlink" Target="http://pbs.twimg.com/profile_images/2692259644/7e585c26608630cf887f78d0fb9caa22_normal.jpeg" TargetMode="External" /><Relationship Id="rId62" Type="http://schemas.openxmlformats.org/officeDocument/2006/relationships/hyperlink" Target="http://pbs.twimg.com/profile_images/736019467675672576/uWG9sBSK_normal.jpg" TargetMode="External" /><Relationship Id="rId63" Type="http://schemas.openxmlformats.org/officeDocument/2006/relationships/hyperlink" Target="http://pbs.twimg.com/profile_images/725743571240914944/5d1EM5fU_normal.jpg" TargetMode="External" /><Relationship Id="rId64" Type="http://schemas.openxmlformats.org/officeDocument/2006/relationships/hyperlink" Target="http://pbs.twimg.com/profile_images/1018067307137060865/JAvcRPNw_normal.jpg" TargetMode="External" /><Relationship Id="rId65" Type="http://schemas.openxmlformats.org/officeDocument/2006/relationships/hyperlink" Target="https://twitter.com/kilby76" TargetMode="External" /><Relationship Id="rId66" Type="http://schemas.openxmlformats.org/officeDocument/2006/relationships/hyperlink" Target="https://twitter.com/mr_mcfly" TargetMode="External" /><Relationship Id="rId67" Type="http://schemas.openxmlformats.org/officeDocument/2006/relationships/hyperlink" Target="https://twitter.com/petertolladay" TargetMode="External" /><Relationship Id="rId68" Type="http://schemas.openxmlformats.org/officeDocument/2006/relationships/hyperlink" Target="https://twitter.com/whiletrueburn" TargetMode="External" /><Relationship Id="rId69" Type="http://schemas.openxmlformats.org/officeDocument/2006/relationships/hyperlink" Target="https://twitter.com/mattwcummings" TargetMode="External" /><Relationship Id="rId70" Type="http://schemas.openxmlformats.org/officeDocument/2006/relationships/hyperlink" Target="https://twitter.com/whimsicalcaptnj" TargetMode="External" /><Relationship Id="rId71" Type="http://schemas.openxmlformats.org/officeDocument/2006/relationships/hyperlink" Target="https://twitter.com/mads_five" TargetMode="External" /><Relationship Id="rId72" Type="http://schemas.openxmlformats.org/officeDocument/2006/relationships/hyperlink" Target="https://twitter.com/chrisdaviscng" TargetMode="External" /><Relationship Id="rId73" Type="http://schemas.openxmlformats.org/officeDocument/2006/relationships/hyperlink" Target="https://twitter.com/chyredu" TargetMode="External" /><Relationship Id="rId74" Type="http://schemas.openxmlformats.org/officeDocument/2006/relationships/hyperlink" Target="https://twitter.com/derekeb" TargetMode="External" /><Relationship Id="rId75" Type="http://schemas.openxmlformats.org/officeDocument/2006/relationships/hyperlink" Target="https://twitter.com/superplex" TargetMode="External" /><Relationship Id="rId76" Type="http://schemas.openxmlformats.org/officeDocument/2006/relationships/hyperlink" Target="https://twitter.com/cnn" TargetMode="External" /><Relationship Id="rId77" Type="http://schemas.openxmlformats.org/officeDocument/2006/relationships/hyperlink" Target="https://twitter.com/womenspowerbook" TargetMode="External" /><Relationship Id="rId78" Type="http://schemas.openxmlformats.org/officeDocument/2006/relationships/hyperlink" Target="https://twitter.com/dntowns" TargetMode="External" /><Relationship Id="rId79" Type="http://schemas.openxmlformats.org/officeDocument/2006/relationships/hyperlink" Target="https://twitter.com/media_chat" TargetMode="External" /><Relationship Id="rId80" Type="http://schemas.openxmlformats.org/officeDocument/2006/relationships/hyperlink" Target="https://twitter.com/oketoast" TargetMode="External" /><Relationship Id="rId81" Type="http://schemas.openxmlformats.org/officeDocument/2006/relationships/hyperlink" Target="https://twitter.com/faithatheismnub" TargetMode="External" /><Relationship Id="rId82" Type="http://schemas.openxmlformats.org/officeDocument/2006/relationships/hyperlink" Target="https://twitter.com/kevwemodupe" TargetMode="External" /><Relationship Id="rId83" Type="http://schemas.openxmlformats.org/officeDocument/2006/relationships/comments" Target="../comments2.xml" /><Relationship Id="rId84" Type="http://schemas.openxmlformats.org/officeDocument/2006/relationships/vmlDrawing" Target="../drawings/vmlDrawing2.vml" /><Relationship Id="rId85" Type="http://schemas.openxmlformats.org/officeDocument/2006/relationships/table" Target="../tables/table2.xml" /><Relationship Id="rId8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omenspowerbook.org/articles/The-American-Presidential-Elections-2016-Will-Hillary-or-Trump-Win-in-The-Social-Media-And-The-Main-Media-Battle-womens-power-book.htm" TargetMode="External" /><Relationship Id="rId2" Type="http://schemas.openxmlformats.org/officeDocument/2006/relationships/hyperlink" Target="https://www.pewresearch.org/fact-tank/2019/04/10/share-of-u-s-adults-using-social-media-including-facebook-is-mostly-unchanged-since-2018/" TargetMode="External" /><Relationship Id="rId3" Type="http://schemas.openxmlformats.org/officeDocument/2006/relationships/hyperlink" Target="https://www.youtube.com/watch?v=znrMGX0GGl4&amp;feature=youtu.be" TargetMode="External" /><Relationship Id="rId4" Type="http://schemas.openxmlformats.org/officeDocument/2006/relationships/hyperlink" Target="https://www.instagram.com/p/BxkcLdEBrj6/?igshid=xdjiaa0lkc9o" TargetMode="External" /><Relationship Id="rId5" Type="http://schemas.openxmlformats.org/officeDocument/2006/relationships/hyperlink" Target="http://www.cnn.com/2019/05/14/media/disney-buys-comcast-hulu-ownership/index.html" TargetMode="External" /><Relationship Id="rId6" Type="http://schemas.openxmlformats.org/officeDocument/2006/relationships/hyperlink" Target="https://link.medium.com/HAJRr8KstW" TargetMode="External" /><Relationship Id="rId7" Type="http://schemas.openxmlformats.org/officeDocument/2006/relationships/hyperlink" Target="https://www.journalism.org/2018/12/03/americans-still-prefer-watching-to-reading-the-news-and-mostly-still-through-television/" TargetMode="External" /><Relationship Id="rId8" Type="http://schemas.openxmlformats.org/officeDocument/2006/relationships/hyperlink" Target="https://twitter.com/chokooi/status/1126515824217423873" TargetMode="External" /><Relationship Id="rId9" Type="http://schemas.openxmlformats.org/officeDocument/2006/relationships/hyperlink" Target="http://womenspowerbook.org/articles/The-American-Presidential-Elections-2016-Will-Hillary-or-Trump-Win-in-The-Social-Media-And-The-Main-Media-Battle-womens-power-book.htm" TargetMode="External" /><Relationship Id="rId10" Type="http://schemas.openxmlformats.org/officeDocument/2006/relationships/hyperlink" Target="https://twitter.com/chokooi/status/1126515824217423873" TargetMode="External" /><Relationship Id="rId11" Type="http://schemas.openxmlformats.org/officeDocument/2006/relationships/hyperlink" Target="https://www.youtube.com/watch?v=znrMGX0GGl4&amp;feature=youtu.be" TargetMode="External" /><Relationship Id="rId12" Type="http://schemas.openxmlformats.org/officeDocument/2006/relationships/hyperlink" Target="https://www.instagram.com/p/BxkcLdEBrj6/?igshid=xdjiaa0lkc9o" TargetMode="External" /><Relationship Id="rId13" Type="http://schemas.openxmlformats.org/officeDocument/2006/relationships/hyperlink" Target="http://www.cnn.com/2019/05/14/media/disney-buys-comcast-hulu-ownership/index.html" TargetMode="External" /><Relationship Id="rId14" Type="http://schemas.openxmlformats.org/officeDocument/2006/relationships/hyperlink" Target="https://link.medium.com/HAJRr8KstW" TargetMode="External" /><Relationship Id="rId15" Type="http://schemas.openxmlformats.org/officeDocument/2006/relationships/hyperlink" Target="https://www.pewresearch.org/fact-tank/2019/04/10/share-of-u-s-adults-using-social-media-including-facebook-is-mostly-unchanged-since-2018/" TargetMode="External" /><Relationship Id="rId16" Type="http://schemas.openxmlformats.org/officeDocument/2006/relationships/hyperlink" Target="https://www.journalism.org/2018/12/03/americans-still-prefer-watching-to-reading-the-news-and-mostly-still-through-television/" TargetMode="External" /><Relationship Id="rId17" Type="http://schemas.openxmlformats.org/officeDocument/2006/relationships/table" Target="../tables/table12.xml" /><Relationship Id="rId18" Type="http://schemas.openxmlformats.org/officeDocument/2006/relationships/table" Target="../tables/table13.xml" /><Relationship Id="rId19" Type="http://schemas.openxmlformats.org/officeDocument/2006/relationships/table" Target="../tables/table14.xml" /><Relationship Id="rId20" Type="http://schemas.openxmlformats.org/officeDocument/2006/relationships/table" Target="../tables/table15.xml" /><Relationship Id="rId21" Type="http://schemas.openxmlformats.org/officeDocument/2006/relationships/table" Target="../tables/table16.xml" /><Relationship Id="rId22" Type="http://schemas.openxmlformats.org/officeDocument/2006/relationships/table" Target="../tables/table17.xml" /><Relationship Id="rId23" Type="http://schemas.openxmlformats.org/officeDocument/2006/relationships/table" Target="../tables/table18.xml" /><Relationship Id="rId2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545</v>
      </c>
      <c r="BB2" s="13" t="s">
        <v>559</v>
      </c>
      <c r="BC2" s="13" t="s">
        <v>560</v>
      </c>
      <c r="BD2" s="67" t="s">
        <v>818</v>
      </c>
      <c r="BE2" s="67" t="s">
        <v>819</v>
      </c>
      <c r="BF2" s="67" t="s">
        <v>820</v>
      </c>
      <c r="BG2" s="67" t="s">
        <v>821</v>
      </c>
      <c r="BH2" s="67" t="s">
        <v>822</v>
      </c>
      <c r="BI2" s="67" t="s">
        <v>823</v>
      </c>
      <c r="BJ2" s="67" t="s">
        <v>824</v>
      </c>
      <c r="BK2" s="67" t="s">
        <v>825</v>
      </c>
      <c r="BL2" s="67" t="s">
        <v>826</v>
      </c>
    </row>
    <row r="3" spans="1:64" ht="15" customHeight="1">
      <c r="A3" s="84" t="s">
        <v>212</v>
      </c>
      <c r="B3" s="84" t="s">
        <v>225</v>
      </c>
      <c r="C3" s="53" t="s">
        <v>834</v>
      </c>
      <c r="D3" s="54">
        <v>3</v>
      </c>
      <c r="E3" s="65" t="s">
        <v>132</v>
      </c>
      <c r="F3" s="55">
        <v>35</v>
      </c>
      <c r="G3" s="53"/>
      <c r="H3" s="57"/>
      <c r="I3" s="56"/>
      <c r="J3" s="56"/>
      <c r="K3" s="36" t="s">
        <v>65</v>
      </c>
      <c r="L3" s="62">
        <v>3</v>
      </c>
      <c r="M3" s="62"/>
      <c r="N3" s="63"/>
      <c r="O3" s="85" t="s">
        <v>230</v>
      </c>
      <c r="P3" s="87">
        <v>42356.13988425926</v>
      </c>
      <c r="Q3" s="85" t="s">
        <v>232</v>
      </c>
      <c r="R3" s="85"/>
      <c r="S3" s="85"/>
      <c r="T3" s="85" t="s">
        <v>262</v>
      </c>
      <c r="U3" s="90" t="s">
        <v>271</v>
      </c>
      <c r="V3" s="90" t="s">
        <v>271</v>
      </c>
      <c r="W3" s="87">
        <v>42356.13988425926</v>
      </c>
      <c r="X3" s="90" t="s">
        <v>284</v>
      </c>
      <c r="Y3" s="85"/>
      <c r="Z3" s="85"/>
      <c r="AA3" s="91" t="s">
        <v>309</v>
      </c>
      <c r="AB3" s="91" t="s">
        <v>334</v>
      </c>
      <c r="AC3" s="85" t="b">
        <v>0</v>
      </c>
      <c r="AD3" s="85">
        <v>12</v>
      </c>
      <c r="AE3" s="91" t="s">
        <v>337</v>
      </c>
      <c r="AF3" s="85" t="b">
        <v>0</v>
      </c>
      <c r="AG3" s="85" t="s">
        <v>342</v>
      </c>
      <c r="AH3" s="85"/>
      <c r="AI3" s="91" t="s">
        <v>338</v>
      </c>
      <c r="AJ3" s="85" t="b">
        <v>0</v>
      </c>
      <c r="AK3" s="85">
        <v>12</v>
      </c>
      <c r="AL3" s="91" t="s">
        <v>338</v>
      </c>
      <c r="AM3" s="85" t="s">
        <v>344</v>
      </c>
      <c r="AN3" s="85" t="b">
        <v>0</v>
      </c>
      <c r="AO3" s="91" t="s">
        <v>334</v>
      </c>
      <c r="AP3" s="85" t="s">
        <v>351</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1</v>
      </c>
      <c r="BE3" s="52">
        <v>10</v>
      </c>
      <c r="BF3" s="51">
        <v>0</v>
      </c>
      <c r="BG3" s="52">
        <v>0</v>
      </c>
      <c r="BH3" s="51">
        <v>0</v>
      </c>
      <c r="BI3" s="52">
        <v>0</v>
      </c>
      <c r="BJ3" s="51">
        <v>9</v>
      </c>
      <c r="BK3" s="52">
        <v>90</v>
      </c>
      <c r="BL3" s="51">
        <v>10</v>
      </c>
    </row>
    <row r="4" spans="1:64" ht="15" customHeight="1">
      <c r="A4" s="84" t="s">
        <v>213</v>
      </c>
      <c r="B4" s="84" t="s">
        <v>225</v>
      </c>
      <c r="C4" s="53" t="s">
        <v>834</v>
      </c>
      <c r="D4" s="54">
        <v>3</v>
      </c>
      <c r="E4" s="65" t="s">
        <v>132</v>
      </c>
      <c r="F4" s="55">
        <v>35</v>
      </c>
      <c r="G4" s="53"/>
      <c r="H4" s="57"/>
      <c r="I4" s="56"/>
      <c r="J4" s="56"/>
      <c r="K4" s="36" t="s">
        <v>65</v>
      </c>
      <c r="L4" s="83">
        <v>4</v>
      </c>
      <c r="M4" s="83"/>
      <c r="N4" s="63"/>
      <c r="O4" s="86" t="s">
        <v>230</v>
      </c>
      <c r="P4" s="88">
        <v>43593.426030092596</v>
      </c>
      <c r="Q4" s="86" t="s">
        <v>233</v>
      </c>
      <c r="R4" s="86"/>
      <c r="S4" s="86"/>
      <c r="T4" s="86" t="s">
        <v>262</v>
      </c>
      <c r="U4" s="89" t="s">
        <v>271</v>
      </c>
      <c r="V4" s="89" t="s">
        <v>271</v>
      </c>
      <c r="W4" s="88">
        <v>43593.426030092596</v>
      </c>
      <c r="X4" s="89" t="s">
        <v>285</v>
      </c>
      <c r="Y4" s="86"/>
      <c r="Z4" s="86"/>
      <c r="AA4" s="92" t="s">
        <v>310</v>
      </c>
      <c r="AB4" s="86"/>
      <c r="AC4" s="86" t="b">
        <v>0</v>
      </c>
      <c r="AD4" s="86">
        <v>0</v>
      </c>
      <c r="AE4" s="92" t="s">
        <v>338</v>
      </c>
      <c r="AF4" s="86" t="b">
        <v>0</v>
      </c>
      <c r="AG4" s="86" t="s">
        <v>342</v>
      </c>
      <c r="AH4" s="86"/>
      <c r="AI4" s="92" t="s">
        <v>338</v>
      </c>
      <c r="AJ4" s="86" t="b">
        <v>0</v>
      </c>
      <c r="AK4" s="86">
        <v>12</v>
      </c>
      <c r="AL4" s="92" t="s">
        <v>309</v>
      </c>
      <c r="AM4" s="86" t="s">
        <v>345</v>
      </c>
      <c r="AN4" s="86" t="b">
        <v>0</v>
      </c>
      <c r="AO4" s="92" t="s">
        <v>309</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c r="BE4" s="52"/>
      <c r="BF4" s="51"/>
      <c r="BG4" s="52"/>
      <c r="BH4" s="51"/>
      <c r="BI4" s="52"/>
      <c r="BJ4" s="51"/>
      <c r="BK4" s="52"/>
      <c r="BL4" s="51"/>
    </row>
    <row r="5" spans="1:64" ht="45">
      <c r="A5" s="84" t="s">
        <v>213</v>
      </c>
      <c r="B5" s="84" t="s">
        <v>212</v>
      </c>
      <c r="C5" s="53" t="s">
        <v>834</v>
      </c>
      <c r="D5" s="54">
        <v>3</v>
      </c>
      <c r="E5" s="65" t="s">
        <v>132</v>
      </c>
      <c r="F5" s="55">
        <v>35</v>
      </c>
      <c r="G5" s="53"/>
      <c r="H5" s="57"/>
      <c r="I5" s="56"/>
      <c r="J5" s="56"/>
      <c r="K5" s="36" t="s">
        <v>65</v>
      </c>
      <c r="L5" s="83">
        <v>5</v>
      </c>
      <c r="M5" s="83"/>
      <c r="N5" s="63"/>
      <c r="O5" s="86" t="s">
        <v>230</v>
      </c>
      <c r="P5" s="88">
        <v>43593.426030092596</v>
      </c>
      <c r="Q5" s="86" t="s">
        <v>233</v>
      </c>
      <c r="R5" s="86"/>
      <c r="S5" s="86"/>
      <c r="T5" s="86" t="s">
        <v>262</v>
      </c>
      <c r="U5" s="89" t="s">
        <v>271</v>
      </c>
      <c r="V5" s="89" t="s">
        <v>271</v>
      </c>
      <c r="W5" s="88">
        <v>43593.426030092596</v>
      </c>
      <c r="X5" s="89" t="s">
        <v>285</v>
      </c>
      <c r="Y5" s="86"/>
      <c r="Z5" s="86"/>
      <c r="AA5" s="92" t="s">
        <v>310</v>
      </c>
      <c r="AB5" s="86"/>
      <c r="AC5" s="86" t="b">
        <v>0</v>
      </c>
      <c r="AD5" s="86">
        <v>0</v>
      </c>
      <c r="AE5" s="92" t="s">
        <v>338</v>
      </c>
      <c r="AF5" s="86" t="b">
        <v>0</v>
      </c>
      <c r="AG5" s="86" t="s">
        <v>342</v>
      </c>
      <c r="AH5" s="86"/>
      <c r="AI5" s="92" t="s">
        <v>338</v>
      </c>
      <c r="AJ5" s="86" t="b">
        <v>0</v>
      </c>
      <c r="AK5" s="86">
        <v>12</v>
      </c>
      <c r="AL5" s="92" t="s">
        <v>309</v>
      </c>
      <c r="AM5" s="86" t="s">
        <v>345</v>
      </c>
      <c r="AN5" s="86" t="b">
        <v>0</v>
      </c>
      <c r="AO5" s="92" t="s">
        <v>309</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1</v>
      </c>
      <c r="BE5" s="52">
        <v>8.333333333333334</v>
      </c>
      <c r="BF5" s="51">
        <v>0</v>
      </c>
      <c r="BG5" s="52">
        <v>0</v>
      </c>
      <c r="BH5" s="51">
        <v>0</v>
      </c>
      <c r="BI5" s="52">
        <v>0</v>
      </c>
      <c r="BJ5" s="51">
        <v>11</v>
      </c>
      <c r="BK5" s="52">
        <v>91.66666666666667</v>
      </c>
      <c r="BL5" s="51">
        <v>12</v>
      </c>
    </row>
    <row r="6" spans="1:64" ht="45">
      <c r="A6" s="84" t="s">
        <v>214</v>
      </c>
      <c r="B6" s="84" t="s">
        <v>212</v>
      </c>
      <c r="C6" s="53" t="s">
        <v>834</v>
      </c>
      <c r="D6" s="54">
        <v>3</v>
      </c>
      <c r="E6" s="65" t="s">
        <v>132</v>
      </c>
      <c r="F6" s="55">
        <v>35</v>
      </c>
      <c r="G6" s="53"/>
      <c r="H6" s="57"/>
      <c r="I6" s="56"/>
      <c r="J6" s="56"/>
      <c r="K6" s="36" t="s">
        <v>65</v>
      </c>
      <c r="L6" s="83">
        <v>6</v>
      </c>
      <c r="M6" s="83"/>
      <c r="N6" s="63"/>
      <c r="O6" s="86" t="s">
        <v>231</v>
      </c>
      <c r="P6" s="88">
        <v>43593.56605324074</v>
      </c>
      <c r="Q6" s="86" t="s">
        <v>234</v>
      </c>
      <c r="R6" s="86"/>
      <c r="S6" s="86"/>
      <c r="T6" s="86" t="s">
        <v>262</v>
      </c>
      <c r="U6" s="86"/>
      <c r="V6" s="89" t="s">
        <v>277</v>
      </c>
      <c r="W6" s="88">
        <v>43593.56605324074</v>
      </c>
      <c r="X6" s="89" t="s">
        <v>286</v>
      </c>
      <c r="Y6" s="86"/>
      <c r="Z6" s="86"/>
      <c r="AA6" s="92" t="s">
        <v>311</v>
      </c>
      <c r="AB6" s="86"/>
      <c r="AC6" s="86" t="b">
        <v>0</v>
      </c>
      <c r="AD6" s="86">
        <v>1</v>
      </c>
      <c r="AE6" s="92" t="s">
        <v>339</v>
      </c>
      <c r="AF6" s="86" t="b">
        <v>0</v>
      </c>
      <c r="AG6" s="86" t="s">
        <v>342</v>
      </c>
      <c r="AH6" s="86"/>
      <c r="AI6" s="92" t="s">
        <v>338</v>
      </c>
      <c r="AJ6" s="86" t="b">
        <v>0</v>
      </c>
      <c r="AK6" s="86">
        <v>0</v>
      </c>
      <c r="AL6" s="92" t="s">
        <v>338</v>
      </c>
      <c r="AM6" s="86" t="s">
        <v>345</v>
      </c>
      <c r="AN6" s="86" t="b">
        <v>0</v>
      </c>
      <c r="AO6" s="92" t="s">
        <v>311</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1</v>
      </c>
      <c r="BE6" s="52">
        <v>1.9230769230769231</v>
      </c>
      <c r="BF6" s="51">
        <v>0</v>
      </c>
      <c r="BG6" s="52">
        <v>0</v>
      </c>
      <c r="BH6" s="51">
        <v>0</v>
      </c>
      <c r="BI6" s="52">
        <v>0</v>
      </c>
      <c r="BJ6" s="51">
        <v>51</v>
      </c>
      <c r="BK6" s="52">
        <v>98.07692307692308</v>
      </c>
      <c r="BL6" s="51">
        <v>52</v>
      </c>
    </row>
    <row r="7" spans="1:64" ht="45">
      <c r="A7" s="84" t="s">
        <v>215</v>
      </c>
      <c r="B7" s="84" t="s">
        <v>215</v>
      </c>
      <c r="C7" s="53" t="s">
        <v>834</v>
      </c>
      <c r="D7" s="54">
        <v>3</v>
      </c>
      <c r="E7" s="65" t="s">
        <v>132</v>
      </c>
      <c r="F7" s="55">
        <v>35</v>
      </c>
      <c r="G7" s="53"/>
      <c r="H7" s="57"/>
      <c r="I7" s="56"/>
      <c r="J7" s="56"/>
      <c r="K7" s="36" t="s">
        <v>65</v>
      </c>
      <c r="L7" s="83">
        <v>7</v>
      </c>
      <c r="M7" s="83"/>
      <c r="N7" s="63"/>
      <c r="O7" s="86" t="s">
        <v>176</v>
      </c>
      <c r="P7" s="88">
        <v>43594.726689814815</v>
      </c>
      <c r="Q7" s="86" t="s">
        <v>235</v>
      </c>
      <c r="R7" s="89" t="s">
        <v>248</v>
      </c>
      <c r="S7" s="86" t="s">
        <v>255</v>
      </c>
      <c r="T7" s="86" t="s">
        <v>263</v>
      </c>
      <c r="U7" s="86"/>
      <c r="V7" s="89" t="s">
        <v>278</v>
      </c>
      <c r="W7" s="88">
        <v>43594.726689814815</v>
      </c>
      <c r="X7" s="89" t="s">
        <v>287</v>
      </c>
      <c r="Y7" s="86"/>
      <c r="Z7" s="86"/>
      <c r="AA7" s="92" t="s">
        <v>312</v>
      </c>
      <c r="AB7" s="86"/>
      <c r="AC7" s="86" t="b">
        <v>0</v>
      </c>
      <c r="AD7" s="86">
        <v>0</v>
      </c>
      <c r="AE7" s="92" t="s">
        <v>338</v>
      </c>
      <c r="AF7" s="86" t="b">
        <v>1</v>
      </c>
      <c r="AG7" s="86" t="s">
        <v>342</v>
      </c>
      <c r="AH7" s="86"/>
      <c r="AI7" s="92" t="s">
        <v>343</v>
      </c>
      <c r="AJ7" s="86" t="b">
        <v>0</v>
      </c>
      <c r="AK7" s="86">
        <v>0</v>
      </c>
      <c r="AL7" s="92" t="s">
        <v>338</v>
      </c>
      <c r="AM7" s="86" t="s">
        <v>345</v>
      </c>
      <c r="AN7" s="86" t="b">
        <v>0</v>
      </c>
      <c r="AO7" s="92" t="s">
        <v>312</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v>1</v>
      </c>
      <c r="BE7" s="52">
        <v>5.555555555555555</v>
      </c>
      <c r="BF7" s="51">
        <v>0</v>
      </c>
      <c r="BG7" s="52">
        <v>0</v>
      </c>
      <c r="BH7" s="51">
        <v>0</v>
      </c>
      <c r="BI7" s="52">
        <v>0</v>
      </c>
      <c r="BJ7" s="51">
        <v>17</v>
      </c>
      <c r="BK7" s="52">
        <v>94.44444444444444</v>
      </c>
      <c r="BL7" s="51">
        <v>18</v>
      </c>
    </row>
    <row r="8" spans="1:64" ht="45">
      <c r="A8" s="84" t="s">
        <v>216</v>
      </c>
      <c r="B8" s="84" t="s">
        <v>226</v>
      </c>
      <c r="C8" s="53" t="s">
        <v>834</v>
      </c>
      <c r="D8" s="54">
        <v>3</v>
      </c>
      <c r="E8" s="65" t="s">
        <v>132</v>
      </c>
      <c r="F8" s="55">
        <v>35</v>
      </c>
      <c r="G8" s="53"/>
      <c r="H8" s="57"/>
      <c r="I8" s="56"/>
      <c r="J8" s="56"/>
      <c r="K8" s="36" t="s">
        <v>65</v>
      </c>
      <c r="L8" s="83">
        <v>8</v>
      </c>
      <c r="M8" s="83"/>
      <c r="N8" s="63"/>
      <c r="O8" s="86" t="s">
        <v>231</v>
      </c>
      <c r="P8" s="88">
        <v>43597.51766203704</v>
      </c>
      <c r="Q8" s="86" t="s">
        <v>236</v>
      </c>
      <c r="R8" s="86"/>
      <c r="S8" s="86"/>
      <c r="T8" s="86"/>
      <c r="U8" s="86"/>
      <c r="V8" s="89" t="s">
        <v>279</v>
      </c>
      <c r="W8" s="88">
        <v>43597.51766203704</v>
      </c>
      <c r="X8" s="89" t="s">
        <v>288</v>
      </c>
      <c r="Y8" s="86"/>
      <c r="Z8" s="86"/>
      <c r="AA8" s="92" t="s">
        <v>313</v>
      </c>
      <c r="AB8" s="92" t="s">
        <v>335</v>
      </c>
      <c r="AC8" s="86" t="b">
        <v>0</v>
      </c>
      <c r="AD8" s="86">
        <v>1</v>
      </c>
      <c r="AE8" s="92" t="s">
        <v>340</v>
      </c>
      <c r="AF8" s="86" t="b">
        <v>0</v>
      </c>
      <c r="AG8" s="86" t="s">
        <v>342</v>
      </c>
      <c r="AH8" s="86"/>
      <c r="AI8" s="92" t="s">
        <v>338</v>
      </c>
      <c r="AJ8" s="86" t="b">
        <v>0</v>
      </c>
      <c r="AK8" s="86">
        <v>0</v>
      </c>
      <c r="AL8" s="92" t="s">
        <v>338</v>
      </c>
      <c r="AM8" s="86" t="s">
        <v>346</v>
      </c>
      <c r="AN8" s="86" t="b">
        <v>0</v>
      </c>
      <c r="AO8" s="92" t="s">
        <v>335</v>
      </c>
      <c r="AP8" s="86" t="s">
        <v>176</v>
      </c>
      <c r="AQ8" s="86">
        <v>0</v>
      </c>
      <c r="AR8" s="86">
        <v>0</v>
      </c>
      <c r="AS8" s="86"/>
      <c r="AT8" s="86"/>
      <c r="AU8" s="86"/>
      <c r="AV8" s="86"/>
      <c r="AW8" s="86"/>
      <c r="AX8" s="86"/>
      <c r="AY8" s="86"/>
      <c r="AZ8" s="86"/>
      <c r="BA8">
        <v>1</v>
      </c>
      <c r="BB8" s="85" t="str">
        <f>REPLACE(INDEX(GroupVertices[Group],MATCH(Edges[[#This Row],[Vertex 1]],GroupVertices[Vertex],0)),1,1,"")</f>
        <v>6</v>
      </c>
      <c r="BC8" s="85" t="str">
        <f>REPLACE(INDEX(GroupVertices[Group],MATCH(Edges[[#This Row],[Vertex 2]],GroupVertices[Vertex],0)),1,1,"")</f>
        <v>6</v>
      </c>
      <c r="BD8" s="51">
        <v>1</v>
      </c>
      <c r="BE8" s="52">
        <v>4.166666666666667</v>
      </c>
      <c r="BF8" s="51">
        <v>0</v>
      </c>
      <c r="BG8" s="52">
        <v>0</v>
      </c>
      <c r="BH8" s="51">
        <v>0</v>
      </c>
      <c r="BI8" s="52">
        <v>0</v>
      </c>
      <c r="BJ8" s="51">
        <v>23</v>
      </c>
      <c r="BK8" s="52">
        <v>95.83333333333333</v>
      </c>
      <c r="BL8" s="51">
        <v>24</v>
      </c>
    </row>
    <row r="9" spans="1:64" ht="30">
      <c r="A9" s="84" t="s">
        <v>217</v>
      </c>
      <c r="B9" s="84" t="s">
        <v>217</v>
      </c>
      <c r="C9" s="53" t="s">
        <v>835</v>
      </c>
      <c r="D9" s="54">
        <v>4.75</v>
      </c>
      <c r="E9" s="65" t="s">
        <v>136</v>
      </c>
      <c r="F9" s="55">
        <v>29.25</v>
      </c>
      <c r="G9" s="53"/>
      <c r="H9" s="57"/>
      <c r="I9" s="56"/>
      <c r="J9" s="56"/>
      <c r="K9" s="36" t="s">
        <v>65</v>
      </c>
      <c r="L9" s="83">
        <v>9</v>
      </c>
      <c r="M9" s="83"/>
      <c r="N9" s="63"/>
      <c r="O9" s="86" t="s">
        <v>176</v>
      </c>
      <c r="P9" s="88">
        <v>43597.00528935185</v>
      </c>
      <c r="Q9" s="86" t="s">
        <v>237</v>
      </c>
      <c r="R9" s="89" t="s">
        <v>249</v>
      </c>
      <c r="S9" s="86" t="s">
        <v>256</v>
      </c>
      <c r="T9" s="86" t="s">
        <v>264</v>
      </c>
      <c r="U9" s="89" t="s">
        <v>272</v>
      </c>
      <c r="V9" s="89" t="s">
        <v>272</v>
      </c>
      <c r="W9" s="88">
        <v>43597.00528935185</v>
      </c>
      <c r="X9" s="89" t="s">
        <v>289</v>
      </c>
      <c r="Y9" s="86"/>
      <c r="Z9" s="86"/>
      <c r="AA9" s="92" t="s">
        <v>314</v>
      </c>
      <c r="AB9" s="86"/>
      <c r="AC9" s="86" t="b">
        <v>0</v>
      </c>
      <c r="AD9" s="86">
        <v>0</v>
      </c>
      <c r="AE9" s="92" t="s">
        <v>338</v>
      </c>
      <c r="AF9" s="86" t="b">
        <v>0</v>
      </c>
      <c r="AG9" s="86" t="s">
        <v>342</v>
      </c>
      <c r="AH9" s="86"/>
      <c r="AI9" s="92" t="s">
        <v>338</v>
      </c>
      <c r="AJ9" s="86" t="b">
        <v>0</v>
      </c>
      <c r="AK9" s="86">
        <v>0</v>
      </c>
      <c r="AL9" s="92" t="s">
        <v>338</v>
      </c>
      <c r="AM9" s="86" t="s">
        <v>347</v>
      </c>
      <c r="AN9" s="86" t="b">
        <v>0</v>
      </c>
      <c r="AO9" s="92" t="s">
        <v>314</v>
      </c>
      <c r="AP9" s="86" t="s">
        <v>176</v>
      </c>
      <c r="AQ9" s="86">
        <v>0</v>
      </c>
      <c r="AR9" s="86">
        <v>0</v>
      </c>
      <c r="AS9" s="86"/>
      <c r="AT9" s="86"/>
      <c r="AU9" s="86"/>
      <c r="AV9" s="86"/>
      <c r="AW9" s="86"/>
      <c r="AX9" s="86"/>
      <c r="AY9" s="86"/>
      <c r="AZ9" s="86"/>
      <c r="BA9">
        <v>2</v>
      </c>
      <c r="BB9" s="85" t="str">
        <f>REPLACE(INDEX(GroupVertices[Group],MATCH(Edges[[#This Row],[Vertex 1]],GroupVertices[Vertex],0)),1,1,"")</f>
        <v>5</v>
      </c>
      <c r="BC9" s="85" t="str">
        <f>REPLACE(INDEX(GroupVertices[Group],MATCH(Edges[[#This Row],[Vertex 2]],GroupVertices[Vertex],0)),1,1,"")</f>
        <v>5</v>
      </c>
      <c r="BD9" s="51">
        <v>1</v>
      </c>
      <c r="BE9" s="52">
        <v>4.3478260869565215</v>
      </c>
      <c r="BF9" s="51">
        <v>0</v>
      </c>
      <c r="BG9" s="52">
        <v>0</v>
      </c>
      <c r="BH9" s="51">
        <v>0</v>
      </c>
      <c r="BI9" s="52">
        <v>0</v>
      </c>
      <c r="BJ9" s="51">
        <v>22</v>
      </c>
      <c r="BK9" s="52">
        <v>95.65217391304348</v>
      </c>
      <c r="BL9" s="51">
        <v>23</v>
      </c>
    </row>
    <row r="10" spans="1:64" ht="30">
      <c r="A10" s="84" t="s">
        <v>217</v>
      </c>
      <c r="B10" s="84" t="s">
        <v>217</v>
      </c>
      <c r="C10" s="53" t="s">
        <v>835</v>
      </c>
      <c r="D10" s="54">
        <v>4.75</v>
      </c>
      <c r="E10" s="65" t="s">
        <v>136</v>
      </c>
      <c r="F10" s="55">
        <v>29.25</v>
      </c>
      <c r="G10" s="53"/>
      <c r="H10" s="57"/>
      <c r="I10" s="56"/>
      <c r="J10" s="56"/>
      <c r="K10" s="36" t="s">
        <v>65</v>
      </c>
      <c r="L10" s="83">
        <v>10</v>
      </c>
      <c r="M10" s="83"/>
      <c r="N10" s="63"/>
      <c r="O10" s="86" t="s">
        <v>176</v>
      </c>
      <c r="P10" s="88">
        <v>43597.02056712963</v>
      </c>
      <c r="Q10" s="86" t="s">
        <v>238</v>
      </c>
      <c r="R10" s="89" t="s">
        <v>250</v>
      </c>
      <c r="S10" s="86" t="s">
        <v>257</v>
      </c>
      <c r="T10" s="86" t="s">
        <v>265</v>
      </c>
      <c r="U10" s="89" t="s">
        <v>273</v>
      </c>
      <c r="V10" s="89" t="s">
        <v>273</v>
      </c>
      <c r="W10" s="88">
        <v>43597.02056712963</v>
      </c>
      <c r="X10" s="89" t="s">
        <v>290</v>
      </c>
      <c r="Y10" s="86"/>
      <c r="Z10" s="86"/>
      <c r="AA10" s="92" t="s">
        <v>315</v>
      </c>
      <c r="AB10" s="86"/>
      <c r="AC10" s="86" t="b">
        <v>0</v>
      </c>
      <c r="AD10" s="86">
        <v>0</v>
      </c>
      <c r="AE10" s="92" t="s">
        <v>338</v>
      </c>
      <c r="AF10" s="86" t="b">
        <v>0</v>
      </c>
      <c r="AG10" s="86" t="s">
        <v>342</v>
      </c>
      <c r="AH10" s="86"/>
      <c r="AI10" s="92" t="s">
        <v>338</v>
      </c>
      <c r="AJ10" s="86" t="b">
        <v>0</v>
      </c>
      <c r="AK10" s="86">
        <v>0</v>
      </c>
      <c r="AL10" s="92" t="s">
        <v>338</v>
      </c>
      <c r="AM10" s="86" t="s">
        <v>347</v>
      </c>
      <c r="AN10" s="86" t="b">
        <v>0</v>
      </c>
      <c r="AO10" s="92" t="s">
        <v>315</v>
      </c>
      <c r="AP10" s="86" t="s">
        <v>176</v>
      </c>
      <c r="AQ10" s="86">
        <v>0</v>
      </c>
      <c r="AR10" s="86">
        <v>0</v>
      </c>
      <c r="AS10" s="86"/>
      <c r="AT10" s="86"/>
      <c r="AU10" s="86"/>
      <c r="AV10" s="86"/>
      <c r="AW10" s="86"/>
      <c r="AX10" s="86"/>
      <c r="AY10" s="86"/>
      <c r="AZ10" s="86"/>
      <c r="BA10">
        <v>2</v>
      </c>
      <c r="BB10" s="85" t="str">
        <f>REPLACE(INDEX(GroupVertices[Group],MATCH(Edges[[#This Row],[Vertex 1]],GroupVertices[Vertex],0)),1,1,"")</f>
        <v>5</v>
      </c>
      <c r="BC10" s="85" t="str">
        <f>REPLACE(INDEX(GroupVertices[Group],MATCH(Edges[[#This Row],[Vertex 2]],GroupVertices[Vertex],0)),1,1,"")</f>
        <v>5</v>
      </c>
      <c r="BD10" s="51">
        <v>0</v>
      </c>
      <c r="BE10" s="52">
        <v>0</v>
      </c>
      <c r="BF10" s="51">
        <v>0</v>
      </c>
      <c r="BG10" s="52">
        <v>0</v>
      </c>
      <c r="BH10" s="51">
        <v>0</v>
      </c>
      <c r="BI10" s="52">
        <v>0</v>
      </c>
      <c r="BJ10" s="51">
        <v>18</v>
      </c>
      <c r="BK10" s="52">
        <v>100</v>
      </c>
      <c r="BL10" s="51">
        <v>18</v>
      </c>
    </row>
    <row r="11" spans="1:64" ht="45">
      <c r="A11" s="84" t="s">
        <v>218</v>
      </c>
      <c r="B11" s="84" t="s">
        <v>217</v>
      </c>
      <c r="C11" s="53" t="s">
        <v>834</v>
      </c>
      <c r="D11" s="54">
        <v>3</v>
      </c>
      <c r="E11" s="65" t="s">
        <v>132</v>
      </c>
      <c r="F11" s="55">
        <v>35</v>
      </c>
      <c r="G11" s="53"/>
      <c r="H11" s="57"/>
      <c r="I11" s="56"/>
      <c r="J11" s="56"/>
      <c r="K11" s="36" t="s">
        <v>65</v>
      </c>
      <c r="L11" s="83">
        <v>11</v>
      </c>
      <c r="M11" s="83"/>
      <c r="N11" s="63"/>
      <c r="O11" s="86" t="s">
        <v>230</v>
      </c>
      <c r="P11" s="88">
        <v>43598.91585648148</v>
      </c>
      <c r="Q11" s="86" t="s">
        <v>239</v>
      </c>
      <c r="R11" s="89" t="s">
        <v>250</v>
      </c>
      <c r="S11" s="86" t="s">
        <v>257</v>
      </c>
      <c r="T11" s="86" t="s">
        <v>266</v>
      </c>
      <c r="U11" s="86"/>
      <c r="V11" s="89" t="s">
        <v>280</v>
      </c>
      <c r="W11" s="88">
        <v>43598.91585648148</v>
      </c>
      <c r="X11" s="89" t="s">
        <v>291</v>
      </c>
      <c r="Y11" s="86"/>
      <c r="Z11" s="86"/>
      <c r="AA11" s="92" t="s">
        <v>316</v>
      </c>
      <c r="AB11" s="86"/>
      <c r="AC11" s="86" t="b">
        <v>0</v>
      </c>
      <c r="AD11" s="86">
        <v>0</v>
      </c>
      <c r="AE11" s="92" t="s">
        <v>338</v>
      </c>
      <c r="AF11" s="86" t="b">
        <v>0</v>
      </c>
      <c r="AG11" s="86" t="s">
        <v>342</v>
      </c>
      <c r="AH11" s="86"/>
      <c r="AI11" s="92" t="s">
        <v>338</v>
      </c>
      <c r="AJ11" s="86" t="b">
        <v>0</v>
      </c>
      <c r="AK11" s="86">
        <v>1</v>
      </c>
      <c r="AL11" s="92" t="s">
        <v>315</v>
      </c>
      <c r="AM11" s="86" t="s">
        <v>345</v>
      </c>
      <c r="AN11" s="86" t="b">
        <v>0</v>
      </c>
      <c r="AO11" s="92" t="s">
        <v>315</v>
      </c>
      <c r="AP11" s="86" t="s">
        <v>176</v>
      </c>
      <c r="AQ11" s="86">
        <v>0</v>
      </c>
      <c r="AR11" s="86">
        <v>0</v>
      </c>
      <c r="AS11" s="86"/>
      <c r="AT11" s="86"/>
      <c r="AU11" s="86"/>
      <c r="AV11" s="86"/>
      <c r="AW11" s="86"/>
      <c r="AX11" s="86"/>
      <c r="AY11" s="86"/>
      <c r="AZ11" s="86"/>
      <c r="BA11">
        <v>1</v>
      </c>
      <c r="BB11" s="85" t="str">
        <f>REPLACE(INDEX(GroupVertices[Group],MATCH(Edges[[#This Row],[Vertex 1]],GroupVertices[Vertex],0)),1,1,"")</f>
        <v>5</v>
      </c>
      <c r="BC11" s="85" t="str">
        <f>REPLACE(INDEX(GroupVertices[Group],MATCH(Edges[[#This Row],[Vertex 2]],GroupVertices[Vertex],0)),1,1,"")</f>
        <v>5</v>
      </c>
      <c r="BD11" s="51">
        <v>0</v>
      </c>
      <c r="BE11" s="52">
        <v>0</v>
      </c>
      <c r="BF11" s="51">
        <v>0</v>
      </c>
      <c r="BG11" s="52">
        <v>0</v>
      </c>
      <c r="BH11" s="51">
        <v>0</v>
      </c>
      <c r="BI11" s="52">
        <v>0</v>
      </c>
      <c r="BJ11" s="51">
        <v>17</v>
      </c>
      <c r="BK11" s="52">
        <v>100</v>
      </c>
      <c r="BL11" s="51">
        <v>17</v>
      </c>
    </row>
    <row r="12" spans="1:64" ht="45">
      <c r="A12" s="84" t="s">
        <v>219</v>
      </c>
      <c r="B12" s="84" t="s">
        <v>227</v>
      </c>
      <c r="C12" s="53" t="s">
        <v>834</v>
      </c>
      <c r="D12" s="54">
        <v>3</v>
      </c>
      <c r="E12" s="65" t="s">
        <v>132</v>
      </c>
      <c r="F12" s="55">
        <v>35</v>
      </c>
      <c r="G12" s="53"/>
      <c r="H12" s="57"/>
      <c r="I12" s="56"/>
      <c r="J12" s="56"/>
      <c r="K12" s="36" t="s">
        <v>65</v>
      </c>
      <c r="L12" s="83">
        <v>12</v>
      </c>
      <c r="M12" s="83"/>
      <c r="N12" s="63"/>
      <c r="O12" s="86" t="s">
        <v>230</v>
      </c>
      <c r="P12" s="88">
        <v>43591.715150462966</v>
      </c>
      <c r="Q12" s="86" t="s">
        <v>240</v>
      </c>
      <c r="R12" s="89" t="s">
        <v>251</v>
      </c>
      <c r="S12" s="86" t="s">
        <v>258</v>
      </c>
      <c r="T12" s="86" t="s">
        <v>267</v>
      </c>
      <c r="U12" s="86"/>
      <c r="V12" s="89" t="s">
        <v>281</v>
      </c>
      <c r="W12" s="88">
        <v>43591.715150462966</v>
      </c>
      <c r="X12" s="89" t="s">
        <v>292</v>
      </c>
      <c r="Y12" s="86"/>
      <c r="Z12" s="86"/>
      <c r="AA12" s="92" t="s">
        <v>317</v>
      </c>
      <c r="AB12" s="86"/>
      <c r="AC12" s="86" t="b">
        <v>0</v>
      </c>
      <c r="AD12" s="86">
        <v>0</v>
      </c>
      <c r="AE12" s="92" t="s">
        <v>338</v>
      </c>
      <c r="AF12" s="86" t="b">
        <v>0</v>
      </c>
      <c r="AG12" s="86" t="s">
        <v>342</v>
      </c>
      <c r="AH12" s="86"/>
      <c r="AI12" s="92" t="s">
        <v>338</v>
      </c>
      <c r="AJ12" s="86" t="b">
        <v>0</v>
      </c>
      <c r="AK12" s="86">
        <v>0</v>
      </c>
      <c r="AL12" s="92" t="s">
        <v>338</v>
      </c>
      <c r="AM12" s="86" t="s">
        <v>345</v>
      </c>
      <c r="AN12" s="86" t="b">
        <v>0</v>
      </c>
      <c r="AO12" s="92" t="s">
        <v>317</v>
      </c>
      <c r="AP12" s="86" t="s">
        <v>176</v>
      </c>
      <c r="AQ12" s="86">
        <v>0</v>
      </c>
      <c r="AR12" s="86">
        <v>0</v>
      </c>
      <c r="AS12" s="86"/>
      <c r="AT12" s="86"/>
      <c r="AU12" s="86"/>
      <c r="AV12" s="86"/>
      <c r="AW12" s="86"/>
      <c r="AX12" s="86"/>
      <c r="AY12" s="86"/>
      <c r="AZ12" s="86"/>
      <c r="BA12">
        <v>1</v>
      </c>
      <c r="BB12" s="85" t="str">
        <f>REPLACE(INDEX(GroupVertices[Group],MATCH(Edges[[#This Row],[Vertex 1]],GroupVertices[Vertex],0)),1,1,"")</f>
        <v>4</v>
      </c>
      <c r="BC12" s="85" t="str">
        <f>REPLACE(INDEX(GroupVertices[Group],MATCH(Edges[[#This Row],[Vertex 2]],GroupVertices[Vertex],0)),1,1,"")</f>
        <v>4</v>
      </c>
      <c r="BD12" s="51">
        <v>0</v>
      </c>
      <c r="BE12" s="52">
        <v>0</v>
      </c>
      <c r="BF12" s="51">
        <v>1</v>
      </c>
      <c r="BG12" s="52">
        <v>5.882352941176471</v>
      </c>
      <c r="BH12" s="51">
        <v>0</v>
      </c>
      <c r="BI12" s="52">
        <v>0</v>
      </c>
      <c r="BJ12" s="51">
        <v>16</v>
      </c>
      <c r="BK12" s="52">
        <v>94.11764705882354</v>
      </c>
      <c r="BL12" s="51">
        <v>17</v>
      </c>
    </row>
    <row r="13" spans="1:64" ht="45">
      <c r="A13" s="84" t="s">
        <v>219</v>
      </c>
      <c r="B13" s="84" t="s">
        <v>228</v>
      </c>
      <c r="C13" s="53" t="s">
        <v>834</v>
      </c>
      <c r="D13" s="54">
        <v>3</v>
      </c>
      <c r="E13" s="65" t="s">
        <v>132</v>
      </c>
      <c r="F13" s="55">
        <v>35</v>
      </c>
      <c r="G13" s="53"/>
      <c r="H13" s="57"/>
      <c r="I13" s="56"/>
      <c r="J13" s="56"/>
      <c r="K13" s="36" t="s">
        <v>65</v>
      </c>
      <c r="L13" s="83">
        <v>13</v>
      </c>
      <c r="M13" s="83"/>
      <c r="N13" s="63"/>
      <c r="O13" s="86" t="s">
        <v>230</v>
      </c>
      <c r="P13" s="88">
        <v>43599.76483796296</v>
      </c>
      <c r="Q13" s="86" t="s">
        <v>241</v>
      </c>
      <c r="R13" s="89" t="s">
        <v>252</v>
      </c>
      <c r="S13" s="86" t="s">
        <v>259</v>
      </c>
      <c r="T13" s="86" t="s">
        <v>268</v>
      </c>
      <c r="U13" s="86"/>
      <c r="V13" s="89" t="s">
        <v>281</v>
      </c>
      <c r="W13" s="88">
        <v>43599.76483796296</v>
      </c>
      <c r="X13" s="89" t="s">
        <v>293</v>
      </c>
      <c r="Y13" s="86"/>
      <c r="Z13" s="86"/>
      <c r="AA13" s="92" t="s">
        <v>318</v>
      </c>
      <c r="AB13" s="86"/>
      <c r="AC13" s="86" t="b">
        <v>0</v>
      </c>
      <c r="AD13" s="86">
        <v>1</v>
      </c>
      <c r="AE13" s="92" t="s">
        <v>338</v>
      </c>
      <c r="AF13" s="86" t="b">
        <v>0</v>
      </c>
      <c r="AG13" s="86" t="s">
        <v>342</v>
      </c>
      <c r="AH13" s="86"/>
      <c r="AI13" s="92" t="s">
        <v>338</v>
      </c>
      <c r="AJ13" s="86" t="b">
        <v>0</v>
      </c>
      <c r="AK13" s="86">
        <v>0</v>
      </c>
      <c r="AL13" s="92" t="s">
        <v>338</v>
      </c>
      <c r="AM13" s="86" t="s">
        <v>345</v>
      </c>
      <c r="AN13" s="86" t="b">
        <v>0</v>
      </c>
      <c r="AO13" s="92" t="s">
        <v>318</v>
      </c>
      <c r="AP13" s="86" t="s">
        <v>176</v>
      </c>
      <c r="AQ13" s="86">
        <v>0</v>
      </c>
      <c r="AR13" s="86">
        <v>0</v>
      </c>
      <c r="AS13" s="86"/>
      <c r="AT13" s="86"/>
      <c r="AU13" s="86"/>
      <c r="AV13" s="86"/>
      <c r="AW13" s="86"/>
      <c r="AX13" s="86"/>
      <c r="AY13" s="86"/>
      <c r="AZ13" s="86"/>
      <c r="BA13">
        <v>1</v>
      </c>
      <c r="BB13" s="85" t="str">
        <f>REPLACE(INDEX(GroupVertices[Group],MATCH(Edges[[#This Row],[Vertex 1]],GroupVertices[Vertex],0)),1,1,"")</f>
        <v>4</v>
      </c>
      <c r="BC13" s="85" t="str">
        <f>REPLACE(INDEX(GroupVertices[Group],MATCH(Edges[[#This Row],[Vertex 2]],GroupVertices[Vertex],0)),1,1,"")</f>
        <v>4</v>
      </c>
      <c r="BD13" s="51">
        <v>0</v>
      </c>
      <c r="BE13" s="52">
        <v>0</v>
      </c>
      <c r="BF13" s="51">
        <v>0</v>
      </c>
      <c r="BG13" s="52">
        <v>0</v>
      </c>
      <c r="BH13" s="51">
        <v>0</v>
      </c>
      <c r="BI13" s="52">
        <v>0</v>
      </c>
      <c r="BJ13" s="51">
        <v>10</v>
      </c>
      <c r="BK13" s="52">
        <v>100</v>
      </c>
      <c r="BL13" s="51">
        <v>10</v>
      </c>
    </row>
    <row r="14" spans="1:64" ht="30">
      <c r="A14" s="84" t="s">
        <v>220</v>
      </c>
      <c r="B14" s="84" t="s">
        <v>220</v>
      </c>
      <c r="C14" s="53" t="s">
        <v>836</v>
      </c>
      <c r="D14" s="54">
        <v>10</v>
      </c>
      <c r="E14" s="65" t="s">
        <v>136</v>
      </c>
      <c r="F14" s="55">
        <v>12</v>
      </c>
      <c r="G14" s="53"/>
      <c r="H14" s="57"/>
      <c r="I14" s="56"/>
      <c r="J14" s="56"/>
      <c r="K14" s="36" t="s">
        <v>65</v>
      </c>
      <c r="L14" s="83">
        <v>14</v>
      </c>
      <c r="M14" s="83"/>
      <c r="N14" s="63"/>
      <c r="O14" s="86" t="s">
        <v>176</v>
      </c>
      <c r="P14" s="88">
        <v>43590.03962962963</v>
      </c>
      <c r="Q14" s="86" t="s">
        <v>242</v>
      </c>
      <c r="R14" s="89" t="s">
        <v>253</v>
      </c>
      <c r="S14" s="86" t="s">
        <v>260</v>
      </c>
      <c r="T14" s="86" t="s">
        <v>269</v>
      </c>
      <c r="U14" s="89" t="s">
        <v>274</v>
      </c>
      <c r="V14" s="89" t="s">
        <v>274</v>
      </c>
      <c r="W14" s="88">
        <v>43590.03962962963</v>
      </c>
      <c r="X14" s="89" t="s">
        <v>294</v>
      </c>
      <c r="Y14" s="86"/>
      <c r="Z14" s="86"/>
      <c r="AA14" s="92" t="s">
        <v>319</v>
      </c>
      <c r="AB14" s="86"/>
      <c r="AC14" s="86" t="b">
        <v>0</v>
      </c>
      <c r="AD14" s="86">
        <v>0</v>
      </c>
      <c r="AE14" s="92" t="s">
        <v>338</v>
      </c>
      <c r="AF14" s="86" t="b">
        <v>0</v>
      </c>
      <c r="AG14" s="86" t="s">
        <v>342</v>
      </c>
      <c r="AH14" s="86"/>
      <c r="AI14" s="92" t="s">
        <v>338</v>
      </c>
      <c r="AJ14" s="86" t="b">
        <v>0</v>
      </c>
      <c r="AK14" s="86">
        <v>0</v>
      </c>
      <c r="AL14" s="92" t="s">
        <v>338</v>
      </c>
      <c r="AM14" s="86" t="s">
        <v>348</v>
      </c>
      <c r="AN14" s="86" t="b">
        <v>0</v>
      </c>
      <c r="AO14" s="92" t="s">
        <v>319</v>
      </c>
      <c r="AP14" s="86" t="s">
        <v>176</v>
      </c>
      <c r="AQ14" s="86">
        <v>0</v>
      </c>
      <c r="AR14" s="86">
        <v>0</v>
      </c>
      <c r="AS14" s="86"/>
      <c r="AT14" s="86"/>
      <c r="AU14" s="86"/>
      <c r="AV14" s="86"/>
      <c r="AW14" s="86"/>
      <c r="AX14" s="86"/>
      <c r="AY14" s="86"/>
      <c r="AZ14" s="86"/>
      <c r="BA14">
        <v>5</v>
      </c>
      <c r="BB14" s="85" t="str">
        <f>REPLACE(INDEX(GroupVertices[Group],MATCH(Edges[[#This Row],[Vertex 1]],GroupVertices[Vertex],0)),1,1,"")</f>
        <v>2</v>
      </c>
      <c r="BC14" s="85" t="str">
        <f>REPLACE(INDEX(GroupVertices[Group],MATCH(Edges[[#This Row],[Vertex 2]],GroupVertices[Vertex],0)),1,1,"")</f>
        <v>2</v>
      </c>
      <c r="BD14" s="51">
        <v>3</v>
      </c>
      <c r="BE14" s="52">
        <v>17.647058823529413</v>
      </c>
      <c r="BF14" s="51">
        <v>0</v>
      </c>
      <c r="BG14" s="52">
        <v>0</v>
      </c>
      <c r="BH14" s="51">
        <v>0</v>
      </c>
      <c r="BI14" s="52">
        <v>0</v>
      </c>
      <c r="BJ14" s="51">
        <v>14</v>
      </c>
      <c r="BK14" s="52">
        <v>82.3529411764706</v>
      </c>
      <c r="BL14" s="51">
        <v>17</v>
      </c>
    </row>
    <row r="15" spans="1:64" ht="30">
      <c r="A15" s="84" t="s">
        <v>220</v>
      </c>
      <c r="B15" s="84" t="s">
        <v>220</v>
      </c>
      <c r="C15" s="53" t="s">
        <v>836</v>
      </c>
      <c r="D15" s="54">
        <v>10</v>
      </c>
      <c r="E15" s="65" t="s">
        <v>136</v>
      </c>
      <c r="F15" s="55">
        <v>12</v>
      </c>
      <c r="G15" s="53"/>
      <c r="H15" s="57"/>
      <c r="I15" s="56"/>
      <c r="J15" s="56"/>
      <c r="K15" s="36" t="s">
        <v>65</v>
      </c>
      <c r="L15" s="83">
        <v>15</v>
      </c>
      <c r="M15" s="83"/>
      <c r="N15" s="63"/>
      <c r="O15" s="86" t="s">
        <v>176</v>
      </c>
      <c r="P15" s="88">
        <v>43592.9271875</v>
      </c>
      <c r="Q15" s="86" t="s">
        <v>243</v>
      </c>
      <c r="R15" s="89" t="s">
        <v>253</v>
      </c>
      <c r="S15" s="86" t="s">
        <v>260</v>
      </c>
      <c r="T15" s="86" t="s">
        <v>269</v>
      </c>
      <c r="U15" s="89" t="s">
        <v>274</v>
      </c>
      <c r="V15" s="89" t="s">
        <v>274</v>
      </c>
      <c r="W15" s="88">
        <v>43592.9271875</v>
      </c>
      <c r="X15" s="89" t="s">
        <v>295</v>
      </c>
      <c r="Y15" s="86"/>
      <c r="Z15" s="86"/>
      <c r="AA15" s="92" t="s">
        <v>320</v>
      </c>
      <c r="AB15" s="86"/>
      <c r="AC15" s="86" t="b">
        <v>0</v>
      </c>
      <c r="AD15" s="86">
        <v>0</v>
      </c>
      <c r="AE15" s="92" t="s">
        <v>338</v>
      </c>
      <c r="AF15" s="86" t="b">
        <v>0</v>
      </c>
      <c r="AG15" s="86" t="s">
        <v>342</v>
      </c>
      <c r="AH15" s="86"/>
      <c r="AI15" s="92" t="s">
        <v>338</v>
      </c>
      <c r="AJ15" s="86" t="b">
        <v>0</v>
      </c>
      <c r="AK15" s="86">
        <v>0</v>
      </c>
      <c r="AL15" s="92" t="s">
        <v>338</v>
      </c>
      <c r="AM15" s="86" t="s">
        <v>348</v>
      </c>
      <c r="AN15" s="86" t="b">
        <v>0</v>
      </c>
      <c r="AO15" s="92" t="s">
        <v>320</v>
      </c>
      <c r="AP15" s="86" t="s">
        <v>176</v>
      </c>
      <c r="AQ15" s="86">
        <v>0</v>
      </c>
      <c r="AR15" s="86">
        <v>0</v>
      </c>
      <c r="AS15" s="86"/>
      <c r="AT15" s="86"/>
      <c r="AU15" s="86"/>
      <c r="AV15" s="86"/>
      <c r="AW15" s="86"/>
      <c r="AX15" s="86"/>
      <c r="AY15" s="86"/>
      <c r="AZ15" s="86"/>
      <c r="BA15">
        <v>5</v>
      </c>
      <c r="BB15" s="85" t="str">
        <f>REPLACE(INDEX(GroupVertices[Group],MATCH(Edges[[#This Row],[Vertex 1]],GroupVertices[Vertex],0)),1,1,"")</f>
        <v>2</v>
      </c>
      <c r="BC15" s="85" t="str">
        <f>REPLACE(INDEX(GroupVertices[Group],MATCH(Edges[[#This Row],[Vertex 2]],GroupVertices[Vertex],0)),1,1,"")</f>
        <v>2</v>
      </c>
      <c r="BD15" s="51">
        <v>3</v>
      </c>
      <c r="BE15" s="52">
        <v>17.647058823529413</v>
      </c>
      <c r="BF15" s="51">
        <v>0</v>
      </c>
      <c r="BG15" s="52">
        <v>0</v>
      </c>
      <c r="BH15" s="51">
        <v>0</v>
      </c>
      <c r="BI15" s="52">
        <v>0</v>
      </c>
      <c r="BJ15" s="51">
        <v>14</v>
      </c>
      <c r="BK15" s="52">
        <v>82.3529411764706</v>
      </c>
      <c r="BL15" s="51">
        <v>17</v>
      </c>
    </row>
    <row r="16" spans="1:64" ht="30">
      <c r="A16" s="84" t="s">
        <v>220</v>
      </c>
      <c r="B16" s="84" t="s">
        <v>220</v>
      </c>
      <c r="C16" s="53" t="s">
        <v>836</v>
      </c>
      <c r="D16" s="54">
        <v>10</v>
      </c>
      <c r="E16" s="65" t="s">
        <v>136</v>
      </c>
      <c r="F16" s="55">
        <v>12</v>
      </c>
      <c r="G16" s="53"/>
      <c r="H16" s="57"/>
      <c r="I16" s="56"/>
      <c r="J16" s="56"/>
      <c r="K16" s="36" t="s">
        <v>65</v>
      </c>
      <c r="L16" s="83">
        <v>16</v>
      </c>
      <c r="M16" s="83"/>
      <c r="N16" s="63"/>
      <c r="O16" s="86" t="s">
        <v>176</v>
      </c>
      <c r="P16" s="88">
        <v>43595.97020833333</v>
      </c>
      <c r="Q16" s="86" t="s">
        <v>243</v>
      </c>
      <c r="R16" s="89" t="s">
        <v>253</v>
      </c>
      <c r="S16" s="86" t="s">
        <v>260</v>
      </c>
      <c r="T16" s="86" t="s">
        <v>269</v>
      </c>
      <c r="U16" s="89" t="s">
        <v>274</v>
      </c>
      <c r="V16" s="89" t="s">
        <v>274</v>
      </c>
      <c r="W16" s="88">
        <v>43595.97020833333</v>
      </c>
      <c r="X16" s="89" t="s">
        <v>296</v>
      </c>
      <c r="Y16" s="86"/>
      <c r="Z16" s="86"/>
      <c r="AA16" s="92" t="s">
        <v>321</v>
      </c>
      <c r="AB16" s="86"/>
      <c r="AC16" s="86" t="b">
        <v>0</v>
      </c>
      <c r="AD16" s="86">
        <v>0</v>
      </c>
      <c r="AE16" s="92" t="s">
        <v>338</v>
      </c>
      <c r="AF16" s="86" t="b">
        <v>0</v>
      </c>
      <c r="AG16" s="86" t="s">
        <v>342</v>
      </c>
      <c r="AH16" s="86"/>
      <c r="AI16" s="92" t="s">
        <v>338</v>
      </c>
      <c r="AJ16" s="86" t="b">
        <v>0</v>
      </c>
      <c r="AK16" s="86">
        <v>0</v>
      </c>
      <c r="AL16" s="92" t="s">
        <v>338</v>
      </c>
      <c r="AM16" s="86" t="s">
        <v>348</v>
      </c>
      <c r="AN16" s="86" t="b">
        <v>0</v>
      </c>
      <c r="AO16" s="92" t="s">
        <v>321</v>
      </c>
      <c r="AP16" s="86" t="s">
        <v>176</v>
      </c>
      <c r="AQ16" s="86">
        <v>0</v>
      </c>
      <c r="AR16" s="86">
        <v>0</v>
      </c>
      <c r="AS16" s="86"/>
      <c r="AT16" s="86"/>
      <c r="AU16" s="86"/>
      <c r="AV16" s="86"/>
      <c r="AW16" s="86"/>
      <c r="AX16" s="86"/>
      <c r="AY16" s="86"/>
      <c r="AZ16" s="86"/>
      <c r="BA16">
        <v>5</v>
      </c>
      <c r="BB16" s="85" t="str">
        <f>REPLACE(INDEX(GroupVertices[Group],MATCH(Edges[[#This Row],[Vertex 1]],GroupVertices[Vertex],0)),1,1,"")</f>
        <v>2</v>
      </c>
      <c r="BC16" s="85" t="str">
        <f>REPLACE(INDEX(GroupVertices[Group],MATCH(Edges[[#This Row],[Vertex 2]],GroupVertices[Vertex],0)),1,1,"")</f>
        <v>2</v>
      </c>
      <c r="BD16" s="51">
        <v>3</v>
      </c>
      <c r="BE16" s="52">
        <v>17.647058823529413</v>
      </c>
      <c r="BF16" s="51">
        <v>0</v>
      </c>
      <c r="BG16" s="52">
        <v>0</v>
      </c>
      <c r="BH16" s="51">
        <v>0</v>
      </c>
      <c r="BI16" s="52">
        <v>0</v>
      </c>
      <c r="BJ16" s="51">
        <v>14</v>
      </c>
      <c r="BK16" s="52">
        <v>82.3529411764706</v>
      </c>
      <c r="BL16" s="51">
        <v>17</v>
      </c>
    </row>
    <row r="17" spans="1:64" ht="30">
      <c r="A17" s="84" t="s">
        <v>220</v>
      </c>
      <c r="B17" s="84" t="s">
        <v>220</v>
      </c>
      <c r="C17" s="53" t="s">
        <v>836</v>
      </c>
      <c r="D17" s="54">
        <v>10</v>
      </c>
      <c r="E17" s="65" t="s">
        <v>136</v>
      </c>
      <c r="F17" s="55">
        <v>12</v>
      </c>
      <c r="G17" s="53"/>
      <c r="H17" s="57"/>
      <c r="I17" s="56"/>
      <c r="J17" s="56"/>
      <c r="K17" s="36" t="s">
        <v>65</v>
      </c>
      <c r="L17" s="83">
        <v>17</v>
      </c>
      <c r="M17" s="83"/>
      <c r="N17" s="63"/>
      <c r="O17" s="86" t="s">
        <v>176</v>
      </c>
      <c r="P17" s="88">
        <v>43598.92890046296</v>
      </c>
      <c r="Q17" s="86" t="s">
        <v>243</v>
      </c>
      <c r="R17" s="89" t="s">
        <v>253</v>
      </c>
      <c r="S17" s="86" t="s">
        <v>260</v>
      </c>
      <c r="T17" s="86" t="s">
        <v>269</v>
      </c>
      <c r="U17" s="89" t="s">
        <v>274</v>
      </c>
      <c r="V17" s="89" t="s">
        <v>274</v>
      </c>
      <c r="W17" s="88">
        <v>43598.92890046296</v>
      </c>
      <c r="X17" s="89" t="s">
        <v>297</v>
      </c>
      <c r="Y17" s="86"/>
      <c r="Z17" s="86"/>
      <c r="AA17" s="92" t="s">
        <v>322</v>
      </c>
      <c r="AB17" s="86"/>
      <c r="AC17" s="86" t="b">
        <v>0</v>
      </c>
      <c r="AD17" s="86">
        <v>0</v>
      </c>
      <c r="AE17" s="92" t="s">
        <v>338</v>
      </c>
      <c r="AF17" s="86" t="b">
        <v>0</v>
      </c>
      <c r="AG17" s="86" t="s">
        <v>342</v>
      </c>
      <c r="AH17" s="86"/>
      <c r="AI17" s="92" t="s">
        <v>338</v>
      </c>
      <c r="AJ17" s="86" t="b">
        <v>0</v>
      </c>
      <c r="AK17" s="86">
        <v>0</v>
      </c>
      <c r="AL17" s="92" t="s">
        <v>338</v>
      </c>
      <c r="AM17" s="86" t="s">
        <v>348</v>
      </c>
      <c r="AN17" s="86" t="b">
        <v>0</v>
      </c>
      <c r="AO17" s="92" t="s">
        <v>322</v>
      </c>
      <c r="AP17" s="86" t="s">
        <v>176</v>
      </c>
      <c r="AQ17" s="86">
        <v>0</v>
      </c>
      <c r="AR17" s="86">
        <v>0</v>
      </c>
      <c r="AS17" s="86"/>
      <c r="AT17" s="86"/>
      <c r="AU17" s="86"/>
      <c r="AV17" s="86"/>
      <c r="AW17" s="86"/>
      <c r="AX17" s="86"/>
      <c r="AY17" s="86"/>
      <c r="AZ17" s="86"/>
      <c r="BA17">
        <v>5</v>
      </c>
      <c r="BB17" s="85" t="str">
        <f>REPLACE(INDEX(GroupVertices[Group],MATCH(Edges[[#This Row],[Vertex 1]],GroupVertices[Vertex],0)),1,1,"")</f>
        <v>2</v>
      </c>
      <c r="BC17" s="85" t="str">
        <f>REPLACE(INDEX(GroupVertices[Group],MATCH(Edges[[#This Row],[Vertex 2]],GroupVertices[Vertex],0)),1,1,"")</f>
        <v>2</v>
      </c>
      <c r="BD17" s="51">
        <v>3</v>
      </c>
      <c r="BE17" s="52">
        <v>17.647058823529413</v>
      </c>
      <c r="BF17" s="51">
        <v>0</v>
      </c>
      <c r="BG17" s="52">
        <v>0</v>
      </c>
      <c r="BH17" s="51">
        <v>0</v>
      </c>
      <c r="BI17" s="52">
        <v>0</v>
      </c>
      <c r="BJ17" s="51">
        <v>14</v>
      </c>
      <c r="BK17" s="52">
        <v>82.3529411764706</v>
      </c>
      <c r="BL17" s="51">
        <v>17</v>
      </c>
    </row>
    <row r="18" spans="1:64" ht="30">
      <c r="A18" s="84" t="s">
        <v>220</v>
      </c>
      <c r="B18" s="84" t="s">
        <v>220</v>
      </c>
      <c r="C18" s="53" t="s">
        <v>836</v>
      </c>
      <c r="D18" s="54">
        <v>10</v>
      </c>
      <c r="E18" s="65" t="s">
        <v>136</v>
      </c>
      <c r="F18" s="55">
        <v>12</v>
      </c>
      <c r="G18" s="53"/>
      <c r="H18" s="57"/>
      <c r="I18" s="56"/>
      <c r="J18" s="56"/>
      <c r="K18" s="36" t="s">
        <v>65</v>
      </c>
      <c r="L18" s="83">
        <v>18</v>
      </c>
      <c r="M18" s="83"/>
      <c r="N18" s="63"/>
      <c r="O18" s="86" t="s">
        <v>176</v>
      </c>
      <c r="P18" s="88">
        <v>43601.829189814816</v>
      </c>
      <c r="Q18" s="86" t="s">
        <v>243</v>
      </c>
      <c r="R18" s="89" t="s">
        <v>253</v>
      </c>
      <c r="S18" s="86" t="s">
        <v>260</v>
      </c>
      <c r="T18" s="86" t="s">
        <v>269</v>
      </c>
      <c r="U18" s="89" t="s">
        <v>274</v>
      </c>
      <c r="V18" s="89" t="s">
        <v>274</v>
      </c>
      <c r="W18" s="88">
        <v>43601.829189814816</v>
      </c>
      <c r="X18" s="89" t="s">
        <v>298</v>
      </c>
      <c r="Y18" s="86"/>
      <c r="Z18" s="86"/>
      <c r="AA18" s="92" t="s">
        <v>323</v>
      </c>
      <c r="AB18" s="86"/>
      <c r="AC18" s="86" t="b">
        <v>0</v>
      </c>
      <c r="AD18" s="86">
        <v>0</v>
      </c>
      <c r="AE18" s="92" t="s">
        <v>338</v>
      </c>
      <c r="AF18" s="86" t="b">
        <v>0</v>
      </c>
      <c r="AG18" s="86" t="s">
        <v>342</v>
      </c>
      <c r="AH18" s="86"/>
      <c r="AI18" s="92" t="s">
        <v>338</v>
      </c>
      <c r="AJ18" s="86" t="b">
        <v>0</v>
      </c>
      <c r="AK18" s="86">
        <v>0</v>
      </c>
      <c r="AL18" s="92" t="s">
        <v>338</v>
      </c>
      <c r="AM18" s="86" t="s">
        <v>348</v>
      </c>
      <c r="AN18" s="86" t="b">
        <v>0</v>
      </c>
      <c r="AO18" s="92" t="s">
        <v>323</v>
      </c>
      <c r="AP18" s="86" t="s">
        <v>176</v>
      </c>
      <c r="AQ18" s="86">
        <v>0</v>
      </c>
      <c r="AR18" s="86">
        <v>0</v>
      </c>
      <c r="AS18" s="86"/>
      <c r="AT18" s="86"/>
      <c r="AU18" s="86"/>
      <c r="AV18" s="86"/>
      <c r="AW18" s="86"/>
      <c r="AX18" s="86"/>
      <c r="AY18" s="86"/>
      <c r="AZ18" s="86"/>
      <c r="BA18">
        <v>5</v>
      </c>
      <c r="BB18" s="85" t="str">
        <f>REPLACE(INDEX(GroupVertices[Group],MATCH(Edges[[#This Row],[Vertex 1]],GroupVertices[Vertex],0)),1,1,"")</f>
        <v>2</v>
      </c>
      <c r="BC18" s="85" t="str">
        <f>REPLACE(INDEX(GroupVertices[Group],MATCH(Edges[[#This Row],[Vertex 2]],GroupVertices[Vertex],0)),1,1,"")</f>
        <v>2</v>
      </c>
      <c r="BD18" s="51">
        <v>3</v>
      </c>
      <c r="BE18" s="52">
        <v>17.647058823529413</v>
      </c>
      <c r="BF18" s="51">
        <v>0</v>
      </c>
      <c r="BG18" s="52">
        <v>0</v>
      </c>
      <c r="BH18" s="51">
        <v>0</v>
      </c>
      <c r="BI18" s="52">
        <v>0</v>
      </c>
      <c r="BJ18" s="51">
        <v>14</v>
      </c>
      <c r="BK18" s="52">
        <v>82.3529411764706</v>
      </c>
      <c r="BL18" s="51">
        <v>17</v>
      </c>
    </row>
    <row r="19" spans="1:64" ht="45">
      <c r="A19" s="84" t="s">
        <v>221</v>
      </c>
      <c r="B19" s="84" t="s">
        <v>229</v>
      </c>
      <c r="C19" s="53" t="s">
        <v>834</v>
      </c>
      <c r="D19" s="54">
        <v>3</v>
      </c>
      <c r="E19" s="65" t="s">
        <v>132</v>
      </c>
      <c r="F19" s="55">
        <v>35</v>
      </c>
      <c r="G19" s="53"/>
      <c r="H19" s="57"/>
      <c r="I19" s="56"/>
      <c r="J19" s="56"/>
      <c r="K19" s="36" t="s">
        <v>65</v>
      </c>
      <c r="L19" s="83">
        <v>19</v>
      </c>
      <c r="M19" s="83"/>
      <c r="N19" s="63"/>
      <c r="O19" s="86" t="s">
        <v>231</v>
      </c>
      <c r="P19" s="88">
        <v>43315.11914351852</v>
      </c>
      <c r="Q19" s="86" t="s">
        <v>244</v>
      </c>
      <c r="R19" s="86"/>
      <c r="S19" s="86"/>
      <c r="T19" s="86" t="s">
        <v>262</v>
      </c>
      <c r="U19" s="89" t="s">
        <v>275</v>
      </c>
      <c r="V19" s="89" t="s">
        <v>275</v>
      </c>
      <c r="W19" s="88">
        <v>43315.11914351852</v>
      </c>
      <c r="X19" s="89" t="s">
        <v>299</v>
      </c>
      <c r="Y19" s="86"/>
      <c r="Z19" s="86"/>
      <c r="AA19" s="92" t="s">
        <v>324</v>
      </c>
      <c r="AB19" s="92" t="s">
        <v>336</v>
      </c>
      <c r="AC19" s="86" t="b">
        <v>0</v>
      </c>
      <c r="AD19" s="86">
        <v>4</v>
      </c>
      <c r="AE19" s="92" t="s">
        <v>341</v>
      </c>
      <c r="AF19" s="86" t="b">
        <v>0</v>
      </c>
      <c r="AG19" s="86" t="s">
        <v>342</v>
      </c>
      <c r="AH19" s="86"/>
      <c r="AI19" s="92" t="s">
        <v>338</v>
      </c>
      <c r="AJ19" s="86" t="b">
        <v>0</v>
      </c>
      <c r="AK19" s="86">
        <v>2</v>
      </c>
      <c r="AL19" s="92" t="s">
        <v>338</v>
      </c>
      <c r="AM19" s="86" t="s">
        <v>345</v>
      </c>
      <c r="AN19" s="86" t="b">
        <v>0</v>
      </c>
      <c r="AO19" s="92" t="s">
        <v>336</v>
      </c>
      <c r="AP19" s="86" t="s">
        <v>351</v>
      </c>
      <c r="AQ19" s="86">
        <v>0</v>
      </c>
      <c r="AR19" s="86">
        <v>0</v>
      </c>
      <c r="AS19" s="86"/>
      <c r="AT19" s="86"/>
      <c r="AU19" s="86"/>
      <c r="AV19" s="86"/>
      <c r="AW19" s="86"/>
      <c r="AX19" s="86"/>
      <c r="AY19" s="86"/>
      <c r="AZ19" s="86"/>
      <c r="BA19">
        <v>1</v>
      </c>
      <c r="BB19" s="85" t="str">
        <f>REPLACE(INDEX(GroupVertices[Group],MATCH(Edges[[#This Row],[Vertex 1]],GroupVertices[Vertex],0)),1,1,"")</f>
        <v>3</v>
      </c>
      <c r="BC19" s="85" t="str">
        <f>REPLACE(INDEX(GroupVertices[Group],MATCH(Edges[[#This Row],[Vertex 2]],GroupVertices[Vertex],0)),1,1,"")</f>
        <v>3</v>
      </c>
      <c r="BD19" s="51">
        <v>2</v>
      </c>
      <c r="BE19" s="52">
        <v>5.128205128205129</v>
      </c>
      <c r="BF19" s="51">
        <v>0</v>
      </c>
      <c r="BG19" s="52">
        <v>0</v>
      </c>
      <c r="BH19" s="51">
        <v>0</v>
      </c>
      <c r="BI19" s="52">
        <v>0</v>
      </c>
      <c r="BJ19" s="51">
        <v>37</v>
      </c>
      <c r="BK19" s="52">
        <v>94.87179487179488</v>
      </c>
      <c r="BL19" s="51">
        <v>39</v>
      </c>
    </row>
    <row r="20" spans="1:64" ht="45">
      <c r="A20" s="84" t="s">
        <v>222</v>
      </c>
      <c r="B20" s="84" t="s">
        <v>229</v>
      </c>
      <c r="C20" s="53" t="s">
        <v>834</v>
      </c>
      <c r="D20" s="54">
        <v>3</v>
      </c>
      <c r="E20" s="65" t="s">
        <v>132</v>
      </c>
      <c r="F20" s="55">
        <v>35</v>
      </c>
      <c r="G20" s="53"/>
      <c r="H20" s="57"/>
      <c r="I20" s="56"/>
      <c r="J20" s="56"/>
      <c r="K20" s="36" t="s">
        <v>65</v>
      </c>
      <c r="L20" s="83">
        <v>20</v>
      </c>
      <c r="M20" s="83"/>
      <c r="N20" s="63"/>
      <c r="O20" s="86" t="s">
        <v>230</v>
      </c>
      <c r="P20" s="88">
        <v>43601.963854166665</v>
      </c>
      <c r="Q20" s="86" t="s">
        <v>245</v>
      </c>
      <c r="R20" s="86"/>
      <c r="S20" s="86"/>
      <c r="T20" s="86"/>
      <c r="U20" s="86"/>
      <c r="V20" s="89" t="s">
        <v>282</v>
      </c>
      <c r="W20" s="88">
        <v>43601.963854166665</v>
      </c>
      <c r="X20" s="89" t="s">
        <v>300</v>
      </c>
      <c r="Y20" s="86"/>
      <c r="Z20" s="86"/>
      <c r="AA20" s="92" t="s">
        <v>325</v>
      </c>
      <c r="AB20" s="86"/>
      <c r="AC20" s="86" t="b">
        <v>0</v>
      </c>
      <c r="AD20" s="86">
        <v>0</v>
      </c>
      <c r="AE20" s="92" t="s">
        <v>338</v>
      </c>
      <c r="AF20" s="86" t="b">
        <v>0</v>
      </c>
      <c r="AG20" s="86" t="s">
        <v>342</v>
      </c>
      <c r="AH20" s="86"/>
      <c r="AI20" s="92" t="s">
        <v>338</v>
      </c>
      <c r="AJ20" s="86" t="b">
        <v>0</v>
      </c>
      <c r="AK20" s="86">
        <v>2</v>
      </c>
      <c r="AL20" s="92" t="s">
        <v>324</v>
      </c>
      <c r="AM20" s="86" t="s">
        <v>349</v>
      </c>
      <c r="AN20" s="86" t="b">
        <v>0</v>
      </c>
      <c r="AO20" s="92" t="s">
        <v>324</v>
      </c>
      <c r="AP20" s="86" t="s">
        <v>176</v>
      </c>
      <c r="AQ20" s="86">
        <v>0</v>
      </c>
      <c r="AR20" s="86">
        <v>0</v>
      </c>
      <c r="AS20" s="86"/>
      <c r="AT20" s="86"/>
      <c r="AU20" s="86"/>
      <c r="AV20" s="86"/>
      <c r="AW20" s="86"/>
      <c r="AX20" s="86"/>
      <c r="AY20" s="86"/>
      <c r="AZ20" s="86"/>
      <c r="BA20">
        <v>1</v>
      </c>
      <c r="BB20" s="85" t="str">
        <f>REPLACE(INDEX(GroupVertices[Group],MATCH(Edges[[#This Row],[Vertex 1]],GroupVertices[Vertex],0)),1,1,"")</f>
        <v>3</v>
      </c>
      <c r="BC20" s="85" t="str">
        <f>REPLACE(INDEX(GroupVertices[Group],MATCH(Edges[[#This Row],[Vertex 2]],GroupVertices[Vertex],0)),1,1,"")</f>
        <v>3</v>
      </c>
      <c r="BD20" s="51"/>
      <c r="BE20" s="52"/>
      <c r="BF20" s="51"/>
      <c r="BG20" s="52"/>
      <c r="BH20" s="51"/>
      <c r="BI20" s="52"/>
      <c r="BJ20" s="51"/>
      <c r="BK20" s="52"/>
      <c r="BL20" s="51"/>
    </row>
    <row r="21" spans="1:64" ht="45">
      <c r="A21" s="84" t="s">
        <v>222</v>
      </c>
      <c r="B21" s="84" t="s">
        <v>221</v>
      </c>
      <c r="C21" s="53" t="s">
        <v>834</v>
      </c>
      <c r="D21" s="54">
        <v>3</v>
      </c>
      <c r="E21" s="65" t="s">
        <v>132</v>
      </c>
      <c r="F21" s="55">
        <v>35</v>
      </c>
      <c r="G21" s="53"/>
      <c r="H21" s="57"/>
      <c r="I21" s="56"/>
      <c r="J21" s="56"/>
      <c r="K21" s="36" t="s">
        <v>65</v>
      </c>
      <c r="L21" s="83">
        <v>21</v>
      </c>
      <c r="M21" s="83"/>
      <c r="N21" s="63"/>
      <c r="O21" s="86" t="s">
        <v>230</v>
      </c>
      <c r="P21" s="88">
        <v>43601.963854166665</v>
      </c>
      <c r="Q21" s="86" t="s">
        <v>245</v>
      </c>
      <c r="R21" s="86"/>
      <c r="S21" s="86"/>
      <c r="T21" s="86"/>
      <c r="U21" s="86"/>
      <c r="V21" s="89" t="s">
        <v>282</v>
      </c>
      <c r="W21" s="88">
        <v>43601.963854166665</v>
      </c>
      <c r="X21" s="89" t="s">
        <v>300</v>
      </c>
      <c r="Y21" s="86"/>
      <c r="Z21" s="86"/>
      <c r="AA21" s="92" t="s">
        <v>325</v>
      </c>
      <c r="AB21" s="86"/>
      <c r="AC21" s="86" t="b">
        <v>0</v>
      </c>
      <c r="AD21" s="86">
        <v>0</v>
      </c>
      <c r="AE21" s="92" t="s">
        <v>338</v>
      </c>
      <c r="AF21" s="86" t="b">
        <v>0</v>
      </c>
      <c r="AG21" s="86" t="s">
        <v>342</v>
      </c>
      <c r="AH21" s="86"/>
      <c r="AI21" s="92" t="s">
        <v>338</v>
      </c>
      <c r="AJ21" s="86" t="b">
        <v>0</v>
      </c>
      <c r="AK21" s="86">
        <v>2</v>
      </c>
      <c r="AL21" s="92" t="s">
        <v>324</v>
      </c>
      <c r="AM21" s="86" t="s">
        <v>349</v>
      </c>
      <c r="AN21" s="86" t="b">
        <v>0</v>
      </c>
      <c r="AO21" s="92" t="s">
        <v>324</v>
      </c>
      <c r="AP21" s="86" t="s">
        <v>176</v>
      </c>
      <c r="AQ21" s="86">
        <v>0</v>
      </c>
      <c r="AR21" s="86">
        <v>0</v>
      </c>
      <c r="AS21" s="86"/>
      <c r="AT21" s="86"/>
      <c r="AU21" s="86"/>
      <c r="AV21" s="86"/>
      <c r="AW21" s="86"/>
      <c r="AX21" s="86"/>
      <c r="AY21" s="86"/>
      <c r="AZ21" s="86"/>
      <c r="BA21">
        <v>1</v>
      </c>
      <c r="BB21" s="85" t="str">
        <f>REPLACE(INDEX(GroupVertices[Group],MATCH(Edges[[#This Row],[Vertex 1]],GroupVertices[Vertex],0)),1,1,"")</f>
        <v>3</v>
      </c>
      <c r="BC21" s="85" t="str">
        <f>REPLACE(INDEX(GroupVertices[Group],MATCH(Edges[[#This Row],[Vertex 2]],GroupVertices[Vertex],0)),1,1,"")</f>
        <v>3</v>
      </c>
      <c r="BD21" s="51">
        <v>2</v>
      </c>
      <c r="BE21" s="52">
        <v>8.333333333333334</v>
      </c>
      <c r="BF21" s="51">
        <v>0</v>
      </c>
      <c r="BG21" s="52">
        <v>0</v>
      </c>
      <c r="BH21" s="51">
        <v>0</v>
      </c>
      <c r="BI21" s="52">
        <v>0</v>
      </c>
      <c r="BJ21" s="51">
        <v>22</v>
      </c>
      <c r="BK21" s="52">
        <v>91.66666666666667</v>
      </c>
      <c r="BL21" s="51">
        <v>24</v>
      </c>
    </row>
    <row r="22" spans="1:64" ht="30">
      <c r="A22" s="84" t="s">
        <v>223</v>
      </c>
      <c r="B22" s="84" t="s">
        <v>223</v>
      </c>
      <c r="C22" s="53" t="s">
        <v>836</v>
      </c>
      <c r="D22" s="54">
        <v>10</v>
      </c>
      <c r="E22" s="65" t="s">
        <v>136</v>
      </c>
      <c r="F22" s="55">
        <v>12</v>
      </c>
      <c r="G22" s="53"/>
      <c r="H22" s="57"/>
      <c r="I22" s="56"/>
      <c r="J22" s="56"/>
      <c r="K22" s="36" t="s">
        <v>65</v>
      </c>
      <c r="L22" s="83">
        <v>22</v>
      </c>
      <c r="M22" s="83"/>
      <c r="N22" s="63"/>
      <c r="O22" s="86" t="s">
        <v>176</v>
      </c>
      <c r="P22" s="88">
        <v>43590.31460648148</v>
      </c>
      <c r="Q22" s="86" t="s">
        <v>246</v>
      </c>
      <c r="R22" s="89" t="s">
        <v>253</v>
      </c>
      <c r="S22" s="86" t="s">
        <v>260</v>
      </c>
      <c r="T22" s="86" t="s">
        <v>269</v>
      </c>
      <c r="U22" s="89" t="s">
        <v>276</v>
      </c>
      <c r="V22" s="89" t="s">
        <v>276</v>
      </c>
      <c r="W22" s="88">
        <v>43590.31460648148</v>
      </c>
      <c r="X22" s="89" t="s">
        <v>301</v>
      </c>
      <c r="Y22" s="86"/>
      <c r="Z22" s="86"/>
      <c r="AA22" s="92" t="s">
        <v>326</v>
      </c>
      <c r="AB22" s="86"/>
      <c r="AC22" s="86" t="b">
        <v>0</v>
      </c>
      <c r="AD22" s="86">
        <v>0</v>
      </c>
      <c r="AE22" s="92" t="s">
        <v>338</v>
      </c>
      <c r="AF22" s="86" t="b">
        <v>0</v>
      </c>
      <c r="AG22" s="86" t="s">
        <v>342</v>
      </c>
      <c r="AH22" s="86"/>
      <c r="AI22" s="92" t="s">
        <v>338</v>
      </c>
      <c r="AJ22" s="86" t="b">
        <v>0</v>
      </c>
      <c r="AK22" s="86">
        <v>0</v>
      </c>
      <c r="AL22" s="92" t="s">
        <v>338</v>
      </c>
      <c r="AM22" s="86" t="s">
        <v>348</v>
      </c>
      <c r="AN22" s="86" t="b">
        <v>0</v>
      </c>
      <c r="AO22" s="92" t="s">
        <v>326</v>
      </c>
      <c r="AP22" s="86" t="s">
        <v>176</v>
      </c>
      <c r="AQ22" s="86">
        <v>0</v>
      </c>
      <c r="AR22" s="86">
        <v>0</v>
      </c>
      <c r="AS22" s="86"/>
      <c r="AT22" s="86"/>
      <c r="AU22" s="86"/>
      <c r="AV22" s="86"/>
      <c r="AW22" s="86"/>
      <c r="AX22" s="86"/>
      <c r="AY22" s="86"/>
      <c r="AZ22" s="86"/>
      <c r="BA22">
        <v>7</v>
      </c>
      <c r="BB22" s="85" t="str">
        <f>REPLACE(INDEX(GroupVertices[Group],MATCH(Edges[[#This Row],[Vertex 1]],GroupVertices[Vertex],0)),1,1,"")</f>
        <v>2</v>
      </c>
      <c r="BC22" s="85" t="str">
        <f>REPLACE(INDEX(GroupVertices[Group],MATCH(Edges[[#This Row],[Vertex 2]],GroupVertices[Vertex],0)),1,1,"")</f>
        <v>2</v>
      </c>
      <c r="BD22" s="51">
        <v>3</v>
      </c>
      <c r="BE22" s="52">
        <v>17.647058823529413</v>
      </c>
      <c r="BF22" s="51">
        <v>0</v>
      </c>
      <c r="BG22" s="52">
        <v>0</v>
      </c>
      <c r="BH22" s="51">
        <v>0</v>
      </c>
      <c r="BI22" s="52">
        <v>0</v>
      </c>
      <c r="BJ22" s="51">
        <v>14</v>
      </c>
      <c r="BK22" s="52">
        <v>82.3529411764706</v>
      </c>
      <c r="BL22" s="51">
        <v>17</v>
      </c>
    </row>
    <row r="23" spans="1:64" ht="30">
      <c r="A23" s="84" t="s">
        <v>223</v>
      </c>
      <c r="B23" s="84" t="s">
        <v>223</v>
      </c>
      <c r="C23" s="53" t="s">
        <v>836</v>
      </c>
      <c r="D23" s="54">
        <v>10</v>
      </c>
      <c r="E23" s="65" t="s">
        <v>136</v>
      </c>
      <c r="F23" s="55">
        <v>12</v>
      </c>
      <c r="G23" s="53"/>
      <c r="H23" s="57"/>
      <c r="I23" s="56"/>
      <c r="J23" s="56"/>
      <c r="K23" s="36" t="s">
        <v>65</v>
      </c>
      <c r="L23" s="83">
        <v>23</v>
      </c>
      <c r="M23" s="83"/>
      <c r="N23" s="63"/>
      <c r="O23" s="86" t="s">
        <v>176</v>
      </c>
      <c r="P23" s="88">
        <v>43592.26321759259</v>
      </c>
      <c r="Q23" s="86" t="s">
        <v>246</v>
      </c>
      <c r="R23" s="89" t="s">
        <v>253</v>
      </c>
      <c r="S23" s="86" t="s">
        <v>260</v>
      </c>
      <c r="T23" s="86" t="s">
        <v>269</v>
      </c>
      <c r="U23" s="89" t="s">
        <v>276</v>
      </c>
      <c r="V23" s="89" t="s">
        <v>276</v>
      </c>
      <c r="W23" s="88">
        <v>43592.26321759259</v>
      </c>
      <c r="X23" s="89" t="s">
        <v>302</v>
      </c>
      <c r="Y23" s="86"/>
      <c r="Z23" s="86"/>
      <c r="AA23" s="92" t="s">
        <v>327</v>
      </c>
      <c r="AB23" s="86"/>
      <c r="AC23" s="86" t="b">
        <v>0</v>
      </c>
      <c r="AD23" s="86">
        <v>0</v>
      </c>
      <c r="AE23" s="92" t="s">
        <v>338</v>
      </c>
      <c r="AF23" s="86" t="b">
        <v>0</v>
      </c>
      <c r="AG23" s="86" t="s">
        <v>342</v>
      </c>
      <c r="AH23" s="86"/>
      <c r="AI23" s="92" t="s">
        <v>338</v>
      </c>
      <c r="AJ23" s="86" t="b">
        <v>0</v>
      </c>
      <c r="AK23" s="86">
        <v>0</v>
      </c>
      <c r="AL23" s="92" t="s">
        <v>338</v>
      </c>
      <c r="AM23" s="86" t="s">
        <v>348</v>
      </c>
      <c r="AN23" s="86" t="b">
        <v>0</v>
      </c>
      <c r="AO23" s="92" t="s">
        <v>327</v>
      </c>
      <c r="AP23" s="86" t="s">
        <v>176</v>
      </c>
      <c r="AQ23" s="86">
        <v>0</v>
      </c>
      <c r="AR23" s="86">
        <v>0</v>
      </c>
      <c r="AS23" s="86"/>
      <c r="AT23" s="86"/>
      <c r="AU23" s="86"/>
      <c r="AV23" s="86"/>
      <c r="AW23" s="86"/>
      <c r="AX23" s="86"/>
      <c r="AY23" s="86"/>
      <c r="AZ23" s="86"/>
      <c r="BA23">
        <v>7</v>
      </c>
      <c r="BB23" s="85" t="str">
        <f>REPLACE(INDEX(GroupVertices[Group],MATCH(Edges[[#This Row],[Vertex 1]],GroupVertices[Vertex],0)),1,1,"")</f>
        <v>2</v>
      </c>
      <c r="BC23" s="85" t="str">
        <f>REPLACE(INDEX(GroupVertices[Group],MATCH(Edges[[#This Row],[Vertex 2]],GroupVertices[Vertex],0)),1,1,"")</f>
        <v>2</v>
      </c>
      <c r="BD23" s="51">
        <v>3</v>
      </c>
      <c r="BE23" s="52">
        <v>17.647058823529413</v>
      </c>
      <c r="BF23" s="51">
        <v>0</v>
      </c>
      <c r="BG23" s="52">
        <v>0</v>
      </c>
      <c r="BH23" s="51">
        <v>0</v>
      </c>
      <c r="BI23" s="52">
        <v>0</v>
      </c>
      <c r="BJ23" s="51">
        <v>14</v>
      </c>
      <c r="BK23" s="52">
        <v>82.3529411764706</v>
      </c>
      <c r="BL23" s="51">
        <v>17</v>
      </c>
    </row>
    <row r="24" spans="1:64" ht="30">
      <c r="A24" s="84" t="s">
        <v>223</v>
      </c>
      <c r="B24" s="84" t="s">
        <v>223</v>
      </c>
      <c r="C24" s="53" t="s">
        <v>836</v>
      </c>
      <c r="D24" s="54">
        <v>10</v>
      </c>
      <c r="E24" s="65" t="s">
        <v>136</v>
      </c>
      <c r="F24" s="55">
        <v>12</v>
      </c>
      <c r="G24" s="53"/>
      <c r="H24" s="57"/>
      <c r="I24" s="56"/>
      <c r="J24" s="56"/>
      <c r="K24" s="36" t="s">
        <v>65</v>
      </c>
      <c r="L24" s="83">
        <v>24</v>
      </c>
      <c r="M24" s="83"/>
      <c r="N24" s="63"/>
      <c r="O24" s="86" t="s">
        <v>176</v>
      </c>
      <c r="P24" s="88">
        <v>43594.22016203704</v>
      </c>
      <c r="Q24" s="86" t="s">
        <v>246</v>
      </c>
      <c r="R24" s="89" t="s">
        <v>253</v>
      </c>
      <c r="S24" s="86" t="s">
        <v>260</v>
      </c>
      <c r="T24" s="86" t="s">
        <v>269</v>
      </c>
      <c r="U24" s="89" t="s">
        <v>276</v>
      </c>
      <c r="V24" s="89" t="s">
        <v>276</v>
      </c>
      <c r="W24" s="88">
        <v>43594.22016203704</v>
      </c>
      <c r="X24" s="89" t="s">
        <v>303</v>
      </c>
      <c r="Y24" s="86"/>
      <c r="Z24" s="86"/>
      <c r="AA24" s="92" t="s">
        <v>328</v>
      </c>
      <c r="AB24" s="86"/>
      <c r="AC24" s="86" t="b">
        <v>0</v>
      </c>
      <c r="AD24" s="86">
        <v>0</v>
      </c>
      <c r="AE24" s="92" t="s">
        <v>338</v>
      </c>
      <c r="AF24" s="86" t="b">
        <v>0</v>
      </c>
      <c r="AG24" s="86" t="s">
        <v>342</v>
      </c>
      <c r="AH24" s="86"/>
      <c r="AI24" s="92" t="s">
        <v>338</v>
      </c>
      <c r="AJ24" s="86" t="b">
        <v>0</v>
      </c>
      <c r="AK24" s="86">
        <v>0</v>
      </c>
      <c r="AL24" s="92" t="s">
        <v>338</v>
      </c>
      <c r="AM24" s="86" t="s">
        <v>348</v>
      </c>
      <c r="AN24" s="86" t="b">
        <v>0</v>
      </c>
      <c r="AO24" s="92" t="s">
        <v>328</v>
      </c>
      <c r="AP24" s="86" t="s">
        <v>176</v>
      </c>
      <c r="AQ24" s="86">
        <v>0</v>
      </c>
      <c r="AR24" s="86">
        <v>0</v>
      </c>
      <c r="AS24" s="86"/>
      <c r="AT24" s="86"/>
      <c r="AU24" s="86"/>
      <c r="AV24" s="86"/>
      <c r="AW24" s="86"/>
      <c r="AX24" s="86"/>
      <c r="AY24" s="86"/>
      <c r="AZ24" s="86"/>
      <c r="BA24">
        <v>7</v>
      </c>
      <c r="BB24" s="85" t="str">
        <f>REPLACE(INDEX(GroupVertices[Group],MATCH(Edges[[#This Row],[Vertex 1]],GroupVertices[Vertex],0)),1,1,"")</f>
        <v>2</v>
      </c>
      <c r="BC24" s="85" t="str">
        <f>REPLACE(INDEX(GroupVertices[Group],MATCH(Edges[[#This Row],[Vertex 2]],GroupVertices[Vertex],0)),1,1,"")</f>
        <v>2</v>
      </c>
      <c r="BD24" s="51">
        <v>3</v>
      </c>
      <c r="BE24" s="52">
        <v>17.647058823529413</v>
      </c>
      <c r="BF24" s="51">
        <v>0</v>
      </c>
      <c r="BG24" s="52">
        <v>0</v>
      </c>
      <c r="BH24" s="51">
        <v>0</v>
      </c>
      <c r="BI24" s="52">
        <v>0</v>
      </c>
      <c r="BJ24" s="51">
        <v>14</v>
      </c>
      <c r="BK24" s="52">
        <v>82.3529411764706</v>
      </c>
      <c r="BL24" s="51">
        <v>17</v>
      </c>
    </row>
    <row r="25" spans="1:64" ht="30">
      <c r="A25" s="84" t="s">
        <v>223</v>
      </c>
      <c r="B25" s="84" t="s">
        <v>223</v>
      </c>
      <c r="C25" s="53" t="s">
        <v>836</v>
      </c>
      <c r="D25" s="54">
        <v>10</v>
      </c>
      <c r="E25" s="65" t="s">
        <v>136</v>
      </c>
      <c r="F25" s="55">
        <v>12</v>
      </c>
      <c r="G25" s="53"/>
      <c r="H25" s="57"/>
      <c r="I25" s="56"/>
      <c r="J25" s="56"/>
      <c r="K25" s="36" t="s">
        <v>65</v>
      </c>
      <c r="L25" s="83">
        <v>25</v>
      </c>
      <c r="M25" s="83"/>
      <c r="N25" s="63"/>
      <c r="O25" s="86" t="s">
        <v>176</v>
      </c>
      <c r="P25" s="88">
        <v>43596.178506944445</v>
      </c>
      <c r="Q25" s="86" t="s">
        <v>246</v>
      </c>
      <c r="R25" s="89" t="s">
        <v>253</v>
      </c>
      <c r="S25" s="86" t="s">
        <v>260</v>
      </c>
      <c r="T25" s="86" t="s">
        <v>269</v>
      </c>
      <c r="U25" s="89" t="s">
        <v>276</v>
      </c>
      <c r="V25" s="89" t="s">
        <v>276</v>
      </c>
      <c r="W25" s="88">
        <v>43596.178506944445</v>
      </c>
      <c r="X25" s="89" t="s">
        <v>304</v>
      </c>
      <c r="Y25" s="86"/>
      <c r="Z25" s="86"/>
      <c r="AA25" s="92" t="s">
        <v>329</v>
      </c>
      <c r="AB25" s="86"/>
      <c r="AC25" s="86" t="b">
        <v>0</v>
      </c>
      <c r="AD25" s="86">
        <v>0</v>
      </c>
      <c r="AE25" s="92" t="s">
        <v>338</v>
      </c>
      <c r="AF25" s="86" t="b">
        <v>0</v>
      </c>
      <c r="AG25" s="86" t="s">
        <v>342</v>
      </c>
      <c r="AH25" s="86"/>
      <c r="AI25" s="92" t="s">
        <v>338</v>
      </c>
      <c r="AJ25" s="86" t="b">
        <v>0</v>
      </c>
      <c r="AK25" s="86">
        <v>0</v>
      </c>
      <c r="AL25" s="92" t="s">
        <v>338</v>
      </c>
      <c r="AM25" s="86" t="s">
        <v>348</v>
      </c>
      <c r="AN25" s="86" t="b">
        <v>0</v>
      </c>
      <c r="AO25" s="92" t="s">
        <v>329</v>
      </c>
      <c r="AP25" s="86" t="s">
        <v>176</v>
      </c>
      <c r="AQ25" s="86">
        <v>0</v>
      </c>
      <c r="AR25" s="86">
        <v>0</v>
      </c>
      <c r="AS25" s="86"/>
      <c r="AT25" s="86"/>
      <c r="AU25" s="86"/>
      <c r="AV25" s="86"/>
      <c r="AW25" s="86"/>
      <c r="AX25" s="86"/>
      <c r="AY25" s="86"/>
      <c r="AZ25" s="86"/>
      <c r="BA25">
        <v>7</v>
      </c>
      <c r="BB25" s="85" t="str">
        <f>REPLACE(INDEX(GroupVertices[Group],MATCH(Edges[[#This Row],[Vertex 1]],GroupVertices[Vertex],0)),1,1,"")</f>
        <v>2</v>
      </c>
      <c r="BC25" s="85" t="str">
        <f>REPLACE(INDEX(GroupVertices[Group],MATCH(Edges[[#This Row],[Vertex 2]],GroupVertices[Vertex],0)),1,1,"")</f>
        <v>2</v>
      </c>
      <c r="BD25" s="51">
        <v>3</v>
      </c>
      <c r="BE25" s="52">
        <v>17.647058823529413</v>
      </c>
      <c r="BF25" s="51">
        <v>0</v>
      </c>
      <c r="BG25" s="52">
        <v>0</v>
      </c>
      <c r="BH25" s="51">
        <v>0</v>
      </c>
      <c r="BI25" s="52">
        <v>0</v>
      </c>
      <c r="BJ25" s="51">
        <v>14</v>
      </c>
      <c r="BK25" s="52">
        <v>82.3529411764706</v>
      </c>
      <c r="BL25" s="51">
        <v>17</v>
      </c>
    </row>
    <row r="26" spans="1:64" ht="30">
      <c r="A26" s="84" t="s">
        <v>223</v>
      </c>
      <c r="B26" s="84" t="s">
        <v>223</v>
      </c>
      <c r="C26" s="53" t="s">
        <v>836</v>
      </c>
      <c r="D26" s="54">
        <v>10</v>
      </c>
      <c r="E26" s="65" t="s">
        <v>136</v>
      </c>
      <c r="F26" s="55">
        <v>12</v>
      </c>
      <c r="G26" s="53"/>
      <c r="H26" s="57"/>
      <c r="I26" s="56"/>
      <c r="J26" s="56"/>
      <c r="K26" s="36" t="s">
        <v>65</v>
      </c>
      <c r="L26" s="83">
        <v>26</v>
      </c>
      <c r="M26" s="83"/>
      <c r="N26" s="63"/>
      <c r="O26" s="86" t="s">
        <v>176</v>
      </c>
      <c r="P26" s="88">
        <v>43598.12648148148</v>
      </c>
      <c r="Q26" s="86" t="s">
        <v>246</v>
      </c>
      <c r="R26" s="89" t="s">
        <v>253</v>
      </c>
      <c r="S26" s="86" t="s">
        <v>260</v>
      </c>
      <c r="T26" s="86" t="s">
        <v>269</v>
      </c>
      <c r="U26" s="89" t="s">
        <v>276</v>
      </c>
      <c r="V26" s="89" t="s">
        <v>276</v>
      </c>
      <c r="W26" s="88">
        <v>43598.12648148148</v>
      </c>
      <c r="X26" s="89" t="s">
        <v>305</v>
      </c>
      <c r="Y26" s="86"/>
      <c r="Z26" s="86"/>
      <c r="AA26" s="92" t="s">
        <v>330</v>
      </c>
      <c r="AB26" s="86"/>
      <c r="AC26" s="86" t="b">
        <v>0</v>
      </c>
      <c r="AD26" s="86">
        <v>0</v>
      </c>
      <c r="AE26" s="92" t="s">
        <v>338</v>
      </c>
      <c r="AF26" s="86" t="b">
        <v>0</v>
      </c>
      <c r="AG26" s="86" t="s">
        <v>342</v>
      </c>
      <c r="AH26" s="86"/>
      <c r="AI26" s="92" t="s">
        <v>338</v>
      </c>
      <c r="AJ26" s="86" t="b">
        <v>0</v>
      </c>
      <c r="AK26" s="86">
        <v>0</v>
      </c>
      <c r="AL26" s="92" t="s">
        <v>338</v>
      </c>
      <c r="AM26" s="86" t="s">
        <v>348</v>
      </c>
      <c r="AN26" s="86" t="b">
        <v>0</v>
      </c>
      <c r="AO26" s="92" t="s">
        <v>330</v>
      </c>
      <c r="AP26" s="86" t="s">
        <v>176</v>
      </c>
      <c r="AQ26" s="86">
        <v>0</v>
      </c>
      <c r="AR26" s="86">
        <v>0</v>
      </c>
      <c r="AS26" s="86"/>
      <c r="AT26" s="86"/>
      <c r="AU26" s="86"/>
      <c r="AV26" s="86"/>
      <c r="AW26" s="86"/>
      <c r="AX26" s="86"/>
      <c r="AY26" s="86"/>
      <c r="AZ26" s="86"/>
      <c r="BA26">
        <v>7</v>
      </c>
      <c r="BB26" s="85" t="str">
        <f>REPLACE(INDEX(GroupVertices[Group],MATCH(Edges[[#This Row],[Vertex 1]],GroupVertices[Vertex],0)),1,1,"")</f>
        <v>2</v>
      </c>
      <c r="BC26" s="85" t="str">
        <f>REPLACE(INDEX(GroupVertices[Group],MATCH(Edges[[#This Row],[Vertex 2]],GroupVertices[Vertex],0)),1,1,"")</f>
        <v>2</v>
      </c>
      <c r="BD26" s="51">
        <v>3</v>
      </c>
      <c r="BE26" s="52">
        <v>17.647058823529413</v>
      </c>
      <c r="BF26" s="51">
        <v>0</v>
      </c>
      <c r="BG26" s="52">
        <v>0</v>
      </c>
      <c r="BH26" s="51">
        <v>0</v>
      </c>
      <c r="BI26" s="52">
        <v>0</v>
      </c>
      <c r="BJ26" s="51">
        <v>14</v>
      </c>
      <c r="BK26" s="52">
        <v>82.3529411764706</v>
      </c>
      <c r="BL26" s="51">
        <v>17</v>
      </c>
    </row>
    <row r="27" spans="1:64" ht="30">
      <c r="A27" s="84" t="s">
        <v>223</v>
      </c>
      <c r="B27" s="84" t="s">
        <v>223</v>
      </c>
      <c r="C27" s="53" t="s">
        <v>836</v>
      </c>
      <c r="D27" s="54">
        <v>10</v>
      </c>
      <c r="E27" s="65" t="s">
        <v>136</v>
      </c>
      <c r="F27" s="55">
        <v>12</v>
      </c>
      <c r="G27" s="53"/>
      <c r="H27" s="57"/>
      <c r="I27" s="56"/>
      <c r="J27" s="56"/>
      <c r="K27" s="36" t="s">
        <v>65</v>
      </c>
      <c r="L27" s="83">
        <v>27</v>
      </c>
      <c r="M27" s="83"/>
      <c r="N27" s="63"/>
      <c r="O27" s="86" t="s">
        <v>176</v>
      </c>
      <c r="P27" s="88">
        <v>43600.085439814815</v>
      </c>
      <c r="Q27" s="86" t="s">
        <v>246</v>
      </c>
      <c r="R27" s="89" t="s">
        <v>253</v>
      </c>
      <c r="S27" s="86" t="s">
        <v>260</v>
      </c>
      <c r="T27" s="86" t="s">
        <v>269</v>
      </c>
      <c r="U27" s="89" t="s">
        <v>276</v>
      </c>
      <c r="V27" s="89" t="s">
        <v>276</v>
      </c>
      <c r="W27" s="88">
        <v>43600.085439814815</v>
      </c>
      <c r="X27" s="89" t="s">
        <v>306</v>
      </c>
      <c r="Y27" s="86"/>
      <c r="Z27" s="86"/>
      <c r="AA27" s="92" t="s">
        <v>331</v>
      </c>
      <c r="AB27" s="86"/>
      <c r="AC27" s="86" t="b">
        <v>0</v>
      </c>
      <c r="AD27" s="86">
        <v>0</v>
      </c>
      <c r="AE27" s="92" t="s">
        <v>338</v>
      </c>
      <c r="AF27" s="86" t="b">
        <v>0</v>
      </c>
      <c r="AG27" s="86" t="s">
        <v>342</v>
      </c>
      <c r="AH27" s="86"/>
      <c r="AI27" s="92" t="s">
        <v>338</v>
      </c>
      <c r="AJ27" s="86" t="b">
        <v>0</v>
      </c>
      <c r="AK27" s="86">
        <v>0</v>
      </c>
      <c r="AL27" s="92" t="s">
        <v>338</v>
      </c>
      <c r="AM27" s="86" t="s">
        <v>348</v>
      </c>
      <c r="AN27" s="86" t="b">
        <v>0</v>
      </c>
      <c r="AO27" s="92" t="s">
        <v>331</v>
      </c>
      <c r="AP27" s="86" t="s">
        <v>176</v>
      </c>
      <c r="AQ27" s="86">
        <v>0</v>
      </c>
      <c r="AR27" s="86">
        <v>0</v>
      </c>
      <c r="AS27" s="86"/>
      <c r="AT27" s="86"/>
      <c r="AU27" s="86"/>
      <c r="AV27" s="86"/>
      <c r="AW27" s="86"/>
      <c r="AX27" s="86"/>
      <c r="AY27" s="86"/>
      <c r="AZ27" s="86"/>
      <c r="BA27">
        <v>7</v>
      </c>
      <c r="BB27" s="85" t="str">
        <f>REPLACE(INDEX(GroupVertices[Group],MATCH(Edges[[#This Row],[Vertex 1]],GroupVertices[Vertex],0)),1,1,"")</f>
        <v>2</v>
      </c>
      <c r="BC27" s="85" t="str">
        <f>REPLACE(INDEX(GroupVertices[Group],MATCH(Edges[[#This Row],[Vertex 2]],GroupVertices[Vertex],0)),1,1,"")</f>
        <v>2</v>
      </c>
      <c r="BD27" s="51">
        <v>3</v>
      </c>
      <c r="BE27" s="52">
        <v>17.647058823529413</v>
      </c>
      <c r="BF27" s="51">
        <v>0</v>
      </c>
      <c r="BG27" s="52">
        <v>0</v>
      </c>
      <c r="BH27" s="51">
        <v>0</v>
      </c>
      <c r="BI27" s="52">
        <v>0</v>
      </c>
      <c r="BJ27" s="51">
        <v>14</v>
      </c>
      <c r="BK27" s="52">
        <v>82.3529411764706</v>
      </c>
      <c r="BL27" s="51">
        <v>17</v>
      </c>
    </row>
    <row r="28" spans="1:64" ht="30">
      <c r="A28" s="84" t="s">
        <v>223</v>
      </c>
      <c r="B28" s="84" t="s">
        <v>223</v>
      </c>
      <c r="C28" s="53" t="s">
        <v>836</v>
      </c>
      <c r="D28" s="54">
        <v>10</v>
      </c>
      <c r="E28" s="65" t="s">
        <v>136</v>
      </c>
      <c r="F28" s="55">
        <v>12</v>
      </c>
      <c r="G28" s="53"/>
      <c r="H28" s="57"/>
      <c r="I28" s="56"/>
      <c r="J28" s="56"/>
      <c r="K28" s="36" t="s">
        <v>65</v>
      </c>
      <c r="L28" s="83">
        <v>28</v>
      </c>
      <c r="M28" s="83"/>
      <c r="N28" s="63"/>
      <c r="O28" s="86" t="s">
        <v>176</v>
      </c>
      <c r="P28" s="88">
        <v>43602.03266203704</v>
      </c>
      <c r="Q28" s="86" t="s">
        <v>246</v>
      </c>
      <c r="R28" s="89" t="s">
        <v>253</v>
      </c>
      <c r="S28" s="86" t="s">
        <v>260</v>
      </c>
      <c r="T28" s="86" t="s">
        <v>269</v>
      </c>
      <c r="U28" s="89" t="s">
        <v>276</v>
      </c>
      <c r="V28" s="89" t="s">
        <v>276</v>
      </c>
      <c r="W28" s="88">
        <v>43602.03266203704</v>
      </c>
      <c r="X28" s="89" t="s">
        <v>307</v>
      </c>
      <c r="Y28" s="86"/>
      <c r="Z28" s="86"/>
      <c r="AA28" s="92" t="s">
        <v>332</v>
      </c>
      <c r="AB28" s="86"/>
      <c r="AC28" s="86" t="b">
        <v>0</v>
      </c>
      <c r="AD28" s="86">
        <v>0</v>
      </c>
      <c r="AE28" s="92" t="s">
        <v>338</v>
      </c>
      <c r="AF28" s="86" t="b">
        <v>0</v>
      </c>
      <c r="AG28" s="86" t="s">
        <v>342</v>
      </c>
      <c r="AH28" s="86"/>
      <c r="AI28" s="92" t="s">
        <v>338</v>
      </c>
      <c r="AJ28" s="86" t="b">
        <v>0</v>
      </c>
      <c r="AK28" s="86">
        <v>0</v>
      </c>
      <c r="AL28" s="92" t="s">
        <v>338</v>
      </c>
      <c r="AM28" s="86" t="s">
        <v>348</v>
      </c>
      <c r="AN28" s="86" t="b">
        <v>0</v>
      </c>
      <c r="AO28" s="92" t="s">
        <v>332</v>
      </c>
      <c r="AP28" s="86" t="s">
        <v>176</v>
      </c>
      <c r="AQ28" s="86">
        <v>0</v>
      </c>
      <c r="AR28" s="86">
        <v>0</v>
      </c>
      <c r="AS28" s="86"/>
      <c r="AT28" s="86"/>
      <c r="AU28" s="86"/>
      <c r="AV28" s="86"/>
      <c r="AW28" s="86"/>
      <c r="AX28" s="86"/>
      <c r="AY28" s="86"/>
      <c r="AZ28" s="86"/>
      <c r="BA28">
        <v>7</v>
      </c>
      <c r="BB28" s="85" t="str">
        <f>REPLACE(INDEX(GroupVertices[Group],MATCH(Edges[[#This Row],[Vertex 1]],GroupVertices[Vertex],0)),1,1,"")</f>
        <v>2</v>
      </c>
      <c r="BC28" s="85" t="str">
        <f>REPLACE(INDEX(GroupVertices[Group],MATCH(Edges[[#This Row],[Vertex 2]],GroupVertices[Vertex],0)),1,1,"")</f>
        <v>2</v>
      </c>
      <c r="BD28" s="51">
        <v>3</v>
      </c>
      <c r="BE28" s="52">
        <v>17.647058823529413</v>
      </c>
      <c r="BF28" s="51">
        <v>0</v>
      </c>
      <c r="BG28" s="52">
        <v>0</v>
      </c>
      <c r="BH28" s="51">
        <v>0</v>
      </c>
      <c r="BI28" s="52">
        <v>0</v>
      </c>
      <c r="BJ28" s="51">
        <v>14</v>
      </c>
      <c r="BK28" s="52">
        <v>82.3529411764706</v>
      </c>
      <c r="BL28" s="51">
        <v>17</v>
      </c>
    </row>
    <row r="29" spans="1:64" ht="45">
      <c r="A29" s="84" t="s">
        <v>224</v>
      </c>
      <c r="B29" s="84" t="s">
        <v>224</v>
      </c>
      <c r="C29" s="53" t="s">
        <v>834</v>
      </c>
      <c r="D29" s="54">
        <v>3</v>
      </c>
      <c r="E29" s="65" t="s">
        <v>132</v>
      </c>
      <c r="F29" s="55">
        <v>35</v>
      </c>
      <c r="G29" s="53"/>
      <c r="H29" s="57"/>
      <c r="I29" s="56"/>
      <c r="J29" s="56"/>
      <c r="K29" s="36" t="s">
        <v>65</v>
      </c>
      <c r="L29" s="83">
        <v>29</v>
      </c>
      <c r="M29" s="83"/>
      <c r="N29" s="63"/>
      <c r="O29" s="86" t="s">
        <v>176</v>
      </c>
      <c r="P29" s="88">
        <v>43602.66216435185</v>
      </c>
      <c r="Q29" s="86" t="s">
        <v>247</v>
      </c>
      <c r="R29" s="86" t="s">
        <v>254</v>
      </c>
      <c r="S29" s="86" t="s">
        <v>261</v>
      </c>
      <c r="T29" s="86" t="s">
        <v>270</v>
      </c>
      <c r="U29" s="86"/>
      <c r="V29" s="89" t="s">
        <v>283</v>
      </c>
      <c r="W29" s="88">
        <v>43602.66216435185</v>
      </c>
      <c r="X29" s="89" t="s">
        <v>308</v>
      </c>
      <c r="Y29" s="86"/>
      <c r="Z29" s="86"/>
      <c r="AA29" s="92" t="s">
        <v>333</v>
      </c>
      <c r="AB29" s="86"/>
      <c r="AC29" s="86" t="b">
        <v>0</v>
      </c>
      <c r="AD29" s="86">
        <v>0</v>
      </c>
      <c r="AE29" s="92" t="s">
        <v>338</v>
      </c>
      <c r="AF29" s="86" t="b">
        <v>0</v>
      </c>
      <c r="AG29" s="86" t="s">
        <v>342</v>
      </c>
      <c r="AH29" s="86"/>
      <c r="AI29" s="92" t="s">
        <v>338</v>
      </c>
      <c r="AJ29" s="86" t="b">
        <v>0</v>
      </c>
      <c r="AK29" s="86">
        <v>0</v>
      </c>
      <c r="AL29" s="92" t="s">
        <v>338</v>
      </c>
      <c r="AM29" s="86" t="s">
        <v>350</v>
      </c>
      <c r="AN29" s="86" t="b">
        <v>0</v>
      </c>
      <c r="AO29" s="92" t="s">
        <v>333</v>
      </c>
      <c r="AP29" s="86" t="s">
        <v>176</v>
      </c>
      <c r="AQ29" s="86">
        <v>0</v>
      </c>
      <c r="AR29" s="86">
        <v>0</v>
      </c>
      <c r="AS29" s="86"/>
      <c r="AT29" s="86"/>
      <c r="AU29" s="86"/>
      <c r="AV29" s="86"/>
      <c r="AW29" s="86"/>
      <c r="AX29" s="86"/>
      <c r="AY29" s="86"/>
      <c r="AZ29" s="86"/>
      <c r="BA29">
        <v>1</v>
      </c>
      <c r="BB29" s="85" t="str">
        <f>REPLACE(INDEX(GroupVertices[Group],MATCH(Edges[[#This Row],[Vertex 1]],GroupVertices[Vertex],0)),1,1,"")</f>
        <v>2</v>
      </c>
      <c r="BC29" s="85" t="str">
        <f>REPLACE(INDEX(GroupVertices[Group],MATCH(Edges[[#This Row],[Vertex 2]],GroupVertices[Vertex],0)),1,1,"")</f>
        <v>2</v>
      </c>
      <c r="BD29" s="51">
        <v>2</v>
      </c>
      <c r="BE29" s="52">
        <v>6.0606060606060606</v>
      </c>
      <c r="BF29" s="51">
        <v>0</v>
      </c>
      <c r="BG29" s="52">
        <v>0</v>
      </c>
      <c r="BH29" s="51">
        <v>0</v>
      </c>
      <c r="BI29" s="52">
        <v>0</v>
      </c>
      <c r="BJ29" s="51">
        <v>31</v>
      </c>
      <c r="BK29" s="52">
        <v>93.93939393939394</v>
      </c>
      <c r="BL29" s="51">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ErrorMessage="1" sqref="N2:N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Color" prompt="To select an optional edge color, right-click and select Select Color on the right-click menu." sqref="C3:C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Opacity" prompt="Enter an optional edge opacity between 0 (transparent) and 100 (opaque)." errorTitle="Invalid Edge Opacity" error="The optional edge opacity must be a whole number between 0 and 10." sqref="F3:F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showErrorMessage="1" promptTitle="Vertex 1 Name" prompt="Enter the name of the edge's first vertex." sqref="A3:A29"/>
    <dataValidation allowBlank="1" showInputMessage="1" showErrorMessage="1" promptTitle="Vertex 2 Name" prompt="Enter the name of the edge's second vertex." sqref="B3:B29"/>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
  </dataValidations>
  <hyperlinks>
    <hyperlink ref="R7" r:id="rId1" display="https://twitter.com/chokooi/status/1126515824217423873"/>
    <hyperlink ref="R9" r:id="rId2" display="https://www.journalism.org/2018/12/03/americans-still-prefer-watching-to-reading-the-news-and-mostly-still-through-television/"/>
    <hyperlink ref="R10" r:id="rId3" display="https://www.pewresearch.org/fact-tank/2019/04/10/share-of-u-s-adults-using-social-media-including-facebook-is-mostly-unchanged-since-2018/"/>
    <hyperlink ref="R11" r:id="rId4" display="https://www.pewresearch.org/fact-tank/2019/04/10/share-of-u-s-adults-using-social-media-including-facebook-is-mostly-unchanged-since-2018/"/>
    <hyperlink ref="R12" r:id="rId5" display="https://link.medium.com/HAJRr8KstW"/>
    <hyperlink ref="R13" r:id="rId6" display="http://www.cnn.com/2019/05/14/media/disney-buys-comcast-hulu-ownership/index.html"/>
    <hyperlink ref="R14" r:id="rId7" display="http://womenspowerbook.org/articles/The-American-Presidential-Elections-2016-Will-Hillary-or-Trump-Win-in-The-Social-Media-And-The-Main-Media-Battle-womens-power-book.htm"/>
    <hyperlink ref="R15" r:id="rId8" display="http://womenspowerbook.org/articles/The-American-Presidential-Elections-2016-Will-Hillary-or-Trump-Win-in-The-Social-Media-And-The-Main-Media-Battle-womens-power-book.htm"/>
    <hyperlink ref="R16" r:id="rId9" display="http://womenspowerbook.org/articles/The-American-Presidential-Elections-2016-Will-Hillary-or-Trump-Win-in-The-Social-Media-And-The-Main-Media-Battle-womens-power-book.htm"/>
    <hyperlink ref="R17" r:id="rId10" display="http://womenspowerbook.org/articles/The-American-Presidential-Elections-2016-Will-Hillary-or-Trump-Win-in-The-Social-Media-And-The-Main-Media-Battle-womens-power-book.htm"/>
    <hyperlink ref="R18" r:id="rId11" display="http://womenspowerbook.org/articles/The-American-Presidential-Elections-2016-Will-Hillary-or-Trump-Win-in-The-Social-Media-And-The-Main-Media-Battle-womens-power-book.htm"/>
    <hyperlink ref="R22" r:id="rId12" display="http://womenspowerbook.org/articles/The-American-Presidential-Elections-2016-Will-Hillary-or-Trump-Win-in-The-Social-Media-And-The-Main-Media-Battle-womens-power-book.htm"/>
    <hyperlink ref="R23" r:id="rId13" display="http://womenspowerbook.org/articles/The-American-Presidential-Elections-2016-Will-Hillary-or-Trump-Win-in-The-Social-Media-And-The-Main-Media-Battle-womens-power-book.htm"/>
    <hyperlink ref="R24" r:id="rId14" display="http://womenspowerbook.org/articles/The-American-Presidential-Elections-2016-Will-Hillary-or-Trump-Win-in-The-Social-Media-And-The-Main-Media-Battle-womens-power-book.htm"/>
    <hyperlink ref="R25" r:id="rId15" display="http://womenspowerbook.org/articles/The-American-Presidential-Elections-2016-Will-Hillary-or-Trump-Win-in-The-Social-Media-And-The-Main-Media-Battle-womens-power-book.htm"/>
    <hyperlink ref="R26" r:id="rId16" display="http://womenspowerbook.org/articles/The-American-Presidential-Elections-2016-Will-Hillary-or-Trump-Win-in-The-Social-Media-And-The-Main-Media-Battle-womens-power-book.htm"/>
    <hyperlink ref="R27" r:id="rId17" display="http://womenspowerbook.org/articles/The-American-Presidential-Elections-2016-Will-Hillary-or-Trump-Win-in-The-Social-Media-And-The-Main-Media-Battle-womens-power-book.htm"/>
    <hyperlink ref="R28" r:id="rId18" display="http://womenspowerbook.org/articles/The-American-Presidential-Elections-2016-Will-Hillary-or-Trump-Win-in-The-Social-Media-And-The-Main-Media-Battle-womens-power-book.htm"/>
    <hyperlink ref="U3" r:id="rId19" display="https://pbs.twimg.com/tweet_video_thumb/CWejWyDWsAA0863.png"/>
    <hyperlink ref="U4" r:id="rId20" display="https://pbs.twimg.com/tweet_video_thumb/CWejWyDWsAA0863.png"/>
    <hyperlink ref="U5" r:id="rId21" display="https://pbs.twimg.com/tweet_video_thumb/CWejWyDWsAA0863.png"/>
    <hyperlink ref="U9" r:id="rId22" display="https://pbs.twimg.com/media/D6U0L04WAAAxiLb.png"/>
    <hyperlink ref="U10" r:id="rId23" display="https://pbs.twimg.com/media/D6U5OMgXsAA3vOy.png"/>
    <hyperlink ref="U14" r:id="rId24" display="https://pbs.twimg.com/media/C2dAKP2WIAATDzT.jpg"/>
    <hyperlink ref="U15" r:id="rId25" display="https://pbs.twimg.com/media/C2dAKP2WIAATDzT.jpg"/>
    <hyperlink ref="U16" r:id="rId26" display="https://pbs.twimg.com/media/C2dAKP2WIAATDzT.jpg"/>
    <hyperlink ref="U17" r:id="rId27" display="https://pbs.twimg.com/media/C2dAKP2WIAATDzT.jpg"/>
    <hyperlink ref="U18" r:id="rId28" display="https://pbs.twimg.com/media/C2dAKP2WIAATDzT.jpg"/>
    <hyperlink ref="U19" r:id="rId29" display="https://pbs.twimg.com/tweet_video_thumb/DjpJX8jU4AA0CoY.jpg"/>
    <hyperlink ref="U22" r:id="rId30" display="https://pbs.twimg.com/media/C2dkJtkXcAA0cBx.jpg"/>
    <hyperlink ref="U23" r:id="rId31" display="https://pbs.twimg.com/media/C2dkJtkXcAA0cBx.jpg"/>
    <hyperlink ref="U24" r:id="rId32" display="https://pbs.twimg.com/media/C2dkJtkXcAA0cBx.jpg"/>
    <hyperlink ref="U25" r:id="rId33" display="https://pbs.twimg.com/media/C2dkJtkXcAA0cBx.jpg"/>
    <hyperlink ref="U26" r:id="rId34" display="https://pbs.twimg.com/media/C2dkJtkXcAA0cBx.jpg"/>
    <hyperlink ref="U27" r:id="rId35" display="https://pbs.twimg.com/media/C2dkJtkXcAA0cBx.jpg"/>
    <hyperlink ref="U28" r:id="rId36" display="https://pbs.twimg.com/media/C2dkJtkXcAA0cBx.jpg"/>
    <hyperlink ref="V3" r:id="rId37" display="https://pbs.twimg.com/tweet_video_thumb/CWejWyDWsAA0863.png"/>
    <hyperlink ref="V4" r:id="rId38" display="https://pbs.twimg.com/tweet_video_thumb/CWejWyDWsAA0863.png"/>
    <hyperlink ref="V5" r:id="rId39" display="https://pbs.twimg.com/tweet_video_thumb/CWejWyDWsAA0863.png"/>
    <hyperlink ref="V6" r:id="rId40" display="http://pbs.twimg.com/profile_images/1127223100389699585/Dmi39GG8_normal.jpg"/>
    <hyperlink ref="V7" r:id="rId41" display="http://pbs.twimg.com/profile_images/729723176180047872/Ss9eW2aB_normal.jpg"/>
    <hyperlink ref="V8" r:id="rId42" display="http://pbs.twimg.com/profile_images/1118985546020327438/-cdjhA9q_normal.jpg"/>
    <hyperlink ref="V9" r:id="rId43" display="https://pbs.twimg.com/media/D6U0L04WAAAxiLb.png"/>
    <hyperlink ref="V10" r:id="rId44" display="https://pbs.twimg.com/media/D6U5OMgXsAA3vOy.png"/>
    <hyperlink ref="V11" r:id="rId45" display="http://pbs.twimg.com/profile_images/1121442591038427136/qJbee5Nh_normal.png"/>
    <hyperlink ref="V12" r:id="rId46" display="http://pbs.twimg.com/profile_images/1062510630492528641/Tm30HDnT_normal.jpg"/>
    <hyperlink ref="V13" r:id="rId47" display="http://pbs.twimg.com/profile_images/1062510630492528641/Tm30HDnT_normal.jpg"/>
    <hyperlink ref="V14" r:id="rId48" display="https://pbs.twimg.com/media/C2dAKP2WIAATDzT.jpg"/>
    <hyperlink ref="V15" r:id="rId49" display="https://pbs.twimg.com/media/C2dAKP2WIAATDzT.jpg"/>
    <hyperlink ref="V16" r:id="rId50" display="https://pbs.twimg.com/media/C2dAKP2WIAATDzT.jpg"/>
    <hyperlink ref="V17" r:id="rId51" display="https://pbs.twimg.com/media/C2dAKP2WIAATDzT.jpg"/>
    <hyperlink ref="V18" r:id="rId52" display="https://pbs.twimg.com/media/C2dAKP2WIAATDzT.jpg"/>
    <hyperlink ref="V19" r:id="rId53" display="https://pbs.twimg.com/tweet_video_thumb/DjpJX8jU4AA0CoY.jpg"/>
    <hyperlink ref="V20" r:id="rId54" display="http://pbs.twimg.com/profile_images/736019467675672576/uWG9sBSK_normal.jpg"/>
    <hyperlink ref="V21" r:id="rId55" display="http://pbs.twimg.com/profile_images/736019467675672576/uWG9sBSK_normal.jpg"/>
    <hyperlink ref="V22" r:id="rId56" display="https://pbs.twimg.com/media/C2dkJtkXcAA0cBx.jpg"/>
    <hyperlink ref="V23" r:id="rId57" display="https://pbs.twimg.com/media/C2dkJtkXcAA0cBx.jpg"/>
    <hyperlink ref="V24" r:id="rId58" display="https://pbs.twimg.com/media/C2dkJtkXcAA0cBx.jpg"/>
    <hyperlink ref="V25" r:id="rId59" display="https://pbs.twimg.com/media/C2dkJtkXcAA0cBx.jpg"/>
    <hyperlink ref="V26" r:id="rId60" display="https://pbs.twimg.com/media/C2dkJtkXcAA0cBx.jpg"/>
    <hyperlink ref="V27" r:id="rId61" display="https://pbs.twimg.com/media/C2dkJtkXcAA0cBx.jpg"/>
    <hyperlink ref="V28" r:id="rId62" display="https://pbs.twimg.com/media/C2dkJtkXcAA0cBx.jpg"/>
    <hyperlink ref="V29" r:id="rId63" display="http://pbs.twimg.com/profile_images/1018067307137060865/JAvcRPNw_normal.jpg"/>
    <hyperlink ref="X3" r:id="rId64" display="https://twitter.com/#!/kilby76/status/677690106816372736"/>
    <hyperlink ref="X4" r:id="rId65" display="https://twitter.com/#!/petertolladay/status/1126067588574871552"/>
    <hyperlink ref="X5" r:id="rId66" display="https://twitter.com/#!/petertolladay/status/1126067588574871552"/>
    <hyperlink ref="X6" r:id="rId67" display="https://twitter.com/#!/whiletrueburn/status/1126118331814154240"/>
    <hyperlink ref="X7" r:id="rId68" display="https://twitter.com/#!/mattwcummings/status/1126538935474249729"/>
    <hyperlink ref="X8" r:id="rId69" display="https://twitter.com/#!/whimsicalcaptnj/status/1127550346270842881"/>
    <hyperlink ref="X9" r:id="rId70" display="https://twitter.com/#!/chrisdaviscng/status/1127364672141836288"/>
    <hyperlink ref="X10" r:id="rId71" display="https://twitter.com/#!/chrisdaviscng/status/1127370207176077312"/>
    <hyperlink ref="X11" r:id="rId72" display="https://twitter.com/#!/chyredu/status/1128057035411677184"/>
    <hyperlink ref="X12" r:id="rId73" display="https://twitter.com/#!/derekeb/status/1125447587035619335"/>
    <hyperlink ref="X13" r:id="rId74" display="https://twitter.com/#!/derekeb/status/1128364696472440833"/>
    <hyperlink ref="X14" r:id="rId75" display="https://twitter.com/#!/womenspowerbook/status/1124840398734577669"/>
    <hyperlink ref="X15" r:id="rId76" display="https://twitter.com/#!/womenspowerbook/status/1125886817809702913"/>
    <hyperlink ref="X16" r:id="rId77" display="https://twitter.com/#!/womenspowerbook/status/1126989569164025858"/>
    <hyperlink ref="X17" r:id="rId78" display="https://twitter.com/#!/womenspowerbook/status/1128061765135290374"/>
    <hyperlink ref="X18" r:id="rId79" display="https://twitter.com/#!/womenspowerbook/status/1129112793637150721"/>
    <hyperlink ref="X19" r:id="rId80" display="https://twitter.com/#!/dntowns/status/1025212551787831296"/>
    <hyperlink ref="X20" r:id="rId81" display="https://twitter.com/#!/oketoast/status/1129161595458920454"/>
    <hyperlink ref="X21" r:id="rId82" display="https://twitter.com/#!/oketoast/status/1129161595458920454"/>
    <hyperlink ref="X22" r:id="rId83" display="https://twitter.com/#!/faithatheismnub/status/1124940049244725248"/>
    <hyperlink ref="X23" r:id="rId84" display="https://twitter.com/#!/faithatheismnub/status/1125646200856895488"/>
    <hyperlink ref="X24" r:id="rId85" display="https://twitter.com/#!/faithatheismnub/status/1126355372258811905"/>
    <hyperlink ref="X25" r:id="rId86" display="https://twitter.com/#!/faithatheismnub/status/1127065054229291009"/>
    <hyperlink ref="X26" r:id="rId87" display="https://twitter.com/#!/faithatheismnub/status/1127770976643616771"/>
    <hyperlink ref="X27" r:id="rId88" display="https://twitter.com/#!/faithatheismnub/status/1128480880366891008"/>
    <hyperlink ref="X28" r:id="rId89" display="https://twitter.com/#!/faithatheismnub/status/1129186527723048961"/>
    <hyperlink ref="X29" r:id="rId90" display="https://twitter.com/#!/kevwemodupe/status/1129414655070363658"/>
  </hyperlinks>
  <printOptions/>
  <pageMargins left="0.7" right="0.7" top="0.75" bottom="0.75" header="0.3" footer="0.3"/>
  <pageSetup horizontalDpi="600" verticalDpi="600" orientation="portrait" r:id="rId94"/>
  <legacyDrawing r:id="rId92"/>
  <tableParts>
    <tablePart r:id="rId9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794</v>
      </c>
      <c r="B1" s="13" t="s">
        <v>803</v>
      </c>
      <c r="C1" s="13" t="s">
        <v>804</v>
      </c>
      <c r="D1" s="13" t="s">
        <v>144</v>
      </c>
      <c r="E1" s="13" t="s">
        <v>806</v>
      </c>
      <c r="F1" s="13" t="s">
        <v>807</v>
      </c>
      <c r="G1" s="13" t="s">
        <v>808</v>
      </c>
    </row>
    <row r="2" spans="1:7" ht="15">
      <c r="A2" s="85" t="s">
        <v>634</v>
      </c>
      <c r="B2" s="85">
        <v>48</v>
      </c>
      <c r="C2" s="132">
        <v>0.09580838323353293</v>
      </c>
      <c r="D2" s="85" t="s">
        <v>805</v>
      </c>
      <c r="E2" s="85"/>
      <c r="F2" s="85"/>
      <c r="G2" s="85"/>
    </row>
    <row r="3" spans="1:7" ht="15">
      <c r="A3" s="85" t="s">
        <v>635</v>
      </c>
      <c r="B3" s="85">
        <v>1</v>
      </c>
      <c r="C3" s="132">
        <v>0.001996007984031936</v>
      </c>
      <c r="D3" s="85" t="s">
        <v>805</v>
      </c>
      <c r="E3" s="85"/>
      <c r="F3" s="85"/>
      <c r="G3" s="85"/>
    </row>
    <row r="4" spans="1:7" ht="15">
      <c r="A4" s="85" t="s">
        <v>636</v>
      </c>
      <c r="B4" s="85">
        <v>0</v>
      </c>
      <c r="C4" s="132">
        <v>0</v>
      </c>
      <c r="D4" s="85" t="s">
        <v>805</v>
      </c>
      <c r="E4" s="85"/>
      <c r="F4" s="85"/>
      <c r="G4" s="85"/>
    </row>
    <row r="5" spans="1:7" ht="15">
      <c r="A5" s="85" t="s">
        <v>637</v>
      </c>
      <c r="B5" s="85">
        <v>452</v>
      </c>
      <c r="C5" s="132">
        <v>0.9021956087824351</v>
      </c>
      <c r="D5" s="85" t="s">
        <v>805</v>
      </c>
      <c r="E5" s="85"/>
      <c r="F5" s="85"/>
      <c r="G5" s="85"/>
    </row>
    <row r="6" spans="1:7" ht="15">
      <c r="A6" s="85" t="s">
        <v>638</v>
      </c>
      <c r="B6" s="85">
        <v>501</v>
      </c>
      <c r="C6" s="132">
        <v>1</v>
      </c>
      <c r="D6" s="85" t="s">
        <v>805</v>
      </c>
      <c r="E6" s="85"/>
      <c r="F6" s="85"/>
      <c r="G6" s="85"/>
    </row>
    <row r="7" spans="1:7" ht="15">
      <c r="A7" s="91" t="s">
        <v>639</v>
      </c>
      <c r="B7" s="91">
        <v>22</v>
      </c>
      <c r="C7" s="133">
        <v>0.003735110742190492</v>
      </c>
      <c r="D7" s="91" t="s">
        <v>805</v>
      </c>
      <c r="E7" s="91" t="b">
        <v>0</v>
      </c>
      <c r="F7" s="91" t="b">
        <v>0</v>
      </c>
      <c r="G7" s="91" t="b">
        <v>0</v>
      </c>
    </row>
    <row r="8" spans="1:7" ht="15">
      <c r="A8" s="91" t="s">
        <v>640</v>
      </c>
      <c r="B8" s="91">
        <v>12</v>
      </c>
      <c r="C8" s="133">
        <v>0.011697569270620654</v>
      </c>
      <c r="D8" s="91" t="s">
        <v>805</v>
      </c>
      <c r="E8" s="91" t="b">
        <v>0</v>
      </c>
      <c r="F8" s="91" t="b">
        <v>0</v>
      </c>
      <c r="G8" s="91" t="b">
        <v>0</v>
      </c>
    </row>
    <row r="9" spans="1:7" ht="15">
      <c r="A9" s="91" t="s">
        <v>641</v>
      </c>
      <c r="B9" s="91">
        <v>12</v>
      </c>
      <c r="C9" s="133">
        <v>0.011697569270620654</v>
      </c>
      <c r="D9" s="91" t="s">
        <v>805</v>
      </c>
      <c r="E9" s="91" t="b">
        <v>0</v>
      </c>
      <c r="F9" s="91" t="b">
        <v>0</v>
      </c>
      <c r="G9" s="91" t="b">
        <v>0</v>
      </c>
    </row>
    <row r="10" spans="1:7" ht="15">
      <c r="A10" s="91" t="s">
        <v>642</v>
      </c>
      <c r="B10" s="91">
        <v>12</v>
      </c>
      <c r="C10" s="133">
        <v>0.011697569270620654</v>
      </c>
      <c r="D10" s="91" t="s">
        <v>805</v>
      </c>
      <c r="E10" s="91" t="b">
        <v>0</v>
      </c>
      <c r="F10" s="91" t="b">
        <v>0</v>
      </c>
      <c r="G10" s="91" t="b">
        <v>0</v>
      </c>
    </row>
    <row r="11" spans="1:7" ht="15">
      <c r="A11" s="91" t="s">
        <v>643</v>
      </c>
      <c r="B11" s="91">
        <v>12</v>
      </c>
      <c r="C11" s="133">
        <v>0.011697569270620654</v>
      </c>
      <c r="D11" s="91" t="s">
        <v>805</v>
      </c>
      <c r="E11" s="91" t="b">
        <v>0</v>
      </c>
      <c r="F11" s="91" t="b">
        <v>0</v>
      </c>
      <c r="G11" s="91" t="b">
        <v>0</v>
      </c>
    </row>
    <row r="12" spans="1:7" ht="15">
      <c r="A12" s="91" t="s">
        <v>652</v>
      </c>
      <c r="B12" s="91">
        <v>12</v>
      </c>
      <c r="C12" s="133">
        <v>0.011697569270620654</v>
      </c>
      <c r="D12" s="91" t="s">
        <v>805</v>
      </c>
      <c r="E12" s="91" t="b">
        <v>0</v>
      </c>
      <c r="F12" s="91" t="b">
        <v>0</v>
      </c>
      <c r="G12" s="91" t="b">
        <v>0</v>
      </c>
    </row>
    <row r="13" spans="1:7" ht="15">
      <c r="A13" s="91" t="s">
        <v>653</v>
      </c>
      <c r="B13" s="91">
        <v>12</v>
      </c>
      <c r="C13" s="133">
        <v>0.011697569270620654</v>
      </c>
      <c r="D13" s="91" t="s">
        <v>805</v>
      </c>
      <c r="E13" s="91" t="b">
        <v>0</v>
      </c>
      <c r="F13" s="91" t="b">
        <v>0</v>
      </c>
      <c r="G13" s="91" t="b">
        <v>0</v>
      </c>
    </row>
    <row r="14" spans="1:7" ht="15">
      <c r="A14" s="91" t="s">
        <v>654</v>
      </c>
      <c r="B14" s="91">
        <v>12</v>
      </c>
      <c r="C14" s="133">
        <v>0.011697569270620654</v>
      </c>
      <c r="D14" s="91" t="s">
        <v>805</v>
      </c>
      <c r="E14" s="91" t="b">
        <v>0</v>
      </c>
      <c r="F14" s="91" t="b">
        <v>0</v>
      </c>
      <c r="G14" s="91" t="b">
        <v>0</v>
      </c>
    </row>
    <row r="15" spans="1:7" ht="15">
      <c r="A15" s="91" t="s">
        <v>655</v>
      </c>
      <c r="B15" s="91">
        <v>12</v>
      </c>
      <c r="C15" s="133">
        <v>0.011697569270620654</v>
      </c>
      <c r="D15" s="91" t="s">
        <v>805</v>
      </c>
      <c r="E15" s="91" t="b">
        <v>0</v>
      </c>
      <c r="F15" s="91" t="b">
        <v>0</v>
      </c>
      <c r="G15" s="91" t="b">
        <v>0</v>
      </c>
    </row>
    <row r="16" spans="1:7" ht="15">
      <c r="A16" s="91" t="s">
        <v>656</v>
      </c>
      <c r="B16" s="91">
        <v>12</v>
      </c>
      <c r="C16" s="133">
        <v>0.011697569270620654</v>
      </c>
      <c r="D16" s="91" t="s">
        <v>805</v>
      </c>
      <c r="E16" s="91" t="b">
        <v>0</v>
      </c>
      <c r="F16" s="91" t="b">
        <v>0</v>
      </c>
      <c r="G16" s="91" t="b">
        <v>0</v>
      </c>
    </row>
    <row r="17" spans="1:7" ht="15">
      <c r="A17" s="91" t="s">
        <v>795</v>
      </c>
      <c r="B17" s="91">
        <v>12</v>
      </c>
      <c r="C17" s="133">
        <v>0.011697569270620654</v>
      </c>
      <c r="D17" s="91" t="s">
        <v>805</v>
      </c>
      <c r="E17" s="91" t="b">
        <v>1</v>
      </c>
      <c r="F17" s="91" t="b">
        <v>0</v>
      </c>
      <c r="G17" s="91" t="b">
        <v>0</v>
      </c>
    </row>
    <row r="18" spans="1:7" ht="15">
      <c r="A18" s="91" t="s">
        <v>796</v>
      </c>
      <c r="B18" s="91">
        <v>12</v>
      </c>
      <c r="C18" s="133">
        <v>0.011697569270620654</v>
      </c>
      <c r="D18" s="91" t="s">
        <v>805</v>
      </c>
      <c r="E18" s="91" t="b">
        <v>0</v>
      </c>
      <c r="F18" s="91" t="b">
        <v>0</v>
      </c>
      <c r="G18" s="91" t="b">
        <v>0</v>
      </c>
    </row>
    <row r="19" spans="1:7" ht="15">
      <c r="A19" s="91" t="s">
        <v>797</v>
      </c>
      <c r="B19" s="91">
        <v>3</v>
      </c>
      <c r="C19" s="133">
        <v>0.010063394614752813</v>
      </c>
      <c r="D19" s="91" t="s">
        <v>805</v>
      </c>
      <c r="E19" s="91" t="b">
        <v>0</v>
      </c>
      <c r="F19" s="91" t="b">
        <v>0</v>
      </c>
      <c r="G19" s="91" t="b">
        <v>0</v>
      </c>
    </row>
    <row r="20" spans="1:7" ht="15">
      <c r="A20" s="91" t="s">
        <v>798</v>
      </c>
      <c r="B20" s="91">
        <v>3</v>
      </c>
      <c r="C20" s="133">
        <v>0.008447878476627296</v>
      </c>
      <c r="D20" s="91" t="s">
        <v>805</v>
      </c>
      <c r="E20" s="91" t="b">
        <v>0</v>
      </c>
      <c r="F20" s="91" t="b">
        <v>0</v>
      </c>
      <c r="G20" s="91" t="b">
        <v>0</v>
      </c>
    </row>
    <row r="21" spans="1:7" ht="15">
      <c r="A21" s="91" t="s">
        <v>669</v>
      </c>
      <c r="B21" s="91">
        <v>3</v>
      </c>
      <c r="C21" s="133">
        <v>0.008447878476627296</v>
      </c>
      <c r="D21" s="91" t="s">
        <v>805</v>
      </c>
      <c r="E21" s="91" t="b">
        <v>0</v>
      </c>
      <c r="F21" s="91" t="b">
        <v>0</v>
      </c>
      <c r="G21" s="91" t="b">
        <v>0</v>
      </c>
    </row>
    <row r="22" spans="1:7" ht="15">
      <c r="A22" s="91" t="s">
        <v>670</v>
      </c>
      <c r="B22" s="91">
        <v>3</v>
      </c>
      <c r="C22" s="133">
        <v>0.008447878476627296</v>
      </c>
      <c r="D22" s="91" t="s">
        <v>805</v>
      </c>
      <c r="E22" s="91" t="b">
        <v>0</v>
      </c>
      <c r="F22" s="91" t="b">
        <v>0</v>
      </c>
      <c r="G22" s="91" t="b">
        <v>0</v>
      </c>
    </row>
    <row r="23" spans="1:7" ht="15">
      <c r="A23" s="91" t="s">
        <v>645</v>
      </c>
      <c r="B23" s="91">
        <v>3</v>
      </c>
      <c r="C23" s="133">
        <v>0.010063394614752813</v>
      </c>
      <c r="D23" s="91" t="s">
        <v>805</v>
      </c>
      <c r="E23" s="91" t="b">
        <v>0</v>
      </c>
      <c r="F23" s="91" t="b">
        <v>0</v>
      </c>
      <c r="G23" s="91" t="b">
        <v>0</v>
      </c>
    </row>
    <row r="24" spans="1:7" ht="15">
      <c r="A24" s="91" t="s">
        <v>799</v>
      </c>
      <c r="B24" s="91">
        <v>2</v>
      </c>
      <c r="C24" s="133">
        <v>0.006708929743168541</v>
      </c>
      <c r="D24" s="91" t="s">
        <v>805</v>
      </c>
      <c r="E24" s="91" t="b">
        <v>0</v>
      </c>
      <c r="F24" s="91" t="b">
        <v>0</v>
      </c>
      <c r="G24" s="91" t="b">
        <v>0</v>
      </c>
    </row>
    <row r="25" spans="1:7" ht="15">
      <c r="A25" s="91" t="s">
        <v>229</v>
      </c>
      <c r="B25" s="91">
        <v>2</v>
      </c>
      <c r="C25" s="133">
        <v>0.006708929743168541</v>
      </c>
      <c r="D25" s="91" t="s">
        <v>805</v>
      </c>
      <c r="E25" s="91" t="b">
        <v>0</v>
      </c>
      <c r="F25" s="91" t="b">
        <v>0</v>
      </c>
      <c r="G25" s="91" t="b">
        <v>0</v>
      </c>
    </row>
    <row r="26" spans="1:7" ht="15">
      <c r="A26" s="91" t="s">
        <v>658</v>
      </c>
      <c r="B26" s="91">
        <v>2</v>
      </c>
      <c r="C26" s="133">
        <v>0.006708929743168541</v>
      </c>
      <c r="D26" s="91" t="s">
        <v>805</v>
      </c>
      <c r="E26" s="91" t="b">
        <v>0</v>
      </c>
      <c r="F26" s="91" t="b">
        <v>0</v>
      </c>
      <c r="G26" s="91" t="b">
        <v>0</v>
      </c>
    </row>
    <row r="27" spans="1:7" ht="15">
      <c r="A27" s="91" t="s">
        <v>659</v>
      </c>
      <c r="B27" s="91">
        <v>2</v>
      </c>
      <c r="C27" s="133">
        <v>0.006708929743168541</v>
      </c>
      <c r="D27" s="91" t="s">
        <v>805</v>
      </c>
      <c r="E27" s="91" t="b">
        <v>0</v>
      </c>
      <c r="F27" s="91" t="b">
        <v>0</v>
      </c>
      <c r="G27" s="91" t="b">
        <v>0</v>
      </c>
    </row>
    <row r="28" spans="1:7" ht="15">
      <c r="A28" s="91" t="s">
        <v>660</v>
      </c>
      <c r="B28" s="91">
        <v>2</v>
      </c>
      <c r="C28" s="133">
        <v>0.006708929743168541</v>
      </c>
      <c r="D28" s="91" t="s">
        <v>805</v>
      </c>
      <c r="E28" s="91" t="b">
        <v>1</v>
      </c>
      <c r="F28" s="91" t="b">
        <v>0</v>
      </c>
      <c r="G28" s="91" t="b">
        <v>0</v>
      </c>
    </row>
    <row r="29" spans="1:7" ht="15">
      <c r="A29" s="91" t="s">
        <v>661</v>
      </c>
      <c r="B29" s="91">
        <v>2</v>
      </c>
      <c r="C29" s="133">
        <v>0.006708929743168541</v>
      </c>
      <c r="D29" s="91" t="s">
        <v>805</v>
      </c>
      <c r="E29" s="91" t="b">
        <v>0</v>
      </c>
      <c r="F29" s="91" t="b">
        <v>0</v>
      </c>
      <c r="G29" s="91" t="b">
        <v>0</v>
      </c>
    </row>
    <row r="30" spans="1:7" ht="15">
      <c r="A30" s="91" t="s">
        <v>662</v>
      </c>
      <c r="B30" s="91">
        <v>2</v>
      </c>
      <c r="C30" s="133">
        <v>0.006708929743168541</v>
      </c>
      <c r="D30" s="91" t="s">
        <v>805</v>
      </c>
      <c r="E30" s="91" t="b">
        <v>0</v>
      </c>
      <c r="F30" s="91" t="b">
        <v>0</v>
      </c>
      <c r="G30" s="91" t="b">
        <v>0</v>
      </c>
    </row>
    <row r="31" spans="1:7" ht="15">
      <c r="A31" s="91" t="s">
        <v>663</v>
      </c>
      <c r="B31" s="91">
        <v>2</v>
      </c>
      <c r="C31" s="133">
        <v>0.006708929743168541</v>
      </c>
      <c r="D31" s="91" t="s">
        <v>805</v>
      </c>
      <c r="E31" s="91" t="b">
        <v>1</v>
      </c>
      <c r="F31" s="91" t="b">
        <v>0</v>
      </c>
      <c r="G31" s="91" t="b">
        <v>0</v>
      </c>
    </row>
    <row r="32" spans="1:7" ht="15">
      <c r="A32" s="91" t="s">
        <v>664</v>
      </c>
      <c r="B32" s="91">
        <v>2</v>
      </c>
      <c r="C32" s="133">
        <v>0.006708929743168541</v>
      </c>
      <c r="D32" s="91" t="s">
        <v>805</v>
      </c>
      <c r="E32" s="91" t="b">
        <v>0</v>
      </c>
      <c r="F32" s="91" t="b">
        <v>0</v>
      </c>
      <c r="G32" s="91" t="b">
        <v>0</v>
      </c>
    </row>
    <row r="33" spans="1:7" ht="15">
      <c r="A33" s="91" t="s">
        <v>665</v>
      </c>
      <c r="B33" s="91">
        <v>2</v>
      </c>
      <c r="C33" s="133">
        <v>0.006708929743168541</v>
      </c>
      <c r="D33" s="91" t="s">
        <v>805</v>
      </c>
      <c r="E33" s="91" t="b">
        <v>0</v>
      </c>
      <c r="F33" s="91" t="b">
        <v>0</v>
      </c>
      <c r="G33" s="91" t="b">
        <v>0</v>
      </c>
    </row>
    <row r="34" spans="1:7" ht="15">
      <c r="A34" s="91" t="s">
        <v>666</v>
      </c>
      <c r="B34" s="91">
        <v>2</v>
      </c>
      <c r="C34" s="133">
        <v>0.006708929743168541</v>
      </c>
      <c r="D34" s="91" t="s">
        <v>805</v>
      </c>
      <c r="E34" s="91" t="b">
        <v>0</v>
      </c>
      <c r="F34" s="91" t="b">
        <v>0</v>
      </c>
      <c r="G34" s="91" t="b">
        <v>0</v>
      </c>
    </row>
    <row r="35" spans="1:7" ht="15">
      <c r="A35" s="91" t="s">
        <v>800</v>
      </c>
      <c r="B35" s="91">
        <v>2</v>
      </c>
      <c r="C35" s="133">
        <v>0.008550091796159252</v>
      </c>
      <c r="D35" s="91" t="s">
        <v>805</v>
      </c>
      <c r="E35" s="91" t="b">
        <v>0</v>
      </c>
      <c r="F35" s="91" t="b">
        <v>0</v>
      </c>
      <c r="G35" s="91" t="b">
        <v>0</v>
      </c>
    </row>
    <row r="36" spans="1:7" ht="15">
      <c r="A36" s="91" t="s">
        <v>671</v>
      </c>
      <c r="B36" s="91">
        <v>2</v>
      </c>
      <c r="C36" s="133">
        <v>0.006708929743168541</v>
      </c>
      <c r="D36" s="91" t="s">
        <v>805</v>
      </c>
      <c r="E36" s="91" t="b">
        <v>0</v>
      </c>
      <c r="F36" s="91" t="b">
        <v>0</v>
      </c>
      <c r="G36" s="91" t="b">
        <v>0</v>
      </c>
    </row>
    <row r="37" spans="1:7" ht="15">
      <c r="A37" s="91" t="s">
        <v>672</v>
      </c>
      <c r="B37" s="91">
        <v>2</v>
      </c>
      <c r="C37" s="133">
        <v>0.006708929743168541</v>
      </c>
      <c r="D37" s="91" t="s">
        <v>805</v>
      </c>
      <c r="E37" s="91" t="b">
        <v>0</v>
      </c>
      <c r="F37" s="91" t="b">
        <v>0</v>
      </c>
      <c r="G37" s="91" t="b">
        <v>0</v>
      </c>
    </row>
    <row r="38" spans="1:7" ht="15">
      <c r="A38" s="91" t="s">
        <v>673</v>
      </c>
      <c r="B38" s="91">
        <v>2</v>
      </c>
      <c r="C38" s="133">
        <v>0.006708929743168541</v>
      </c>
      <c r="D38" s="91" t="s">
        <v>805</v>
      </c>
      <c r="E38" s="91" t="b">
        <v>0</v>
      </c>
      <c r="F38" s="91" t="b">
        <v>0</v>
      </c>
      <c r="G38" s="91" t="b">
        <v>0</v>
      </c>
    </row>
    <row r="39" spans="1:7" ht="15">
      <c r="A39" s="91" t="s">
        <v>626</v>
      </c>
      <c r="B39" s="91">
        <v>2</v>
      </c>
      <c r="C39" s="133">
        <v>0.006708929743168541</v>
      </c>
      <c r="D39" s="91" t="s">
        <v>805</v>
      </c>
      <c r="E39" s="91" t="b">
        <v>0</v>
      </c>
      <c r="F39" s="91" t="b">
        <v>0</v>
      </c>
      <c r="G39" s="91" t="b">
        <v>0</v>
      </c>
    </row>
    <row r="40" spans="1:7" ht="15">
      <c r="A40" s="91" t="s">
        <v>674</v>
      </c>
      <c r="B40" s="91">
        <v>2</v>
      </c>
      <c r="C40" s="133">
        <v>0.006708929743168541</v>
      </c>
      <c r="D40" s="91" t="s">
        <v>805</v>
      </c>
      <c r="E40" s="91" t="b">
        <v>0</v>
      </c>
      <c r="F40" s="91" t="b">
        <v>0</v>
      </c>
      <c r="G40" s="91" t="b">
        <v>0</v>
      </c>
    </row>
    <row r="41" spans="1:7" ht="15">
      <c r="A41" s="91" t="s">
        <v>675</v>
      </c>
      <c r="B41" s="91">
        <v>2</v>
      </c>
      <c r="C41" s="133">
        <v>0.006708929743168541</v>
      </c>
      <c r="D41" s="91" t="s">
        <v>805</v>
      </c>
      <c r="E41" s="91" t="b">
        <v>0</v>
      </c>
      <c r="F41" s="91" t="b">
        <v>0</v>
      </c>
      <c r="G41" s="91" t="b">
        <v>0</v>
      </c>
    </row>
    <row r="42" spans="1:7" ht="15">
      <c r="A42" s="91" t="s">
        <v>801</v>
      </c>
      <c r="B42" s="91">
        <v>2</v>
      </c>
      <c r="C42" s="133">
        <v>0.006708929743168541</v>
      </c>
      <c r="D42" s="91" t="s">
        <v>805</v>
      </c>
      <c r="E42" s="91" t="b">
        <v>0</v>
      </c>
      <c r="F42" s="91" t="b">
        <v>0</v>
      </c>
      <c r="G42" s="91" t="b">
        <v>0</v>
      </c>
    </row>
    <row r="43" spans="1:7" ht="15">
      <c r="A43" s="91" t="s">
        <v>802</v>
      </c>
      <c r="B43" s="91">
        <v>2</v>
      </c>
      <c r="C43" s="133">
        <v>0.006708929743168541</v>
      </c>
      <c r="D43" s="91" t="s">
        <v>805</v>
      </c>
      <c r="E43" s="91" t="b">
        <v>0</v>
      </c>
      <c r="F43" s="91" t="b">
        <v>0</v>
      </c>
      <c r="G43" s="91" t="b">
        <v>0</v>
      </c>
    </row>
    <row r="44" spans="1:7" ht="15">
      <c r="A44" s="91" t="s">
        <v>212</v>
      </c>
      <c r="B44" s="91">
        <v>2</v>
      </c>
      <c r="C44" s="133">
        <v>0.006708929743168541</v>
      </c>
      <c r="D44" s="91" t="s">
        <v>805</v>
      </c>
      <c r="E44" s="91" t="b">
        <v>0</v>
      </c>
      <c r="F44" s="91" t="b">
        <v>0</v>
      </c>
      <c r="G44" s="91" t="b">
        <v>0</v>
      </c>
    </row>
    <row r="45" spans="1:7" ht="15">
      <c r="A45" s="91" t="s">
        <v>646</v>
      </c>
      <c r="B45" s="91">
        <v>2</v>
      </c>
      <c r="C45" s="133">
        <v>0.008550091796159252</v>
      </c>
      <c r="D45" s="91" t="s">
        <v>805</v>
      </c>
      <c r="E45" s="91" t="b">
        <v>0</v>
      </c>
      <c r="F45" s="91" t="b">
        <v>0</v>
      </c>
      <c r="G45" s="91" t="b">
        <v>0</v>
      </c>
    </row>
    <row r="46" spans="1:7" ht="15">
      <c r="A46" s="91" t="s">
        <v>647</v>
      </c>
      <c r="B46" s="91">
        <v>2</v>
      </c>
      <c r="C46" s="133">
        <v>0.006708929743168541</v>
      </c>
      <c r="D46" s="91" t="s">
        <v>805</v>
      </c>
      <c r="E46" s="91" t="b">
        <v>0</v>
      </c>
      <c r="F46" s="91" t="b">
        <v>0</v>
      </c>
      <c r="G46" s="91" t="b">
        <v>0</v>
      </c>
    </row>
    <row r="47" spans="1:7" ht="15">
      <c r="A47" s="91" t="s">
        <v>648</v>
      </c>
      <c r="B47" s="91">
        <v>2</v>
      </c>
      <c r="C47" s="133">
        <v>0.006708929743168541</v>
      </c>
      <c r="D47" s="91" t="s">
        <v>805</v>
      </c>
      <c r="E47" s="91" t="b">
        <v>0</v>
      </c>
      <c r="F47" s="91" t="b">
        <v>0</v>
      </c>
      <c r="G47" s="91" t="b">
        <v>0</v>
      </c>
    </row>
    <row r="48" spans="1:7" ht="15">
      <c r="A48" s="91" t="s">
        <v>649</v>
      </c>
      <c r="B48" s="91">
        <v>2</v>
      </c>
      <c r="C48" s="133">
        <v>0.006708929743168541</v>
      </c>
      <c r="D48" s="91" t="s">
        <v>805</v>
      </c>
      <c r="E48" s="91" t="b">
        <v>0</v>
      </c>
      <c r="F48" s="91" t="b">
        <v>0</v>
      </c>
      <c r="G48" s="91" t="b">
        <v>0</v>
      </c>
    </row>
    <row r="49" spans="1:7" ht="15">
      <c r="A49" s="91" t="s">
        <v>225</v>
      </c>
      <c r="B49" s="91">
        <v>2</v>
      </c>
      <c r="C49" s="133">
        <v>0.006708929743168541</v>
      </c>
      <c r="D49" s="91" t="s">
        <v>805</v>
      </c>
      <c r="E49" s="91" t="b">
        <v>0</v>
      </c>
      <c r="F49" s="91" t="b">
        <v>0</v>
      </c>
      <c r="G49" s="91" t="b">
        <v>0</v>
      </c>
    </row>
    <row r="50" spans="1:7" ht="15">
      <c r="A50" s="91" t="s">
        <v>650</v>
      </c>
      <c r="B50" s="91">
        <v>2</v>
      </c>
      <c r="C50" s="133">
        <v>0.006708929743168541</v>
      </c>
      <c r="D50" s="91" t="s">
        <v>805</v>
      </c>
      <c r="E50" s="91" t="b">
        <v>0</v>
      </c>
      <c r="F50" s="91" t="b">
        <v>0</v>
      </c>
      <c r="G50" s="91" t="b">
        <v>0</v>
      </c>
    </row>
    <row r="51" spans="1:7" ht="15">
      <c r="A51" s="91" t="s">
        <v>639</v>
      </c>
      <c r="B51" s="91">
        <v>3</v>
      </c>
      <c r="C51" s="133">
        <v>0</v>
      </c>
      <c r="D51" s="91" t="s">
        <v>546</v>
      </c>
      <c r="E51" s="91" t="b">
        <v>0</v>
      </c>
      <c r="F51" s="91" t="b">
        <v>0</v>
      </c>
      <c r="G51" s="91" t="b">
        <v>0</v>
      </c>
    </row>
    <row r="52" spans="1:7" ht="15">
      <c r="A52" s="91" t="s">
        <v>212</v>
      </c>
      <c r="B52" s="91">
        <v>2</v>
      </c>
      <c r="C52" s="133">
        <v>0.009030320977214422</v>
      </c>
      <c r="D52" s="91" t="s">
        <v>546</v>
      </c>
      <c r="E52" s="91" t="b">
        <v>0</v>
      </c>
      <c r="F52" s="91" t="b">
        <v>0</v>
      </c>
      <c r="G52" s="91" t="b">
        <v>0</v>
      </c>
    </row>
    <row r="53" spans="1:7" ht="15">
      <c r="A53" s="91" t="s">
        <v>645</v>
      </c>
      <c r="B53" s="91">
        <v>2</v>
      </c>
      <c r="C53" s="133">
        <v>0.02446775665229038</v>
      </c>
      <c r="D53" s="91" t="s">
        <v>546</v>
      </c>
      <c r="E53" s="91" t="b">
        <v>0</v>
      </c>
      <c r="F53" s="91" t="b">
        <v>0</v>
      </c>
      <c r="G53" s="91" t="b">
        <v>0</v>
      </c>
    </row>
    <row r="54" spans="1:7" ht="15">
      <c r="A54" s="91" t="s">
        <v>646</v>
      </c>
      <c r="B54" s="91">
        <v>2</v>
      </c>
      <c r="C54" s="133">
        <v>0.02446775665229038</v>
      </c>
      <c r="D54" s="91" t="s">
        <v>546</v>
      </c>
      <c r="E54" s="91" t="b">
        <v>0</v>
      </c>
      <c r="F54" s="91" t="b">
        <v>0</v>
      </c>
      <c r="G54" s="91" t="b">
        <v>0</v>
      </c>
    </row>
    <row r="55" spans="1:7" ht="15">
      <c r="A55" s="91" t="s">
        <v>647</v>
      </c>
      <c r="B55" s="91">
        <v>2</v>
      </c>
      <c r="C55" s="133">
        <v>0.009030320977214422</v>
      </c>
      <c r="D55" s="91" t="s">
        <v>546</v>
      </c>
      <c r="E55" s="91" t="b">
        <v>0</v>
      </c>
      <c r="F55" s="91" t="b">
        <v>0</v>
      </c>
      <c r="G55" s="91" t="b">
        <v>0</v>
      </c>
    </row>
    <row r="56" spans="1:7" ht="15">
      <c r="A56" s="91" t="s">
        <v>648</v>
      </c>
      <c r="B56" s="91">
        <v>2</v>
      </c>
      <c r="C56" s="133">
        <v>0.009030320977214422</v>
      </c>
      <c r="D56" s="91" t="s">
        <v>546</v>
      </c>
      <c r="E56" s="91" t="b">
        <v>0</v>
      </c>
      <c r="F56" s="91" t="b">
        <v>0</v>
      </c>
      <c r="G56" s="91" t="b">
        <v>0</v>
      </c>
    </row>
    <row r="57" spans="1:7" ht="15">
      <c r="A57" s="91" t="s">
        <v>649</v>
      </c>
      <c r="B57" s="91">
        <v>2</v>
      </c>
      <c r="C57" s="133">
        <v>0.009030320977214422</v>
      </c>
      <c r="D57" s="91" t="s">
        <v>546</v>
      </c>
      <c r="E57" s="91" t="b">
        <v>0</v>
      </c>
      <c r="F57" s="91" t="b">
        <v>0</v>
      </c>
      <c r="G57" s="91" t="b">
        <v>0</v>
      </c>
    </row>
    <row r="58" spans="1:7" ht="15">
      <c r="A58" s="91" t="s">
        <v>225</v>
      </c>
      <c r="B58" s="91">
        <v>2</v>
      </c>
      <c r="C58" s="133">
        <v>0.009030320977214422</v>
      </c>
      <c r="D58" s="91" t="s">
        <v>546</v>
      </c>
      <c r="E58" s="91" t="b">
        <v>0</v>
      </c>
      <c r="F58" s="91" t="b">
        <v>0</v>
      </c>
      <c r="G58" s="91" t="b">
        <v>0</v>
      </c>
    </row>
    <row r="59" spans="1:7" ht="15">
      <c r="A59" s="91" t="s">
        <v>650</v>
      </c>
      <c r="B59" s="91">
        <v>2</v>
      </c>
      <c r="C59" s="133">
        <v>0.009030320977214422</v>
      </c>
      <c r="D59" s="91" t="s">
        <v>546</v>
      </c>
      <c r="E59" s="91" t="b">
        <v>0</v>
      </c>
      <c r="F59" s="91" t="b">
        <v>0</v>
      </c>
      <c r="G59" s="91" t="b">
        <v>0</v>
      </c>
    </row>
    <row r="60" spans="1:7" ht="15">
      <c r="A60" s="91" t="s">
        <v>639</v>
      </c>
      <c r="B60" s="91">
        <v>14</v>
      </c>
      <c r="C60" s="133">
        <v>0</v>
      </c>
      <c r="D60" s="91" t="s">
        <v>547</v>
      </c>
      <c r="E60" s="91" t="b">
        <v>0</v>
      </c>
      <c r="F60" s="91" t="b">
        <v>0</v>
      </c>
      <c r="G60" s="91" t="b">
        <v>0</v>
      </c>
    </row>
    <row r="61" spans="1:7" ht="15">
      <c r="A61" s="91" t="s">
        <v>640</v>
      </c>
      <c r="B61" s="91">
        <v>12</v>
      </c>
      <c r="C61" s="133">
        <v>0.004488052936130495</v>
      </c>
      <c r="D61" s="91" t="s">
        <v>547</v>
      </c>
      <c r="E61" s="91" t="b">
        <v>0</v>
      </c>
      <c r="F61" s="91" t="b">
        <v>0</v>
      </c>
      <c r="G61" s="91" t="b">
        <v>0</v>
      </c>
    </row>
    <row r="62" spans="1:7" ht="15">
      <c r="A62" s="91" t="s">
        <v>641</v>
      </c>
      <c r="B62" s="91">
        <v>12</v>
      </c>
      <c r="C62" s="133">
        <v>0.004488052936130495</v>
      </c>
      <c r="D62" s="91" t="s">
        <v>547</v>
      </c>
      <c r="E62" s="91" t="b">
        <v>0</v>
      </c>
      <c r="F62" s="91" t="b">
        <v>0</v>
      </c>
      <c r="G62" s="91" t="b">
        <v>0</v>
      </c>
    </row>
    <row r="63" spans="1:7" ht="15">
      <c r="A63" s="91" t="s">
        <v>642</v>
      </c>
      <c r="B63" s="91">
        <v>12</v>
      </c>
      <c r="C63" s="133">
        <v>0.004488052936130495</v>
      </c>
      <c r="D63" s="91" t="s">
        <v>547</v>
      </c>
      <c r="E63" s="91" t="b">
        <v>0</v>
      </c>
      <c r="F63" s="91" t="b">
        <v>0</v>
      </c>
      <c r="G63" s="91" t="b">
        <v>0</v>
      </c>
    </row>
    <row r="64" spans="1:7" ht="15">
      <c r="A64" s="91" t="s">
        <v>643</v>
      </c>
      <c r="B64" s="91">
        <v>12</v>
      </c>
      <c r="C64" s="133">
        <v>0.004488052936130495</v>
      </c>
      <c r="D64" s="91" t="s">
        <v>547</v>
      </c>
      <c r="E64" s="91" t="b">
        <v>0</v>
      </c>
      <c r="F64" s="91" t="b">
        <v>0</v>
      </c>
      <c r="G64" s="91" t="b">
        <v>0</v>
      </c>
    </row>
    <row r="65" spans="1:7" ht="15">
      <c r="A65" s="91" t="s">
        <v>652</v>
      </c>
      <c r="B65" s="91">
        <v>12</v>
      </c>
      <c r="C65" s="133">
        <v>0.004488052936130495</v>
      </c>
      <c r="D65" s="91" t="s">
        <v>547</v>
      </c>
      <c r="E65" s="91" t="b">
        <v>0</v>
      </c>
      <c r="F65" s="91" t="b">
        <v>0</v>
      </c>
      <c r="G65" s="91" t="b">
        <v>0</v>
      </c>
    </row>
    <row r="66" spans="1:7" ht="15">
      <c r="A66" s="91" t="s">
        <v>653</v>
      </c>
      <c r="B66" s="91">
        <v>12</v>
      </c>
      <c r="C66" s="133">
        <v>0.004488052936130495</v>
      </c>
      <c r="D66" s="91" t="s">
        <v>547</v>
      </c>
      <c r="E66" s="91" t="b">
        <v>0</v>
      </c>
      <c r="F66" s="91" t="b">
        <v>0</v>
      </c>
      <c r="G66" s="91" t="b">
        <v>0</v>
      </c>
    </row>
    <row r="67" spans="1:7" ht="15">
      <c r="A67" s="91" t="s">
        <v>654</v>
      </c>
      <c r="B67" s="91">
        <v>12</v>
      </c>
      <c r="C67" s="133">
        <v>0.004488052936130495</v>
      </c>
      <c r="D67" s="91" t="s">
        <v>547</v>
      </c>
      <c r="E67" s="91" t="b">
        <v>0</v>
      </c>
      <c r="F67" s="91" t="b">
        <v>0</v>
      </c>
      <c r="G67" s="91" t="b">
        <v>0</v>
      </c>
    </row>
    <row r="68" spans="1:7" ht="15">
      <c r="A68" s="91" t="s">
        <v>655</v>
      </c>
      <c r="B68" s="91">
        <v>12</v>
      </c>
      <c r="C68" s="133">
        <v>0.004488052936130495</v>
      </c>
      <c r="D68" s="91" t="s">
        <v>547</v>
      </c>
      <c r="E68" s="91" t="b">
        <v>0</v>
      </c>
      <c r="F68" s="91" t="b">
        <v>0</v>
      </c>
      <c r="G68" s="91" t="b">
        <v>0</v>
      </c>
    </row>
    <row r="69" spans="1:7" ht="15">
      <c r="A69" s="91" t="s">
        <v>656</v>
      </c>
      <c r="B69" s="91">
        <v>12</v>
      </c>
      <c r="C69" s="133">
        <v>0.004488052936130495</v>
      </c>
      <c r="D69" s="91" t="s">
        <v>547</v>
      </c>
      <c r="E69" s="91" t="b">
        <v>0</v>
      </c>
      <c r="F69" s="91" t="b">
        <v>0</v>
      </c>
      <c r="G69" s="91" t="b">
        <v>0</v>
      </c>
    </row>
    <row r="70" spans="1:7" ht="15">
      <c r="A70" s="91" t="s">
        <v>795</v>
      </c>
      <c r="B70" s="91">
        <v>12</v>
      </c>
      <c r="C70" s="133">
        <v>0.004488052936130495</v>
      </c>
      <c r="D70" s="91" t="s">
        <v>547</v>
      </c>
      <c r="E70" s="91" t="b">
        <v>1</v>
      </c>
      <c r="F70" s="91" t="b">
        <v>0</v>
      </c>
      <c r="G70" s="91" t="b">
        <v>0</v>
      </c>
    </row>
    <row r="71" spans="1:7" ht="15">
      <c r="A71" s="91" t="s">
        <v>796</v>
      </c>
      <c r="B71" s="91">
        <v>12</v>
      </c>
      <c r="C71" s="133">
        <v>0.004488052936130495</v>
      </c>
      <c r="D71" s="91" t="s">
        <v>547</v>
      </c>
      <c r="E71" s="91" t="b">
        <v>0</v>
      </c>
      <c r="F71" s="91" t="b">
        <v>0</v>
      </c>
      <c r="G71" s="91" t="b">
        <v>0</v>
      </c>
    </row>
    <row r="72" spans="1:7" ht="15">
      <c r="A72" s="91" t="s">
        <v>797</v>
      </c>
      <c r="B72" s="91">
        <v>2</v>
      </c>
      <c r="C72" s="133">
        <v>0.012805899839980314</v>
      </c>
      <c r="D72" s="91" t="s">
        <v>547</v>
      </c>
      <c r="E72" s="91" t="b">
        <v>0</v>
      </c>
      <c r="F72" s="91" t="b">
        <v>0</v>
      </c>
      <c r="G72" s="91" t="b">
        <v>0</v>
      </c>
    </row>
    <row r="73" spans="1:7" ht="15">
      <c r="A73" s="91" t="s">
        <v>229</v>
      </c>
      <c r="B73" s="91">
        <v>2</v>
      </c>
      <c r="C73" s="133">
        <v>0</v>
      </c>
      <c r="D73" s="91" t="s">
        <v>548</v>
      </c>
      <c r="E73" s="91" t="b">
        <v>0</v>
      </c>
      <c r="F73" s="91" t="b">
        <v>0</v>
      </c>
      <c r="G73" s="91" t="b">
        <v>0</v>
      </c>
    </row>
    <row r="74" spans="1:7" ht="15">
      <c r="A74" s="91" t="s">
        <v>658</v>
      </c>
      <c r="B74" s="91">
        <v>2</v>
      </c>
      <c r="C74" s="133">
        <v>0</v>
      </c>
      <c r="D74" s="91" t="s">
        <v>548</v>
      </c>
      <c r="E74" s="91" t="b">
        <v>0</v>
      </c>
      <c r="F74" s="91" t="b">
        <v>0</v>
      </c>
      <c r="G74" s="91" t="b">
        <v>0</v>
      </c>
    </row>
    <row r="75" spans="1:7" ht="15">
      <c r="A75" s="91" t="s">
        <v>659</v>
      </c>
      <c r="B75" s="91">
        <v>2</v>
      </c>
      <c r="C75" s="133">
        <v>0</v>
      </c>
      <c r="D75" s="91" t="s">
        <v>548</v>
      </c>
      <c r="E75" s="91" t="b">
        <v>0</v>
      </c>
      <c r="F75" s="91" t="b">
        <v>0</v>
      </c>
      <c r="G75" s="91" t="b">
        <v>0</v>
      </c>
    </row>
    <row r="76" spans="1:7" ht="15">
      <c r="A76" s="91" t="s">
        <v>660</v>
      </c>
      <c r="B76" s="91">
        <v>2</v>
      </c>
      <c r="C76" s="133">
        <v>0</v>
      </c>
      <c r="D76" s="91" t="s">
        <v>548</v>
      </c>
      <c r="E76" s="91" t="b">
        <v>1</v>
      </c>
      <c r="F76" s="91" t="b">
        <v>0</v>
      </c>
      <c r="G76" s="91" t="b">
        <v>0</v>
      </c>
    </row>
    <row r="77" spans="1:7" ht="15">
      <c r="A77" s="91" t="s">
        <v>661</v>
      </c>
      <c r="B77" s="91">
        <v>2</v>
      </c>
      <c r="C77" s="133">
        <v>0</v>
      </c>
      <c r="D77" s="91" t="s">
        <v>548</v>
      </c>
      <c r="E77" s="91" t="b">
        <v>0</v>
      </c>
      <c r="F77" s="91" t="b">
        <v>0</v>
      </c>
      <c r="G77" s="91" t="b">
        <v>0</v>
      </c>
    </row>
    <row r="78" spans="1:7" ht="15">
      <c r="A78" s="91" t="s">
        <v>662</v>
      </c>
      <c r="B78" s="91">
        <v>2</v>
      </c>
      <c r="C78" s="133">
        <v>0</v>
      </c>
      <c r="D78" s="91" t="s">
        <v>548</v>
      </c>
      <c r="E78" s="91" t="b">
        <v>0</v>
      </c>
      <c r="F78" s="91" t="b">
        <v>0</v>
      </c>
      <c r="G78" s="91" t="b">
        <v>0</v>
      </c>
    </row>
    <row r="79" spans="1:7" ht="15">
      <c r="A79" s="91" t="s">
        <v>663</v>
      </c>
      <c r="B79" s="91">
        <v>2</v>
      </c>
      <c r="C79" s="133">
        <v>0</v>
      </c>
      <c r="D79" s="91" t="s">
        <v>548</v>
      </c>
      <c r="E79" s="91" t="b">
        <v>1</v>
      </c>
      <c r="F79" s="91" t="b">
        <v>0</v>
      </c>
      <c r="G79" s="91" t="b">
        <v>0</v>
      </c>
    </row>
    <row r="80" spans="1:7" ht="15">
      <c r="A80" s="91" t="s">
        <v>664</v>
      </c>
      <c r="B80" s="91">
        <v>2</v>
      </c>
      <c r="C80" s="133">
        <v>0</v>
      </c>
      <c r="D80" s="91" t="s">
        <v>548</v>
      </c>
      <c r="E80" s="91" t="b">
        <v>0</v>
      </c>
      <c r="F80" s="91" t="b">
        <v>0</v>
      </c>
      <c r="G80" s="91" t="b">
        <v>0</v>
      </c>
    </row>
    <row r="81" spans="1:7" ht="15">
      <c r="A81" s="91" t="s">
        <v>665</v>
      </c>
      <c r="B81" s="91">
        <v>2</v>
      </c>
      <c r="C81" s="133">
        <v>0</v>
      </c>
      <c r="D81" s="91" t="s">
        <v>548</v>
      </c>
      <c r="E81" s="91" t="b">
        <v>0</v>
      </c>
      <c r="F81" s="91" t="b">
        <v>0</v>
      </c>
      <c r="G81" s="91" t="b">
        <v>0</v>
      </c>
    </row>
    <row r="82" spans="1:7" ht="15">
      <c r="A82" s="91" t="s">
        <v>666</v>
      </c>
      <c r="B82" s="91">
        <v>2</v>
      </c>
      <c r="C82" s="133">
        <v>0</v>
      </c>
      <c r="D82" s="91" t="s">
        <v>548</v>
      </c>
      <c r="E82" s="91" t="b">
        <v>0</v>
      </c>
      <c r="F82" s="91" t="b">
        <v>0</v>
      </c>
      <c r="G82" s="91" t="b">
        <v>0</v>
      </c>
    </row>
    <row r="83" spans="1:7" ht="15">
      <c r="A83" s="91" t="s">
        <v>800</v>
      </c>
      <c r="B83" s="91">
        <v>2</v>
      </c>
      <c r="C83" s="133">
        <v>0.0162718916575125</v>
      </c>
      <c r="D83" s="91" t="s">
        <v>548</v>
      </c>
      <c r="E83" s="91" t="b">
        <v>0</v>
      </c>
      <c r="F83" s="91" t="b">
        <v>0</v>
      </c>
      <c r="G83" s="91" t="b">
        <v>0</v>
      </c>
    </row>
    <row r="84" spans="1:7" ht="15">
      <c r="A84" s="91" t="s">
        <v>639</v>
      </c>
      <c r="B84" s="91">
        <v>2</v>
      </c>
      <c r="C84" s="133">
        <v>0</v>
      </c>
      <c r="D84" s="91" t="s">
        <v>549</v>
      </c>
      <c r="E84" s="91" t="b">
        <v>0</v>
      </c>
      <c r="F84" s="91" t="b">
        <v>0</v>
      </c>
      <c r="G84" s="91" t="b">
        <v>0</v>
      </c>
    </row>
    <row r="85" spans="1:7" ht="15">
      <c r="A85" s="91" t="s">
        <v>669</v>
      </c>
      <c r="B85" s="91">
        <v>3</v>
      </c>
      <c r="C85" s="133">
        <v>0</v>
      </c>
      <c r="D85" s="91" t="s">
        <v>550</v>
      </c>
      <c r="E85" s="91" t="b">
        <v>0</v>
      </c>
      <c r="F85" s="91" t="b">
        <v>0</v>
      </c>
      <c r="G85" s="91" t="b">
        <v>0</v>
      </c>
    </row>
    <row r="86" spans="1:7" ht="15">
      <c r="A86" s="91" t="s">
        <v>670</v>
      </c>
      <c r="B86" s="91">
        <v>3</v>
      </c>
      <c r="C86" s="133">
        <v>0</v>
      </c>
      <c r="D86" s="91" t="s">
        <v>550</v>
      </c>
      <c r="E86" s="91" t="b">
        <v>0</v>
      </c>
      <c r="F86" s="91" t="b">
        <v>0</v>
      </c>
      <c r="G86" s="91" t="b">
        <v>0</v>
      </c>
    </row>
    <row r="87" spans="1:7" ht="15">
      <c r="A87" s="91" t="s">
        <v>671</v>
      </c>
      <c r="B87" s="91">
        <v>2</v>
      </c>
      <c r="C87" s="133">
        <v>0.00858981751491128</v>
      </c>
      <c r="D87" s="91" t="s">
        <v>550</v>
      </c>
      <c r="E87" s="91" t="b">
        <v>0</v>
      </c>
      <c r="F87" s="91" t="b">
        <v>0</v>
      </c>
      <c r="G87" s="91" t="b">
        <v>0</v>
      </c>
    </row>
    <row r="88" spans="1:7" ht="15">
      <c r="A88" s="91" t="s">
        <v>672</v>
      </c>
      <c r="B88" s="91">
        <v>2</v>
      </c>
      <c r="C88" s="133">
        <v>0.00858981751491128</v>
      </c>
      <c r="D88" s="91" t="s">
        <v>550</v>
      </c>
      <c r="E88" s="91" t="b">
        <v>0</v>
      </c>
      <c r="F88" s="91" t="b">
        <v>0</v>
      </c>
      <c r="G88" s="91" t="b">
        <v>0</v>
      </c>
    </row>
    <row r="89" spans="1:7" ht="15">
      <c r="A89" s="91" t="s">
        <v>673</v>
      </c>
      <c r="B89" s="91">
        <v>2</v>
      </c>
      <c r="C89" s="133">
        <v>0.00858981751491128</v>
      </c>
      <c r="D89" s="91" t="s">
        <v>550</v>
      </c>
      <c r="E89" s="91" t="b">
        <v>0</v>
      </c>
      <c r="F89" s="91" t="b">
        <v>0</v>
      </c>
      <c r="G89" s="91" t="b">
        <v>0</v>
      </c>
    </row>
    <row r="90" spans="1:7" ht="15">
      <c r="A90" s="91" t="s">
        <v>626</v>
      </c>
      <c r="B90" s="91">
        <v>2</v>
      </c>
      <c r="C90" s="133">
        <v>0.00858981751491128</v>
      </c>
      <c r="D90" s="91" t="s">
        <v>550</v>
      </c>
      <c r="E90" s="91" t="b">
        <v>0</v>
      </c>
      <c r="F90" s="91" t="b">
        <v>0</v>
      </c>
      <c r="G90" s="91" t="b">
        <v>0</v>
      </c>
    </row>
    <row r="91" spans="1:7" ht="15">
      <c r="A91" s="91" t="s">
        <v>674</v>
      </c>
      <c r="B91" s="91">
        <v>2</v>
      </c>
      <c r="C91" s="133">
        <v>0.00858981751491128</v>
      </c>
      <c r="D91" s="91" t="s">
        <v>550</v>
      </c>
      <c r="E91" s="91" t="b">
        <v>0</v>
      </c>
      <c r="F91" s="91" t="b">
        <v>0</v>
      </c>
      <c r="G91" s="91" t="b">
        <v>0</v>
      </c>
    </row>
    <row r="92" spans="1:7" ht="15">
      <c r="A92" s="91" t="s">
        <v>675</v>
      </c>
      <c r="B92" s="91">
        <v>2</v>
      </c>
      <c r="C92" s="133">
        <v>0.00858981751491128</v>
      </c>
      <c r="D92" s="91" t="s">
        <v>550</v>
      </c>
      <c r="E92" s="91" t="b">
        <v>0</v>
      </c>
      <c r="F92" s="91" t="b">
        <v>0</v>
      </c>
      <c r="G92" s="91" t="b">
        <v>0</v>
      </c>
    </row>
    <row r="93" spans="1:7" ht="15">
      <c r="A93" s="91" t="s">
        <v>639</v>
      </c>
      <c r="B93" s="91">
        <v>2</v>
      </c>
      <c r="C93" s="133">
        <v>0.00858981751491128</v>
      </c>
      <c r="D93" s="91" t="s">
        <v>550</v>
      </c>
      <c r="E93" s="91" t="b">
        <v>0</v>
      </c>
      <c r="F93" s="91" t="b">
        <v>0</v>
      </c>
      <c r="G9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809</v>
      </c>
      <c r="B1" s="13" t="s">
        <v>810</v>
      </c>
      <c r="C1" s="13" t="s">
        <v>803</v>
      </c>
      <c r="D1" s="13" t="s">
        <v>804</v>
      </c>
      <c r="E1" s="13" t="s">
        <v>811</v>
      </c>
      <c r="F1" s="13" t="s">
        <v>144</v>
      </c>
      <c r="G1" s="13" t="s">
        <v>812</v>
      </c>
      <c r="H1" s="13" t="s">
        <v>813</v>
      </c>
      <c r="I1" s="13" t="s">
        <v>814</v>
      </c>
      <c r="J1" s="13" t="s">
        <v>815</v>
      </c>
      <c r="K1" s="13" t="s">
        <v>816</v>
      </c>
      <c r="L1" s="13" t="s">
        <v>817</v>
      </c>
    </row>
    <row r="2" spans="1:12" ht="15">
      <c r="A2" s="91" t="s">
        <v>640</v>
      </c>
      <c r="B2" s="91" t="s">
        <v>639</v>
      </c>
      <c r="C2" s="91">
        <v>12</v>
      </c>
      <c r="D2" s="133">
        <v>0.011697569270620654</v>
      </c>
      <c r="E2" s="133">
        <v>1.1375842621349443</v>
      </c>
      <c r="F2" s="91" t="s">
        <v>805</v>
      </c>
      <c r="G2" s="91" t="b">
        <v>0</v>
      </c>
      <c r="H2" s="91" t="b">
        <v>0</v>
      </c>
      <c r="I2" s="91" t="b">
        <v>0</v>
      </c>
      <c r="J2" s="91" t="b">
        <v>0</v>
      </c>
      <c r="K2" s="91" t="b">
        <v>0</v>
      </c>
      <c r="L2" s="91" t="b">
        <v>0</v>
      </c>
    </row>
    <row r="3" spans="1:12" ht="15">
      <c r="A3" s="91" t="s">
        <v>639</v>
      </c>
      <c r="B3" s="91" t="s">
        <v>641</v>
      </c>
      <c r="C3" s="91">
        <v>12</v>
      </c>
      <c r="D3" s="133">
        <v>0.011697569270620654</v>
      </c>
      <c r="E3" s="133">
        <v>1.2247344378538445</v>
      </c>
      <c r="F3" s="91" t="s">
        <v>805</v>
      </c>
      <c r="G3" s="91" t="b">
        <v>0</v>
      </c>
      <c r="H3" s="91" t="b">
        <v>0</v>
      </c>
      <c r="I3" s="91" t="b">
        <v>0</v>
      </c>
      <c r="J3" s="91" t="b">
        <v>0</v>
      </c>
      <c r="K3" s="91" t="b">
        <v>0</v>
      </c>
      <c r="L3" s="91" t="b">
        <v>0</v>
      </c>
    </row>
    <row r="4" spans="1:12" ht="15">
      <c r="A4" s="91" t="s">
        <v>641</v>
      </c>
      <c r="B4" s="91" t="s">
        <v>642</v>
      </c>
      <c r="C4" s="91">
        <v>12</v>
      </c>
      <c r="D4" s="133">
        <v>0.011697569270620654</v>
      </c>
      <c r="E4" s="133">
        <v>1.4008256969095259</v>
      </c>
      <c r="F4" s="91" t="s">
        <v>805</v>
      </c>
      <c r="G4" s="91" t="b">
        <v>0</v>
      </c>
      <c r="H4" s="91" t="b">
        <v>0</v>
      </c>
      <c r="I4" s="91" t="b">
        <v>0</v>
      </c>
      <c r="J4" s="91" t="b">
        <v>0</v>
      </c>
      <c r="K4" s="91" t="b">
        <v>0</v>
      </c>
      <c r="L4" s="91" t="b">
        <v>0</v>
      </c>
    </row>
    <row r="5" spans="1:12" ht="15">
      <c r="A5" s="91" t="s">
        <v>642</v>
      </c>
      <c r="B5" s="91" t="s">
        <v>643</v>
      </c>
      <c r="C5" s="91">
        <v>12</v>
      </c>
      <c r="D5" s="133">
        <v>0.011697569270620654</v>
      </c>
      <c r="E5" s="133">
        <v>1.4008256969095259</v>
      </c>
      <c r="F5" s="91" t="s">
        <v>805</v>
      </c>
      <c r="G5" s="91" t="b">
        <v>0</v>
      </c>
      <c r="H5" s="91" t="b">
        <v>0</v>
      </c>
      <c r="I5" s="91" t="b">
        <v>0</v>
      </c>
      <c r="J5" s="91" t="b">
        <v>0</v>
      </c>
      <c r="K5" s="91" t="b">
        <v>0</v>
      </c>
      <c r="L5" s="91" t="b">
        <v>0</v>
      </c>
    </row>
    <row r="6" spans="1:12" ht="15">
      <c r="A6" s="91" t="s">
        <v>643</v>
      </c>
      <c r="B6" s="91" t="s">
        <v>652</v>
      </c>
      <c r="C6" s="91">
        <v>12</v>
      </c>
      <c r="D6" s="133">
        <v>0.011697569270620654</v>
      </c>
      <c r="E6" s="133">
        <v>1.4008256969095259</v>
      </c>
      <c r="F6" s="91" t="s">
        <v>805</v>
      </c>
      <c r="G6" s="91" t="b">
        <v>0</v>
      </c>
      <c r="H6" s="91" t="b">
        <v>0</v>
      </c>
      <c r="I6" s="91" t="b">
        <v>0</v>
      </c>
      <c r="J6" s="91" t="b">
        <v>0</v>
      </c>
      <c r="K6" s="91" t="b">
        <v>0</v>
      </c>
      <c r="L6" s="91" t="b">
        <v>0</v>
      </c>
    </row>
    <row r="7" spans="1:12" ht="15">
      <c r="A7" s="91" t="s">
        <v>652</v>
      </c>
      <c r="B7" s="91" t="s">
        <v>653</v>
      </c>
      <c r="C7" s="91">
        <v>12</v>
      </c>
      <c r="D7" s="133">
        <v>0.011697569270620654</v>
      </c>
      <c r="E7" s="133">
        <v>1.4008256969095259</v>
      </c>
      <c r="F7" s="91" t="s">
        <v>805</v>
      </c>
      <c r="G7" s="91" t="b">
        <v>0</v>
      </c>
      <c r="H7" s="91" t="b">
        <v>0</v>
      </c>
      <c r="I7" s="91" t="b">
        <v>0</v>
      </c>
      <c r="J7" s="91" t="b">
        <v>0</v>
      </c>
      <c r="K7" s="91" t="b">
        <v>0</v>
      </c>
      <c r="L7" s="91" t="b">
        <v>0</v>
      </c>
    </row>
    <row r="8" spans="1:12" ht="15">
      <c r="A8" s="91" t="s">
        <v>653</v>
      </c>
      <c r="B8" s="91" t="s">
        <v>654</v>
      </c>
      <c r="C8" s="91">
        <v>12</v>
      </c>
      <c r="D8" s="133">
        <v>0.011697569270620654</v>
      </c>
      <c r="E8" s="133">
        <v>1.4008256969095259</v>
      </c>
      <c r="F8" s="91" t="s">
        <v>805</v>
      </c>
      <c r="G8" s="91" t="b">
        <v>0</v>
      </c>
      <c r="H8" s="91" t="b">
        <v>0</v>
      </c>
      <c r="I8" s="91" t="b">
        <v>0</v>
      </c>
      <c r="J8" s="91" t="b">
        <v>0</v>
      </c>
      <c r="K8" s="91" t="b">
        <v>0</v>
      </c>
      <c r="L8" s="91" t="b">
        <v>0</v>
      </c>
    </row>
    <row r="9" spans="1:12" ht="15">
      <c r="A9" s="91" t="s">
        <v>654</v>
      </c>
      <c r="B9" s="91" t="s">
        <v>655</v>
      </c>
      <c r="C9" s="91">
        <v>12</v>
      </c>
      <c r="D9" s="133">
        <v>0.011697569270620654</v>
      </c>
      <c r="E9" s="133">
        <v>1.4008256969095259</v>
      </c>
      <c r="F9" s="91" t="s">
        <v>805</v>
      </c>
      <c r="G9" s="91" t="b">
        <v>0</v>
      </c>
      <c r="H9" s="91" t="b">
        <v>0</v>
      </c>
      <c r="I9" s="91" t="b">
        <v>0</v>
      </c>
      <c r="J9" s="91" t="b">
        <v>0</v>
      </c>
      <c r="K9" s="91" t="b">
        <v>0</v>
      </c>
      <c r="L9" s="91" t="b">
        <v>0</v>
      </c>
    </row>
    <row r="10" spans="1:12" ht="15">
      <c r="A10" s="91" t="s">
        <v>655</v>
      </c>
      <c r="B10" s="91" t="s">
        <v>656</v>
      </c>
      <c r="C10" s="91">
        <v>12</v>
      </c>
      <c r="D10" s="133">
        <v>0.011697569270620654</v>
      </c>
      <c r="E10" s="133">
        <v>1.4008256969095259</v>
      </c>
      <c r="F10" s="91" t="s">
        <v>805</v>
      </c>
      <c r="G10" s="91" t="b">
        <v>0</v>
      </c>
      <c r="H10" s="91" t="b">
        <v>0</v>
      </c>
      <c r="I10" s="91" t="b">
        <v>0</v>
      </c>
      <c r="J10" s="91" t="b">
        <v>0</v>
      </c>
      <c r="K10" s="91" t="b">
        <v>0</v>
      </c>
      <c r="L10" s="91" t="b">
        <v>0</v>
      </c>
    </row>
    <row r="11" spans="1:12" ht="15">
      <c r="A11" s="91" t="s">
        <v>656</v>
      </c>
      <c r="B11" s="91" t="s">
        <v>795</v>
      </c>
      <c r="C11" s="91">
        <v>12</v>
      </c>
      <c r="D11" s="133">
        <v>0.011697569270620654</v>
      </c>
      <c r="E11" s="133">
        <v>1.4008256969095259</v>
      </c>
      <c r="F11" s="91" t="s">
        <v>805</v>
      </c>
      <c r="G11" s="91" t="b">
        <v>0</v>
      </c>
      <c r="H11" s="91" t="b">
        <v>0</v>
      </c>
      <c r="I11" s="91" t="b">
        <v>0</v>
      </c>
      <c r="J11" s="91" t="b">
        <v>1</v>
      </c>
      <c r="K11" s="91" t="b">
        <v>0</v>
      </c>
      <c r="L11" s="91" t="b">
        <v>0</v>
      </c>
    </row>
    <row r="12" spans="1:12" ht="15">
      <c r="A12" s="91" t="s">
        <v>795</v>
      </c>
      <c r="B12" s="91" t="s">
        <v>796</v>
      </c>
      <c r="C12" s="91">
        <v>12</v>
      </c>
      <c r="D12" s="133">
        <v>0.011697569270620654</v>
      </c>
      <c r="E12" s="133">
        <v>1.4008256969095259</v>
      </c>
      <c r="F12" s="91" t="s">
        <v>805</v>
      </c>
      <c r="G12" s="91" t="b">
        <v>1</v>
      </c>
      <c r="H12" s="91" t="b">
        <v>0</v>
      </c>
      <c r="I12" s="91" t="b">
        <v>0</v>
      </c>
      <c r="J12" s="91" t="b">
        <v>0</v>
      </c>
      <c r="K12" s="91" t="b">
        <v>0</v>
      </c>
      <c r="L12" s="91" t="b">
        <v>0</v>
      </c>
    </row>
    <row r="13" spans="1:12" ht="15">
      <c r="A13" s="91" t="s">
        <v>229</v>
      </c>
      <c r="B13" s="91" t="s">
        <v>658</v>
      </c>
      <c r="C13" s="91">
        <v>2</v>
      </c>
      <c r="D13" s="133">
        <v>0.006708929743168541</v>
      </c>
      <c r="E13" s="133">
        <v>2.1789769472931693</v>
      </c>
      <c r="F13" s="91" t="s">
        <v>805</v>
      </c>
      <c r="G13" s="91" t="b">
        <v>0</v>
      </c>
      <c r="H13" s="91" t="b">
        <v>0</v>
      </c>
      <c r="I13" s="91" t="b">
        <v>0</v>
      </c>
      <c r="J13" s="91" t="b">
        <v>0</v>
      </c>
      <c r="K13" s="91" t="b">
        <v>0</v>
      </c>
      <c r="L13" s="91" t="b">
        <v>0</v>
      </c>
    </row>
    <row r="14" spans="1:12" ht="15">
      <c r="A14" s="91" t="s">
        <v>658</v>
      </c>
      <c r="B14" s="91" t="s">
        <v>659</v>
      </c>
      <c r="C14" s="91">
        <v>2</v>
      </c>
      <c r="D14" s="133">
        <v>0.006708929743168541</v>
      </c>
      <c r="E14" s="133">
        <v>2.1789769472931693</v>
      </c>
      <c r="F14" s="91" t="s">
        <v>805</v>
      </c>
      <c r="G14" s="91" t="b">
        <v>0</v>
      </c>
      <c r="H14" s="91" t="b">
        <v>0</v>
      </c>
      <c r="I14" s="91" t="b">
        <v>0</v>
      </c>
      <c r="J14" s="91" t="b">
        <v>0</v>
      </c>
      <c r="K14" s="91" t="b">
        <v>0</v>
      </c>
      <c r="L14" s="91" t="b">
        <v>0</v>
      </c>
    </row>
    <row r="15" spans="1:12" ht="15">
      <c r="A15" s="91" t="s">
        <v>659</v>
      </c>
      <c r="B15" s="91" t="s">
        <v>660</v>
      </c>
      <c r="C15" s="91">
        <v>2</v>
      </c>
      <c r="D15" s="133">
        <v>0.006708929743168541</v>
      </c>
      <c r="E15" s="133">
        <v>2.1789769472931693</v>
      </c>
      <c r="F15" s="91" t="s">
        <v>805</v>
      </c>
      <c r="G15" s="91" t="b">
        <v>0</v>
      </c>
      <c r="H15" s="91" t="b">
        <v>0</v>
      </c>
      <c r="I15" s="91" t="b">
        <v>0</v>
      </c>
      <c r="J15" s="91" t="b">
        <v>1</v>
      </c>
      <c r="K15" s="91" t="b">
        <v>0</v>
      </c>
      <c r="L15" s="91" t="b">
        <v>0</v>
      </c>
    </row>
    <row r="16" spans="1:12" ht="15">
      <c r="A16" s="91" t="s">
        <v>660</v>
      </c>
      <c r="B16" s="91" t="s">
        <v>661</v>
      </c>
      <c r="C16" s="91">
        <v>2</v>
      </c>
      <c r="D16" s="133">
        <v>0.006708929743168541</v>
      </c>
      <c r="E16" s="133">
        <v>2.1789769472931693</v>
      </c>
      <c r="F16" s="91" t="s">
        <v>805</v>
      </c>
      <c r="G16" s="91" t="b">
        <v>1</v>
      </c>
      <c r="H16" s="91" t="b">
        <v>0</v>
      </c>
      <c r="I16" s="91" t="b">
        <v>0</v>
      </c>
      <c r="J16" s="91" t="b">
        <v>0</v>
      </c>
      <c r="K16" s="91" t="b">
        <v>0</v>
      </c>
      <c r="L16" s="91" t="b">
        <v>0</v>
      </c>
    </row>
    <row r="17" spans="1:12" ht="15">
      <c r="A17" s="91" t="s">
        <v>661</v>
      </c>
      <c r="B17" s="91" t="s">
        <v>662</v>
      </c>
      <c r="C17" s="91">
        <v>2</v>
      </c>
      <c r="D17" s="133">
        <v>0.006708929743168541</v>
      </c>
      <c r="E17" s="133">
        <v>2.1789769472931693</v>
      </c>
      <c r="F17" s="91" t="s">
        <v>805</v>
      </c>
      <c r="G17" s="91" t="b">
        <v>0</v>
      </c>
      <c r="H17" s="91" t="b">
        <v>0</v>
      </c>
      <c r="I17" s="91" t="b">
        <v>0</v>
      </c>
      <c r="J17" s="91" t="b">
        <v>0</v>
      </c>
      <c r="K17" s="91" t="b">
        <v>0</v>
      </c>
      <c r="L17" s="91" t="b">
        <v>0</v>
      </c>
    </row>
    <row r="18" spans="1:12" ht="15">
      <c r="A18" s="91" t="s">
        <v>662</v>
      </c>
      <c r="B18" s="91" t="s">
        <v>663</v>
      </c>
      <c r="C18" s="91">
        <v>2</v>
      </c>
      <c r="D18" s="133">
        <v>0.006708929743168541</v>
      </c>
      <c r="E18" s="133">
        <v>2.1789769472931693</v>
      </c>
      <c r="F18" s="91" t="s">
        <v>805</v>
      </c>
      <c r="G18" s="91" t="b">
        <v>0</v>
      </c>
      <c r="H18" s="91" t="b">
        <v>0</v>
      </c>
      <c r="I18" s="91" t="b">
        <v>0</v>
      </c>
      <c r="J18" s="91" t="b">
        <v>1</v>
      </c>
      <c r="K18" s="91" t="b">
        <v>0</v>
      </c>
      <c r="L18" s="91" t="b">
        <v>0</v>
      </c>
    </row>
    <row r="19" spans="1:12" ht="15">
      <c r="A19" s="91" t="s">
        <v>663</v>
      </c>
      <c r="B19" s="91" t="s">
        <v>664</v>
      </c>
      <c r="C19" s="91">
        <v>2</v>
      </c>
      <c r="D19" s="133">
        <v>0.006708929743168541</v>
      </c>
      <c r="E19" s="133">
        <v>2.1789769472931693</v>
      </c>
      <c r="F19" s="91" t="s">
        <v>805</v>
      </c>
      <c r="G19" s="91" t="b">
        <v>1</v>
      </c>
      <c r="H19" s="91" t="b">
        <v>0</v>
      </c>
      <c r="I19" s="91" t="b">
        <v>0</v>
      </c>
      <c r="J19" s="91" t="b">
        <v>0</v>
      </c>
      <c r="K19" s="91" t="b">
        <v>0</v>
      </c>
      <c r="L19" s="91" t="b">
        <v>0</v>
      </c>
    </row>
    <row r="20" spans="1:12" ht="15">
      <c r="A20" s="91" t="s">
        <v>664</v>
      </c>
      <c r="B20" s="91" t="s">
        <v>665</v>
      </c>
      <c r="C20" s="91">
        <v>2</v>
      </c>
      <c r="D20" s="133">
        <v>0.006708929743168541</v>
      </c>
      <c r="E20" s="133">
        <v>2.1789769472931693</v>
      </c>
      <c r="F20" s="91" t="s">
        <v>805</v>
      </c>
      <c r="G20" s="91" t="b">
        <v>0</v>
      </c>
      <c r="H20" s="91" t="b">
        <v>0</v>
      </c>
      <c r="I20" s="91" t="b">
        <v>0</v>
      </c>
      <c r="J20" s="91" t="b">
        <v>0</v>
      </c>
      <c r="K20" s="91" t="b">
        <v>0</v>
      </c>
      <c r="L20" s="91" t="b">
        <v>0</v>
      </c>
    </row>
    <row r="21" spans="1:12" ht="15">
      <c r="A21" s="91" t="s">
        <v>665</v>
      </c>
      <c r="B21" s="91" t="s">
        <v>666</v>
      </c>
      <c r="C21" s="91">
        <v>2</v>
      </c>
      <c r="D21" s="133">
        <v>0.006708929743168541</v>
      </c>
      <c r="E21" s="133">
        <v>2.1789769472931693</v>
      </c>
      <c r="F21" s="91" t="s">
        <v>805</v>
      </c>
      <c r="G21" s="91" t="b">
        <v>0</v>
      </c>
      <c r="H21" s="91" t="b">
        <v>0</v>
      </c>
      <c r="I21" s="91" t="b">
        <v>0</v>
      </c>
      <c r="J21" s="91" t="b">
        <v>0</v>
      </c>
      <c r="K21" s="91" t="b">
        <v>0</v>
      </c>
      <c r="L21" s="91" t="b">
        <v>0</v>
      </c>
    </row>
    <row r="22" spans="1:12" ht="15">
      <c r="A22" s="91" t="s">
        <v>671</v>
      </c>
      <c r="B22" s="91" t="s">
        <v>672</v>
      </c>
      <c r="C22" s="91">
        <v>2</v>
      </c>
      <c r="D22" s="133">
        <v>0.006708929743168541</v>
      </c>
      <c r="E22" s="133">
        <v>2.1789769472931693</v>
      </c>
      <c r="F22" s="91" t="s">
        <v>805</v>
      </c>
      <c r="G22" s="91" t="b">
        <v>0</v>
      </c>
      <c r="H22" s="91" t="b">
        <v>0</v>
      </c>
      <c r="I22" s="91" t="b">
        <v>0</v>
      </c>
      <c r="J22" s="91" t="b">
        <v>0</v>
      </c>
      <c r="K22" s="91" t="b">
        <v>0</v>
      </c>
      <c r="L22" s="91" t="b">
        <v>0</v>
      </c>
    </row>
    <row r="23" spans="1:12" ht="15">
      <c r="A23" s="91" t="s">
        <v>672</v>
      </c>
      <c r="B23" s="91" t="s">
        <v>673</v>
      </c>
      <c r="C23" s="91">
        <v>2</v>
      </c>
      <c r="D23" s="133">
        <v>0.006708929743168541</v>
      </c>
      <c r="E23" s="133">
        <v>2.1789769472931693</v>
      </c>
      <c r="F23" s="91" t="s">
        <v>805</v>
      </c>
      <c r="G23" s="91" t="b">
        <v>0</v>
      </c>
      <c r="H23" s="91" t="b">
        <v>0</v>
      </c>
      <c r="I23" s="91" t="b">
        <v>0</v>
      </c>
      <c r="J23" s="91" t="b">
        <v>0</v>
      </c>
      <c r="K23" s="91" t="b">
        <v>0</v>
      </c>
      <c r="L23" s="91" t="b">
        <v>0</v>
      </c>
    </row>
    <row r="24" spans="1:12" ht="15">
      <c r="A24" s="91" t="s">
        <v>673</v>
      </c>
      <c r="B24" s="91" t="s">
        <v>626</v>
      </c>
      <c r="C24" s="91">
        <v>2</v>
      </c>
      <c r="D24" s="133">
        <v>0.006708929743168541</v>
      </c>
      <c r="E24" s="133">
        <v>2.1789769472931693</v>
      </c>
      <c r="F24" s="91" t="s">
        <v>805</v>
      </c>
      <c r="G24" s="91" t="b">
        <v>0</v>
      </c>
      <c r="H24" s="91" t="b">
        <v>0</v>
      </c>
      <c r="I24" s="91" t="b">
        <v>0</v>
      </c>
      <c r="J24" s="91" t="b">
        <v>0</v>
      </c>
      <c r="K24" s="91" t="b">
        <v>0</v>
      </c>
      <c r="L24" s="91" t="b">
        <v>0</v>
      </c>
    </row>
    <row r="25" spans="1:12" ht="15">
      <c r="A25" s="91" t="s">
        <v>626</v>
      </c>
      <c r="B25" s="91" t="s">
        <v>674</v>
      </c>
      <c r="C25" s="91">
        <v>2</v>
      </c>
      <c r="D25" s="133">
        <v>0.006708929743168541</v>
      </c>
      <c r="E25" s="133">
        <v>2.1789769472931693</v>
      </c>
      <c r="F25" s="91" t="s">
        <v>805</v>
      </c>
      <c r="G25" s="91" t="b">
        <v>0</v>
      </c>
      <c r="H25" s="91" t="b">
        <v>0</v>
      </c>
      <c r="I25" s="91" t="b">
        <v>0</v>
      </c>
      <c r="J25" s="91" t="b">
        <v>0</v>
      </c>
      <c r="K25" s="91" t="b">
        <v>0</v>
      </c>
      <c r="L25" s="91" t="b">
        <v>0</v>
      </c>
    </row>
    <row r="26" spans="1:12" ht="15">
      <c r="A26" s="91" t="s">
        <v>674</v>
      </c>
      <c r="B26" s="91" t="s">
        <v>675</v>
      </c>
      <c r="C26" s="91">
        <v>2</v>
      </c>
      <c r="D26" s="133">
        <v>0.006708929743168541</v>
      </c>
      <c r="E26" s="133">
        <v>2.1789769472931693</v>
      </c>
      <c r="F26" s="91" t="s">
        <v>805</v>
      </c>
      <c r="G26" s="91" t="b">
        <v>0</v>
      </c>
      <c r="H26" s="91" t="b">
        <v>0</v>
      </c>
      <c r="I26" s="91" t="b">
        <v>0</v>
      </c>
      <c r="J26" s="91" t="b">
        <v>0</v>
      </c>
      <c r="K26" s="91" t="b">
        <v>0</v>
      </c>
      <c r="L26" s="91" t="b">
        <v>0</v>
      </c>
    </row>
    <row r="27" spans="1:12" ht="15">
      <c r="A27" s="91" t="s">
        <v>675</v>
      </c>
      <c r="B27" s="91" t="s">
        <v>669</v>
      </c>
      <c r="C27" s="91">
        <v>2</v>
      </c>
      <c r="D27" s="133">
        <v>0.006708929743168541</v>
      </c>
      <c r="E27" s="133">
        <v>2.0028856882374884</v>
      </c>
      <c r="F27" s="91" t="s">
        <v>805</v>
      </c>
      <c r="G27" s="91" t="b">
        <v>0</v>
      </c>
      <c r="H27" s="91" t="b">
        <v>0</v>
      </c>
      <c r="I27" s="91" t="b">
        <v>0</v>
      </c>
      <c r="J27" s="91" t="b">
        <v>0</v>
      </c>
      <c r="K27" s="91" t="b">
        <v>0</v>
      </c>
      <c r="L27" s="91" t="b">
        <v>0</v>
      </c>
    </row>
    <row r="28" spans="1:12" ht="15">
      <c r="A28" s="91" t="s">
        <v>669</v>
      </c>
      <c r="B28" s="91" t="s">
        <v>670</v>
      </c>
      <c r="C28" s="91">
        <v>2</v>
      </c>
      <c r="D28" s="133">
        <v>0.006708929743168541</v>
      </c>
      <c r="E28" s="133">
        <v>1.826794429181807</v>
      </c>
      <c r="F28" s="91" t="s">
        <v>805</v>
      </c>
      <c r="G28" s="91" t="b">
        <v>0</v>
      </c>
      <c r="H28" s="91" t="b">
        <v>0</v>
      </c>
      <c r="I28" s="91" t="b">
        <v>0</v>
      </c>
      <c r="J28" s="91" t="b">
        <v>0</v>
      </c>
      <c r="K28" s="91" t="b">
        <v>0</v>
      </c>
      <c r="L28" s="91" t="b">
        <v>0</v>
      </c>
    </row>
    <row r="29" spans="1:12" ht="15">
      <c r="A29" s="91" t="s">
        <v>647</v>
      </c>
      <c r="B29" s="91" t="s">
        <v>648</v>
      </c>
      <c r="C29" s="91">
        <v>2</v>
      </c>
      <c r="D29" s="133">
        <v>0.006708929743168541</v>
      </c>
      <c r="E29" s="133">
        <v>2.1789769472931693</v>
      </c>
      <c r="F29" s="91" t="s">
        <v>805</v>
      </c>
      <c r="G29" s="91" t="b">
        <v>0</v>
      </c>
      <c r="H29" s="91" t="b">
        <v>0</v>
      </c>
      <c r="I29" s="91" t="b">
        <v>0</v>
      </c>
      <c r="J29" s="91" t="b">
        <v>0</v>
      </c>
      <c r="K29" s="91" t="b">
        <v>0</v>
      </c>
      <c r="L29" s="91" t="b">
        <v>0</v>
      </c>
    </row>
    <row r="30" spans="1:12" ht="15">
      <c r="A30" s="91" t="s">
        <v>648</v>
      </c>
      <c r="B30" s="91" t="s">
        <v>649</v>
      </c>
      <c r="C30" s="91">
        <v>2</v>
      </c>
      <c r="D30" s="133">
        <v>0.006708929743168541</v>
      </c>
      <c r="E30" s="133">
        <v>2.1789769472931693</v>
      </c>
      <c r="F30" s="91" t="s">
        <v>805</v>
      </c>
      <c r="G30" s="91" t="b">
        <v>0</v>
      </c>
      <c r="H30" s="91" t="b">
        <v>0</v>
      </c>
      <c r="I30" s="91" t="b">
        <v>0</v>
      </c>
      <c r="J30" s="91" t="b">
        <v>0</v>
      </c>
      <c r="K30" s="91" t="b">
        <v>0</v>
      </c>
      <c r="L30" s="91" t="b">
        <v>0</v>
      </c>
    </row>
    <row r="31" spans="1:12" ht="15">
      <c r="A31" s="91" t="s">
        <v>649</v>
      </c>
      <c r="B31" s="91" t="s">
        <v>225</v>
      </c>
      <c r="C31" s="91">
        <v>2</v>
      </c>
      <c r="D31" s="133">
        <v>0.006708929743168541</v>
      </c>
      <c r="E31" s="133">
        <v>2.1789769472931693</v>
      </c>
      <c r="F31" s="91" t="s">
        <v>805</v>
      </c>
      <c r="G31" s="91" t="b">
        <v>0</v>
      </c>
      <c r="H31" s="91" t="b">
        <v>0</v>
      </c>
      <c r="I31" s="91" t="b">
        <v>0</v>
      </c>
      <c r="J31" s="91" t="b">
        <v>0</v>
      </c>
      <c r="K31" s="91" t="b">
        <v>0</v>
      </c>
      <c r="L31" s="91" t="b">
        <v>0</v>
      </c>
    </row>
    <row r="32" spans="1:12" ht="15">
      <c r="A32" s="91" t="s">
        <v>225</v>
      </c>
      <c r="B32" s="91" t="s">
        <v>650</v>
      </c>
      <c r="C32" s="91">
        <v>2</v>
      </c>
      <c r="D32" s="133">
        <v>0.006708929743168541</v>
      </c>
      <c r="E32" s="133">
        <v>2.1789769472931693</v>
      </c>
      <c r="F32" s="91" t="s">
        <v>805</v>
      </c>
      <c r="G32" s="91" t="b">
        <v>0</v>
      </c>
      <c r="H32" s="91" t="b">
        <v>0</v>
      </c>
      <c r="I32" s="91" t="b">
        <v>0</v>
      </c>
      <c r="J32" s="91" t="b">
        <v>0</v>
      </c>
      <c r="K32" s="91" t="b">
        <v>0</v>
      </c>
      <c r="L32" s="91" t="b">
        <v>0</v>
      </c>
    </row>
    <row r="33" spans="1:12" ht="15">
      <c r="A33" s="91" t="s">
        <v>650</v>
      </c>
      <c r="B33" s="91" t="s">
        <v>639</v>
      </c>
      <c r="C33" s="91">
        <v>2</v>
      </c>
      <c r="D33" s="133">
        <v>0.006708929743168541</v>
      </c>
      <c r="E33" s="133">
        <v>1.1375842621349443</v>
      </c>
      <c r="F33" s="91" t="s">
        <v>805</v>
      </c>
      <c r="G33" s="91" t="b">
        <v>0</v>
      </c>
      <c r="H33" s="91" t="b">
        <v>0</v>
      </c>
      <c r="I33" s="91" t="b">
        <v>0</v>
      </c>
      <c r="J33" s="91" t="b">
        <v>0</v>
      </c>
      <c r="K33" s="91" t="b">
        <v>0</v>
      </c>
      <c r="L33" s="91" t="b">
        <v>0</v>
      </c>
    </row>
    <row r="34" spans="1:12" ht="15">
      <c r="A34" s="91" t="s">
        <v>647</v>
      </c>
      <c r="B34" s="91" t="s">
        <v>648</v>
      </c>
      <c r="C34" s="91">
        <v>2</v>
      </c>
      <c r="D34" s="133">
        <v>0.009030320977214422</v>
      </c>
      <c r="E34" s="133">
        <v>1.255272505103306</v>
      </c>
      <c r="F34" s="91" t="s">
        <v>546</v>
      </c>
      <c r="G34" s="91" t="b">
        <v>0</v>
      </c>
      <c r="H34" s="91" t="b">
        <v>0</v>
      </c>
      <c r="I34" s="91" t="b">
        <v>0</v>
      </c>
      <c r="J34" s="91" t="b">
        <v>0</v>
      </c>
      <c r="K34" s="91" t="b">
        <v>0</v>
      </c>
      <c r="L34" s="91" t="b">
        <v>0</v>
      </c>
    </row>
    <row r="35" spans="1:12" ht="15">
      <c r="A35" s="91" t="s">
        <v>648</v>
      </c>
      <c r="B35" s="91" t="s">
        <v>649</v>
      </c>
      <c r="C35" s="91">
        <v>2</v>
      </c>
      <c r="D35" s="133">
        <v>0.009030320977214422</v>
      </c>
      <c r="E35" s="133">
        <v>1.255272505103306</v>
      </c>
      <c r="F35" s="91" t="s">
        <v>546</v>
      </c>
      <c r="G35" s="91" t="b">
        <v>0</v>
      </c>
      <c r="H35" s="91" t="b">
        <v>0</v>
      </c>
      <c r="I35" s="91" t="b">
        <v>0</v>
      </c>
      <c r="J35" s="91" t="b">
        <v>0</v>
      </c>
      <c r="K35" s="91" t="b">
        <v>0</v>
      </c>
      <c r="L35" s="91" t="b">
        <v>0</v>
      </c>
    </row>
    <row r="36" spans="1:12" ht="15">
      <c r="A36" s="91" t="s">
        <v>649</v>
      </c>
      <c r="B36" s="91" t="s">
        <v>225</v>
      </c>
      <c r="C36" s="91">
        <v>2</v>
      </c>
      <c r="D36" s="133">
        <v>0.009030320977214422</v>
      </c>
      <c r="E36" s="133">
        <v>1.255272505103306</v>
      </c>
      <c r="F36" s="91" t="s">
        <v>546</v>
      </c>
      <c r="G36" s="91" t="b">
        <v>0</v>
      </c>
      <c r="H36" s="91" t="b">
        <v>0</v>
      </c>
      <c r="I36" s="91" t="b">
        <v>0</v>
      </c>
      <c r="J36" s="91" t="b">
        <v>0</v>
      </c>
      <c r="K36" s="91" t="b">
        <v>0</v>
      </c>
      <c r="L36" s="91" t="b">
        <v>0</v>
      </c>
    </row>
    <row r="37" spans="1:12" ht="15">
      <c r="A37" s="91" t="s">
        <v>225</v>
      </c>
      <c r="B37" s="91" t="s">
        <v>650</v>
      </c>
      <c r="C37" s="91">
        <v>2</v>
      </c>
      <c r="D37" s="133">
        <v>0.009030320977214422</v>
      </c>
      <c r="E37" s="133">
        <v>1.255272505103306</v>
      </c>
      <c r="F37" s="91" t="s">
        <v>546</v>
      </c>
      <c r="G37" s="91" t="b">
        <v>0</v>
      </c>
      <c r="H37" s="91" t="b">
        <v>0</v>
      </c>
      <c r="I37" s="91" t="b">
        <v>0</v>
      </c>
      <c r="J37" s="91" t="b">
        <v>0</v>
      </c>
      <c r="K37" s="91" t="b">
        <v>0</v>
      </c>
      <c r="L37" s="91" t="b">
        <v>0</v>
      </c>
    </row>
    <row r="38" spans="1:12" ht="15">
      <c r="A38" s="91" t="s">
        <v>650</v>
      </c>
      <c r="B38" s="91" t="s">
        <v>639</v>
      </c>
      <c r="C38" s="91">
        <v>2</v>
      </c>
      <c r="D38" s="133">
        <v>0.009030320977214422</v>
      </c>
      <c r="E38" s="133">
        <v>1.0791812460476249</v>
      </c>
      <c r="F38" s="91" t="s">
        <v>546</v>
      </c>
      <c r="G38" s="91" t="b">
        <v>0</v>
      </c>
      <c r="H38" s="91" t="b">
        <v>0</v>
      </c>
      <c r="I38" s="91" t="b">
        <v>0</v>
      </c>
      <c r="J38" s="91" t="b">
        <v>0</v>
      </c>
      <c r="K38" s="91" t="b">
        <v>0</v>
      </c>
      <c r="L38" s="91" t="b">
        <v>0</v>
      </c>
    </row>
    <row r="39" spans="1:12" ht="15">
      <c r="A39" s="91" t="s">
        <v>640</v>
      </c>
      <c r="B39" s="91" t="s">
        <v>639</v>
      </c>
      <c r="C39" s="91">
        <v>12</v>
      </c>
      <c r="D39" s="133">
        <v>0.004488052936130495</v>
      </c>
      <c r="E39" s="133">
        <v>1.0713559085356683</v>
      </c>
      <c r="F39" s="91" t="s">
        <v>547</v>
      </c>
      <c r="G39" s="91" t="b">
        <v>0</v>
      </c>
      <c r="H39" s="91" t="b">
        <v>0</v>
      </c>
      <c r="I39" s="91" t="b">
        <v>0</v>
      </c>
      <c r="J39" s="91" t="b">
        <v>0</v>
      </c>
      <c r="K39" s="91" t="b">
        <v>0</v>
      </c>
      <c r="L39" s="91" t="b">
        <v>0</v>
      </c>
    </row>
    <row r="40" spans="1:12" ht="15">
      <c r="A40" s="91" t="s">
        <v>639</v>
      </c>
      <c r="B40" s="91" t="s">
        <v>641</v>
      </c>
      <c r="C40" s="91">
        <v>12</v>
      </c>
      <c r="D40" s="133">
        <v>0.004488052936130495</v>
      </c>
      <c r="E40" s="133">
        <v>1.1035405919070695</v>
      </c>
      <c r="F40" s="91" t="s">
        <v>547</v>
      </c>
      <c r="G40" s="91" t="b">
        <v>0</v>
      </c>
      <c r="H40" s="91" t="b">
        <v>0</v>
      </c>
      <c r="I40" s="91" t="b">
        <v>0</v>
      </c>
      <c r="J40" s="91" t="b">
        <v>0</v>
      </c>
      <c r="K40" s="91" t="b">
        <v>0</v>
      </c>
      <c r="L40" s="91" t="b">
        <v>0</v>
      </c>
    </row>
    <row r="41" spans="1:12" ht="15">
      <c r="A41" s="91" t="s">
        <v>641</v>
      </c>
      <c r="B41" s="91" t="s">
        <v>642</v>
      </c>
      <c r="C41" s="91">
        <v>12</v>
      </c>
      <c r="D41" s="133">
        <v>0.004488052936130495</v>
      </c>
      <c r="E41" s="133">
        <v>1.1383026981662814</v>
      </c>
      <c r="F41" s="91" t="s">
        <v>547</v>
      </c>
      <c r="G41" s="91" t="b">
        <v>0</v>
      </c>
      <c r="H41" s="91" t="b">
        <v>0</v>
      </c>
      <c r="I41" s="91" t="b">
        <v>0</v>
      </c>
      <c r="J41" s="91" t="b">
        <v>0</v>
      </c>
      <c r="K41" s="91" t="b">
        <v>0</v>
      </c>
      <c r="L41" s="91" t="b">
        <v>0</v>
      </c>
    </row>
    <row r="42" spans="1:12" ht="15">
      <c r="A42" s="91" t="s">
        <v>642</v>
      </c>
      <c r="B42" s="91" t="s">
        <v>643</v>
      </c>
      <c r="C42" s="91">
        <v>12</v>
      </c>
      <c r="D42" s="133">
        <v>0.004488052936130495</v>
      </c>
      <c r="E42" s="133">
        <v>1.1383026981662814</v>
      </c>
      <c r="F42" s="91" t="s">
        <v>547</v>
      </c>
      <c r="G42" s="91" t="b">
        <v>0</v>
      </c>
      <c r="H42" s="91" t="b">
        <v>0</v>
      </c>
      <c r="I42" s="91" t="b">
        <v>0</v>
      </c>
      <c r="J42" s="91" t="b">
        <v>0</v>
      </c>
      <c r="K42" s="91" t="b">
        <v>0</v>
      </c>
      <c r="L42" s="91" t="b">
        <v>0</v>
      </c>
    </row>
    <row r="43" spans="1:12" ht="15">
      <c r="A43" s="91" t="s">
        <v>643</v>
      </c>
      <c r="B43" s="91" t="s">
        <v>652</v>
      </c>
      <c r="C43" s="91">
        <v>12</v>
      </c>
      <c r="D43" s="133">
        <v>0.004488052936130495</v>
      </c>
      <c r="E43" s="133">
        <v>1.1383026981662814</v>
      </c>
      <c r="F43" s="91" t="s">
        <v>547</v>
      </c>
      <c r="G43" s="91" t="b">
        <v>0</v>
      </c>
      <c r="H43" s="91" t="b">
        <v>0</v>
      </c>
      <c r="I43" s="91" t="b">
        <v>0</v>
      </c>
      <c r="J43" s="91" t="b">
        <v>0</v>
      </c>
      <c r="K43" s="91" t="b">
        <v>0</v>
      </c>
      <c r="L43" s="91" t="b">
        <v>0</v>
      </c>
    </row>
    <row r="44" spans="1:12" ht="15">
      <c r="A44" s="91" t="s">
        <v>652</v>
      </c>
      <c r="B44" s="91" t="s">
        <v>653</v>
      </c>
      <c r="C44" s="91">
        <v>12</v>
      </c>
      <c r="D44" s="133">
        <v>0.004488052936130495</v>
      </c>
      <c r="E44" s="133">
        <v>1.1383026981662814</v>
      </c>
      <c r="F44" s="91" t="s">
        <v>547</v>
      </c>
      <c r="G44" s="91" t="b">
        <v>0</v>
      </c>
      <c r="H44" s="91" t="b">
        <v>0</v>
      </c>
      <c r="I44" s="91" t="b">
        <v>0</v>
      </c>
      <c r="J44" s="91" t="b">
        <v>0</v>
      </c>
      <c r="K44" s="91" t="b">
        <v>0</v>
      </c>
      <c r="L44" s="91" t="b">
        <v>0</v>
      </c>
    </row>
    <row r="45" spans="1:12" ht="15">
      <c r="A45" s="91" t="s">
        <v>653</v>
      </c>
      <c r="B45" s="91" t="s">
        <v>654</v>
      </c>
      <c r="C45" s="91">
        <v>12</v>
      </c>
      <c r="D45" s="133">
        <v>0.004488052936130495</v>
      </c>
      <c r="E45" s="133">
        <v>1.1383026981662814</v>
      </c>
      <c r="F45" s="91" t="s">
        <v>547</v>
      </c>
      <c r="G45" s="91" t="b">
        <v>0</v>
      </c>
      <c r="H45" s="91" t="b">
        <v>0</v>
      </c>
      <c r="I45" s="91" t="b">
        <v>0</v>
      </c>
      <c r="J45" s="91" t="b">
        <v>0</v>
      </c>
      <c r="K45" s="91" t="b">
        <v>0</v>
      </c>
      <c r="L45" s="91" t="b">
        <v>0</v>
      </c>
    </row>
    <row r="46" spans="1:12" ht="15">
      <c r="A46" s="91" t="s">
        <v>654</v>
      </c>
      <c r="B46" s="91" t="s">
        <v>655</v>
      </c>
      <c r="C46" s="91">
        <v>12</v>
      </c>
      <c r="D46" s="133">
        <v>0.004488052936130495</v>
      </c>
      <c r="E46" s="133">
        <v>1.1383026981662814</v>
      </c>
      <c r="F46" s="91" t="s">
        <v>547</v>
      </c>
      <c r="G46" s="91" t="b">
        <v>0</v>
      </c>
      <c r="H46" s="91" t="b">
        <v>0</v>
      </c>
      <c r="I46" s="91" t="b">
        <v>0</v>
      </c>
      <c r="J46" s="91" t="b">
        <v>0</v>
      </c>
      <c r="K46" s="91" t="b">
        <v>0</v>
      </c>
      <c r="L46" s="91" t="b">
        <v>0</v>
      </c>
    </row>
    <row r="47" spans="1:12" ht="15">
      <c r="A47" s="91" t="s">
        <v>655</v>
      </c>
      <c r="B47" s="91" t="s">
        <v>656</v>
      </c>
      <c r="C47" s="91">
        <v>12</v>
      </c>
      <c r="D47" s="133">
        <v>0.004488052936130495</v>
      </c>
      <c r="E47" s="133">
        <v>1.1383026981662814</v>
      </c>
      <c r="F47" s="91" t="s">
        <v>547</v>
      </c>
      <c r="G47" s="91" t="b">
        <v>0</v>
      </c>
      <c r="H47" s="91" t="b">
        <v>0</v>
      </c>
      <c r="I47" s="91" t="b">
        <v>0</v>
      </c>
      <c r="J47" s="91" t="b">
        <v>0</v>
      </c>
      <c r="K47" s="91" t="b">
        <v>0</v>
      </c>
      <c r="L47" s="91" t="b">
        <v>0</v>
      </c>
    </row>
    <row r="48" spans="1:12" ht="15">
      <c r="A48" s="91" t="s">
        <v>656</v>
      </c>
      <c r="B48" s="91" t="s">
        <v>795</v>
      </c>
      <c r="C48" s="91">
        <v>12</v>
      </c>
      <c r="D48" s="133">
        <v>0.004488052936130495</v>
      </c>
      <c r="E48" s="133">
        <v>1.1383026981662814</v>
      </c>
      <c r="F48" s="91" t="s">
        <v>547</v>
      </c>
      <c r="G48" s="91" t="b">
        <v>0</v>
      </c>
      <c r="H48" s="91" t="b">
        <v>0</v>
      </c>
      <c r="I48" s="91" t="b">
        <v>0</v>
      </c>
      <c r="J48" s="91" t="b">
        <v>1</v>
      </c>
      <c r="K48" s="91" t="b">
        <v>0</v>
      </c>
      <c r="L48" s="91" t="b">
        <v>0</v>
      </c>
    </row>
    <row r="49" spans="1:12" ht="15">
      <c r="A49" s="91" t="s">
        <v>795</v>
      </c>
      <c r="B49" s="91" t="s">
        <v>796</v>
      </c>
      <c r="C49" s="91">
        <v>12</v>
      </c>
      <c r="D49" s="133">
        <v>0.004488052936130495</v>
      </c>
      <c r="E49" s="133">
        <v>1.1383026981662814</v>
      </c>
      <c r="F49" s="91" t="s">
        <v>547</v>
      </c>
      <c r="G49" s="91" t="b">
        <v>1</v>
      </c>
      <c r="H49" s="91" t="b">
        <v>0</v>
      </c>
      <c r="I49" s="91" t="b">
        <v>0</v>
      </c>
      <c r="J49" s="91" t="b">
        <v>0</v>
      </c>
      <c r="K49" s="91" t="b">
        <v>0</v>
      </c>
      <c r="L49" s="91" t="b">
        <v>0</v>
      </c>
    </row>
    <row r="50" spans="1:12" ht="15">
      <c r="A50" s="91" t="s">
        <v>229</v>
      </c>
      <c r="B50" s="91" t="s">
        <v>658</v>
      </c>
      <c r="C50" s="91">
        <v>2</v>
      </c>
      <c r="D50" s="133">
        <v>0</v>
      </c>
      <c r="E50" s="133">
        <v>1.2430380486862944</v>
      </c>
      <c r="F50" s="91" t="s">
        <v>548</v>
      </c>
      <c r="G50" s="91" t="b">
        <v>0</v>
      </c>
      <c r="H50" s="91" t="b">
        <v>0</v>
      </c>
      <c r="I50" s="91" t="b">
        <v>0</v>
      </c>
      <c r="J50" s="91" t="b">
        <v>0</v>
      </c>
      <c r="K50" s="91" t="b">
        <v>0</v>
      </c>
      <c r="L50" s="91" t="b">
        <v>0</v>
      </c>
    </row>
    <row r="51" spans="1:12" ht="15">
      <c r="A51" s="91" t="s">
        <v>658</v>
      </c>
      <c r="B51" s="91" t="s">
        <v>659</v>
      </c>
      <c r="C51" s="91">
        <v>2</v>
      </c>
      <c r="D51" s="133">
        <v>0</v>
      </c>
      <c r="E51" s="133">
        <v>1.2430380486862944</v>
      </c>
      <c r="F51" s="91" t="s">
        <v>548</v>
      </c>
      <c r="G51" s="91" t="b">
        <v>0</v>
      </c>
      <c r="H51" s="91" t="b">
        <v>0</v>
      </c>
      <c r="I51" s="91" t="b">
        <v>0</v>
      </c>
      <c r="J51" s="91" t="b">
        <v>0</v>
      </c>
      <c r="K51" s="91" t="b">
        <v>0</v>
      </c>
      <c r="L51" s="91" t="b">
        <v>0</v>
      </c>
    </row>
    <row r="52" spans="1:12" ht="15">
      <c r="A52" s="91" t="s">
        <v>659</v>
      </c>
      <c r="B52" s="91" t="s">
        <v>660</v>
      </c>
      <c r="C52" s="91">
        <v>2</v>
      </c>
      <c r="D52" s="133">
        <v>0</v>
      </c>
      <c r="E52" s="133">
        <v>1.2430380486862944</v>
      </c>
      <c r="F52" s="91" t="s">
        <v>548</v>
      </c>
      <c r="G52" s="91" t="b">
        <v>0</v>
      </c>
      <c r="H52" s="91" t="b">
        <v>0</v>
      </c>
      <c r="I52" s="91" t="b">
        <v>0</v>
      </c>
      <c r="J52" s="91" t="b">
        <v>1</v>
      </c>
      <c r="K52" s="91" t="b">
        <v>0</v>
      </c>
      <c r="L52" s="91" t="b">
        <v>0</v>
      </c>
    </row>
    <row r="53" spans="1:12" ht="15">
      <c r="A53" s="91" t="s">
        <v>660</v>
      </c>
      <c r="B53" s="91" t="s">
        <v>661</v>
      </c>
      <c r="C53" s="91">
        <v>2</v>
      </c>
      <c r="D53" s="133">
        <v>0</v>
      </c>
      <c r="E53" s="133">
        <v>1.2430380486862944</v>
      </c>
      <c r="F53" s="91" t="s">
        <v>548</v>
      </c>
      <c r="G53" s="91" t="b">
        <v>1</v>
      </c>
      <c r="H53" s="91" t="b">
        <v>0</v>
      </c>
      <c r="I53" s="91" t="b">
        <v>0</v>
      </c>
      <c r="J53" s="91" t="b">
        <v>0</v>
      </c>
      <c r="K53" s="91" t="b">
        <v>0</v>
      </c>
      <c r="L53" s="91" t="b">
        <v>0</v>
      </c>
    </row>
    <row r="54" spans="1:12" ht="15">
      <c r="A54" s="91" t="s">
        <v>661</v>
      </c>
      <c r="B54" s="91" t="s">
        <v>662</v>
      </c>
      <c r="C54" s="91">
        <v>2</v>
      </c>
      <c r="D54" s="133">
        <v>0</v>
      </c>
      <c r="E54" s="133">
        <v>1.2430380486862944</v>
      </c>
      <c r="F54" s="91" t="s">
        <v>548</v>
      </c>
      <c r="G54" s="91" t="b">
        <v>0</v>
      </c>
      <c r="H54" s="91" t="b">
        <v>0</v>
      </c>
      <c r="I54" s="91" t="b">
        <v>0</v>
      </c>
      <c r="J54" s="91" t="b">
        <v>0</v>
      </c>
      <c r="K54" s="91" t="b">
        <v>0</v>
      </c>
      <c r="L54" s="91" t="b">
        <v>0</v>
      </c>
    </row>
    <row r="55" spans="1:12" ht="15">
      <c r="A55" s="91" t="s">
        <v>662</v>
      </c>
      <c r="B55" s="91" t="s">
        <v>663</v>
      </c>
      <c r="C55" s="91">
        <v>2</v>
      </c>
      <c r="D55" s="133">
        <v>0</v>
      </c>
      <c r="E55" s="133">
        <v>1.2430380486862944</v>
      </c>
      <c r="F55" s="91" t="s">
        <v>548</v>
      </c>
      <c r="G55" s="91" t="b">
        <v>0</v>
      </c>
      <c r="H55" s="91" t="b">
        <v>0</v>
      </c>
      <c r="I55" s="91" t="b">
        <v>0</v>
      </c>
      <c r="J55" s="91" t="b">
        <v>1</v>
      </c>
      <c r="K55" s="91" t="b">
        <v>0</v>
      </c>
      <c r="L55" s="91" t="b">
        <v>0</v>
      </c>
    </row>
    <row r="56" spans="1:12" ht="15">
      <c r="A56" s="91" t="s">
        <v>663</v>
      </c>
      <c r="B56" s="91" t="s">
        <v>664</v>
      </c>
      <c r="C56" s="91">
        <v>2</v>
      </c>
      <c r="D56" s="133">
        <v>0</v>
      </c>
      <c r="E56" s="133">
        <v>1.2430380486862944</v>
      </c>
      <c r="F56" s="91" t="s">
        <v>548</v>
      </c>
      <c r="G56" s="91" t="b">
        <v>1</v>
      </c>
      <c r="H56" s="91" t="b">
        <v>0</v>
      </c>
      <c r="I56" s="91" t="b">
        <v>0</v>
      </c>
      <c r="J56" s="91" t="b">
        <v>0</v>
      </c>
      <c r="K56" s="91" t="b">
        <v>0</v>
      </c>
      <c r="L56" s="91" t="b">
        <v>0</v>
      </c>
    </row>
    <row r="57" spans="1:12" ht="15">
      <c r="A57" s="91" t="s">
        <v>664</v>
      </c>
      <c r="B57" s="91" t="s">
        <v>665</v>
      </c>
      <c r="C57" s="91">
        <v>2</v>
      </c>
      <c r="D57" s="133">
        <v>0</v>
      </c>
      <c r="E57" s="133">
        <v>1.2430380486862944</v>
      </c>
      <c r="F57" s="91" t="s">
        <v>548</v>
      </c>
      <c r="G57" s="91" t="b">
        <v>0</v>
      </c>
      <c r="H57" s="91" t="b">
        <v>0</v>
      </c>
      <c r="I57" s="91" t="b">
        <v>0</v>
      </c>
      <c r="J57" s="91" t="b">
        <v>0</v>
      </c>
      <c r="K57" s="91" t="b">
        <v>0</v>
      </c>
      <c r="L57" s="91" t="b">
        <v>0</v>
      </c>
    </row>
    <row r="58" spans="1:12" ht="15">
      <c r="A58" s="91" t="s">
        <v>665</v>
      </c>
      <c r="B58" s="91" t="s">
        <v>666</v>
      </c>
      <c r="C58" s="91">
        <v>2</v>
      </c>
      <c r="D58" s="133">
        <v>0</v>
      </c>
      <c r="E58" s="133">
        <v>1.2430380486862944</v>
      </c>
      <c r="F58" s="91" t="s">
        <v>548</v>
      </c>
      <c r="G58" s="91" t="b">
        <v>0</v>
      </c>
      <c r="H58" s="91" t="b">
        <v>0</v>
      </c>
      <c r="I58" s="91" t="b">
        <v>0</v>
      </c>
      <c r="J58" s="91" t="b">
        <v>0</v>
      </c>
      <c r="K58" s="91" t="b">
        <v>0</v>
      </c>
      <c r="L58" s="91" t="b">
        <v>0</v>
      </c>
    </row>
    <row r="59" spans="1:12" ht="15">
      <c r="A59" s="91" t="s">
        <v>671</v>
      </c>
      <c r="B59" s="91" t="s">
        <v>672</v>
      </c>
      <c r="C59" s="91">
        <v>2</v>
      </c>
      <c r="D59" s="133">
        <v>0.00858981751491128</v>
      </c>
      <c r="E59" s="133">
        <v>1.278753600952829</v>
      </c>
      <c r="F59" s="91" t="s">
        <v>550</v>
      </c>
      <c r="G59" s="91" t="b">
        <v>0</v>
      </c>
      <c r="H59" s="91" t="b">
        <v>0</v>
      </c>
      <c r="I59" s="91" t="b">
        <v>0</v>
      </c>
      <c r="J59" s="91" t="b">
        <v>0</v>
      </c>
      <c r="K59" s="91" t="b">
        <v>0</v>
      </c>
      <c r="L59" s="91" t="b">
        <v>0</v>
      </c>
    </row>
    <row r="60" spans="1:12" ht="15">
      <c r="A60" s="91" t="s">
        <v>672</v>
      </c>
      <c r="B60" s="91" t="s">
        <v>673</v>
      </c>
      <c r="C60" s="91">
        <v>2</v>
      </c>
      <c r="D60" s="133">
        <v>0.00858981751491128</v>
      </c>
      <c r="E60" s="133">
        <v>1.278753600952829</v>
      </c>
      <c r="F60" s="91" t="s">
        <v>550</v>
      </c>
      <c r="G60" s="91" t="b">
        <v>0</v>
      </c>
      <c r="H60" s="91" t="b">
        <v>0</v>
      </c>
      <c r="I60" s="91" t="b">
        <v>0</v>
      </c>
      <c r="J60" s="91" t="b">
        <v>0</v>
      </c>
      <c r="K60" s="91" t="b">
        <v>0</v>
      </c>
      <c r="L60" s="91" t="b">
        <v>0</v>
      </c>
    </row>
    <row r="61" spans="1:12" ht="15">
      <c r="A61" s="91" t="s">
        <v>673</v>
      </c>
      <c r="B61" s="91" t="s">
        <v>626</v>
      </c>
      <c r="C61" s="91">
        <v>2</v>
      </c>
      <c r="D61" s="133">
        <v>0.00858981751491128</v>
      </c>
      <c r="E61" s="133">
        <v>1.278753600952829</v>
      </c>
      <c r="F61" s="91" t="s">
        <v>550</v>
      </c>
      <c r="G61" s="91" t="b">
        <v>0</v>
      </c>
      <c r="H61" s="91" t="b">
        <v>0</v>
      </c>
      <c r="I61" s="91" t="b">
        <v>0</v>
      </c>
      <c r="J61" s="91" t="b">
        <v>0</v>
      </c>
      <c r="K61" s="91" t="b">
        <v>0</v>
      </c>
      <c r="L61" s="91" t="b">
        <v>0</v>
      </c>
    </row>
    <row r="62" spans="1:12" ht="15">
      <c r="A62" s="91" t="s">
        <v>626</v>
      </c>
      <c r="B62" s="91" t="s">
        <v>674</v>
      </c>
      <c r="C62" s="91">
        <v>2</v>
      </c>
      <c r="D62" s="133">
        <v>0.00858981751491128</v>
      </c>
      <c r="E62" s="133">
        <v>1.278753600952829</v>
      </c>
      <c r="F62" s="91" t="s">
        <v>550</v>
      </c>
      <c r="G62" s="91" t="b">
        <v>0</v>
      </c>
      <c r="H62" s="91" t="b">
        <v>0</v>
      </c>
      <c r="I62" s="91" t="b">
        <v>0</v>
      </c>
      <c r="J62" s="91" t="b">
        <v>0</v>
      </c>
      <c r="K62" s="91" t="b">
        <v>0</v>
      </c>
      <c r="L62" s="91" t="b">
        <v>0</v>
      </c>
    </row>
    <row r="63" spans="1:12" ht="15">
      <c r="A63" s="91" t="s">
        <v>674</v>
      </c>
      <c r="B63" s="91" t="s">
        <v>675</v>
      </c>
      <c r="C63" s="91">
        <v>2</v>
      </c>
      <c r="D63" s="133">
        <v>0.00858981751491128</v>
      </c>
      <c r="E63" s="133">
        <v>1.278753600952829</v>
      </c>
      <c r="F63" s="91" t="s">
        <v>550</v>
      </c>
      <c r="G63" s="91" t="b">
        <v>0</v>
      </c>
      <c r="H63" s="91" t="b">
        <v>0</v>
      </c>
      <c r="I63" s="91" t="b">
        <v>0</v>
      </c>
      <c r="J63" s="91" t="b">
        <v>0</v>
      </c>
      <c r="K63" s="91" t="b">
        <v>0</v>
      </c>
      <c r="L63" s="91" t="b">
        <v>0</v>
      </c>
    </row>
    <row r="64" spans="1:12" ht="15">
      <c r="A64" s="91" t="s">
        <v>675</v>
      </c>
      <c r="B64" s="91" t="s">
        <v>669</v>
      </c>
      <c r="C64" s="91">
        <v>2</v>
      </c>
      <c r="D64" s="133">
        <v>0.00858981751491128</v>
      </c>
      <c r="E64" s="133">
        <v>1.1026623418971477</v>
      </c>
      <c r="F64" s="91" t="s">
        <v>550</v>
      </c>
      <c r="G64" s="91" t="b">
        <v>0</v>
      </c>
      <c r="H64" s="91" t="b">
        <v>0</v>
      </c>
      <c r="I64" s="91" t="b">
        <v>0</v>
      </c>
      <c r="J64" s="91" t="b">
        <v>0</v>
      </c>
      <c r="K64" s="91" t="b">
        <v>0</v>
      </c>
      <c r="L64" s="91" t="b">
        <v>0</v>
      </c>
    </row>
    <row r="65" spans="1:12" ht="15">
      <c r="A65" s="91" t="s">
        <v>669</v>
      </c>
      <c r="B65" s="91" t="s">
        <v>670</v>
      </c>
      <c r="C65" s="91">
        <v>2</v>
      </c>
      <c r="D65" s="133">
        <v>0.00858981751491128</v>
      </c>
      <c r="E65" s="133">
        <v>0.9265710828414665</v>
      </c>
      <c r="F65" s="91" t="s">
        <v>550</v>
      </c>
      <c r="G65" s="91" t="b">
        <v>0</v>
      </c>
      <c r="H65" s="91" t="b">
        <v>0</v>
      </c>
      <c r="I65" s="91" t="b">
        <v>0</v>
      </c>
      <c r="J65" s="91" t="b">
        <v>0</v>
      </c>
      <c r="K65" s="91" t="b">
        <v>0</v>
      </c>
      <c r="L65"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545</v>
      </c>
      <c r="BB2" s="13" t="s">
        <v>559</v>
      </c>
      <c r="BC2" s="13" t="s">
        <v>560</v>
      </c>
      <c r="BD2" s="67" t="s">
        <v>818</v>
      </c>
      <c r="BE2" s="67" t="s">
        <v>819</v>
      </c>
      <c r="BF2" s="67" t="s">
        <v>820</v>
      </c>
      <c r="BG2" s="67" t="s">
        <v>821</v>
      </c>
      <c r="BH2" s="67" t="s">
        <v>822</v>
      </c>
      <c r="BI2" s="67" t="s">
        <v>823</v>
      </c>
      <c r="BJ2" s="67" t="s">
        <v>824</v>
      </c>
      <c r="BK2" s="67" t="s">
        <v>825</v>
      </c>
      <c r="BL2" s="67" t="s">
        <v>826</v>
      </c>
    </row>
    <row r="3" spans="1:64" ht="15" customHeight="1">
      <c r="A3" s="84" t="s">
        <v>212</v>
      </c>
      <c r="B3" s="84" t="s">
        <v>225</v>
      </c>
      <c r="C3" s="53"/>
      <c r="D3" s="54"/>
      <c r="E3" s="65"/>
      <c r="F3" s="55"/>
      <c r="G3" s="53"/>
      <c r="H3" s="57"/>
      <c r="I3" s="56"/>
      <c r="J3" s="56"/>
      <c r="K3" s="36" t="s">
        <v>65</v>
      </c>
      <c r="L3" s="62">
        <v>3</v>
      </c>
      <c r="M3" s="62"/>
      <c r="N3" s="63"/>
      <c r="O3" s="85" t="s">
        <v>230</v>
      </c>
      <c r="P3" s="87">
        <v>42356.13988425926</v>
      </c>
      <c r="Q3" s="85" t="s">
        <v>232</v>
      </c>
      <c r="R3" s="85"/>
      <c r="S3" s="85"/>
      <c r="T3" s="85" t="s">
        <v>262</v>
      </c>
      <c r="U3" s="90" t="s">
        <v>271</v>
      </c>
      <c r="V3" s="90" t="s">
        <v>271</v>
      </c>
      <c r="W3" s="87">
        <v>42356.13988425926</v>
      </c>
      <c r="X3" s="90" t="s">
        <v>284</v>
      </c>
      <c r="Y3" s="85"/>
      <c r="Z3" s="85"/>
      <c r="AA3" s="91" t="s">
        <v>309</v>
      </c>
      <c r="AB3" s="91" t="s">
        <v>334</v>
      </c>
      <c r="AC3" s="85" t="b">
        <v>0</v>
      </c>
      <c r="AD3" s="85">
        <v>12</v>
      </c>
      <c r="AE3" s="91" t="s">
        <v>337</v>
      </c>
      <c r="AF3" s="85" t="b">
        <v>0</v>
      </c>
      <c r="AG3" s="85" t="s">
        <v>342</v>
      </c>
      <c r="AH3" s="85"/>
      <c r="AI3" s="91" t="s">
        <v>338</v>
      </c>
      <c r="AJ3" s="85" t="b">
        <v>0</v>
      </c>
      <c r="AK3" s="85">
        <v>12</v>
      </c>
      <c r="AL3" s="91" t="s">
        <v>338</v>
      </c>
      <c r="AM3" s="85" t="s">
        <v>344</v>
      </c>
      <c r="AN3" s="85" t="b">
        <v>0</v>
      </c>
      <c r="AO3" s="91" t="s">
        <v>334</v>
      </c>
      <c r="AP3" s="85" t="s">
        <v>351</v>
      </c>
      <c r="AQ3" s="85">
        <v>0</v>
      </c>
      <c r="AR3" s="85">
        <v>0</v>
      </c>
      <c r="AS3" s="85"/>
      <c r="AT3" s="85"/>
      <c r="AU3" s="85"/>
      <c r="AV3" s="85"/>
      <c r="AW3" s="85"/>
      <c r="AX3" s="85"/>
      <c r="AY3" s="85"/>
      <c r="AZ3" s="85"/>
      <c r="BA3">
        <v>1</v>
      </c>
      <c r="BB3" s="85" t="str">
        <f>REPLACE(INDEX(GroupVertices[Group],MATCH(Edges24[[#This Row],[Vertex 1]],GroupVertices[Vertex],0)),1,1,"")</f>
        <v>1</v>
      </c>
      <c r="BC3" s="85" t="str">
        <f>REPLACE(INDEX(GroupVertices[Group],MATCH(Edges24[[#This Row],[Vertex 2]],GroupVertices[Vertex],0)),1,1,"")</f>
        <v>1</v>
      </c>
      <c r="BD3" s="51">
        <v>1</v>
      </c>
      <c r="BE3" s="52">
        <v>10</v>
      </c>
      <c r="BF3" s="51">
        <v>0</v>
      </c>
      <c r="BG3" s="52">
        <v>0</v>
      </c>
      <c r="BH3" s="51">
        <v>0</v>
      </c>
      <c r="BI3" s="52">
        <v>0</v>
      </c>
      <c r="BJ3" s="51">
        <v>9</v>
      </c>
      <c r="BK3" s="52">
        <v>90</v>
      </c>
      <c r="BL3" s="51">
        <v>10</v>
      </c>
    </row>
    <row r="4" spans="1:64" ht="15" customHeight="1">
      <c r="A4" s="84" t="s">
        <v>213</v>
      </c>
      <c r="B4" s="84" t="s">
        <v>225</v>
      </c>
      <c r="C4" s="53"/>
      <c r="D4" s="54"/>
      <c r="E4" s="65"/>
      <c r="F4" s="55"/>
      <c r="G4" s="53"/>
      <c r="H4" s="57"/>
      <c r="I4" s="56"/>
      <c r="J4" s="56"/>
      <c r="K4" s="36" t="s">
        <v>65</v>
      </c>
      <c r="L4" s="83">
        <v>4</v>
      </c>
      <c r="M4" s="83"/>
      <c r="N4" s="63"/>
      <c r="O4" s="86" t="s">
        <v>230</v>
      </c>
      <c r="P4" s="88">
        <v>43593.426030092596</v>
      </c>
      <c r="Q4" s="86" t="s">
        <v>233</v>
      </c>
      <c r="R4" s="86"/>
      <c r="S4" s="86"/>
      <c r="T4" s="86" t="s">
        <v>262</v>
      </c>
      <c r="U4" s="89" t="s">
        <v>271</v>
      </c>
      <c r="V4" s="89" t="s">
        <v>271</v>
      </c>
      <c r="W4" s="88">
        <v>43593.426030092596</v>
      </c>
      <c r="X4" s="89" t="s">
        <v>285</v>
      </c>
      <c r="Y4" s="86"/>
      <c r="Z4" s="86"/>
      <c r="AA4" s="92" t="s">
        <v>310</v>
      </c>
      <c r="AB4" s="86"/>
      <c r="AC4" s="86" t="b">
        <v>0</v>
      </c>
      <c r="AD4" s="86">
        <v>0</v>
      </c>
      <c r="AE4" s="92" t="s">
        <v>338</v>
      </c>
      <c r="AF4" s="86" t="b">
        <v>0</v>
      </c>
      <c r="AG4" s="86" t="s">
        <v>342</v>
      </c>
      <c r="AH4" s="86"/>
      <c r="AI4" s="92" t="s">
        <v>338</v>
      </c>
      <c r="AJ4" s="86" t="b">
        <v>0</v>
      </c>
      <c r="AK4" s="86">
        <v>12</v>
      </c>
      <c r="AL4" s="92" t="s">
        <v>309</v>
      </c>
      <c r="AM4" s="86" t="s">
        <v>345</v>
      </c>
      <c r="AN4" s="86" t="b">
        <v>0</v>
      </c>
      <c r="AO4" s="92" t="s">
        <v>309</v>
      </c>
      <c r="AP4" s="86" t="s">
        <v>176</v>
      </c>
      <c r="AQ4" s="86">
        <v>0</v>
      </c>
      <c r="AR4" s="86">
        <v>0</v>
      </c>
      <c r="AS4" s="86"/>
      <c r="AT4" s="86"/>
      <c r="AU4" s="86"/>
      <c r="AV4" s="86"/>
      <c r="AW4" s="86"/>
      <c r="AX4" s="86"/>
      <c r="AY4" s="86"/>
      <c r="AZ4" s="86"/>
      <c r="BA4">
        <v>1</v>
      </c>
      <c r="BB4" s="85" t="str">
        <f>REPLACE(INDEX(GroupVertices[Group],MATCH(Edges24[[#This Row],[Vertex 1]],GroupVertices[Vertex],0)),1,1,"")</f>
        <v>1</v>
      </c>
      <c r="BC4" s="85" t="str">
        <f>REPLACE(INDEX(GroupVertices[Group],MATCH(Edges24[[#This Row],[Vertex 2]],GroupVertices[Vertex],0)),1,1,"")</f>
        <v>1</v>
      </c>
      <c r="BD4" s="51"/>
      <c r="BE4" s="52"/>
      <c r="BF4" s="51"/>
      <c r="BG4" s="52"/>
      <c r="BH4" s="51"/>
      <c r="BI4" s="52"/>
      <c r="BJ4" s="51"/>
      <c r="BK4" s="52"/>
      <c r="BL4" s="51"/>
    </row>
    <row r="5" spans="1:64" ht="15">
      <c r="A5" s="84" t="s">
        <v>214</v>
      </c>
      <c r="B5" s="84" t="s">
        <v>212</v>
      </c>
      <c r="C5" s="53"/>
      <c r="D5" s="54"/>
      <c r="E5" s="65"/>
      <c r="F5" s="55"/>
      <c r="G5" s="53"/>
      <c r="H5" s="57"/>
      <c r="I5" s="56"/>
      <c r="J5" s="56"/>
      <c r="K5" s="36" t="s">
        <v>65</v>
      </c>
      <c r="L5" s="83">
        <v>6</v>
      </c>
      <c r="M5" s="83"/>
      <c r="N5" s="63"/>
      <c r="O5" s="86" t="s">
        <v>231</v>
      </c>
      <c r="P5" s="88">
        <v>43593.56605324074</v>
      </c>
      <c r="Q5" s="86" t="s">
        <v>234</v>
      </c>
      <c r="R5" s="86"/>
      <c r="S5" s="86"/>
      <c r="T5" s="86" t="s">
        <v>262</v>
      </c>
      <c r="U5" s="86"/>
      <c r="V5" s="89" t="s">
        <v>277</v>
      </c>
      <c r="W5" s="88">
        <v>43593.56605324074</v>
      </c>
      <c r="X5" s="89" t="s">
        <v>286</v>
      </c>
      <c r="Y5" s="86"/>
      <c r="Z5" s="86"/>
      <c r="AA5" s="92" t="s">
        <v>311</v>
      </c>
      <c r="AB5" s="86"/>
      <c r="AC5" s="86" t="b">
        <v>0</v>
      </c>
      <c r="AD5" s="86">
        <v>1</v>
      </c>
      <c r="AE5" s="92" t="s">
        <v>339</v>
      </c>
      <c r="AF5" s="86" t="b">
        <v>0</v>
      </c>
      <c r="AG5" s="86" t="s">
        <v>342</v>
      </c>
      <c r="AH5" s="86"/>
      <c r="AI5" s="92" t="s">
        <v>338</v>
      </c>
      <c r="AJ5" s="86" t="b">
        <v>0</v>
      </c>
      <c r="AK5" s="86">
        <v>0</v>
      </c>
      <c r="AL5" s="92" t="s">
        <v>338</v>
      </c>
      <c r="AM5" s="86" t="s">
        <v>345</v>
      </c>
      <c r="AN5" s="86" t="b">
        <v>0</v>
      </c>
      <c r="AO5" s="92" t="s">
        <v>311</v>
      </c>
      <c r="AP5" s="86" t="s">
        <v>176</v>
      </c>
      <c r="AQ5" s="86">
        <v>0</v>
      </c>
      <c r="AR5" s="86">
        <v>0</v>
      </c>
      <c r="AS5" s="86"/>
      <c r="AT5" s="86"/>
      <c r="AU5" s="86"/>
      <c r="AV5" s="86"/>
      <c r="AW5" s="86"/>
      <c r="AX5" s="86"/>
      <c r="AY5" s="86"/>
      <c r="AZ5" s="86"/>
      <c r="BA5">
        <v>1</v>
      </c>
      <c r="BB5" s="85" t="str">
        <f>REPLACE(INDEX(GroupVertices[Group],MATCH(Edges24[[#This Row],[Vertex 1]],GroupVertices[Vertex],0)),1,1,"")</f>
        <v>1</v>
      </c>
      <c r="BC5" s="85" t="str">
        <f>REPLACE(INDEX(GroupVertices[Group],MATCH(Edges24[[#This Row],[Vertex 2]],GroupVertices[Vertex],0)),1,1,"")</f>
        <v>1</v>
      </c>
      <c r="BD5" s="51">
        <v>1</v>
      </c>
      <c r="BE5" s="52">
        <v>1.9230769230769231</v>
      </c>
      <c r="BF5" s="51">
        <v>0</v>
      </c>
      <c r="BG5" s="52">
        <v>0</v>
      </c>
      <c r="BH5" s="51">
        <v>0</v>
      </c>
      <c r="BI5" s="52">
        <v>0</v>
      </c>
      <c r="BJ5" s="51">
        <v>51</v>
      </c>
      <c r="BK5" s="52">
        <v>98.07692307692308</v>
      </c>
      <c r="BL5" s="51">
        <v>52</v>
      </c>
    </row>
    <row r="6" spans="1:64" ht="15">
      <c r="A6" s="84" t="s">
        <v>215</v>
      </c>
      <c r="B6" s="84" t="s">
        <v>215</v>
      </c>
      <c r="C6" s="53"/>
      <c r="D6" s="54"/>
      <c r="E6" s="65"/>
      <c r="F6" s="55"/>
      <c r="G6" s="53"/>
      <c r="H6" s="57"/>
      <c r="I6" s="56"/>
      <c r="J6" s="56"/>
      <c r="K6" s="36" t="s">
        <v>65</v>
      </c>
      <c r="L6" s="83">
        <v>7</v>
      </c>
      <c r="M6" s="83"/>
      <c r="N6" s="63"/>
      <c r="O6" s="86" t="s">
        <v>176</v>
      </c>
      <c r="P6" s="88">
        <v>43594.726689814815</v>
      </c>
      <c r="Q6" s="86" t="s">
        <v>235</v>
      </c>
      <c r="R6" s="89" t="s">
        <v>248</v>
      </c>
      <c r="S6" s="86" t="s">
        <v>255</v>
      </c>
      <c r="T6" s="86" t="s">
        <v>263</v>
      </c>
      <c r="U6" s="86"/>
      <c r="V6" s="89" t="s">
        <v>278</v>
      </c>
      <c r="W6" s="88">
        <v>43594.726689814815</v>
      </c>
      <c r="X6" s="89" t="s">
        <v>287</v>
      </c>
      <c r="Y6" s="86"/>
      <c r="Z6" s="86"/>
      <c r="AA6" s="92" t="s">
        <v>312</v>
      </c>
      <c r="AB6" s="86"/>
      <c r="AC6" s="86" t="b">
        <v>0</v>
      </c>
      <c r="AD6" s="86">
        <v>0</v>
      </c>
      <c r="AE6" s="92" t="s">
        <v>338</v>
      </c>
      <c r="AF6" s="86" t="b">
        <v>1</v>
      </c>
      <c r="AG6" s="86" t="s">
        <v>342</v>
      </c>
      <c r="AH6" s="86"/>
      <c r="AI6" s="92" t="s">
        <v>343</v>
      </c>
      <c r="AJ6" s="86" t="b">
        <v>0</v>
      </c>
      <c r="AK6" s="86">
        <v>0</v>
      </c>
      <c r="AL6" s="92" t="s">
        <v>338</v>
      </c>
      <c r="AM6" s="86" t="s">
        <v>345</v>
      </c>
      <c r="AN6" s="86" t="b">
        <v>0</v>
      </c>
      <c r="AO6" s="92" t="s">
        <v>312</v>
      </c>
      <c r="AP6" s="86" t="s">
        <v>176</v>
      </c>
      <c r="AQ6" s="86">
        <v>0</v>
      </c>
      <c r="AR6" s="86">
        <v>0</v>
      </c>
      <c r="AS6" s="86"/>
      <c r="AT6" s="86"/>
      <c r="AU6" s="86"/>
      <c r="AV6" s="86"/>
      <c r="AW6" s="86"/>
      <c r="AX6" s="86"/>
      <c r="AY6" s="86"/>
      <c r="AZ6" s="86"/>
      <c r="BA6">
        <v>1</v>
      </c>
      <c r="BB6" s="85" t="str">
        <f>REPLACE(INDEX(GroupVertices[Group],MATCH(Edges24[[#This Row],[Vertex 1]],GroupVertices[Vertex],0)),1,1,"")</f>
        <v>2</v>
      </c>
      <c r="BC6" s="85" t="str">
        <f>REPLACE(INDEX(GroupVertices[Group],MATCH(Edges24[[#This Row],[Vertex 2]],GroupVertices[Vertex],0)),1,1,"")</f>
        <v>2</v>
      </c>
      <c r="BD6" s="51">
        <v>1</v>
      </c>
      <c r="BE6" s="52">
        <v>5.555555555555555</v>
      </c>
      <c r="BF6" s="51">
        <v>0</v>
      </c>
      <c r="BG6" s="52">
        <v>0</v>
      </c>
      <c r="BH6" s="51">
        <v>0</v>
      </c>
      <c r="BI6" s="52">
        <v>0</v>
      </c>
      <c r="BJ6" s="51">
        <v>17</v>
      </c>
      <c r="BK6" s="52">
        <v>94.44444444444444</v>
      </c>
      <c r="BL6" s="51">
        <v>18</v>
      </c>
    </row>
    <row r="7" spans="1:64" ht="15">
      <c r="A7" s="84" t="s">
        <v>216</v>
      </c>
      <c r="B7" s="84" t="s">
        <v>226</v>
      </c>
      <c r="C7" s="53"/>
      <c r="D7" s="54"/>
      <c r="E7" s="65"/>
      <c r="F7" s="55"/>
      <c r="G7" s="53"/>
      <c r="H7" s="57"/>
      <c r="I7" s="56"/>
      <c r="J7" s="56"/>
      <c r="K7" s="36" t="s">
        <v>65</v>
      </c>
      <c r="L7" s="83">
        <v>8</v>
      </c>
      <c r="M7" s="83"/>
      <c r="N7" s="63"/>
      <c r="O7" s="86" t="s">
        <v>231</v>
      </c>
      <c r="P7" s="88">
        <v>43597.51766203704</v>
      </c>
      <c r="Q7" s="86" t="s">
        <v>236</v>
      </c>
      <c r="R7" s="86"/>
      <c r="S7" s="86"/>
      <c r="T7" s="86"/>
      <c r="U7" s="86"/>
      <c r="V7" s="89" t="s">
        <v>279</v>
      </c>
      <c r="W7" s="88">
        <v>43597.51766203704</v>
      </c>
      <c r="X7" s="89" t="s">
        <v>288</v>
      </c>
      <c r="Y7" s="86"/>
      <c r="Z7" s="86"/>
      <c r="AA7" s="92" t="s">
        <v>313</v>
      </c>
      <c r="AB7" s="92" t="s">
        <v>335</v>
      </c>
      <c r="AC7" s="86" t="b">
        <v>0</v>
      </c>
      <c r="AD7" s="86">
        <v>1</v>
      </c>
      <c r="AE7" s="92" t="s">
        <v>340</v>
      </c>
      <c r="AF7" s="86" t="b">
        <v>0</v>
      </c>
      <c r="AG7" s="86" t="s">
        <v>342</v>
      </c>
      <c r="AH7" s="86"/>
      <c r="AI7" s="92" t="s">
        <v>338</v>
      </c>
      <c r="AJ7" s="86" t="b">
        <v>0</v>
      </c>
      <c r="AK7" s="86">
        <v>0</v>
      </c>
      <c r="AL7" s="92" t="s">
        <v>338</v>
      </c>
      <c r="AM7" s="86" t="s">
        <v>346</v>
      </c>
      <c r="AN7" s="86" t="b">
        <v>0</v>
      </c>
      <c r="AO7" s="92" t="s">
        <v>335</v>
      </c>
      <c r="AP7" s="86" t="s">
        <v>176</v>
      </c>
      <c r="AQ7" s="86">
        <v>0</v>
      </c>
      <c r="AR7" s="86">
        <v>0</v>
      </c>
      <c r="AS7" s="86"/>
      <c r="AT7" s="86"/>
      <c r="AU7" s="86"/>
      <c r="AV7" s="86"/>
      <c r="AW7" s="86"/>
      <c r="AX7" s="86"/>
      <c r="AY7" s="86"/>
      <c r="AZ7" s="86"/>
      <c r="BA7">
        <v>1</v>
      </c>
      <c r="BB7" s="85" t="str">
        <f>REPLACE(INDEX(GroupVertices[Group],MATCH(Edges24[[#This Row],[Vertex 1]],GroupVertices[Vertex],0)),1,1,"")</f>
        <v>6</v>
      </c>
      <c r="BC7" s="85" t="str">
        <f>REPLACE(INDEX(GroupVertices[Group],MATCH(Edges24[[#This Row],[Vertex 2]],GroupVertices[Vertex],0)),1,1,"")</f>
        <v>6</v>
      </c>
      <c r="BD7" s="51">
        <v>1</v>
      </c>
      <c r="BE7" s="52">
        <v>4.166666666666667</v>
      </c>
      <c r="BF7" s="51">
        <v>0</v>
      </c>
      <c r="BG7" s="52">
        <v>0</v>
      </c>
      <c r="BH7" s="51">
        <v>0</v>
      </c>
      <c r="BI7" s="52">
        <v>0</v>
      </c>
      <c r="BJ7" s="51">
        <v>23</v>
      </c>
      <c r="BK7" s="52">
        <v>95.83333333333333</v>
      </c>
      <c r="BL7" s="51">
        <v>24</v>
      </c>
    </row>
    <row r="8" spans="1:64" ht="15">
      <c r="A8" s="84" t="s">
        <v>217</v>
      </c>
      <c r="B8" s="84" t="s">
        <v>217</v>
      </c>
      <c r="C8" s="53"/>
      <c r="D8" s="54"/>
      <c r="E8" s="65"/>
      <c r="F8" s="55"/>
      <c r="G8" s="53"/>
      <c r="H8" s="57"/>
      <c r="I8" s="56"/>
      <c r="J8" s="56"/>
      <c r="K8" s="36" t="s">
        <v>65</v>
      </c>
      <c r="L8" s="83">
        <v>9</v>
      </c>
      <c r="M8" s="83"/>
      <c r="N8" s="63"/>
      <c r="O8" s="86" t="s">
        <v>176</v>
      </c>
      <c r="P8" s="88">
        <v>43597.00528935185</v>
      </c>
      <c r="Q8" s="86" t="s">
        <v>237</v>
      </c>
      <c r="R8" s="89" t="s">
        <v>249</v>
      </c>
      <c r="S8" s="86" t="s">
        <v>256</v>
      </c>
      <c r="T8" s="86" t="s">
        <v>264</v>
      </c>
      <c r="U8" s="89" t="s">
        <v>272</v>
      </c>
      <c r="V8" s="89" t="s">
        <v>272</v>
      </c>
      <c r="W8" s="88">
        <v>43597.00528935185</v>
      </c>
      <c r="X8" s="89" t="s">
        <v>289</v>
      </c>
      <c r="Y8" s="86"/>
      <c r="Z8" s="86"/>
      <c r="AA8" s="92" t="s">
        <v>314</v>
      </c>
      <c r="AB8" s="86"/>
      <c r="AC8" s="86" t="b">
        <v>0</v>
      </c>
      <c r="AD8" s="86">
        <v>0</v>
      </c>
      <c r="AE8" s="92" t="s">
        <v>338</v>
      </c>
      <c r="AF8" s="86" t="b">
        <v>0</v>
      </c>
      <c r="AG8" s="86" t="s">
        <v>342</v>
      </c>
      <c r="AH8" s="86"/>
      <c r="AI8" s="92" t="s">
        <v>338</v>
      </c>
      <c r="AJ8" s="86" t="b">
        <v>0</v>
      </c>
      <c r="AK8" s="86">
        <v>0</v>
      </c>
      <c r="AL8" s="92" t="s">
        <v>338</v>
      </c>
      <c r="AM8" s="86" t="s">
        <v>347</v>
      </c>
      <c r="AN8" s="86" t="b">
        <v>0</v>
      </c>
      <c r="AO8" s="92" t="s">
        <v>314</v>
      </c>
      <c r="AP8" s="86" t="s">
        <v>176</v>
      </c>
      <c r="AQ8" s="86">
        <v>0</v>
      </c>
      <c r="AR8" s="86">
        <v>0</v>
      </c>
      <c r="AS8" s="86"/>
      <c r="AT8" s="86"/>
      <c r="AU8" s="86"/>
      <c r="AV8" s="86"/>
      <c r="AW8" s="86"/>
      <c r="AX8" s="86"/>
      <c r="AY8" s="86"/>
      <c r="AZ8" s="86"/>
      <c r="BA8">
        <v>2</v>
      </c>
      <c r="BB8" s="85" t="str">
        <f>REPLACE(INDEX(GroupVertices[Group],MATCH(Edges24[[#This Row],[Vertex 1]],GroupVertices[Vertex],0)),1,1,"")</f>
        <v>5</v>
      </c>
      <c r="BC8" s="85" t="str">
        <f>REPLACE(INDEX(GroupVertices[Group],MATCH(Edges24[[#This Row],[Vertex 2]],GroupVertices[Vertex],0)),1,1,"")</f>
        <v>5</v>
      </c>
      <c r="BD8" s="51">
        <v>1</v>
      </c>
      <c r="BE8" s="52">
        <v>4.3478260869565215</v>
      </c>
      <c r="BF8" s="51">
        <v>0</v>
      </c>
      <c r="BG8" s="52">
        <v>0</v>
      </c>
      <c r="BH8" s="51">
        <v>0</v>
      </c>
      <c r="BI8" s="52">
        <v>0</v>
      </c>
      <c r="BJ8" s="51">
        <v>22</v>
      </c>
      <c r="BK8" s="52">
        <v>95.65217391304348</v>
      </c>
      <c r="BL8" s="51">
        <v>23</v>
      </c>
    </row>
    <row r="9" spans="1:64" ht="15">
      <c r="A9" s="84" t="s">
        <v>217</v>
      </c>
      <c r="B9" s="84" t="s">
        <v>217</v>
      </c>
      <c r="C9" s="53"/>
      <c r="D9" s="54"/>
      <c r="E9" s="65"/>
      <c r="F9" s="55"/>
      <c r="G9" s="53"/>
      <c r="H9" s="57"/>
      <c r="I9" s="56"/>
      <c r="J9" s="56"/>
      <c r="K9" s="36" t="s">
        <v>65</v>
      </c>
      <c r="L9" s="83">
        <v>10</v>
      </c>
      <c r="M9" s="83"/>
      <c r="N9" s="63"/>
      <c r="O9" s="86" t="s">
        <v>176</v>
      </c>
      <c r="P9" s="88">
        <v>43597.02056712963</v>
      </c>
      <c r="Q9" s="86" t="s">
        <v>238</v>
      </c>
      <c r="R9" s="89" t="s">
        <v>250</v>
      </c>
      <c r="S9" s="86" t="s">
        <v>257</v>
      </c>
      <c r="T9" s="86" t="s">
        <v>265</v>
      </c>
      <c r="U9" s="89" t="s">
        <v>273</v>
      </c>
      <c r="V9" s="89" t="s">
        <v>273</v>
      </c>
      <c r="W9" s="88">
        <v>43597.02056712963</v>
      </c>
      <c r="X9" s="89" t="s">
        <v>290</v>
      </c>
      <c r="Y9" s="86"/>
      <c r="Z9" s="86"/>
      <c r="AA9" s="92" t="s">
        <v>315</v>
      </c>
      <c r="AB9" s="86"/>
      <c r="AC9" s="86" t="b">
        <v>0</v>
      </c>
      <c r="AD9" s="86">
        <v>0</v>
      </c>
      <c r="AE9" s="92" t="s">
        <v>338</v>
      </c>
      <c r="AF9" s="86" t="b">
        <v>0</v>
      </c>
      <c r="AG9" s="86" t="s">
        <v>342</v>
      </c>
      <c r="AH9" s="86"/>
      <c r="AI9" s="92" t="s">
        <v>338</v>
      </c>
      <c r="AJ9" s="86" t="b">
        <v>0</v>
      </c>
      <c r="AK9" s="86">
        <v>0</v>
      </c>
      <c r="AL9" s="92" t="s">
        <v>338</v>
      </c>
      <c r="AM9" s="86" t="s">
        <v>347</v>
      </c>
      <c r="AN9" s="86" t="b">
        <v>0</v>
      </c>
      <c r="AO9" s="92" t="s">
        <v>315</v>
      </c>
      <c r="AP9" s="86" t="s">
        <v>176</v>
      </c>
      <c r="AQ9" s="86">
        <v>0</v>
      </c>
      <c r="AR9" s="86">
        <v>0</v>
      </c>
      <c r="AS9" s="86"/>
      <c r="AT9" s="86"/>
      <c r="AU9" s="86"/>
      <c r="AV9" s="86"/>
      <c r="AW9" s="86"/>
      <c r="AX9" s="86"/>
      <c r="AY9" s="86"/>
      <c r="AZ9" s="86"/>
      <c r="BA9">
        <v>2</v>
      </c>
      <c r="BB9" s="85" t="str">
        <f>REPLACE(INDEX(GroupVertices[Group],MATCH(Edges24[[#This Row],[Vertex 1]],GroupVertices[Vertex],0)),1,1,"")</f>
        <v>5</v>
      </c>
      <c r="BC9" s="85" t="str">
        <f>REPLACE(INDEX(GroupVertices[Group],MATCH(Edges24[[#This Row],[Vertex 2]],GroupVertices[Vertex],0)),1,1,"")</f>
        <v>5</v>
      </c>
      <c r="BD9" s="51">
        <v>0</v>
      </c>
      <c r="BE9" s="52">
        <v>0</v>
      </c>
      <c r="BF9" s="51">
        <v>0</v>
      </c>
      <c r="BG9" s="52">
        <v>0</v>
      </c>
      <c r="BH9" s="51">
        <v>0</v>
      </c>
      <c r="BI9" s="52">
        <v>0</v>
      </c>
      <c r="BJ9" s="51">
        <v>18</v>
      </c>
      <c r="BK9" s="52">
        <v>100</v>
      </c>
      <c r="BL9" s="51">
        <v>18</v>
      </c>
    </row>
    <row r="10" spans="1:64" ht="15">
      <c r="A10" s="84" t="s">
        <v>218</v>
      </c>
      <c r="B10" s="84" t="s">
        <v>217</v>
      </c>
      <c r="C10" s="53"/>
      <c r="D10" s="54"/>
      <c r="E10" s="65"/>
      <c r="F10" s="55"/>
      <c r="G10" s="53"/>
      <c r="H10" s="57"/>
      <c r="I10" s="56"/>
      <c r="J10" s="56"/>
      <c r="K10" s="36" t="s">
        <v>65</v>
      </c>
      <c r="L10" s="83">
        <v>11</v>
      </c>
      <c r="M10" s="83"/>
      <c r="N10" s="63"/>
      <c r="O10" s="86" t="s">
        <v>230</v>
      </c>
      <c r="P10" s="88">
        <v>43598.91585648148</v>
      </c>
      <c r="Q10" s="86" t="s">
        <v>239</v>
      </c>
      <c r="R10" s="89" t="s">
        <v>250</v>
      </c>
      <c r="S10" s="86" t="s">
        <v>257</v>
      </c>
      <c r="T10" s="86" t="s">
        <v>266</v>
      </c>
      <c r="U10" s="86"/>
      <c r="V10" s="89" t="s">
        <v>280</v>
      </c>
      <c r="W10" s="88">
        <v>43598.91585648148</v>
      </c>
      <c r="X10" s="89" t="s">
        <v>291</v>
      </c>
      <c r="Y10" s="86"/>
      <c r="Z10" s="86"/>
      <c r="AA10" s="92" t="s">
        <v>316</v>
      </c>
      <c r="AB10" s="86"/>
      <c r="AC10" s="86" t="b">
        <v>0</v>
      </c>
      <c r="AD10" s="86">
        <v>0</v>
      </c>
      <c r="AE10" s="92" t="s">
        <v>338</v>
      </c>
      <c r="AF10" s="86" t="b">
        <v>0</v>
      </c>
      <c r="AG10" s="86" t="s">
        <v>342</v>
      </c>
      <c r="AH10" s="86"/>
      <c r="AI10" s="92" t="s">
        <v>338</v>
      </c>
      <c r="AJ10" s="86" t="b">
        <v>0</v>
      </c>
      <c r="AK10" s="86">
        <v>1</v>
      </c>
      <c r="AL10" s="92" t="s">
        <v>315</v>
      </c>
      <c r="AM10" s="86" t="s">
        <v>345</v>
      </c>
      <c r="AN10" s="86" t="b">
        <v>0</v>
      </c>
      <c r="AO10" s="92" t="s">
        <v>315</v>
      </c>
      <c r="AP10" s="86" t="s">
        <v>176</v>
      </c>
      <c r="AQ10" s="86">
        <v>0</v>
      </c>
      <c r="AR10" s="86">
        <v>0</v>
      </c>
      <c r="AS10" s="86"/>
      <c r="AT10" s="86"/>
      <c r="AU10" s="86"/>
      <c r="AV10" s="86"/>
      <c r="AW10" s="86"/>
      <c r="AX10" s="86"/>
      <c r="AY10" s="86"/>
      <c r="AZ10" s="86"/>
      <c r="BA10">
        <v>1</v>
      </c>
      <c r="BB10" s="85" t="str">
        <f>REPLACE(INDEX(GroupVertices[Group],MATCH(Edges24[[#This Row],[Vertex 1]],GroupVertices[Vertex],0)),1,1,"")</f>
        <v>5</v>
      </c>
      <c r="BC10" s="85" t="str">
        <f>REPLACE(INDEX(GroupVertices[Group],MATCH(Edges24[[#This Row],[Vertex 2]],GroupVertices[Vertex],0)),1,1,"")</f>
        <v>5</v>
      </c>
      <c r="BD10" s="51">
        <v>0</v>
      </c>
      <c r="BE10" s="52">
        <v>0</v>
      </c>
      <c r="BF10" s="51">
        <v>0</v>
      </c>
      <c r="BG10" s="52">
        <v>0</v>
      </c>
      <c r="BH10" s="51">
        <v>0</v>
      </c>
      <c r="BI10" s="52">
        <v>0</v>
      </c>
      <c r="BJ10" s="51">
        <v>17</v>
      </c>
      <c r="BK10" s="52">
        <v>100</v>
      </c>
      <c r="BL10" s="51">
        <v>17</v>
      </c>
    </row>
    <row r="11" spans="1:64" ht="15">
      <c r="A11" s="84" t="s">
        <v>219</v>
      </c>
      <c r="B11" s="84" t="s">
        <v>227</v>
      </c>
      <c r="C11" s="53"/>
      <c r="D11" s="54"/>
      <c r="E11" s="65"/>
      <c r="F11" s="55"/>
      <c r="G11" s="53"/>
      <c r="H11" s="57"/>
      <c r="I11" s="56"/>
      <c r="J11" s="56"/>
      <c r="K11" s="36" t="s">
        <v>65</v>
      </c>
      <c r="L11" s="83">
        <v>12</v>
      </c>
      <c r="M11" s="83"/>
      <c r="N11" s="63"/>
      <c r="O11" s="86" t="s">
        <v>230</v>
      </c>
      <c r="P11" s="88">
        <v>43591.715150462966</v>
      </c>
      <c r="Q11" s="86" t="s">
        <v>240</v>
      </c>
      <c r="R11" s="89" t="s">
        <v>251</v>
      </c>
      <c r="S11" s="86" t="s">
        <v>258</v>
      </c>
      <c r="T11" s="86" t="s">
        <v>267</v>
      </c>
      <c r="U11" s="86"/>
      <c r="V11" s="89" t="s">
        <v>281</v>
      </c>
      <c r="W11" s="88">
        <v>43591.715150462966</v>
      </c>
      <c r="X11" s="89" t="s">
        <v>292</v>
      </c>
      <c r="Y11" s="86"/>
      <c r="Z11" s="86"/>
      <c r="AA11" s="92" t="s">
        <v>317</v>
      </c>
      <c r="AB11" s="86"/>
      <c r="AC11" s="86" t="b">
        <v>0</v>
      </c>
      <c r="AD11" s="86">
        <v>0</v>
      </c>
      <c r="AE11" s="92" t="s">
        <v>338</v>
      </c>
      <c r="AF11" s="86" t="b">
        <v>0</v>
      </c>
      <c r="AG11" s="86" t="s">
        <v>342</v>
      </c>
      <c r="AH11" s="86"/>
      <c r="AI11" s="92" t="s">
        <v>338</v>
      </c>
      <c r="AJ11" s="86" t="b">
        <v>0</v>
      </c>
      <c r="AK11" s="86">
        <v>0</v>
      </c>
      <c r="AL11" s="92" t="s">
        <v>338</v>
      </c>
      <c r="AM11" s="86" t="s">
        <v>345</v>
      </c>
      <c r="AN11" s="86" t="b">
        <v>0</v>
      </c>
      <c r="AO11" s="92" t="s">
        <v>317</v>
      </c>
      <c r="AP11" s="86" t="s">
        <v>176</v>
      </c>
      <c r="AQ11" s="86">
        <v>0</v>
      </c>
      <c r="AR11" s="86">
        <v>0</v>
      </c>
      <c r="AS11" s="86"/>
      <c r="AT11" s="86"/>
      <c r="AU11" s="86"/>
      <c r="AV11" s="86"/>
      <c r="AW11" s="86"/>
      <c r="AX11" s="86"/>
      <c r="AY11" s="86"/>
      <c r="AZ11" s="86"/>
      <c r="BA11">
        <v>1</v>
      </c>
      <c r="BB11" s="85" t="str">
        <f>REPLACE(INDEX(GroupVertices[Group],MATCH(Edges24[[#This Row],[Vertex 1]],GroupVertices[Vertex],0)),1,1,"")</f>
        <v>4</v>
      </c>
      <c r="BC11" s="85" t="str">
        <f>REPLACE(INDEX(GroupVertices[Group],MATCH(Edges24[[#This Row],[Vertex 2]],GroupVertices[Vertex],0)),1,1,"")</f>
        <v>4</v>
      </c>
      <c r="BD11" s="51">
        <v>0</v>
      </c>
      <c r="BE11" s="52">
        <v>0</v>
      </c>
      <c r="BF11" s="51">
        <v>1</v>
      </c>
      <c r="BG11" s="52">
        <v>5.882352941176471</v>
      </c>
      <c r="BH11" s="51">
        <v>0</v>
      </c>
      <c r="BI11" s="52">
        <v>0</v>
      </c>
      <c r="BJ11" s="51">
        <v>16</v>
      </c>
      <c r="BK11" s="52">
        <v>94.11764705882354</v>
      </c>
      <c r="BL11" s="51">
        <v>17</v>
      </c>
    </row>
    <row r="12" spans="1:64" ht="15">
      <c r="A12" s="84" t="s">
        <v>219</v>
      </c>
      <c r="B12" s="84" t="s">
        <v>228</v>
      </c>
      <c r="C12" s="53"/>
      <c r="D12" s="54"/>
      <c r="E12" s="65"/>
      <c r="F12" s="55"/>
      <c r="G12" s="53"/>
      <c r="H12" s="57"/>
      <c r="I12" s="56"/>
      <c r="J12" s="56"/>
      <c r="K12" s="36" t="s">
        <v>65</v>
      </c>
      <c r="L12" s="83">
        <v>13</v>
      </c>
      <c r="M12" s="83"/>
      <c r="N12" s="63"/>
      <c r="O12" s="86" t="s">
        <v>230</v>
      </c>
      <c r="P12" s="88">
        <v>43599.76483796296</v>
      </c>
      <c r="Q12" s="86" t="s">
        <v>241</v>
      </c>
      <c r="R12" s="89" t="s">
        <v>252</v>
      </c>
      <c r="S12" s="86" t="s">
        <v>259</v>
      </c>
      <c r="T12" s="86" t="s">
        <v>268</v>
      </c>
      <c r="U12" s="86"/>
      <c r="V12" s="89" t="s">
        <v>281</v>
      </c>
      <c r="W12" s="88">
        <v>43599.76483796296</v>
      </c>
      <c r="X12" s="89" t="s">
        <v>293</v>
      </c>
      <c r="Y12" s="86"/>
      <c r="Z12" s="86"/>
      <c r="AA12" s="92" t="s">
        <v>318</v>
      </c>
      <c r="AB12" s="86"/>
      <c r="AC12" s="86" t="b">
        <v>0</v>
      </c>
      <c r="AD12" s="86">
        <v>1</v>
      </c>
      <c r="AE12" s="92" t="s">
        <v>338</v>
      </c>
      <c r="AF12" s="86" t="b">
        <v>0</v>
      </c>
      <c r="AG12" s="86" t="s">
        <v>342</v>
      </c>
      <c r="AH12" s="86"/>
      <c r="AI12" s="92" t="s">
        <v>338</v>
      </c>
      <c r="AJ12" s="86" t="b">
        <v>0</v>
      </c>
      <c r="AK12" s="86">
        <v>0</v>
      </c>
      <c r="AL12" s="92" t="s">
        <v>338</v>
      </c>
      <c r="AM12" s="86" t="s">
        <v>345</v>
      </c>
      <c r="AN12" s="86" t="b">
        <v>0</v>
      </c>
      <c r="AO12" s="92" t="s">
        <v>318</v>
      </c>
      <c r="AP12" s="86" t="s">
        <v>176</v>
      </c>
      <c r="AQ12" s="86">
        <v>0</v>
      </c>
      <c r="AR12" s="86">
        <v>0</v>
      </c>
      <c r="AS12" s="86"/>
      <c r="AT12" s="86"/>
      <c r="AU12" s="86"/>
      <c r="AV12" s="86"/>
      <c r="AW12" s="86"/>
      <c r="AX12" s="86"/>
      <c r="AY12" s="86"/>
      <c r="AZ12" s="86"/>
      <c r="BA12">
        <v>1</v>
      </c>
      <c r="BB12" s="85" t="str">
        <f>REPLACE(INDEX(GroupVertices[Group],MATCH(Edges24[[#This Row],[Vertex 1]],GroupVertices[Vertex],0)),1,1,"")</f>
        <v>4</v>
      </c>
      <c r="BC12" s="85" t="str">
        <f>REPLACE(INDEX(GroupVertices[Group],MATCH(Edges24[[#This Row],[Vertex 2]],GroupVertices[Vertex],0)),1,1,"")</f>
        <v>4</v>
      </c>
      <c r="BD12" s="51">
        <v>0</v>
      </c>
      <c r="BE12" s="52">
        <v>0</v>
      </c>
      <c r="BF12" s="51">
        <v>0</v>
      </c>
      <c r="BG12" s="52">
        <v>0</v>
      </c>
      <c r="BH12" s="51">
        <v>0</v>
      </c>
      <c r="BI12" s="52">
        <v>0</v>
      </c>
      <c r="BJ12" s="51">
        <v>10</v>
      </c>
      <c r="BK12" s="52">
        <v>100</v>
      </c>
      <c r="BL12" s="51">
        <v>10</v>
      </c>
    </row>
    <row r="13" spans="1:64" ht="15">
      <c r="A13" s="84" t="s">
        <v>220</v>
      </c>
      <c r="B13" s="84" t="s">
        <v>220</v>
      </c>
      <c r="C13" s="53"/>
      <c r="D13" s="54"/>
      <c r="E13" s="65"/>
      <c r="F13" s="55"/>
      <c r="G13" s="53"/>
      <c r="H13" s="57"/>
      <c r="I13" s="56"/>
      <c r="J13" s="56"/>
      <c r="K13" s="36" t="s">
        <v>65</v>
      </c>
      <c r="L13" s="83">
        <v>14</v>
      </c>
      <c r="M13" s="83"/>
      <c r="N13" s="63"/>
      <c r="O13" s="86" t="s">
        <v>176</v>
      </c>
      <c r="P13" s="88">
        <v>43590.03962962963</v>
      </c>
      <c r="Q13" s="86" t="s">
        <v>242</v>
      </c>
      <c r="R13" s="89" t="s">
        <v>253</v>
      </c>
      <c r="S13" s="86" t="s">
        <v>260</v>
      </c>
      <c r="T13" s="86" t="s">
        <v>269</v>
      </c>
      <c r="U13" s="89" t="s">
        <v>274</v>
      </c>
      <c r="V13" s="89" t="s">
        <v>274</v>
      </c>
      <c r="W13" s="88">
        <v>43590.03962962963</v>
      </c>
      <c r="X13" s="89" t="s">
        <v>294</v>
      </c>
      <c r="Y13" s="86"/>
      <c r="Z13" s="86"/>
      <c r="AA13" s="92" t="s">
        <v>319</v>
      </c>
      <c r="AB13" s="86"/>
      <c r="AC13" s="86" t="b">
        <v>0</v>
      </c>
      <c r="AD13" s="86">
        <v>0</v>
      </c>
      <c r="AE13" s="92" t="s">
        <v>338</v>
      </c>
      <c r="AF13" s="86" t="b">
        <v>0</v>
      </c>
      <c r="AG13" s="86" t="s">
        <v>342</v>
      </c>
      <c r="AH13" s="86"/>
      <c r="AI13" s="92" t="s">
        <v>338</v>
      </c>
      <c r="AJ13" s="86" t="b">
        <v>0</v>
      </c>
      <c r="AK13" s="86">
        <v>0</v>
      </c>
      <c r="AL13" s="92" t="s">
        <v>338</v>
      </c>
      <c r="AM13" s="86" t="s">
        <v>348</v>
      </c>
      <c r="AN13" s="86" t="b">
        <v>0</v>
      </c>
      <c r="AO13" s="92" t="s">
        <v>319</v>
      </c>
      <c r="AP13" s="86" t="s">
        <v>176</v>
      </c>
      <c r="AQ13" s="86">
        <v>0</v>
      </c>
      <c r="AR13" s="86">
        <v>0</v>
      </c>
      <c r="AS13" s="86"/>
      <c r="AT13" s="86"/>
      <c r="AU13" s="86"/>
      <c r="AV13" s="86"/>
      <c r="AW13" s="86"/>
      <c r="AX13" s="86"/>
      <c r="AY13" s="86"/>
      <c r="AZ13" s="86"/>
      <c r="BA13">
        <v>5</v>
      </c>
      <c r="BB13" s="85" t="str">
        <f>REPLACE(INDEX(GroupVertices[Group],MATCH(Edges24[[#This Row],[Vertex 1]],GroupVertices[Vertex],0)),1,1,"")</f>
        <v>2</v>
      </c>
      <c r="BC13" s="85" t="str">
        <f>REPLACE(INDEX(GroupVertices[Group],MATCH(Edges24[[#This Row],[Vertex 2]],GroupVertices[Vertex],0)),1,1,"")</f>
        <v>2</v>
      </c>
      <c r="BD13" s="51">
        <v>3</v>
      </c>
      <c r="BE13" s="52">
        <v>17.647058823529413</v>
      </c>
      <c r="BF13" s="51">
        <v>0</v>
      </c>
      <c r="BG13" s="52">
        <v>0</v>
      </c>
      <c r="BH13" s="51">
        <v>0</v>
      </c>
      <c r="BI13" s="52">
        <v>0</v>
      </c>
      <c r="BJ13" s="51">
        <v>14</v>
      </c>
      <c r="BK13" s="52">
        <v>82.3529411764706</v>
      </c>
      <c r="BL13" s="51">
        <v>17</v>
      </c>
    </row>
    <row r="14" spans="1:64" ht="15">
      <c r="A14" s="84" t="s">
        <v>220</v>
      </c>
      <c r="B14" s="84" t="s">
        <v>220</v>
      </c>
      <c r="C14" s="53"/>
      <c r="D14" s="54"/>
      <c r="E14" s="65"/>
      <c r="F14" s="55"/>
      <c r="G14" s="53"/>
      <c r="H14" s="57"/>
      <c r="I14" s="56"/>
      <c r="J14" s="56"/>
      <c r="K14" s="36" t="s">
        <v>65</v>
      </c>
      <c r="L14" s="83">
        <v>15</v>
      </c>
      <c r="M14" s="83"/>
      <c r="N14" s="63"/>
      <c r="O14" s="86" t="s">
        <v>176</v>
      </c>
      <c r="P14" s="88">
        <v>43592.9271875</v>
      </c>
      <c r="Q14" s="86" t="s">
        <v>243</v>
      </c>
      <c r="R14" s="89" t="s">
        <v>253</v>
      </c>
      <c r="S14" s="86" t="s">
        <v>260</v>
      </c>
      <c r="T14" s="86" t="s">
        <v>269</v>
      </c>
      <c r="U14" s="89" t="s">
        <v>274</v>
      </c>
      <c r="V14" s="89" t="s">
        <v>274</v>
      </c>
      <c r="W14" s="88">
        <v>43592.9271875</v>
      </c>
      <c r="X14" s="89" t="s">
        <v>295</v>
      </c>
      <c r="Y14" s="86"/>
      <c r="Z14" s="86"/>
      <c r="AA14" s="92" t="s">
        <v>320</v>
      </c>
      <c r="AB14" s="86"/>
      <c r="AC14" s="86" t="b">
        <v>0</v>
      </c>
      <c r="AD14" s="86">
        <v>0</v>
      </c>
      <c r="AE14" s="92" t="s">
        <v>338</v>
      </c>
      <c r="AF14" s="86" t="b">
        <v>0</v>
      </c>
      <c r="AG14" s="86" t="s">
        <v>342</v>
      </c>
      <c r="AH14" s="86"/>
      <c r="AI14" s="92" t="s">
        <v>338</v>
      </c>
      <c r="AJ14" s="86" t="b">
        <v>0</v>
      </c>
      <c r="AK14" s="86">
        <v>0</v>
      </c>
      <c r="AL14" s="92" t="s">
        <v>338</v>
      </c>
      <c r="AM14" s="86" t="s">
        <v>348</v>
      </c>
      <c r="AN14" s="86" t="b">
        <v>0</v>
      </c>
      <c r="AO14" s="92" t="s">
        <v>320</v>
      </c>
      <c r="AP14" s="86" t="s">
        <v>176</v>
      </c>
      <c r="AQ14" s="86">
        <v>0</v>
      </c>
      <c r="AR14" s="86">
        <v>0</v>
      </c>
      <c r="AS14" s="86"/>
      <c r="AT14" s="86"/>
      <c r="AU14" s="86"/>
      <c r="AV14" s="86"/>
      <c r="AW14" s="86"/>
      <c r="AX14" s="86"/>
      <c r="AY14" s="86"/>
      <c r="AZ14" s="86"/>
      <c r="BA14">
        <v>5</v>
      </c>
      <c r="BB14" s="85" t="str">
        <f>REPLACE(INDEX(GroupVertices[Group],MATCH(Edges24[[#This Row],[Vertex 1]],GroupVertices[Vertex],0)),1,1,"")</f>
        <v>2</v>
      </c>
      <c r="BC14" s="85" t="str">
        <f>REPLACE(INDEX(GroupVertices[Group],MATCH(Edges24[[#This Row],[Vertex 2]],GroupVertices[Vertex],0)),1,1,"")</f>
        <v>2</v>
      </c>
      <c r="BD14" s="51">
        <v>3</v>
      </c>
      <c r="BE14" s="52">
        <v>17.647058823529413</v>
      </c>
      <c r="BF14" s="51">
        <v>0</v>
      </c>
      <c r="BG14" s="52">
        <v>0</v>
      </c>
      <c r="BH14" s="51">
        <v>0</v>
      </c>
      <c r="BI14" s="52">
        <v>0</v>
      </c>
      <c r="BJ14" s="51">
        <v>14</v>
      </c>
      <c r="BK14" s="52">
        <v>82.3529411764706</v>
      </c>
      <c r="BL14" s="51">
        <v>17</v>
      </c>
    </row>
    <row r="15" spans="1:64" ht="15">
      <c r="A15" s="84" t="s">
        <v>220</v>
      </c>
      <c r="B15" s="84" t="s">
        <v>220</v>
      </c>
      <c r="C15" s="53"/>
      <c r="D15" s="54"/>
      <c r="E15" s="65"/>
      <c r="F15" s="55"/>
      <c r="G15" s="53"/>
      <c r="H15" s="57"/>
      <c r="I15" s="56"/>
      <c r="J15" s="56"/>
      <c r="K15" s="36" t="s">
        <v>65</v>
      </c>
      <c r="L15" s="83">
        <v>16</v>
      </c>
      <c r="M15" s="83"/>
      <c r="N15" s="63"/>
      <c r="O15" s="86" t="s">
        <v>176</v>
      </c>
      <c r="P15" s="88">
        <v>43595.97020833333</v>
      </c>
      <c r="Q15" s="86" t="s">
        <v>243</v>
      </c>
      <c r="R15" s="89" t="s">
        <v>253</v>
      </c>
      <c r="S15" s="86" t="s">
        <v>260</v>
      </c>
      <c r="T15" s="86" t="s">
        <v>269</v>
      </c>
      <c r="U15" s="89" t="s">
        <v>274</v>
      </c>
      <c r="V15" s="89" t="s">
        <v>274</v>
      </c>
      <c r="W15" s="88">
        <v>43595.97020833333</v>
      </c>
      <c r="X15" s="89" t="s">
        <v>296</v>
      </c>
      <c r="Y15" s="86"/>
      <c r="Z15" s="86"/>
      <c r="AA15" s="92" t="s">
        <v>321</v>
      </c>
      <c r="AB15" s="86"/>
      <c r="AC15" s="86" t="b">
        <v>0</v>
      </c>
      <c r="AD15" s="86">
        <v>0</v>
      </c>
      <c r="AE15" s="92" t="s">
        <v>338</v>
      </c>
      <c r="AF15" s="86" t="b">
        <v>0</v>
      </c>
      <c r="AG15" s="86" t="s">
        <v>342</v>
      </c>
      <c r="AH15" s="86"/>
      <c r="AI15" s="92" t="s">
        <v>338</v>
      </c>
      <c r="AJ15" s="86" t="b">
        <v>0</v>
      </c>
      <c r="AK15" s="86">
        <v>0</v>
      </c>
      <c r="AL15" s="92" t="s">
        <v>338</v>
      </c>
      <c r="AM15" s="86" t="s">
        <v>348</v>
      </c>
      <c r="AN15" s="86" t="b">
        <v>0</v>
      </c>
      <c r="AO15" s="92" t="s">
        <v>321</v>
      </c>
      <c r="AP15" s="86" t="s">
        <v>176</v>
      </c>
      <c r="AQ15" s="86">
        <v>0</v>
      </c>
      <c r="AR15" s="86">
        <v>0</v>
      </c>
      <c r="AS15" s="86"/>
      <c r="AT15" s="86"/>
      <c r="AU15" s="86"/>
      <c r="AV15" s="86"/>
      <c r="AW15" s="86"/>
      <c r="AX15" s="86"/>
      <c r="AY15" s="86"/>
      <c r="AZ15" s="86"/>
      <c r="BA15">
        <v>5</v>
      </c>
      <c r="BB15" s="85" t="str">
        <f>REPLACE(INDEX(GroupVertices[Group],MATCH(Edges24[[#This Row],[Vertex 1]],GroupVertices[Vertex],0)),1,1,"")</f>
        <v>2</v>
      </c>
      <c r="BC15" s="85" t="str">
        <f>REPLACE(INDEX(GroupVertices[Group],MATCH(Edges24[[#This Row],[Vertex 2]],GroupVertices[Vertex],0)),1,1,"")</f>
        <v>2</v>
      </c>
      <c r="BD15" s="51">
        <v>3</v>
      </c>
      <c r="BE15" s="52">
        <v>17.647058823529413</v>
      </c>
      <c r="BF15" s="51">
        <v>0</v>
      </c>
      <c r="BG15" s="52">
        <v>0</v>
      </c>
      <c r="BH15" s="51">
        <v>0</v>
      </c>
      <c r="BI15" s="52">
        <v>0</v>
      </c>
      <c r="BJ15" s="51">
        <v>14</v>
      </c>
      <c r="BK15" s="52">
        <v>82.3529411764706</v>
      </c>
      <c r="BL15" s="51">
        <v>17</v>
      </c>
    </row>
    <row r="16" spans="1:64" ht="15">
      <c r="A16" s="84" t="s">
        <v>220</v>
      </c>
      <c r="B16" s="84" t="s">
        <v>220</v>
      </c>
      <c r="C16" s="53"/>
      <c r="D16" s="54"/>
      <c r="E16" s="65"/>
      <c r="F16" s="55"/>
      <c r="G16" s="53"/>
      <c r="H16" s="57"/>
      <c r="I16" s="56"/>
      <c r="J16" s="56"/>
      <c r="K16" s="36" t="s">
        <v>65</v>
      </c>
      <c r="L16" s="83">
        <v>17</v>
      </c>
      <c r="M16" s="83"/>
      <c r="N16" s="63"/>
      <c r="O16" s="86" t="s">
        <v>176</v>
      </c>
      <c r="P16" s="88">
        <v>43598.92890046296</v>
      </c>
      <c r="Q16" s="86" t="s">
        <v>243</v>
      </c>
      <c r="R16" s="89" t="s">
        <v>253</v>
      </c>
      <c r="S16" s="86" t="s">
        <v>260</v>
      </c>
      <c r="T16" s="86" t="s">
        <v>269</v>
      </c>
      <c r="U16" s="89" t="s">
        <v>274</v>
      </c>
      <c r="V16" s="89" t="s">
        <v>274</v>
      </c>
      <c r="W16" s="88">
        <v>43598.92890046296</v>
      </c>
      <c r="X16" s="89" t="s">
        <v>297</v>
      </c>
      <c r="Y16" s="86"/>
      <c r="Z16" s="86"/>
      <c r="AA16" s="92" t="s">
        <v>322</v>
      </c>
      <c r="AB16" s="86"/>
      <c r="AC16" s="86" t="b">
        <v>0</v>
      </c>
      <c r="AD16" s="86">
        <v>0</v>
      </c>
      <c r="AE16" s="92" t="s">
        <v>338</v>
      </c>
      <c r="AF16" s="86" t="b">
        <v>0</v>
      </c>
      <c r="AG16" s="86" t="s">
        <v>342</v>
      </c>
      <c r="AH16" s="86"/>
      <c r="AI16" s="92" t="s">
        <v>338</v>
      </c>
      <c r="AJ16" s="86" t="b">
        <v>0</v>
      </c>
      <c r="AK16" s="86">
        <v>0</v>
      </c>
      <c r="AL16" s="92" t="s">
        <v>338</v>
      </c>
      <c r="AM16" s="86" t="s">
        <v>348</v>
      </c>
      <c r="AN16" s="86" t="b">
        <v>0</v>
      </c>
      <c r="AO16" s="92" t="s">
        <v>322</v>
      </c>
      <c r="AP16" s="86" t="s">
        <v>176</v>
      </c>
      <c r="AQ16" s="86">
        <v>0</v>
      </c>
      <c r="AR16" s="86">
        <v>0</v>
      </c>
      <c r="AS16" s="86"/>
      <c r="AT16" s="86"/>
      <c r="AU16" s="86"/>
      <c r="AV16" s="86"/>
      <c r="AW16" s="86"/>
      <c r="AX16" s="86"/>
      <c r="AY16" s="86"/>
      <c r="AZ16" s="86"/>
      <c r="BA16">
        <v>5</v>
      </c>
      <c r="BB16" s="85" t="str">
        <f>REPLACE(INDEX(GroupVertices[Group],MATCH(Edges24[[#This Row],[Vertex 1]],GroupVertices[Vertex],0)),1,1,"")</f>
        <v>2</v>
      </c>
      <c r="BC16" s="85" t="str">
        <f>REPLACE(INDEX(GroupVertices[Group],MATCH(Edges24[[#This Row],[Vertex 2]],GroupVertices[Vertex],0)),1,1,"")</f>
        <v>2</v>
      </c>
      <c r="BD16" s="51">
        <v>3</v>
      </c>
      <c r="BE16" s="52">
        <v>17.647058823529413</v>
      </c>
      <c r="BF16" s="51">
        <v>0</v>
      </c>
      <c r="BG16" s="52">
        <v>0</v>
      </c>
      <c r="BH16" s="51">
        <v>0</v>
      </c>
      <c r="BI16" s="52">
        <v>0</v>
      </c>
      <c r="BJ16" s="51">
        <v>14</v>
      </c>
      <c r="BK16" s="52">
        <v>82.3529411764706</v>
      </c>
      <c r="BL16" s="51">
        <v>17</v>
      </c>
    </row>
    <row r="17" spans="1:64" ht="15">
      <c r="A17" s="84" t="s">
        <v>220</v>
      </c>
      <c r="B17" s="84" t="s">
        <v>220</v>
      </c>
      <c r="C17" s="53"/>
      <c r="D17" s="54"/>
      <c r="E17" s="65"/>
      <c r="F17" s="55"/>
      <c r="G17" s="53"/>
      <c r="H17" s="57"/>
      <c r="I17" s="56"/>
      <c r="J17" s="56"/>
      <c r="K17" s="36" t="s">
        <v>65</v>
      </c>
      <c r="L17" s="83">
        <v>18</v>
      </c>
      <c r="M17" s="83"/>
      <c r="N17" s="63"/>
      <c r="O17" s="86" t="s">
        <v>176</v>
      </c>
      <c r="P17" s="88">
        <v>43601.829189814816</v>
      </c>
      <c r="Q17" s="86" t="s">
        <v>243</v>
      </c>
      <c r="R17" s="89" t="s">
        <v>253</v>
      </c>
      <c r="S17" s="86" t="s">
        <v>260</v>
      </c>
      <c r="T17" s="86" t="s">
        <v>269</v>
      </c>
      <c r="U17" s="89" t="s">
        <v>274</v>
      </c>
      <c r="V17" s="89" t="s">
        <v>274</v>
      </c>
      <c r="W17" s="88">
        <v>43601.829189814816</v>
      </c>
      <c r="X17" s="89" t="s">
        <v>298</v>
      </c>
      <c r="Y17" s="86"/>
      <c r="Z17" s="86"/>
      <c r="AA17" s="92" t="s">
        <v>323</v>
      </c>
      <c r="AB17" s="86"/>
      <c r="AC17" s="86" t="b">
        <v>0</v>
      </c>
      <c r="AD17" s="86">
        <v>0</v>
      </c>
      <c r="AE17" s="92" t="s">
        <v>338</v>
      </c>
      <c r="AF17" s="86" t="b">
        <v>0</v>
      </c>
      <c r="AG17" s="86" t="s">
        <v>342</v>
      </c>
      <c r="AH17" s="86"/>
      <c r="AI17" s="92" t="s">
        <v>338</v>
      </c>
      <c r="AJ17" s="86" t="b">
        <v>0</v>
      </c>
      <c r="AK17" s="86">
        <v>0</v>
      </c>
      <c r="AL17" s="92" t="s">
        <v>338</v>
      </c>
      <c r="AM17" s="86" t="s">
        <v>348</v>
      </c>
      <c r="AN17" s="86" t="b">
        <v>0</v>
      </c>
      <c r="AO17" s="92" t="s">
        <v>323</v>
      </c>
      <c r="AP17" s="86" t="s">
        <v>176</v>
      </c>
      <c r="AQ17" s="86">
        <v>0</v>
      </c>
      <c r="AR17" s="86">
        <v>0</v>
      </c>
      <c r="AS17" s="86"/>
      <c r="AT17" s="86"/>
      <c r="AU17" s="86"/>
      <c r="AV17" s="86"/>
      <c r="AW17" s="86"/>
      <c r="AX17" s="86"/>
      <c r="AY17" s="86"/>
      <c r="AZ17" s="86"/>
      <c r="BA17">
        <v>5</v>
      </c>
      <c r="BB17" s="85" t="str">
        <f>REPLACE(INDEX(GroupVertices[Group],MATCH(Edges24[[#This Row],[Vertex 1]],GroupVertices[Vertex],0)),1,1,"")</f>
        <v>2</v>
      </c>
      <c r="BC17" s="85" t="str">
        <f>REPLACE(INDEX(GroupVertices[Group],MATCH(Edges24[[#This Row],[Vertex 2]],GroupVertices[Vertex],0)),1,1,"")</f>
        <v>2</v>
      </c>
      <c r="BD17" s="51">
        <v>3</v>
      </c>
      <c r="BE17" s="52">
        <v>17.647058823529413</v>
      </c>
      <c r="BF17" s="51">
        <v>0</v>
      </c>
      <c r="BG17" s="52">
        <v>0</v>
      </c>
      <c r="BH17" s="51">
        <v>0</v>
      </c>
      <c r="BI17" s="52">
        <v>0</v>
      </c>
      <c r="BJ17" s="51">
        <v>14</v>
      </c>
      <c r="BK17" s="52">
        <v>82.3529411764706</v>
      </c>
      <c r="BL17" s="51">
        <v>17</v>
      </c>
    </row>
    <row r="18" spans="1:64" ht="15">
      <c r="A18" s="84" t="s">
        <v>221</v>
      </c>
      <c r="B18" s="84" t="s">
        <v>229</v>
      </c>
      <c r="C18" s="53"/>
      <c r="D18" s="54"/>
      <c r="E18" s="65"/>
      <c r="F18" s="55"/>
      <c r="G18" s="53"/>
      <c r="H18" s="57"/>
      <c r="I18" s="56"/>
      <c r="J18" s="56"/>
      <c r="K18" s="36" t="s">
        <v>65</v>
      </c>
      <c r="L18" s="83">
        <v>19</v>
      </c>
      <c r="M18" s="83"/>
      <c r="N18" s="63"/>
      <c r="O18" s="86" t="s">
        <v>231</v>
      </c>
      <c r="P18" s="88">
        <v>43315.11914351852</v>
      </c>
      <c r="Q18" s="86" t="s">
        <v>244</v>
      </c>
      <c r="R18" s="86"/>
      <c r="S18" s="86"/>
      <c r="T18" s="86" t="s">
        <v>262</v>
      </c>
      <c r="U18" s="89" t="s">
        <v>275</v>
      </c>
      <c r="V18" s="89" t="s">
        <v>275</v>
      </c>
      <c r="W18" s="88">
        <v>43315.11914351852</v>
      </c>
      <c r="X18" s="89" t="s">
        <v>299</v>
      </c>
      <c r="Y18" s="86"/>
      <c r="Z18" s="86"/>
      <c r="AA18" s="92" t="s">
        <v>324</v>
      </c>
      <c r="AB18" s="92" t="s">
        <v>336</v>
      </c>
      <c r="AC18" s="86" t="b">
        <v>0</v>
      </c>
      <c r="AD18" s="86">
        <v>4</v>
      </c>
      <c r="AE18" s="92" t="s">
        <v>341</v>
      </c>
      <c r="AF18" s="86" t="b">
        <v>0</v>
      </c>
      <c r="AG18" s="86" t="s">
        <v>342</v>
      </c>
      <c r="AH18" s="86"/>
      <c r="AI18" s="92" t="s">
        <v>338</v>
      </c>
      <c r="AJ18" s="86" t="b">
        <v>0</v>
      </c>
      <c r="AK18" s="86">
        <v>2</v>
      </c>
      <c r="AL18" s="92" t="s">
        <v>338</v>
      </c>
      <c r="AM18" s="86" t="s">
        <v>345</v>
      </c>
      <c r="AN18" s="86" t="b">
        <v>0</v>
      </c>
      <c r="AO18" s="92" t="s">
        <v>336</v>
      </c>
      <c r="AP18" s="86" t="s">
        <v>351</v>
      </c>
      <c r="AQ18" s="86">
        <v>0</v>
      </c>
      <c r="AR18" s="86">
        <v>0</v>
      </c>
      <c r="AS18" s="86"/>
      <c r="AT18" s="86"/>
      <c r="AU18" s="86"/>
      <c r="AV18" s="86"/>
      <c r="AW18" s="86"/>
      <c r="AX18" s="86"/>
      <c r="AY18" s="86"/>
      <c r="AZ18" s="86"/>
      <c r="BA18">
        <v>1</v>
      </c>
      <c r="BB18" s="85" t="str">
        <f>REPLACE(INDEX(GroupVertices[Group],MATCH(Edges24[[#This Row],[Vertex 1]],GroupVertices[Vertex],0)),1,1,"")</f>
        <v>3</v>
      </c>
      <c r="BC18" s="85" t="str">
        <f>REPLACE(INDEX(GroupVertices[Group],MATCH(Edges24[[#This Row],[Vertex 2]],GroupVertices[Vertex],0)),1,1,"")</f>
        <v>3</v>
      </c>
      <c r="BD18" s="51">
        <v>2</v>
      </c>
      <c r="BE18" s="52">
        <v>5.128205128205129</v>
      </c>
      <c r="BF18" s="51">
        <v>0</v>
      </c>
      <c r="BG18" s="52">
        <v>0</v>
      </c>
      <c r="BH18" s="51">
        <v>0</v>
      </c>
      <c r="BI18" s="52">
        <v>0</v>
      </c>
      <c r="BJ18" s="51">
        <v>37</v>
      </c>
      <c r="BK18" s="52">
        <v>94.87179487179488</v>
      </c>
      <c r="BL18" s="51">
        <v>39</v>
      </c>
    </row>
    <row r="19" spans="1:64" ht="15">
      <c r="A19" s="84" t="s">
        <v>222</v>
      </c>
      <c r="B19" s="84" t="s">
        <v>229</v>
      </c>
      <c r="C19" s="53"/>
      <c r="D19" s="54"/>
      <c r="E19" s="65"/>
      <c r="F19" s="55"/>
      <c r="G19" s="53"/>
      <c r="H19" s="57"/>
      <c r="I19" s="56"/>
      <c r="J19" s="56"/>
      <c r="K19" s="36" t="s">
        <v>65</v>
      </c>
      <c r="L19" s="83">
        <v>20</v>
      </c>
      <c r="M19" s="83"/>
      <c r="N19" s="63"/>
      <c r="O19" s="86" t="s">
        <v>230</v>
      </c>
      <c r="P19" s="88">
        <v>43601.963854166665</v>
      </c>
      <c r="Q19" s="86" t="s">
        <v>245</v>
      </c>
      <c r="R19" s="86"/>
      <c r="S19" s="86"/>
      <c r="T19" s="86"/>
      <c r="U19" s="86"/>
      <c r="V19" s="89" t="s">
        <v>282</v>
      </c>
      <c r="W19" s="88">
        <v>43601.963854166665</v>
      </c>
      <c r="X19" s="89" t="s">
        <v>300</v>
      </c>
      <c r="Y19" s="86"/>
      <c r="Z19" s="86"/>
      <c r="AA19" s="92" t="s">
        <v>325</v>
      </c>
      <c r="AB19" s="86"/>
      <c r="AC19" s="86" t="b">
        <v>0</v>
      </c>
      <c r="AD19" s="86">
        <v>0</v>
      </c>
      <c r="AE19" s="92" t="s">
        <v>338</v>
      </c>
      <c r="AF19" s="86" t="b">
        <v>0</v>
      </c>
      <c r="AG19" s="86" t="s">
        <v>342</v>
      </c>
      <c r="AH19" s="86"/>
      <c r="AI19" s="92" t="s">
        <v>338</v>
      </c>
      <c r="AJ19" s="86" t="b">
        <v>0</v>
      </c>
      <c r="AK19" s="86">
        <v>2</v>
      </c>
      <c r="AL19" s="92" t="s">
        <v>324</v>
      </c>
      <c r="AM19" s="86" t="s">
        <v>349</v>
      </c>
      <c r="AN19" s="86" t="b">
        <v>0</v>
      </c>
      <c r="AO19" s="92" t="s">
        <v>324</v>
      </c>
      <c r="AP19" s="86" t="s">
        <v>176</v>
      </c>
      <c r="AQ19" s="86">
        <v>0</v>
      </c>
      <c r="AR19" s="86">
        <v>0</v>
      </c>
      <c r="AS19" s="86"/>
      <c r="AT19" s="86"/>
      <c r="AU19" s="86"/>
      <c r="AV19" s="86"/>
      <c r="AW19" s="86"/>
      <c r="AX19" s="86"/>
      <c r="AY19" s="86"/>
      <c r="AZ19" s="86"/>
      <c r="BA19">
        <v>1</v>
      </c>
      <c r="BB19" s="85" t="str">
        <f>REPLACE(INDEX(GroupVertices[Group],MATCH(Edges24[[#This Row],[Vertex 1]],GroupVertices[Vertex],0)),1,1,"")</f>
        <v>3</v>
      </c>
      <c r="BC19" s="85" t="str">
        <f>REPLACE(INDEX(GroupVertices[Group],MATCH(Edges24[[#This Row],[Vertex 2]],GroupVertices[Vertex],0)),1,1,"")</f>
        <v>3</v>
      </c>
      <c r="BD19" s="51"/>
      <c r="BE19" s="52"/>
      <c r="BF19" s="51"/>
      <c r="BG19" s="52"/>
      <c r="BH19" s="51"/>
      <c r="BI19" s="52"/>
      <c r="BJ19" s="51"/>
      <c r="BK19" s="52"/>
      <c r="BL19" s="51"/>
    </row>
    <row r="20" spans="1:64" ht="15">
      <c r="A20" s="84" t="s">
        <v>223</v>
      </c>
      <c r="B20" s="84" t="s">
        <v>223</v>
      </c>
      <c r="C20" s="53"/>
      <c r="D20" s="54"/>
      <c r="E20" s="65"/>
      <c r="F20" s="55"/>
      <c r="G20" s="53"/>
      <c r="H20" s="57"/>
      <c r="I20" s="56"/>
      <c r="J20" s="56"/>
      <c r="K20" s="36" t="s">
        <v>65</v>
      </c>
      <c r="L20" s="83">
        <v>22</v>
      </c>
      <c r="M20" s="83"/>
      <c r="N20" s="63"/>
      <c r="O20" s="86" t="s">
        <v>176</v>
      </c>
      <c r="P20" s="88">
        <v>43590.31460648148</v>
      </c>
      <c r="Q20" s="86" t="s">
        <v>246</v>
      </c>
      <c r="R20" s="89" t="s">
        <v>253</v>
      </c>
      <c r="S20" s="86" t="s">
        <v>260</v>
      </c>
      <c r="T20" s="86" t="s">
        <v>269</v>
      </c>
      <c r="U20" s="89" t="s">
        <v>276</v>
      </c>
      <c r="V20" s="89" t="s">
        <v>276</v>
      </c>
      <c r="W20" s="88">
        <v>43590.31460648148</v>
      </c>
      <c r="X20" s="89" t="s">
        <v>301</v>
      </c>
      <c r="Y20" s="86"/>
      <c r="Z20" s="86"/>
      <c r="AA20" s="92" t="s">
        <v>326</v>
      </c>
      <c r="AB20" s="86"/>
      <c r="AC20" s="86" t="b">
        <v>0</v>
      </c>
      <c r="AD20" s="86">
        <v>0</v>
      </c>
      <c r="AE20" s="92" t="s">
        <v>338</v>
      </c>
      <c r="AF20" s="86" t="b">
        <v>0</v>
      </c>
      <c r="AG20" s="86" t="s">
        <v>342</v>
      </c>
      <c r="AH20" s="86"/>
      <c r="AI20" s="92" t="s">
        <v>338</v>
      </c>
      <c r="AJ20" s="86" t="b">
        <v>0</v>
      </c>
      <c r="AK20" s="86">
        <v>0</v>
      </c>
      <c r="AL20" s="92" t="s">
        <v>338</v>
      </c>
      <c r="AM20" s="86" t="s">
        <v>348</v>
      </c>
      <c r="AN20" s="86" t="b">
        <v>0</v>
      </c>
      <c r="AO20" s="92" t="s">
        <v>326</v>
      </c>
      <c r="AP20" s="86" t="s">
        <v>176</v>
      </c>
      <c r="AQ20" s="86">
        <v>0</v>
      </c>
      <c r="AR20" s="86">
        <v>0</v>
      </c>
      <c r="AS20" s="86"/>
      <c r="AT20" s="86"/>
      <c r="AU20" s="86"/>
      <c r="AV20" s="86"/>
      <c r="AW20" s="86"/>
      <c r="AX20" s="86"/>
      <c r="AY20" s="86"/>
      <c r="AZ20" s="86"/>
      <c r="BA20">
        <v>7</v>
      </c>
      <c r="BB20" s="85" t="str">
        <f>REPLACE(INDEX(GroupVertices[Group],MATCH(Edges24[[#This Row],[Vertex 1]],GroupVertices[Vertex],0)),1,1,"")</f>
        <v>2</v>
      </c>
      <c r="BC20" s="85" t="str">
        <f>REPLACE(INDEX(GroupVertices[Group],MATCH(Edges24[[#This Row],[Vertex 2]],GroupVertices[Vertex],0)),1,1,"")</f>
        <v>2</v>
      </c>
      <c r="BD20" s="51">
        <v>3</v>
      </c>
      <c r="BE20" s="52">
        <v>17.647058823529413</v>
      </c>
      <c r="BF20" s="51">
        <v>0</v>
      </c>
      <c r="BG20" s="52">
        <v>0</v>
      </c>
      <c r="BH20" s="51">
        <v>0</v>
      </c>
      <c r="BI20" s="52">
        <v>0</v>
      </c>
      <c r="BJ20" s="51">
        <v>14</v>
      </c>
      <c r="BK20" s="52">
        <v>82.3529411764706</v>
      </c>
      <c r="BL20" s="51">
        <v>17</v>
      </c>
    </row>
    <row r="21" spans="1:64" ht="15">
      <c r="A21" s="84" t="s">
        <v>223</v>
      </c>
      <c r="B21" s="84" t="s">
        <v>223</v>
      </c>
      <c r="C21" s="53"/>
      <c r="D21" s="54"/>
      <c r="E21" s="65"/>
      <c r="F21" s="55"/>
      <c r="G21" s="53"/>
      <c r="H21" s="57"/>
      <c r="I21" s="56"/>
      <c r="J21" s="56"/>
      <c r="K21" s="36" t="s">
        <v>65</v>
      </c>
      <c r="L21" s="83">
        <v>23</v>
      </c>
      <c r="M21" s="83"/>
      <c r="N21" s="63"/>
      <c r="O21" s="86" t="s">
        <v>176</v>
      </c>
      <c r="P21" s="88">
        <v>43592.26321759259</v>
      </c>
      <c r="Q21" s="86" t="s">
        <v>246</v>
      </c>
      <c r="R21" s="89" t="s">
        <v>253</v>
      </c>
      <c r="S21" s="86" t="s">
        <v>260</v>
      </c>
      <c r="T21" s="86" t="s">
        <v>269</v>
      </c>
      <c r="U21" s="89" t="s">
        <v>276</v>
      </c>
      <c r="V21" s="89" t="s">
        <v>276</v>
      </c>
      <c r="W21" s="88">
        <v>43592.26321759259</v>
      </c>
      <c r="X21" s="89" t="s">
        <v>302</v>
      </c>
      <c r="Y21" s="86"/>
      <c r="Z21" s="86"/>
      <c r="AA21" s="92" t="s">
        <v>327</v>
      </c>
      <c r="AB21" s="86"/>
      <c r="AC21" s="86" t="b">
        <v>0</v>
      </c>
      <c r="AD21" s="86">
        <v>0</v>
      </c>
      <c r="AE21" s="92" t="s">
        <v>338</v>
      </c>
      <c r="AF21" s="86" t="b">
        <v>0</v>
      </c>
      <c r="AG21" s="86" t="s">
        <v>342</v>
      </c>
      <c r="AH21" s="86"/>
      <c r="AI21" s="92" t="s">
        <v>338</v>
      </c>
      <c r="AJ21" s="86" t="b">
        <v>0</v>
      </c>
      <c r="AK21" s="86">
        <v>0</v>
      </c>
      <c r="AL21" s="92" t="s">
        <v>338</v>
      </c>
      <c r="AM21" s="86" t="s">
        <v>348</v>
      </c>
      <c r="AN21" s="86" t="b">
        <v>0</v>
      </c>
      <c r="AO21" s="92" t="s">
        <v>327</v>
      </c>
      <c r="AP21" s="86" t="s">
        <v>176</v>
      </c>
      <c r="AQ21" s="86">
        <v>0</v>
      </c>
      <c r="AR21" s="86">
        <v>0</v>
      </c>
      <c r="AS21" s="86"/>
      <c r="AT21" s="86"/>
      <c r="AU21" s="86"/>
      <c r="AV21" s="86"/>
      <c r="AW21" s="86"/>
      <c r="AX21" s="86"/>
      <c r="AY21" s="86"/>
      <c r="AZ21" s="86"/>
      <c r="BA21">
        <v>7</v>
      </c>
      <c r="BB21" s="85" t="str">
        <f>REPLACE(INDEX(GroupVertices[Group],MATCH(Edges24[[#This Row],[Vertex 1]],GroupVertices[Vertex],0)),1,1,"")</f>
        <v>2</v>
      </c>
      <c r="BC21" s="85" t="str">
        <f>REPLACE(INDEX(GroupVertices[Group],MATCH(Edges24[[#This Row],[Vertex 2]],GroupVertices[Vertex],0)),1,1,"")</f>
        <v>2</v>
      </c>
      <c r="BD21" s="51">
        <v>3</v>
      </c>
      <c r="BE21" s="52">
        <v>17.647058823529413</v>
      </c>
      <c r="BF21" s="51">
        <v>0</v>
      </c>
      <c r="BG21" s="52">
        <v>0</v>
      </c>
      <c r="BH21" s="51">
        <v>0</v>
      </c>
      <c r="BI21" s="52">
        <v>0</v>
      </c>
      <c r="BJ21" s="51">
        <v>14</v>
      </c>
      <c r="BK21" s="52">
        <v>82.3529411764706</v>
      </c>
      <c r="BL21" s="51">
        <v>17</v>
      </c>
    </row>
    <row r="22" spans="1:64" ht="15">
      <c r="A22" s="84" t="s">
        <v>223</v>
      </c>
      <c r="B22" s="84" t="s">
        <v>223</v>
      </c>
      <c r="C22" s="53"/>
      <c r="D22" s="54"/>
      <c r="E22" s="65"/>
      <c r="F22" s="55"/>
      <c r="G22" s="53"/>
      <c r="H22" s="57"/>
      <c r="I22" s="56"/>
      <c r="J22" s="56"/>
      <c r="K22" s="36" t="s">
        <v>65</v>
      </c>
      <c r="L22" s="83">
        <v>24</v>
      </c>
      <c r="M22" s="83"/>
      <c r="N22" s="63"/>
      <c r="O22" s="86" t="s">
        <v>176</v>
      </c>
      <c r="P22" s="88">
        <v>43594.22016203704</v>
      </c>
      <c r="Q22" s="86" t="s">
        <v>246</v>
      </c>
      <c r="R22" s="89" t="s">
        <v>253</v>
      </c>
      <c r="S22" s="86" t="s">
        <v>260</v>
      </c>
      <c r="T22" s="86" t="s">
        <v>269</v>
      </c>
      <c r="U22" s="89" t="s">
        <v>276</v>
      </c>
      <c r="V22" s="89" t="s">
        <v>276</v>
      </c>
      <c r="W22" s="88">
        <v>43594.22016203704</v>
      </c>
      <c r="X22" s="89" t="s">
        <v>303</v>
      </c>
      <c r="Y22" s="86"/>
      <c r="Z22" s="86"/>
      <c r="AA22" s="92" t="s">
        <v>328</v>
      </c>
      <c r="AB22" s="86"/>
      <c r="AC22" s="86" t="b">
        <v>0</v>
      </c>
      <c r="AD22" s="86">
        <v>0</v>
      </c>
      <c r="AE22" s="92" t="s">
        <v>338</v>
      </c>
      <c r="AF22" s="86" t="b">
        <v>0</v>
      </c>
      <c r="AG22" s="86" t="s">
        <v>342</v>
      </c>
      <c r="AH22" s="86"/>
      <c r="AI22" s="92" t="s">
        <v>338</v>
      </c>
      <c r="AJ22" s="86" t="b">
        <v>0</v>
      </c>
      <c r="AK22" s="86">
        <v>0</v>
      </c>
      <c r="AL22" s="92" t="s">
        <v>338</v>
      </c>
      <c r="AM22" s="86" t="s">
        <v>348</v>
      </c>
      <c r="AN22" s="86" t="b">
        <v>0</v>
      </c>
      <c r="AO22" s="92" t="s">
        <v>328</v>
      </c>
      <c r="AP22" s="86" t="s">
        <v>176</v>
      </c>
      <c r="AQ22" s="86">
        <v>0</v>
      </c>
      <c r="AR22" s="86">
        <v>0</v>
      </c>
      <c r="AS22" s="86"/>
      <c r="AT22" s="86"/>
      <c r="AU22" s="86"/>
      <c r="AV22" s="86"/>
      <c r="AW22" s="86"/>
      <c r="AX22" s="86"/>
      <c r="AY22" s="86"/>
      <c r="AZ22" s="86"/>
      <c r="BA22">
        <v>7</v>
      </c>
      <c r="BB22" s="85" t="str">
        <f>REPLACE(INDEX(GroupVertices[Group],MATCH(Edges24[[#This Row],[Vertex 1]],GroupVertices[Vertex],0)),1,1,"")</f>
        <v>2</v>
      </c>
      <c r="BC22" s="85" t="str">
        <f>REPLACE(INDEX(GroupVertices[Group],MATCH(Edges24[[#This Row],[Vertex 2]],GroupVertices[Vertex],0)),1,1,"")</f>
        <v>2</v>
      </c>
      <c r="BD22" s="51">
        <v>3</v>
      </c>
      <c r="BE22" s="52">
        <v>17.647058823529413</v>
      </c>
      <c r="BF22" s="51">
        <v>0</v>
      </c>
      <c r="BG22" s="52">
        <v>0</v>
      </c>
      <c r="BH22" s="51">
        <v>0</v>
      </c>
      <c r="BI22" s="52">
        <v>0</v>
      </c>
      <c r="BJ22" s="51">
        <v>14</v>
      </c>
      <c r="BK22" s="52">
        <v>82.3529411764706</v>
      </c>
      <c r="BL22" s="51">
        <v>17</v>
      </c>
    </row>
    <row r="23" spans="1:64" ht="15">
      <c r="A23" s="84" t="s">
        <v>223</v>
      </c>
      <c r="B23" s="84" t="s">
        <v>223</v>
      </c>
      <c r="C23" s="53"/>
      <c r="D23" s="54"/>
      <c r="E23" s="65"/>
      <c r="F23" s="55"/>
      <c r="G23" s="53"/>
      <c r="H23" s="57"/>
      <c r="I23" s="56"/>
      <c r="J23" s="56"/>
      <c r="K23" s="36" t="s">
        <v>65</v>
      </c>
      <c r="L23" s="83">
        <v>25</v>
      </c>
      <c r="M23" s="83"/>
      <c r="N23" s="63"/>
      <c r="O23" s="86" t="s">
        <v>176</v>
      </c>
      <c r="P23" s="88">
        <v>43596.178506944445</v>
      </c>
      <c r="Q23" s="86" t="s">
        <v>246</v>
      </c>
      <c r="R23" s="89" t="s">
        <v>253</v>
      </c>
      <c r="S23" s="86" t="s">
        <v>260</v>
      </c>
      <c r="T23" s="86" t="s">
        <v>269</v>
      </c>
      <c r="U23" s="89" t="s">
        <v>276</v>
      </c>
      <c r="V23" s="89" t="s">
        <v>276</v>
      </c>
      <c r="W23" s="88">
        <v>43596.178506944445</v>
      </c>
      <c r="X23" s="89" t="s">
        <v>304</v>
      </c>
      <c r="Y23" s="86"/>
      <c r="Z23" s="86"/>
      <c r="AA23" s="92" t="s">
        <v>329</v>
      </c>
      <c r="AB23" s="86"/>
      <c r="AC23" s="86" t="b">
        <v>0</v>
      </c>
      <c r="AD23" s="86">
        <v>0</v>
      </c>
      <c r="AE23" s="92" t="s">
        <v>338</v>
      </c>
      <c r="AF23" s="86" t="b">
        <v>0</v>
      </c>
      <c r="AG23" s="86" t="s">
        <v>342</v>
      </c>
      <c r="AH23" s="86"/>
      <c r="AI23" s="92" t="s">
        <v>338</v>
      </c>
      <c r="AJ23" s="86" t="b">
        <v>0</v>
      </c>
      <c r="AK23" s="86">
        <v>0</v>
      </c>
      <c r="AL23" s="92" t="s">
        <v>338</v>
      </c>
      <c r="AM23" s="86" t="s">
        <v>348</v>
      </c>
      <c r="AN23" s="86" t="b">
        <v>0</v>
      </c>
      <c r="AO23" s="92" t="s">
        <v>329</v>
      </c>
      <c r="AP23" s="86" t="s">
        <v>176</v>
      </c>
      <c r="AQ23" s="86">
        <v>0</v>
      </c>
      <c r="AR23" s="86">
        <v>0</v>
      </c>
      <c r="AS23" s="86"/>
      <c r="AT23" s="86"/>
      <c r="AU23" s="86"/>
      <c r="AV23" s="86"/>
      <c r="AW23" s="86"/>
      <c r="AX23" s="86"/>
      <c r="AY23" s="86"/>
      <c r="AZ23" s="86"/>
      <c r="BA23">
        <v>7</v>
      </c>
      <c r="BB23" s="85" t="str">
        <f>REPLACE(INDEX(GroupVertices[Group],MATCH(Edges24[[#This Row],[Vertex 1]],GroupVertices[Vertex],0)),1,1,"")</f>
        <v>2</v>
      </c>
      <c r="BC23" s="85" t="str">
        <f>REPLACE(INDEX(GroupVertices[Group],MATCH(Edges24[[#This Row],[Vertex 2]],GroupVertices[Vertex],0)),1,1,"")</f>
        <v>2</v>
      </c>
      <c r="BD23" s="51">
        <v>3</v>
      </c>
      <c r="BE23" s="52">
        <v>17.647058823529413</v>
      </c>
      <c r="BF23" s="51">
        <v>0</v>
      </c>
      <c r="BG23" s="52">
        <v>0</v>
      </c>
      <c r="BH23" s="51">
        <v>0</v>
      </c>
      <c r="BI23" s="52">
        <v>0</v>
      </c>
      <c r="BJ23" s="51">
        <v>14</v>
      </c>
      <c r="BK23" s="52">
        <v>82.3529411764706</v>
      </c>
      <c r="BL23" s="51">
        <v>17</v>
      </c>
    </row>
    <row r="24" spans="1:64" ht="15">
      <c r="A24" s="84" t="s">
        <v>223</v>
      </c>
      <c r="B24" s="84" t="s">
        <v>223</v>
      </c>
      <c r="C24" s="53"/>
      <c r="D24" s="54"/>
      <c r="E24" s="65"/>
      <c r="F24" s="55"/>
      <c r="G24" s="53"/>
      <c r="H24" s="57"/>
      <c r="I24" s="56"/>
      <c r="J24" s="56"/>
      <c r="K24" s="36" t="s">
        <v>65</v>
      </c>
      <c r="L24" s="83">
        <v>26</v>
      </c>
      <c r="M24" s="83"/>
      <c r="N24" s="63"/>
      <c r="O24" s="86" t="s">
        <v>176</v>
      </c>
      <c r="P24" s="88">
        <v>43598.12648148148</v>
      </c>
      <c r="Q24" s="86" t="s">
        <v>246</v>
      </c>
      <c r="R24" s="89" t="s">
        <v>253</v>
      </c>
      <c r="S24" s="86" t="s">
        <v>260</v>
      </c>
      <c r="T24" s="86" t="s">
        <v>269</v>
      </c>
      <c r="U24" s="89" t="s">
        <v>276</v>
      </c>
      <c r="V24" s="89" t="s">
        <v>276</v>
      </c>
      <c r="W24" s="88">
        <v>43598.12648148148</v>
      </c>
      <c r="X24" s="89" t="s">
        <v>305</v>
      </c>
      <c r="Y24" s="86"/>
      <c r="Z24" s="86"/>
      <c r="AA24" s="92" t="s">
        <v>330</v>
      </c>
      <c r="AB24" s="86"/>
      <c r="AC24" s="86" t="b">
        <v>0</v>
      </c>
      <c r="AD24" s="86">
        <v>0</v>
      </c>
      <c r="AE24" s="92" t="s">
        <v>338</v>
      </c>
      <c r="AF24" s="86" t="b">
        <v>0</v>
      </c>
      <c r="AG24" s="86" t="s">
        <v>342</v>
      </c>
      <c r="AH24" s="86"/>
      <c r="AI24" s="92" t="s">
        <v>338</v>
      </c>
      <c r="AJ24" s="86" t="b">
        <v>0</v>
      </c>
      <c r="AK24" s="86">
        <v>0</v>
      </c>
      <c r="AL24" s="92" t="s">
        <v>338</v>
      </c>
      <c r="AM24" s="86" t="s">
        <v>348</v>
      </c>
      <c r="AN24" s="86" t="b">
        <v>0</v>
      </c>
      <c r="AO24" s="92" t="s">
        <v>330</v>
      </c>
      <c r="AP24" s="86" t="s">
        <v>176</v>
      </c>
      <c r="AQ24" s="86">
        <v>0</v>
      </c>
      <c r="AR24" s="86">
        <v>0</v>
      </c>
      <c r="AS24" s="86"/>
      <c r="AT24" s="86"/>
      <c r="AU24" s="86"/>
      <c r="AV24" s="86"/>
      <c r="AW24" s="86"/>
      <c r="AX24" s="86"/>
      <c r="AY24" s="86"/>
      <c r="AZ24" s="86"/>
      <c r="BA24">
        <v>7</v>
      </c>
      <c r="BB24" s="85" t="str">
        <f>REPLACE(INDEX(GroupVertices[Group],MATCH(Edges24[[#This Row],[Vertex 1]],GroupVertices[Vertex],0)),1,1,"")</f>
        <v>2</v>
      </c>
      <c r="BC24" s="85" t="str">
        <f>REPLACE(INDEX(GroupVertices[Group],MATCH(Edges24[[#This Row],[Vertex 2]],GroupVertices[Vertex],0)),1,1,"")</f>
        <v>2</v>
      </c>
      <c r="BD24" s="51">
        <v>3</v>
      </c>
      <c r="BE24" s="52">
        <v>17.647058823529413</v>
      </c>
      <c r="BF24" s="51">
        <v>0</v>
      </c>
      <c r="BG24" s="52">
        <v>0</v>
      </c>
      <c r="BH24" s="51">
        <v>0</v>
      </c>
      <c r="BI24" s="52">
        <v>0</v>
      </c>
      <c r="BJ24" s="51">
        <v>14</v>
      </c>
      <c r="BK24" s="52">
        <v>82.3529411764706</v>
      </c>
      <c r="BL24" s="51">
        <v>17</v>
      </c>
    </row>
    <row r="25" spans="1:64" ht="15">
      <c r="A25" s="84" t="s">
        <v>223</v>
      </c>
      <c r="B25" s="84" t="s">
        <v>223</v>
      </c>
      <c r="C25" s="53"/>
      <c r="D25" s="54"/>
      <c r="E25" s="65"/>
      <c r="F25" s="55"/>
      <c r="G25" s="53"/>
      <c r="H25" s="57"/>
      <c r="I25" s="56"/>
      <c r="J25" s="56"/>
      <c r="K25" s="36" t="s">
        <v>65</v>
      </c>
      <c r="L25" s="83">
        <v>27</v>
      </c>
      <c r="M25" s="83"/>
      <c r="N25" s="63"/>
      <c r="O25" s="86" t="s">
        <v>176</v>
      </c>
      <c r="P25" s="88">
        <v>43600.085439814815</v>
      </c>
      <c r="Q25" s="86" t="s">
        <v>246</v>
      </c>
      <c r="R25" s="89" t="s">
        <v>253</v>
      </c>
      <c r="S25" s="86" t="s">
        <v>260</v>
      </c>
      <c r="T25" s="86" t="s">
        <v>269</v>
      </c>
      <c r="U25" s="89" t="s">
        <v>276</v>
      </c>
      <c r="V25" s="89" t="s">
        <v>276</v>
      </c>
      <c r="W25" s="88">
        <v>43600.085439814815</v>
      </c>
      <c r="X25" s="89" t="s">
        <v>306</v>
      </c>
      <c r="Y25" s="86"/>
      <c r="Z25" s="86"/>
      <c r="AA25" s="92" t="s">
        <v>331</v>
      </c>
      <c r="AB25" s="86"/>
      <c r="AC25" s="86" t="b">
        <v>0</v>
      </c>
      <c r="AD25" s="86">
        <v>0</v>
      </c>
      <c r="AE25" s="92" t="s">
        <v>338</v>
      </c>
      <c r="AF25" s="86" t="b">
        <v>0</v>
      </c>
      <c r="AG25" s="86" t="s">
        <v>342</v>
      </c>
      <c r="AH25" s="86"/>
      <c r="AI25" s="92" t="s">
        <v>338</v>
      </c>
      <c r="AJ25" s="86" t="b">
        <v>0</v>
      </c>
      <c r="AK25" s="86">
        <v>0</v>
      </c>
      <c r="AL25" s="92" t="s">
        <v>338</v>
      </c>
      <c r="AM25" s="86" t="s">
        <v>348</v>
      </c>
      <c r="AN25" s="86" t="b">
        <v>0</v>
      </c>
      <c r="AO25" s="92" t="s">
        <v>331</v>
      </c>
      <c r="AP25" s="86" t="s">
        <v>176</v>
      </c>
      <c r="AQ25" s="86">
        <v>0</v>
      </c>
      <c r="AR25" s="86">
        <v>0</v>
      </c>
      <c r="AS25" s="86"/>
      <c r="AT25" s="86"/>
      <c r="AU25" s="86"/>
      <c r="AV25" s="86"/>
      <c r="AW25" s="86"/>
      <c r="AX25" s="86"/>
      <c r="AY25" s="86"/>
      <c r="AZ25" s="86"/>
      <c r="BA25">
        <v>7</v>
      </c>
      <c r="BB25" s="85" t="str">
        <f>REPLACE(INDEX(GroupVertices[Group],MATCH(Edges24[[#This Row],[Vertex 1]],GroupVertices[Vertex],0)),1,1,"")</f>
        <v>2</v>
      </c>
      <c r="BC25" s="85" t="str">
        <f>REPLACE(INDEX(GroupVertices[Group],MATCH(Edges24[[#This Row],[Vertex 2]],GroupVertices[Vertex],0)),1,1,"")</f>
        <v>2</v>
      </c>
      <c r="BD25" s="51">
        <v>3</v>
      </c>
      <c r="BE25" s="52">
        <v>17.647058823529413</v>
      </c>
      <c r="BF25" s="51">
        <v>0</v>
      </c>
      <c r="BG25" s="52">
        <v>0</v>
      </c>
      <c r="BH25" s="51">
        <v>0</v>
      </c>
      <c r="BI25" s="52">
        <v>0</v>
      </c>
      <c r="BJ25" s="51">
        <v>14</v>
      </c>
      <c r="BK25" s="52">
        <v>82.3529411764706</v>
      </c>
      <c r="BL25" s="51">
        <v>17</v>
      </c>
    </row>
    <row r="26" spans="1:64" ht="15">
      <c r="A26" s="84" t="s">
        <v>223</v>
      </c>
      <c r="B26" s="84" t="s">
        <v>223</v>
      </c>
      <c r="C26" s="53"/>
      <c r="D26" s="54"/>
      <c r="E26" s="65"/>
      <c r="F26" s="55"/>
      <c r="G26" s="53"/>
      <c r="H26" s="57"/>
      <c r="I26" s="56"/>
      <c r="J26" s="56"/>
      <c r="K26" s="36" t="s">
        <v>65</v>
      </c>
      <c r="L26" s="83">
        <v>28</v>
      </c>
      <c r="M26" s="83"/>
      <c r="N26" s="63"/>
      <c r="O26" s="86" t="s">
        <v>176</v>
      </c>
      <c r="P26" s="88">
        <v>43602.03266203704</v>
      </c>
      <c r="Q26" s="86" t="s">
        <v>246</v>
      </c>
      <c r="R26" s="89" t="s">
        <v>253</v>
      </c>
      <c r="S26" s="86" t="s">
        <v>260</v>
      </c>
      <c r="T26" s="86" t="s">
        <v>269</v>
      </c>
      <c r="U26" s="89" t="s">
        <v>276</v>
      </c>
      <c r="V26" s="89" t="s">
        <v>276</v>
      </c>
      <c r="W26" s="88">
        <v>43602.03266203704</v>
      </c>
      <c r="X26" s="89" t="s">
        <v>307</v>
      </c>
      <c r="Y26" s="86"/>
      <c r="Z26" s="86"/>
      <c r="AA26" s="92" t="s">
        <v>332</v>
      </c>
      <c r="AB26" s="86"/>
      <c r="AC26" s="86" t="b">
        <v>0</v>
      </c>
      <c r="AD26" s="86">
        <v>0</v>
      </c>
      <c r="AE26" s="92" t="s">
        <v>338</v>
      </c>
      <c r="AF26" s="86" t="b">
        <v>0</v>
      </c>
      <c r="AG26" s="86" t="s">
        <v>342</v>
      </c>
      <c r="AH26" s="86"/>
      <c r="AI26" s="92" t="s">
        <v>338</v>
      </c>
      <c r="AJ26" s="86" t="b">
        <v>0</v>
      </c>
      <c r="AK26" s="86">
        <v>0</v>
      </c>
      <c r="AL26" s="92" t="s">
        <v>338</v>
      </c>
      <c r="AM26" s="86" t="s">
        <v>348</v>
      </c>
      <c r="AN26" s="86" t="b">
        <v>0</v>
      </c>
      <c r="AO26" s="92" t="s">
        <v>332</v>
      </c>
      <c r="AP26" s="86" t="s">
        <v>176</v>
      </c>
      <c r="AQ26" s="86">
        <v>0</v>
      </c>
      <c r="AR26" s="86">
        <v>0</v>
      </c>
      <c r="AS26" s="86"/>
      <c r="AT26" s="86"/>
      <c r="AU26" s="86"/>
      <c r="AV26" s="86"/>
      <c r="AW26" s="86"/>
      <c r="AX26" s="86"/>
      <c r="AY26" s="86"/>
      <c r="AZ26" s="86"/>
      <c r="BA26">
        <v>7</v>
      </c>
      <c r="BB26" s="85" t="str">
        <f>REPLACE(INDEX(GroupVertices[Group],MATCH(Edges24[[#This Row],[Vertex 1]],GroupVertices[Vertex],0)),1,1,"")</f>
        <v>2</v>
      </c>
      <c r="BC26" s="85" t="str">
        <f>REPLACE(INDEX(GroupVertices[Group],MATCH(Edges24[[#This Row],[Vertex 2]],GroupVertices[Vertex],0)),1,1,"")</f>
        <v>2</v>
      </c>
      <c r="BD26" s="51">
        <v>3</v>
      </c>
      <c r="BE26" s="52">
        <v>17.647058823529413</v>
      </c>
      <c r="BF26" s="51">
        <v>0</v>
      </c>
      <c r="BG26" s="52">
        <v>0</v>
      </c>
      <c r="BH26" s="51">
        <v>0</v>
      </c>
      <c r="BI26" s="52">
        <v>0</v>
      </c>
      <c r="BJ26" s="51">
        <v>14</v>
      </c>
      <c r="BK26" s="52">
        <v>82.3529411764706</v>
      </c>
      <c r="BL26" s="51">
        <v>17</v>
      </c>
    </row>
    <row r="27" spans="1:64" ht="15">
      <c r="A27" s="84" t="s">
        <v>224</v>
      </c>
      <c r="B27" s="84" t="s">
        <v>224</v>
      </c>
      <c r="C27" s="53"/>
      <c r="D27" s="54"/>
      <c r="E27" s="65"/>
      <c r="F27" s="55"/>
      <c r="G27" s="53"/>
      <c r="H27" s="57"/>
      <c r="I27" s="56"/>
      <c r="J27" s="56"/>
      <c r="K27" s="36" t="s">
        <v>65</v>
      </c>
      <c r="L27" s="83">
        <v>29</v>
      </c>
      <c r="M27" s="83"/>
      <c r="N27" s="63"/>
      <c r="O27" s="86" t="s">
        <v>176</v>
      </c>
      <c r="P27" s="88">
        <v>43602.66216435185</v>
      </c>
      <c r="Q27" s="86" t="s">
        <v>247</v>
      </c>
      <c r="R27" s="86" t="s">
        <v>254</v>
      </c>
      <c r="S27" s="86" t="s">
        <v>261</v>
      </c>
      <c r="T27" s="86" t="s">
        <v>270</v>
      </c>
      <c r="U27" s="86"/>
      <c r="V27" s="89" t="s">
        <v>283</v>
      </c>
      <c r="W27" s="88">
        <v>43602.66216435185</v>
      </c>
      <c r="X27" s="89" t="s">
        <v>308</v>
      </c>
      <c r="Y27" s="86"/>
      <c r="Z27" s="86"/>
      <c r="AA27" s="92" t="s">
        <v>333</v>
      </c>
      <c r="AB27" s="86"/>
      <c r="AC27" s="86" t="b">
        <v>0</v>
      </c>
      <c r="AD27" s="86">
        <v>0</v>
      </c>
      <c r="AE27" s="92" t="s">
        <v>338</v>
      </c>
      <c r="AF27" s="86" t="b">
        <v>0</v>
      </c>
      <c r="AG27" s="86" t="s">
        <v>342</v>
      </c>
      <c r="AH27" s="86"/>
      <c r="AI27" s="92" t="s">
        <v>338</v>
      </c>
      <c r="AJ27" s="86" t="b">
        <v>0</v>
      </c>
      <c r="AK27" s="86">
        <v>0</v>
      </c>
      <c r="AL27" s="92" t="s">
        <v>338</v>
      </c>
      <c r="AM27" s="86" t="s">
        <v>350</v>
      </c>
      <c r="AN27" s="86" t="b">
        <v>0</v>
      </c>
      <c r="AO27" s="92" t="s">
        <v>333</v>
      </c>
      <c r="AP27" s="86" t="s">
        <v>176</v>
      </c>
      <c r="AQ27" s="86">
        <v>0</v>
      </c>
      <c r="AR27" s="86">
        <v>0</v>
      </c>
      <c r="AS27" s="86"/>
      <c r="AT27" s="86"/>
      <c r="AU27" s="86"/>
      <c r="AV27" s="86"/>
      <c r="AW27" s="86"/>
      <c r="AX27" s="86"/>
      <c r="AY27" s="86"/>
      <c r="AZ27" s="86"/>
      <c r="BA27">
        <v>1</v>
      </c>
      <c r="BB27" s="85" t="str">
        <f>REPLACE(INDEX(GroupVertices[Group],MATCH(Edges24[[#This Row],[Vertex 1]],GroupVertices[Vertex],0)),1,1,"")</f>
        <v>2</v>
      </c>
      <c r="BC27" s="85" t="str">
        <f>REPLACE(INDEX(GroupVertices[Group],MATCH(Edges24[[#This Row],[Vertex 2]],GroupVertices[Vertex],0)),1,1,"")</f>
        <v>2</v>
      </c>
      <c r="BD27" s="51">
        <v>2</v>
      </c>
      <c r="BE27" s="52">
        <v>6.0606060606060606</v>
      </c>
      <c r="BF27" s="51">
        <v>0</v>
      </c>
      <c r="BG27" s="52">
        <v>0</v>
      </c>
      <c r="BH27" s="51">
        <v>0</v>
      </c>
      <c r="BI27" s="52">
        <v>0</v>
      </c>
      <c r="BJ27" s="51">
        <v>31</v>
      </c>
      <c r="BK27" s="52">
        <v>93.93939393939394</v>
      </c>
      <c r="BL27" s="51">
        <v>33</v>
      </c>
    </row>
    <row r="28" spans="1:11" ht="15">
      <c r="A28"/>
      <c r="B28"/>
      <c r="C28"/>
      <c r="D28"/>
      <c r="E28"/>
      <c r="F28"/>
      <c r="G28"/>
      <c r="H28"/>
      <c r="I28"/>
      <c r="J28"/>
      <c r="K28"/>
    </row>
    <row r="29" spans="1:11" ht="15">
      <c r="A29"/>
      <c r="B29"/>
      <c r="C29"/>
      <c r="D29"/>
      <c r="E29"/>
      <c r="F29"/>
      <c r="G29"/>
      <c r="H29"/>
      <c r="I29"/>
      <c r="J29"/>
      <c r="K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allowBlank="1" showInputMessage="1" showErrorMessage="1" promptTitle="Vertex 2 Name" prompt="Enter the name of the edge's second vertex." sqref="B3:B27"/>
    <dataValidation allowBlank="1" showInputMessage="1" showErrorMessage="1" promptTitle="Vertex 1 Name" prompt="Enter the name of the edge's first vertex." sqref="A3:A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Color" prompt="To select an optional edge color, right-click and select Select Color on the right-click menu." sqref="C3:C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ErrorMessage="1" sqref="N2:N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s>
  <hyperlinks>
    <hyperlink ref="R6" r:id="rId1" display="https://twitter.com/chokooi/status/1126515824217423873"/>
    <hyperlink ref="R8" r:id="rId2" display="https://www.journalism.org/2018/12/03/americans-still-prefer-watching-to-reading-the-news-and-mostly-still-through-television/"/>
    <hyperlink ref="R9" r:id="rId3" display="https://www.pewresearch.org/fact-tank/2019/04/10/share-of-u-s-adults-using-social-media-including-facebook-is-mostly-unchanged-since-2018/"/>
    <hyperlink ref="R10" r:id="rId4" display="https://www.pewresearch.org/fact-tank/2019/04/10/share-of-u-s-adults-using-social-media-including-facebook-is-mostly-unchanged-since-2018/"/>
    <hyperlink ref="R11" r:id="rId5" display="https://link.medium.com/HAJRr8KstW"/>
    <hyperlink ref="R12" r:id="rId6" display="http://www.cnn.com/2019/05/14/media/disney-buys-comcast-hulu-ownership/index.html"/>
    <hyperlink ref="R13" r:id="rId7" display="http://womenspowerbook.org/articles/The-American-Presidential-Elections-2016-Will-Hillary-or-Trump-Win-in-The-Social-Media-And-The-Main-Media-Battle-womens-power-book.htm"/>
    <hyperlink ref="R14" r:id="rId8" display="http://womenspowerbook.org/articles/The-American-Presidential-Elections-2016-Will-Hillary-or-Trump-Win-in-The-Social-Media-And-The-Main-Media-Battle-womens-power-book.htm"/>
    <hyperlink ref="R15" r:id="rId9" display="http://womenspowerbook.org/articles/The-American-Presidential-Elections-2016-Will-Hillary-or-Trump-Win-in-The-Social-Media-And-The-Main-Media-Battle-womens-power-book.htm"/>
    <hyperlink ref="R16" r:id="rId10" display="http://womenspowerbook.org/articles/The-American-Presidential-Elections-2016-Will-Hillary-or-Trump-Win-in-The-Social-Media-And-The-Main-Media-Battle-womens-power-book.htm"/>
    <hyperlink ref="R17" r:id="rId11" display="http://womenspowerbook.org/articles/The-American-Presidential-Elections-2016-Will-Hillary-or-Trump-Win-in-The-Social-Media-And-The-Main-Media-Battle-womens-power-book.htm"/>
    <hyperlink ref="R20" r:id="rId12" display="http://womenspowerbook.org/articles/The-American-Presidential-Elections-2016-Will-Hillary-or-Trump-Win-in-The-Social-Media-And-The-Main-Media-Battle-womens-power-book.htm"/>
    <hyperlink ref="R21" r:id="rId13" display="http://womenspowerbook.org/articles/The-American-Presidential-Elections-2016-Will-Hillary-or-Trump-Win-in-The-Social-Media-And-The-Main-Media-Battle-womens-power-book.htm"/>
    <hyperlink ref="R22" r:id="rId14" display="http://womenspowerbook.org/articles/The-American-Presidential-Elections-2016-Will-Hillary-or-Trump-Win-in-The-Social-Media-And-The-Main-Media-Battle-womens-power-book.htm"/>
    <hyperlink ref="R23" r:id="rId15" display="http://womenspowerbook.org/articles/The-American-Presidential-Elections-2016-Will-Hillary-or-Trump-Win-in-The-Social-Media-And-The-Main-Media-Battle-womens-power-book.htm"/>
    <hyperlink ref="R24" r:id="rId16" display="http://womenspowerbook.org/articles/The-American-Presidential-Elections-2016-Will-Hillary-or-Trump-Win-in-The-Social-Media-And-The-Main-Media-Battle-womens-power-book.htm"/>
    <hyperlink ref="R25" r:id="rId17" display="http://womenspowerbook.org/articles/The-American-Presidential-Elections-2016-Will-Hillary-or-Trump-Win-in-The-Social-Media-And-The-Main-Media-Battle-womens-power-book.htm"/>
    <hyperlink ref="R26" r:id="rId18" display="http://womenspowerbook.org/articles/The-American-Presidential-Elections-2016-Will-Hillary-or-Trump-Win-in-The-Social-Media-And-The-Main-Media-Battle-womens-power-book.htm"/>
    <hyperlink ref="U3" r:id="rId19" display="https://pbs.twimg.com/tweet_video_thumb/CWejWyDWsAA0863.png"/>
    <hyperlink ref="U4" r:id="rId20" display="https://pbs.twimg.com/tweet_video_thumb/CWejWyDWsAA0863.png"/>
    <hyperlink ref="U8" r:id="rId21" display="https://pbs.twimg.com/media/D6U0L04WAAAxiLb.png"/>
    <hyperlink ref="U9" r:id="rId22" display="https://pbs.twimg.com/media/D6U5OMgXsAA3vOy.png"/>
    <hyperlink ref="U13" r:id="rId23" display="https://pbs.twimg.com/media/C2dAKP2WIAATDzT.jpg"/>
    <hyperlink ref="U14" r:id="rId24" display="https://pbs.twimg.com/media/C2dAKP2WIAATDzT.jpg"/>
    <hyperlink ref="U15" r:id="rId25" display="https://pbs.twimg.com/media/C2dAKP2WIAATDzT.jpg"/>
    <hyperlink ref="U16" r:id="rId26" display="https://pbs.twimg.com/media/C2dAKP2WIAATDzT.jpg"/>
    <hyperlink ref="U17" r:id="rId27" display="https://pbs.twimg.com/media/C2dAKP2WIAATDzT.jpg"/>
    <hyperlink ref="U18" r:id="rId28" display="https://pbs.twimg.com/tweet_video_thumb/DjpJX8jU4AA0CoY.jpg"/>
    <hyperlink ref="U20" r:id="rId29" display="https://pbs.twimg.com/media/C2dkJtkXcAA0cBx.jpg"/>
    <hyperlink ref="U21" r:id="rId30" display="https://pbs.twimg.com/media/C2dkJtkXcAA0cBx.jpg"/>
    <hyperlink ref="U22" r:id="rId31" display="https://pbs.twimg.com/media/C2dkJtkXcAA0cBx.jpg"/>
    <hyperlink ref="U23" r:id="rId32" display="https://pbs.twimg.com/media/C2dkJtkXcAA0cBx.jpg"/>
    <hyperlink ref="U24" r:id="rId33" display="https://pbs.twimg.com/media/C2dkJtkXcAA0cBx.jpg"/>
    <hyperlink ref="U25" r:id="rId34" display="https://pbs.twimg.com/media/C2dkJtkXcAA0cBx.jpg"/>
    <hyperlink ref="U26" r:id="rId35" display="https://pbs.twimg.com/media/C2dkJtkXcAA0cBx.jpg"/>
    <hyperlink ref="V3" r:id="rId36" display="https://pbs.twimg.com/tweet_video_thumb/CWejWyDWsAA0863.png"/>
    <hyperlink ref="V4" r:id="rId37" display="https://pbs.twimg.com/tweet_video_thumb/CWejWyDWsAA0863.png"/>
    <hyperlink ref="V5" r:id="rId38" display="http://pbs.twimg.com/profile_images/1127223100389699585/Dmi39GG8_normal.jpg"/>
    <hyperlink ref="V6" r:id="rId39" display="http://pbs.twimg.com/profile_images/729723176180047872/Ss9eW2aB_normal.jpg"/>
    <hyperlink ref="V7" r:id="rId40" display="http://pbs.twimg.com/profile_images/1118985546020327438/-cdjhA9q_normal.jpg"/>
    <hyperlink ref="V8" r:id="rId41" display="https://pbs.twimg.com/media/D6U0L04WAAAxiLb.png"/>
    <hyperlink ref="V9" r:id="rId42" display="https://pbs.twimg.com/media/D6U5OMgXsAA3vOy.png"/>
    <hyperlink ref="V10" r:id="rId43" display="http://pbs.twimg.com/profile_images/1121442591038427136/qJbee5Nh_normal.png"/>
    <hyperlink ref="V11" r:id="rId44" display="http://pbs.twimg.com/profile_images/1062510630492528641/Tm30HDnT_normal.jpg"/>
    <hyperlink ref="V12" r:id="rId45" display="http://pbs.twimg.com/profile_images/1062510630492528641/Tm30HDnT_normal.jpg"/>
    <hyperlink ref="V13" r:id="rId46" display="https://pbs.twimg.com/media/C2dAKP2WIAATDzT.jpg"/>
    <hyperlink ref="V14" r:id="rId47" display="https://pbs.twimg.com/media/C2dAKP2WIAATDzT.jpg"/>
    <hyperlink ref="V15" r:id="rId48" display="https://pbs.twimg.com/media/C2dAKP2WIAATDzT.jpg"/>
    <hyperlink ref="V16" r:id="rId49" display="https://pbs.twimg.com/media/C2dAKP2WIAATDzT.jpg"/>
    <hyperlink ref="V17" r:id="rId50" display="https://pbs.twimg.com/media/C2dAKP2WIAATDzT.jpg"/>
    <hyperlink ref="V18" r:id="rId51" display="https://pbs.twimg.com/tweet_video_thumb/DjpJX8jU4AA0CoY.jpg"/>
    <hyperlink ref="V19" r:id="rId52" display="http://pbs.twimg.com/profile_images/736019467675672576/uWG9sBSK_normal.jpg"/>
    <hyperlink ref="V20" r:id="rId53" display="https://pbs.twimg.com/media/C2dkJtkXcAA0cBx.jpg"/>
    <hyperlink ref="V21" r:id="rId54" display="https://pbs.twimg.com/media/C2dkJtkXcAA0cBx.jpg"/>
    <hyperlink ref="V22" r:id="rId55" display="https://pbs.twimg.com/media/C2dkJtkXcAA0cBx.jpg"/>
    <hyperlink ref="V23" r:id="rId56" display="https://pbs.twimg.com/media/C2dkJtkXcAA0cBx.jpg"/>
    <hyperlink ref="V24" r:id="rId57" display="https://pbs.twimg.com/media/C2dkJtkXcAA0cBx.jpg"/>
    <hyperlink ref="V25" r:id="rId58" display="https://pbs.twimg.com/media/C2dkJtkXcAA0cBx.jpg"/>
    <hyperlink ref="V26" r:id="rId59" display="https://pbs.twimg.com/media/C2dkJtkXcAA0cBx.jpg"/>
    <hyperlink ref="V27" r:id="rId60" display="http://pbs.twimg.com/profile_images/1018067307137060865/JAvcRPNw_normal.jpg"/>
    <hyperlink ref="X3" r:id="rId61" display="https://twitter.com/#!/kilby76/status/677690106816372736"/>
    <hyperlink ref="X4" r:id="rId62" display="https://twitter.com/#!/petertolladay/status/1126067588574871552"/>
    <hyperlink ref="X5" r:id="rId63" display="https://twitter.com/#!/whiletrueburn/status/1126118331814154240"/>
    <hyperlink ref="X6" r:id="rId64" display="https://twitter.com/#!/mattwcummings/status/1126538935474249729"/>
    <hyperlink ref="X7" r:id="rId65" display="https://twitter.com/#!/whimsicalcaptnj/status/1127550346270842881"/>
    <hyperlink ref="X8" r:id="rId66" display="https://twitter.com/#!/chrisdaviscng/status/1127364672141836288"/>
    <hyperlink ref="X9" r:id="rId67" display="https://twitter.com/#!/chrisdaviscng/status/1127370207176077312"/>
    <hyperlink ref="X10" r:id="rId68" display="https://twitter.com/#!/chyredu/status/1128057035411677184"/>
    <hyperlink ref="X11" r:id="rId69" display="https://twitter.com/#!/derekeb/status/1125447587035619335"/>
    <hyperlink ref="X12" r:id="rId70" display="https://twitter.com/#!/derekeb/status/1128364696472440833"/>
    <hyperlink ref="X13" r:id="rId71" display="https://twitter.com/#!/womenspowerbook/status/1124840398734577669"/>
    <hyperlink ref="X14" r:id="rId72" display="https://twitter.com/#!/womenspowerbook/status/1125886817809702913"/>
    <hyperlink ref="X15" r:id="rId73" display="https://twitter.com/#!/womenspowerbook/status/1126989569164025858"/>
    <hyperlink ref="X16" r:id="rId74" display="https://twitter.com/#!/womenspowerbook/status/1128061765135290374"/>
    <hyperlink ref="X17" r:id="rId75" display="https://twitter.com/#!/womenspowerbook/status/1129112793637150721"/>
    <hyperlink ref="X18" r:id="rId76" display="https://twitter.com/#!/dntowns/status/1025212551787831296"/>
    <hyperlink ref="X19" r:id="rId77" display="https://twitter.com/#!/oketoast/status/1129161595458920454"/>
    <hyperlink ref="X20" r:id="rId78" display="https://twitter.com/#!/faithatheismnub/status/1124940049244725248"/>
    <hyperlink ref="X21" r:id="rId79" display="https://twitter.com/#!/faithatheismnub/status/1125646200856895488"/>
    <hyperlink ref="X22" r:id="rId80" display="https://twitter.com/#!/faithatheismnub/status/1126355372258811905"/>
    <hyperlink ref="X23" r:id="rId81" display="https://twitter.com/#!/faithatheismnub/status/1127065054229291009"/>
    <hyperlink ref="X24" r:id="rId82" display="https://twitter.com/#!/faithatheismnub/status/1127770976643616771"/>
    <hyperlink ref="X25" r:id="rId83" display="https://twitter.com/#!/faithatheismnub/status/1128480880366891008"/>
    <hyperlink ref="X26" r:id="rId84" display="https://twitter.com/#!/faithatheismnub/status/1129186527723048961"/>
    <hyperlink ref="X27" r:id="rId85" display="https://twitter.com/#!/kevwemodupe/status/1129414655070363658"/>
  </hyperlinks>
  <printOptions/>
  <pageMargins left="0.7" right="0.7" top="0.75" bottom="0.75" header="0.3" footer="0.3"/>
  <pageSetup horizontalDpi="600" verticalDpi="600" orientation="portrait" r:id="rId89"/>
  <legacyDrawing r:id="rId87"/>
  <tableParts>
    <tablePart r:id="rId8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830</v>
      </c>
      <c r="B1" s="13" t="s">
        <v>34</v>
      </c>
    </row>
    <row r="2" spans="1:2" ht="15">
      <c r="A2" s="124" t="s">
        <v>212</v>
      </c>
      <c r="B2" s="85">
        <v>4</v>
      </c>
    </row>
    <row r="3" spans="1:2" ht="15">
      <c r="A3" s="124" t="s">
        <v>219</v>
      </c>
      <c r="B3" s="85">
        <v>2</v>
      </c>
    </row>
    <row r="4" spans="1:2" ht="15">
      <c r="A4" s="124" t="s">
        <v>228</v>
      </c>
      <c r="B4" s="85">
        <v>0</v>
      </c>
    </row>
    <row r="5" spans="1:2" ht="15">
      <c r="A5" s="124" t="s">
        <v>220</v>
      </c>
      <c r="B5" s="85">
        <v>0</v>
      </c>
    </row>
    <row r="6" spans="1:2" ht="15">
      <c r="A6" s="124" t="s">
        <v>229</v>
      </c>
      <c r="B6" s="85">
        <v>0</v>
      </c>
    </row>
    <row r="7" spans="1:2" ht="15">
      <c r="A7" s="124" t="s">
        <v>227</v>
      </c>
      <c r="B7" s="85">
        <v>0</v>
      </c>
    </row>
    <row r="8" spans="1:2" ht="15">
      <c r="A8" s="124" t="s">
        <v>222</v>
      </c>
      <c r="B8" s="85">
        <v>0</v>
      </c>
    </row>
    <row r="9" spans="1:2" ht="15">
      <c r="A9" s="124" t="s">
        <v>223</v>
      </c>
      <c r="B9" s="85">
        <v>0</v>
      </c>
    </row>
    <row r="10" spans="1:2" ht="15">
      <c r="A10" s="124" t="s">
        <v>221</v>
      </c>
      <c r="B10" s="85">
        <v>0</v>
      </c>
    </row>
    <row r="11" spans="1:2" ht="15">
      <c r="A11" s="124" t="s">
        <v>224</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1"/>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5" t="s">
        <v>832</v>
      </c>
      <c r="B25" t="s">
        <v>831</v>
      </c>
    </row>
    <row r="26" spans="1:2" ht="15">
      <c r="A26" s="136">
        <v>42356.13988425926</v>
      </c>
      <c r="B26" s="3">
        <v>1</v>
      </c>
    </row>
    <row r="27" spans="1:2" ht="15">
      <c r="A27" s="136">
        <v>43315.11914351852</v>
      </c>
      <c r="B27" s="3">
        <v>1</v>
      </c>
    </row>
    <row r="28" spans="1:2" ht="15">
      <c r="A28" s="136">
        <v>43590.03962962963</v>
      </c>
      <c r="B28" s="3">
        <v>1</v>
      </c>
    </row>
    <row r="29" spans="1:2" ht="15">
      <c r="A29" s="136">
        <v>43590.31460648148</v>
      </c>
      <c r="B29" s="3">
        <v>1</v>
      </c>
    </row>
    <row r="30" spans="1:2" ht="15">
      <c r="A30" s="136">
        <v>43591.715150462966</v>
      </c>
      <c r="B30" s="3">
        <v>1</v>
      </c>
    </row>
    <row r="31" spans="1:2" ht="15">
      <c r="A31" s="136">
        <v>43592.26321759259</v>
      </c>
      <c r="B31" s="3">
        <v>1</v>
      </c>
    </row>
    <row r="32" spans="1:2" ht="15">
      <c r="A32" s="136">
        <v>43592.9271875</v>
      </c>
      <c r="B32" s="3">
        <v>1</v>
      </c>
    </row>
    <row r="33" spans="1:2" ht="15">
      <c r="A33" s="136">
        <v>43593.426030092596</v>
      </c>
      <c r="B33" s="3">
        <v>1</v>
      </c>
    </row>
    <row r="34" spans="1:2" ht="15">
      <c r="A34" s="136">
        <v>43593.56605324074</v>
      </c>
      <c r="B34" s="3">
        <v>1</v>
      </c>
    </row>
    <row r="35" spans="1:2" ht="15">
      <c r="A35" s="136">
        <v>43594.22016203704</v>
      </c>
      <c r="B35" s="3">
        <v>1</v>
      </c>
    </row>
    <row r="36" spans="1:2" ht="15">
      <c r="A36" s="136">
        <v>43594.726689814815</v>
      </c>
      <c r="B36" s="3">
        <v>1</v>
      </c>
    </row>
    <row r="37" spans="1:2" ht="15">
      <c r="A37" s="136">
        <v>43595.97020833333</v>
      </c>
      <c r="B37" s="3">
        <v>1</v>
      </c>
    </row>
    <row r="38" spans="1:2" ht="15">
      <c r="A38" s="136">
        <v>43596.178506944445</v>
      </c>
      <c r="B38" s="3">
        <v>1</v>
      </c>
    </row>
    <row r="39" spans="1:2" ht="15">
      <c r="A39" s="136">
        <v>43597.00528935185</v>
      </c>
      <c r="B39" s="3">
        <v>1</v>
      </c>
    </row>
    <row r="40" spans="1:2" ht="15">
      <c r="A40" s="136">
        <v>43597.02056712963</v>
      </c>
      <c r="B40" s="3">
        <v>1</v>
      </c>
    </row>
    <row r="41" spans="1:2" ht="15">
      <c r="A41" s="136">
        <v>43597.51766203704</v>
      </c>
      <c r="B41" s="3">
        <v>1</v>
      </c>
    </row>
    <row r="42" spans="1:2" ht="15">
      <c r="A42" s="136">
        <v>43598.12648148148</v>
      </c>
      <c r="B42" s="3">
        <v>1</v>
      </c>
    </row>
    <row r="43" spans="1:2" ht="15">
      <c r="A43" s="136">
        <v>43598.91585648148</v>
      </c>
      <c r="B43" s="3">
        <v>1</v>
      </c>
    </row>
    <row r="44" spans="1:2" ht="15">
      <c r="A44" s="136">
        <v>43598.92890046296</v>
      </c>
      <c r="B44" s="3">
        <v>1</v>
      </c>
    </row>
    <row r="45" spans="1:2" ht="15">
      <c r="A45" s="136">
        <v>43599.76483796296</v>
      </c>
      <c r="B45" s="3">
        <v>1</v>
      </c>
    </row>
    <row r="46" spans="1:2" ht="15">
      <c r="A46" s="136">
        <v>43600.085439814815</v>
      </c>
      <c r="B46" s="3">
        <v>1</v>
      </c>
    </row>
    <row r="47" spans="1:2" ht="15">
      <c r="A47" s="136">
        <v>43601.829189814816</v>
      </c>
      <c r="B47" s="3">
        <v>1</v>
      </c>
    </row>
    <row r="48" spans="1:2" ht="15">
      <c r="A48" s="136">
        <v>43601.963854166665</v>
      </c>
      <c r="B48" s="3">
        <v>1</v>
      </c>
    </row>
    <row r="49" spans="1:2" ht="15">
      <c r="A49" s="136">
        <v>43602.03266203704</v>
      </c>
      <c r="B49" s="3">
        <v>1</v>
      </c>
    </row>
    <row r="50" spans="1:2" ht="15">
      <c r="A50" s="136">
        <v>43602.66216435185</v>
      </c>
      <c r="B50" s="3">
        <v>1</v>
      </c>
    </row>
    <row r="51" spans="1:2" ht="15">
      <c r="A51" s="136" t="s">
        <v>833</v>
      </c>
      <c r="B51" s="3">
        <v>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352</v>
      </c>
      <c r="AE2" s="13" t="s">
        <v>353</v>
      </c>
      <c r="AF2" s="13" t="s">
        <v>354</v>
      </c>
      <c r="AG2" s="13" t="s">
        <v>355</v>
      </c>
      <c r="AH2" s="13" t="s">
        <v>356</v>
      </c>
      <c r="AI2" s="13" t="s">
        <v>357</v>
      </c>
      <c r="AJ2" s="13" t="s">
        <v>358</v>
      </c>
      <c r="AK2" s="13" t="s">
        <v>359</v>
      </c>
      <c r="AL2" s="13" t="s">
        <v>360</v>
      </c>
      <c r="AM2" s="13" t="s">
        <v>361</v>
      </c>
      <c r="AN2" s="13" t="s">
        <v>362</v>
      </c>
      <c r="AO2" s="13" t="s">
        <v>363</v>
      </c>
      <c r="AP2" s="13" t="s">
        <v>364</v>
      </c>
      <c r="AQ2" s="13" t="s">
        <v>365</v>
      </c>
      <c r="AR2" s="13" t="s">
        <v>366</v>
      </c>
      <c r="AS2" s="13" t="s">
        <v>192</v>
      </c>
      <c r="AT2" s="13" t="s">
        <v>367</v>
      </c>
      <c r="AU2" s="13" t="s">
        <v>368</v>
      </c>
      <c r="AV2" s="13" t="s">
        <v>369</v>
      </c>
      <c r="AW2" s="13" t="s">
        <v>370</v>
      </c>
      <c r="AX2" s="13" t="s">
        <v>371</v>
      </c>
      <c r="AY2" s="13" t="s">
        <v>372</v>
      </c>
      <c r="AZ2" s="13" t="s">
        <v>558</v>
      </c>
      <c r="BA2" s="130" t="s">
        <v>758</v>
      </c>
      <c r="BB2" s="130" t="s">
        <v>759</v>
      </c>
      <c r="BC2" s="130" t="s">
        <v>760</v>
      </c>
      <c r="BD2" s="130" t="s">
        <v>761</v>
      </c>
      <c r="BE2" s="130" t="s">
        <v>762</v>
      </c>
      <c r="BF2" s="130" t="s">
        <v>763</v>
      </c>
      <c r="BG2" s="130" t="s">
        <v>766</v>
      </c>
      <c r="BH2" s="130" t="s">
        <v>779</v>
      </c>
      <c r="BI2" s="130" t="s">
        <v>782</v>
      </c>
      <c r="BJ2" s="130" t="s">
        <v>793</v>
      </c>
      <c r="BK2" s="130" t="s">
        <v>818</v>
      </c>
      <c r="BL2" s="130" t="s">
        <v>819</v>
      </c>
      <c r="BM2" s="130" t="s">
        <v>820</v>
      </c>
      <c r="BN2" s="130" t="s">
        <v>821</v>
      </c>
      <c r="BO2" s="130" t="s">
        <v>822</v>
      </c>
      <c r="BP2" s="130" t="s">
        <v>823</v>
      </c>
      <c r="BQ2" s="130" t="s">
        <v>824</v>
      </c>
      <c r="BR2" s="130" t="s">
        <v>825</v>
      </c>
      <c r="BS2" s="130" t="s">
        <v>827</v>
      </c>
      <c r="BT2" s="3"/>
      <c r="BU2" s="3"/>
    </row>
    <row r="3" spans="1:73" ht="15" customHeight="1">
      <c r="A3" s="50" t="s">
        <v>212</v>
      </c>
      <c r="B3" s="53"/>
      <c r="C3" s="53" t="s">
        <v>64</v>
      </c>
      <c r="D3" s="54">
        <v>1000</v>
      </c>
      <c r="E3" s="55"/>
      <c r="F3" s="112" t="s">
        <v>459</v>
      </c>
      <c r="G3" s="53"/>
      <c r="H3" s="57" t="s">
        <v>212</v>
      </c>
      <c r="I3" s="56"/>
      <c r="J3" s="56"/>
      <c r="K3" s="114" t="s">
        <v>489</v>
      </c>
      <c r="L3" s="59">
        <v>9999</v>
      </c>
      <c r="M3" s="60">
        <v>2102.77587890625</v>
      </c>
      <c r="N3" s="60">
        <v>817.6830444335938</v>
      </c>
      <c r="O3" s="58"/>
      <c r="P3" s="61"/>
      <c r="Q3" s="61"/>
      <c r="R3" s="51"/>
      <c r="S3" s="51">
        <v>2</v>
      </c>
      <c r="T3" s="51">
        <v>1</v>
      </c>
      <c r="U3" s="52">
        <v>4</v>
      </c>
      <c r="V3" s="52">
        <v>0.333333</v>
      </c>
      <c r="W3" s="52">
        <v>0.315377</v>
      </c>
      <c r="X3" s="52">
        <v>1.4669</v>
      </c>
      <c r="Y3" s="52">
        <v>0.16666666666666666</v>
      </c>
      <c r="Z3" s="52">
        <v>0</v>
      </c>
      <c r="AA3" s="62">
        <v>3</v>
      </c>
      <c r="AB3" s="62"/>
      <c r="AC3" s="63"/>
      <c r="AD3" s="85" t="s">
        <v>373</v>
      </c>
      <c r="AE3" s="85">
        <v>31152</v>
      </c>
      <c r="AF3" s="85">
        <v>37299</v>
      </c>
      <c r="AG3" s="85">
        <v>70923</v>
      </c>
      <c r="AH3" s="85">
        <v>68545</v>
      </c>
      <c r="AI3" s="85"/>
      <c r="AJ3" s="85" t="s">
        <v>391</v>
      </c>
      <c r="AK3" s="85" t="s">
        <v>409</v>
      </c>
      <c r="AL3" s="90" t="s">
        <v>421</v>
      </c>
      <c r="AM3" s="85"/>
      <c r="AN3" s="87">
        <v>39845.25331018519</v>
      </c>
      <c r="AO3" s="90" t="s">
        <v>435</v>
      </c>
      <c r="AP3" s="85" t="b">
        <v>0</v>
      </c>
      <c r="AQ3" s="85" t="b">
        <v>0</v>
      </c>
      <c r="AR3" s="85" t="b">
        <v>1</v>
      </c>
      <c r="AS3" s="85" t="s">
        <v>342</v>
      </c>
      <c r="AT3" s="85">
        <v>1585</v>
      </c>
      <c r="AU3" s="90" t="s">
        <v>453</v>
      </c>
      <c r="AV3" s="85" t="b">
        <v>0</v>
      </c>
      <c r="AW3" s="85" t="s">
        <v>470</v>
      </c>
      <c r="AX3" s="90" t="s">
        <v>471</v>
      </c>
      <c r="AY3" s="85" t="s">
        <v>66</v>
      </c>
      <c r="AZ3" s="85" t="str">
        <f>REPLACE(INDEX(GroupVertices[Group],MATCH(Vertices[[#This Row],[Vertex]],GroupVertices[Vertex],0)),1,1,"")</f>
        <v>1</v>
      </c>
      <c r="BA3" s="51"/>
      <c r="BB3" s="51"/>
      <c r="BC3" s="51"/>
      <c r="BD3" s="51"/>
      <c r="BE3" s="51" t="s">
        <v>262</v>
      </c>
      <c r="BF3" s="51" t="s">
        <v>262</v>
      </c>
      <c r="BG3" s="131" t="s">
        <v>767</v>
      </c>
      <c r="BH3" s="131" t="s">
        <v>767</v>
      </c>
      <c r="BI3" s="131" t="s">
        <v>721</v>
      </c>
      <c r="BJ3" s="131" t="s">
        <v>721</v>
      </c>
      <c r="BK3" s="131">
        <v>1</v>
      </c>
      <c r="BL3" s="134">
        <v>10</v>
      </c>
      <c r="BM3" s="131">
        <v>0</v>
      </c>
      <c r="BN3" s="134">
        <v>0</v>
      </c>
      <c r="BO3" s="131">
        <v>0</v>
      </c>
      <c r="BP3" s="134">
        <v>0</v>
      </c>
      <c r="BQ3" s="131">
        <v>9</v>
      </c>
      <c r="BR3" s="134">
        <v>90</v>
      </c>
      <c r="BS3" s="131">
        <v>10</v>
      </c>
      <c r="BT3" s="3"/>
      <c r="BU3" s="3"/>
    </row>
    <row r="4" spans="1:76" ht="15">
      <c r="A4" s="14" t="s">
        <v>225</v>
      </c>
      <c r="B4" s="15"/>
      <c r="C4" s="15" t="s">
        <v>64</v>
      </c>
      <c r="D4" s="93">
        <v>321.1216183542433</v>
      </c>
      <c r="E4" s="81"/>
      <c r="F4" s="112" t="s">
        <v>460</v>
      </c>
      <c r="G4" s="15"/>
      <c r="H4" s="16" t="s">
        <v>225</v>
      </c>
      <c r="I4" s="66"/>
      <c r="J4" s="66"/>
      <c r="K4" s="114" t="s">
        <v>490</v>
      </c>
      <c r="L4" s="94">
        <v>1</v>
      </c>
      <c r="M4" s="95">
        <v>4359.5380859375</v>
      </c>
      <c r="N4" s="95">
        <v>4823.046875</v>
      </c>
      <c r="O4" s="77"/>
      <c r="P4" s="96"/>
      <c r="Q4" s="96"/>
      <c r="R4" s="97"/>
      <c r="S4" s="51">
        <v>2</v>
      </c>
      <c r="T4" s="51">
        <v>0</v>
      </c>
      <c r="U4" s="52">
        <v>0</v>
      </c>
      <c r="V4" s="52">
        <v>0.25</v>
      </c>
      <c r="W4" s="52">
        <v>0.269533</v>
      </c>
      <c r="X4" s="52">
        <v>0.983683</v>
      </c>
      <c r="Y4" s="52">
        <v>0.5</v>
      </c>
      <c r="Z4" s="52">
        <v>0</v>
      </c>
      <c r="AA4" s="82">
        <v>4</v>
      </c>
      <c r="AB4" s="82"/>
      <c r="AC4" s="98"/>
      <c r="AD4" s="85" t="s">
        <v>374</v>
      </c>
      <c r="AE4" s="85">
        <v>5777</v>
      </c>
      <c r="AF4" s="85">
        <v>7144</v>
      </c>
      <c r="AG4" s="85">
        <v>75330</v>
      </c>
      <c r="AH4" s="85">
        <v>52624</v>
      </c>
      <c r="AI4" s="85"/>
      <c r="AJ4" s="85" t="s">
        <v>392</v>
      </c>
      <c r="AK4" s="85" t="s">
        <v>410</v>
      </c>
      <c r="AL4" s="90" t="s">
        <v>422</v>
      </c>
      <c r="AM4" s="85"/>
      <c r="AN4" s="87">
        <v>39641.81387731482</v>
      </c>
      <c r="AO4" s="90" t="s">
        <v>436</v>
      </c>
      <c r="AP4" s="85" t="b">
        <v>0</v>
      </c>
      <c r="AQ4" s="85" t="b">
        <v>0</v>
      </c>
      <c r="AR4" s="85" t="b">
        <v>0</v>
      </c>
      <c r="AS4" s="85" t="s">
        <v>342</v>
      </c>
      <c r="AT4" s="85">
        <v>783</v>
      </c>
      <c r="AU4" s="90" t="s">
        <v>453</v>
      </c>
      <c r="AV4" s="85" t="b">
        <v>1</v>
      </c>
      <c r="AW4" s="85" t="s">
        <v>470</v>
      </c>
      <c r="AX4" s="90" t="s">
        <v>472</v>
      </c>
      <c r="AY4" s="85" t="s">
        <v>65</v>
      </c>
      <c r="AZ4" s="85"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314.2551648174516</v>
      </c>
      <c r="E5" s="81"/>
      <c r="F5" s="112" t="s">
        <v>461</v>
      </c>
      <c r="G5" s="15"/>
      <c r="H5" s="16" t="s">
        <v>213</v>
      </c>
      <c r="I5" s="66"/>
      <c r="J5" s="66"/>
      <c r="K5" s="114" t="s">
        <v>491</v>
      </c>
      <c r="L5" s="94">
        <v>1</v>
      </c>
      <c r="M5" s="95">
        <v>3328.0224609375</v>
      </c>
      <c r="N5" s="95">
        <v>3207.158447265625</v>
      </c>
      <c r="O5" s="77"/>
      <c r="P5" s="96"/>
      <c r="Q5" s="96"/>
      <c r="R5" s="97"/>
      <c r="S5" s="51">
        <v>0</v>
      </c>
      <c r="T5" s="51">
        <v>2</v>
      </c>
      <c r="U5" s="52">
        <v>0</v>
      </c>
      <c r="V5" s="52">
        <v>0.25</v>
      </c>
      <c r="W5" s="52">
        <v>0.269533</v>
      </c>
      <c r="X5" s="52">
        <v>0.983683</v>
      </c>
      <c r="Y5" s="52">
        <v>0.5</v>
      </c>
      <c r="Z5" s="52">
        <v>0</v>
      </c>
      <c r="AA5" s="82">
        <v>5</v>
      </c>
      <c r="AB5" s="82"/>
      <c r="AC5" s="98"/>
      <c r="AD5" s="85" t="s">
        <v>375</v>
      </c>
      <c r="AE5" s="85">
        <v>6378</v>
      </c>
      <c r="AF5" s="85">
        <v>6839</v>
      </c>
      <c r="AG5" s="85">
        <v>83788</v>
      </c>
      <c r="AH5" s="85">
        <v>48</v>
      </c>
      <c r="AI5" s="85"/>
      <c r="AJ5" s="85" t="s">
        <v>393</v>
      </c>
      <c r="AK5" s="85"/>
      <c r="AL5" s="85"/>
      <c r="AM5" s="85"/>
      <c r="AN5" s="87">
        <v>41280.485972222225</v>
      </c>
      <c r="AO5" s="90" t="s">
        <v>437</v>
      </c>
      <c r="AP5" s="85" t="b">
        <v>1</v>
      </c>
      <c r="AQ5" s="85" t="b">
        <v>0</v>
      </c>
      <c r="AR5" s="85" t="b">
        <v>0</v>
      </c>
      <c r="AS5" s="85" t="s">
        <v>342</v>
      </c>
      <c r="AT5" s="85">
        <v>648</v>
      </c>
      <c r="AU5" s="90" t="s">
        <v>454</v>
      </c>
      <c r="AV5" s="85" t="b">
        <v>0</v>
      </c>
      <c r="AW5" s="85" t="s">
        <v>470</v>
      </c>
      <c r="AX5" s="90" t="s">
        <v>473</v>
      </c>
      <c r="AY5" s="85" t="s">
        <v>66</v>
      </c>
      <c r="AZ5" s="85" t="str">
        <f>REPLACE(INDEX(GroupVertices[Group],MATCH(Vertices[[#This Row],[Vertex]],GroupVertices[Vertex],0)),1,1,"")</f>
        <v>1</v>
      </c>
      <c r="BA5" s="51"/>
      <c r="BB5" s="51"/>
      <c r="BC5" s="51"/>
      <c r="BD5" s="51"/>
      <c r="BE5" s="51" t="s">
        <v>262</v>
      </c>
      <c r="BF5" s="51" t="s">
        <v>262</v>
      </c>
      <c r="BG5" s="131" t="s">
        <v>768</v>
      </c>
      <c r="BH5" s="131" t="s">
        <v>768</v>
      </c>
      <c r="BI5" s="131" t="s">
        <v>783</v>
      </c>
      <c r="BJ5" s="131" t="s">
        <v>783</v>
      </c>
      <c r="BK5" s="131">
        <v>1</v>
      </c>
      <c r="BL5" s="134">
        <v>8.333333333333334</v>
      </c>
      <c r="BM5" s="131">
        <v>0</v>
      </c>
      <c r="BN5" s="134">
        <v>0</v>
      </c>
      <c r="BO5" s="131">
        <v>0</v>
      </c>
      <c r="BP5" s="134">
        <v>0</v>
      </c>
      <c r="BQ5" s="131">
        <v>11</v>
      </c>
      <c r="BR5" s="134">
        <v>91.66666666666667</v>
      </c>
      <c r="BS5" s="131">
        <v>12</v>
      </c>
      <c r="BT5" s="2"/>
      <c r="BU5" s="3"/>
      <c r="BV5" s="3"/>
      <c r="BW5" s="3"/>
      <c r="BX5" s="3"/>
    </row>
    <row r="6" spans="1:76" ht="15">
      <c r="A6" s="14" t="s">
        <v>214</v>
      </c>
      <c r="B6" s="15"/>
      <c r="C6" s="15" t="s">
        <v>64</v>
      </c>
      <c r="D6" s="93">
        <v>206.9583859441743</v>
      </c>
      <c r="E6" s="81"/>
      <c r="F6" s="112" t="s">
        <v>277</v>
      </c>
      <c r="G6" s="15"/>
      <c r="H6" s="16" t="s">
        <v>214</v>
      </c>
      <c r="I6" s="66"/>
      <c r="J6" s="66"/>
      <c r="K6" s="114" t="s">
        <v>492</v>
      </c>
      <c r="L6" s="94">
        <v>1</v>
      </c>
      <c r="M6" s="95">
        <v>256.6020202636719</v>
      </c>
      <c r="N6" s="95">
        <v>1699.4803466796875</v>
      </c>
      <c r="O6" s="77"/>
      <c r="P6" s="96"/>
      <c r="Q6" s="96"/>
      <c r="R6" s="97"/>
      <c r="S6" s="51">
        <v>0</v>
      </c>
      <c r="T6" s="51">
        <v>1</v>
      </c>
      <c r="U6" s="52">
        <v>0</v>
      </c>
      <c r="V6" s="52">
        <v>0.2</v>
      </c>
      <c r="W6" s="52">
        <v>0.145329</v>
      </c>
      <c r="X6" s="52">
        <v>0.56562</v>
      </c>
      <c r="Y6" s="52">
        <v>0</v>
      </c>
      <c r="Z6" s="52">
        <v>0</v>
      </c>
      <c r="AA6" s="82">
        <v>6</v>
      </c>
      <c r="AB6" s="82"/>
      <c r="AC6" s="98"/>
      <c r="AD6" s="85" t="s">
        <v>376</v>
      </c>
      <c r="AE6" s="85">
        <v>1994</v>
      </c>
      <c r="AF6" s="85">
        <v>2073</v>
      </c>
      <c r="AG6" s="85">
        <v>1080</v>
      </c>
      <c r="AH6" s="85">
        <v>2543</v>
      </c>
      <c r="AI6" s="85"/>
      <c r="AJ6" s="85" t="s">
        <v>394</v>
      </c>
      <c r="AK6" s="85"/>
      <c r="AL6" s="85"/>
      <c r="AM6" s="85"/>
      <c r="AN6" s="87">
        <v>42415.63591435185</v>
      </c>
      <c r="AO6" s="90" t="s">
        <v>438</v>
      </c>
      <c r="AP6" s="85" t="b">
        <v>0</v>
      </c>
      <c r="AQ6" s="85" t="b">
        <v>0</v>
      </c>
      <c r="AR6" s="85" t="b">
        <v>0</v>
      </c>
      <c r="AS6" s="85" t="s">
        <v>342</v>
      </c>
      <c r="AT6" s="85">
        <v>10</v>
      </c>
      <c r="AU6" s="90" t="s">
        <v>454</v>
      </c>
      <c r="AV6" s="85" t="b">
        <v>0</v>
      </c>
      <c r="AW6" s="85" t="s">
        <v>470</v>
      </c>
      <c r="AX6" s="90" t="s">
        <v>474</v>
      </c>
      <c r="AY6" s="85" t="s">
        <v>66</v>
      </c>
      <c r="AZ6" s="85" t="str">
        <f>REPLACE(INDEX(GroupVertices[Group],MATCH(Vertices[[#This Row],[Vertex]],GroupVertices[Vertex],0)),1,1,"")</f>
        <v>1</v>
      </c>
      <c r="BA6" s="51"/>
      <c r="BB6" s="51"/>
      <c r="BC6" s="51"/>
      <c r="BD6" s="51"/>
      <c r="BE6" s="51" t="s">
        <v>262</v>
      </c>
      <c r="BF6" s="51" t="s">
        <v>262</v>
      </c>
      <c r="BG6" s="131" t="s">
        <v>769</v>
      </c>
      <c r="BH6" s="131" t="s">
        <v>769</v>
      </c>
      <c r="BI6" s="131" t="s">
        <v>784</v>
      </c>
      <c r="BJ6" s="131" t="s">
        <v>784</v>
      </c>
      <c r="BK6" s="131">
        <v>1</v>
      </c>
      <c r="BL6" s="134">
        <v>1.9230769230769231</v>
      </c>
      <c r="BM6" s="131">
        <v>0</v>
      </c>
      <c r="BN6" s="134">
        <v>0</v>
      </c>
      <c r="BO6" s="131">
        <v>0</v>
      </c>
      <c r="BP6" s="134">
        <v>0</v>
      </c>
      <c r="BQ6" s="131">
        <v>51</v>
      </c>
      <c r="BR6" s="134">
        <v>98.07692307692308</v>
      </c>
      <c r="BS6" s="131">
        <v>52</v>
      </c>
      <c r="BT6" s="2"/>
      <c r="BU6" s="3"/>
      <c r="BV6" s="3"/>
      <c r="BW6" s="3"/>
      <c r="BX6" s="3"/>
    </row>
    <row r="7" spans="1:76" ht="15">
      <c r="A7" s="14" t="s">
        <v>215</v>
      </c>
      <c r="B7" s="15"/>
      <c r="C7" s="15" t="s">
        <v>64</v>
      </c>
      <c r="D7" s="93">
        <v>181.02345324127555</v>
      </c>
      <c r="E7" s="81"/>
      <c r="F7" s="112" t="s">
        <v>278</v>
      </c>
      <c r="G7" s="15"/>
      <c r="H7" s="16" t="s">
        <v>215</v>
      </c>
      <c r="I7" s="66"/>
      <c r="J7" s="66"/>
      <c r="K7" s="114" t="s">
        <v>493</v>
      </c>
      <c r="L7" s="94">
        <v>1</v>
      </c>
      <c r="M7" s="95">
        <v>1236.0687255859375</v>
      </c>
      <c r="N7" s="95">
        <v>6293.48828125</v>
      </c>
      <c r="O7" s="77"/>
      <c r="P7" s="96"/>
      <c r="Q7" s="96"/>
      <c r="R7" s="97"/>
      <c r="S7" s="51">
        <v>1</v>
      </c>
      <c r="T7" s="51">
        <v>1</v>
      </c>
      <c r="U7" s="52">
        <v>0</v>
      </c>
      <c r="V7" s="52">
        <v>0</v>
      </c>
      <c r="W7" s="52">
        <v>0</v>
      </c>
      <c r="X7" s="52">
        <v>0.999971</v>
      </c>
      <c r="Y7" s="52">
        <v>0</v>
      </c>
      <c r="Z7" s="52" t="s">
        <v>829</v>
      </c>
      <c r="AA7" s="82">
        <v>7</v>
      </c>
      <c r="AB7" s="82"/>
      <c r="AC7" s="98"/>
      <c r="AD7" s="85" t="s">
        <v>377</v>
      </c>
      <c r="AE7" s="85">
        <v>1920</v>
      </c>
      <c r="AF7" s="85">
        <v>921</v>
      </c>
      <c r="AG7" s="85">
        <v>1396</v>
      </c>
      <c r="AH7" s="85">
        <v>1911</v>
      </c>
      <c r="AI7" s="85"/>
      <c r="AJ7" s="85" t="s">
        <v>395</v>
      </c>
      <c r="AK7" s="85"/>
      <c r="AL7" s="90" t="s">
        <v>423</v>
      </c>
      <c r="AM7" s="85"/>
      <c r="AN7" s="87">
        <v>40558.24561342593</v>
      </c>
      <c r="AO7" s="90" t="s">
        <v>439</v>
      </c>
      <c r="AP7" s="85" t="b">
        <v>0</v>
      </c>
      <c r="AQ7" s="85" t="b">
        <v>0</v>
      </c>
      <c r="AR7" s="85" t="b">
        <v>1</v>
      </c>
      <c r="AS7" s="85" t="s">
        <v>342</v>
      </c>
      <c r="AT7" s="85">
        <v>54</v>
      </c>
      <c r="AU7" s="90" t="s">
        <v>454</v>
      </c>
      <c r="AV7" s="85" t="b">
        <v>0</v>
      </c>
      <c r="AW7" s="85" t="s">
        <v>470</v>
      </c>
      <c r="AX7" s="90" t="s">
        <v>475</v>
      </c>
      <c r="AY7" s="85" t="s">
        <v>66</v>
      </c>
      <c r="AZ7" s="85" t="str">
        <f>REPLACE(INDEX(GroupVertices[Group],MATCH(Vertices[[#This Row],[Vertex]],GroupVertices[Vertex],0)),1,1,"")</f>
        <v>2</v>
      </c>
      <c r="BA7" s="51" t="s">
        <v>248</v>
      </c>
      <c r="BB7" s="51" t="s">
        <v>248</v>
      </c>
      <c r="BC7" s="51" t="s">
        <v>255</v>
      </c>
      <c r="BD7" s="51" t="s">
        <v>255</v>
      </c>
      <c r="BE7" s="51" t="s">
        <v>263</v>
      </c>
      <c r="BF7" s="51" t="s">
        <v>263</v>
      </c>
      <c r="BG7" s="131" t="s">
        <v>770</v>
      </c>
      <c r="BH7" s="131" t="s">
        <v>770</v>
      </c>
      <c r="BI7" s="131" t="s">
        <v>785</v>
      </c>
      <c r="BJ7" s="131" t="s">
        <v>785</v>
      </c>
      <c r="BK7" s="131">
        <v>1</v>
      </c>
      <c r="BL7" s="134">
        <v>5.555555555555555</v>
      </c>
      <c r="BM7" s="131">
        <v>0</v>
      </c>
      <c r="BN7" s="134">
        <v>0</v>
      </c>
      <c r="BO7" s="131">
        <v>0</v>
      </c>
      <c r="BP7" s="134">
        <v>0</v>
      </c>
      <c r="BQ7" s="131">
        <v>17</v>
      </c>
      <c r="BR7" s="134">
        <v>94.44444444444444</v>
      </c>
      <c r="BS7" s="131">
        <v>18</v>
      </c>
      <c r="BT7" s="2"/>
      <c r="BU7" s="3"/>
      <c r="BV7" s="3"/>
      <c r="BW7" s="3"/>
      <c r="BX7" s="3"/>
    </row>
    <row r="8" spans="1:76" ht="15">
      <c r="A8" s="14" t="s">
        <v>216</v>
      </c>
      <c r="B8" s="15"/>
      <c r="C8" s="15" t="s">
        <v>64</v>
      </c>
      <c r="D8" s="93">
        <v>169.27168686027457</v>
      </c>
      <c r="E8" s="81"/>
      <c r="F8" s="112" t="s">
        <v>279</v>
      </c>
      <c r="G8" s="15"/>
      <c r="H8" s="16" t="s">
        <v>216</v>
      </c>
      <c r="I8" s="66"/>
      <c r="J8" s="66"/>
      <c r="K8" s="114" t="s">
        <v>494</v>
      </c>
      <c r="L8" s="94">
        <v>1</v>
      </c>
      <c r="M8" s="95">
        <v>8813.2841796875</v>
      </c>
      <c r="N8" s="95">
        <v>6293.48828125</v>
      </c>
      <c r="O8" s="77"/>
      <c r="P8" s="96"/>
      <c r="Q8" s="96"/>
      <c r="R8" s="97"/>
      <c r="S8" s="51">
        <v>0</v>
      </c>
      <c r="T8" s="51">
        <v>1</v>
      </c>
      <c r="U8" s="52">
        <v>0</v>
      </c>
      <c r="V8" s="52">
        <v>1</v>
      </c>
      <c r="W8" s="52">
        <v>0</v>
      </c>
      <c r="X8" s="52">
        <v>0.999971</v>
      </c>
      <c r="Y8" s="52">
        <v>0</v>
      </c>
      <c r="Z8" s="52">
        <v>0</v>
      </c>
      <c r="AA8" s="82">
        <v>8</v>
      </c>
      <c r="AB8" s="82"/>
      <c r="AC8" s="98"/>
      <c r="AD8" s="85" t="s">
        <v>378</v>
      </c>
      <c r="AE8" s="85">
        <v>198</v>
      </c>
      <c r="AF8" s="85">
        <v>399</v>
      </c>
      <c r="AG8" s="85">
        <v>598</v>
      </c>
      <c r="AH8" s="85">
        <v>61</v>
      </c>
      <c r="AI8" s="85"/>
      <c r="AJ8" s="85" t="s">
        <v>396</v>
      </c>
      <c r="AK8" s="85" t="s">
        <v>411</v>
      </c>
      <c r="AL8" s="90" t="s">
        <v>424</v>
      </c>
      <c r="AM8" s="85"/>
      <c r="AN8" s="87">
        <v>42610.992800925924</v>
      </c>
      <c r="AO8" s="90" t="s">
        <v>440</v>
      </c>
      <c r="AP8" s="85" t="b">
        <v>1</v>
      </c>
      <c r="AQ8" s="85" t="b">
        <v>0</v>
      </c>
      <c r="AR8" s="85" t="b">
        <v>0</v>
      </c>
      <c r="AS8" s="85" t="s">
        <v>342</v>
      </c>
      <c r="AT8" s="85">
        <v>14</v>
      </c>
      <c r="AU8" s="85"/>
      <c r="AV8" s="85" t="b">
        <v>0</v>
      </c>
      <c r="AW8" s="85" t="s">
        <v>470</v>
      </c>
      <c r="AX8" s="90" t="s">
        <v>476</v>
      </c>
      <c r="AY8" s="85" t="s">
        <v>66</v>
      </c>
      <c r="AZ8" s="85" t="str">
        <f>REPLACE(INDEX(GroupVertices[Group],MATCH(Vertices[[#This Row],[Vertex]],GroupVertices[Vertex],0)),1,1,"")</f>
        <v>6</v>
      </c>
      <c r="BA8" s="51"/>
      <c r="BB8" s="51"/>
      <c r="BC8" s="51"/>
      <c r="BD8" s="51"/>
      <c r="BE8" s="51"/>
      <c r="BF8" s="51"/>
      <c r="BG8" s="131" t="s">
        <v>771</v>
      </c>
      <c r="BH8" s="131" t="s">
        <v>771</v>
      </c>
      <c r="BI8" s="131" t="s">
        <v>786</v>
      </c>
      <c r="BJ8" s="131" t="s">
        <v>786</v>
      </c>
      <c r="BK8" s="131">
        <v>1</v>
      </c>
      <c r="BL8" s="134">
        <v>4.166666666666667</v>
      </c>
      <c r="BM8" s="131">
        <v>0</v>
      </c>
      <c r="BN8" s="134">
        <v>0</v>
      </c>
      <c r="BO8" s="131">
        <v>0</v>
      </c>
      <c r="BP8" s="134">
        <v>0</v>
      </c>
      <c r="BQ8" s="131">
        <v>23</v>
      </c>
      <c r="BR8" s="134">
        <v>95.83333333333333</v>
      </c>
      <c r="BS8" s="131">
        <v>24</v>
      </c>
      <c r="BT8" s="2"/>
      <c r="BU8" s="3"/>
      <c r="BV8" s="3"/>
      <c r="BW8" s="3"/>
      <c r="BX8" s="3"/>
    </row>
    <row r="9" spans="1:76" ht="15">
      <c r="A9" s="14" t="s">
        <v>226</v>
      </c>
      <c r="B9" s="15"/>
      <c r="C9" s="15" t="s">
        <v>64</v>
      </c>
      <c r="D9" s="93">
        <v>166.90782580662494</v>
      </c>
      <c r="E9" s="81"/>
      <c r="F9" s="112" t="s">
        <v>462</v>
      </c>
      <c r="G9" s="15"/>
      <c r="H9" s="16" t="s">
        <v>226</v>
      </c>
      <c r="I9" s="66"/>
      <c r="J9" s="66"/>
      <c r="K9" s="114" t="s">
        <v>495</v>
      </c>
      <c r="L9" s="94">
        <v>1</v>
      </c>
      <c r="M9" s="95">
        <v>8813.2841796875</v>
      </c>
      <c r="N9" s="95">
        <v>8528.55859375</v>
      </c>
      <c r="O9" s="77"/>
      <c r="P9" s="96"/>
      <c r="Q9" s="96"/>
      <c r="R9" s="97"/>
      <c r="S9" s="51">
        <v>1</v>
      </c>
      <c r="T9" s="51">
        <v>0</v>
      </c>
      <c r="U9" s="52">
        <v>0</v>
      </c>
      <c r="V9" s="52">
        <v>1</v>
      </c>
      <c r="W9" s="52">
        <v>0</v>
      </c>
      <c r="X9" s="52">
        <v>0.999971</v>
      </c>
      <c r="Y9" s="52">
        <v>0</v>
      </c>
      <c r="Z9" s="52">
        <v>0</v>
      </c>
      <c r="AA9" s="82">
        <v>9</v>
      </c>
      <c r="AB9" s="82"/>
      <c r="AC9" s="98"/>
      <c r="AD9" s="85" t="s">
        <v>379</v>
      </c>
      <c r="AE9" s="85">
        <v>350</v>
      </c>
      <c r="AF9" s="85">
        <v>294</v>
      </c>
      <c r="AG9" s="85">
        <v>4802</v>
      </c>
      <c r="AH9" s="85">
        <v>8536</v>
      </c>
      <c r="AI9" s="85"/>
      <c r="AJ9" s="85" t="s">
        <v>397</v>
      </c>
      <c r="AK9" s="85"/>
      <c r="AL9" s="85"/>
      <c r="AM9" s="85"/>
      <c r="AN9" s="87">
        <v>42323.428460648145</v>
      </c>
      <c r="AO9" s="90" t="s">
        <v>441</v>
      </c>
      <c r="AP9" s="85" t="b">
        <v>0</v>
      </c>
      <c r="AQ9" s="85" t="b">
        <v>0</v>
      </c>
      <c r="AR9" s="85" t="b">
        <v>0</v>
      </c>
      <c r="AS9" s="85" t="s">
        <v>452</v>
      </c>
      <c r="AT9" s="85">
        <v>1</v>
      </c>
      <c r="AU9" s="90" t="s">
        <v>454</v>
      </c>
      <c r="AV9" s="85" t="b">
        <v>0</v>
      </c>
      <c r="AW9" s="85" t="s">
        <v>470</v>
      </c>
      <c r="AX9" s="90" t="s">
        <v>477</v>
      </c>
      <c r="AY9" s="85" t="s">
        <v>65</v>
      </c>
      <c r="AZ9" s="85" t="str">
        <f>REPLACE(INDEX(GroupVertices[Group],MATCH(Vertices[[#This Row],[Vertex]],GroupVertices[Vertex],0)),1,1,"")</f>
        <v>6</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217</v>
      </c>
      <c r="B10" s="15"/>
      <c r="C10" s="15" t="s">
        <v>64</v>
      </c>
      <c r="D10" s="93">
        <v>210.7405636300137</v>
      </c>
      <c r="E10" s="81"/>
      <c r="F10" s="112" t="s">
        <v>463</v>
      </c>
      <c r="G10" s="15"/>
      <c r="H10" s="16" t="s">
        <v>217</v>
      </c>
      <c r="I10" s="66"/>
      <c r="J10" s="66"/>
      <c r="K10" s="114" t="s">
        <v>496</v>
      </c>
      <c r="L10" s="94">
        <v>1</v>
      </c>
      <c r="M10" s="95">
        <v>8813.2841796875</v>
      </c>
      <c r="N10" s="95">
        <v>3705.51171875</v>
      </c>
      <c r="O10" s="77"/>
      <c r="P10" s="96"/>
      <c r="Q10" s="96"/>
      <c r="R10" s="97"/>
      <c r="S10" s="51">
        <v>2</v>
      </c>
      <c r="T10" s="51">
        <v>1</v>
      </c>
      <c r="U10" s="52">
        <v>0</v>
      </c>
      <c r="V10" s="52">
        <v>1</v>
      </c>
      <c r="W10" s="52">
        <v>0</v>
      </c>
      <c r="X10" s="52">
        <v>1.298207</v>
      </c>
      <c r="Y10" s="52">
        <v>0</v>
      </c>
      <c r="Z10" s="52">
        <v>0</v>
      </c>
      <c r="AA10" s="82">
        <v>10</v>
      </c>
      <c r="AB10" s="82"/>
      <c r="AC10" s="98"/>
      <c r="AD10" s="85" t="s">
        <v>380</v>
      </c>
      <c r="AE10" s="85">
        <v>4997</v>
      </c>
      <c r="AF10" s="85">
        <v>2241</v>
      </c>
      <c r="AG10" s="85">
        <v>5022</v>
      </c>
      <c r="AH10" s="85">
        <v>4568</v>
      </c>
      <c r="AI10" s="85"/>
      <c r="AJ10" s="85" t="s">
        <v>398</v>
      </c>
      <c r="AK10" s="85" t="s">
        <v>412</v>
      </c>
      <c r="AL10" s="90" t="s">
        <v>425</v>
      </c>
      <c r="AM10" s="85"/>
      <c r="AN10" s="87">
        <v>40640.77599537037</v>
      </c>
      <c r="AO10" s="90" t="s">
        <v>442</v>
      </c>
      <c r="AP10" s="85" t="b">
        <v>1</v>
      </c>
      <c r="AQ10" s="85" t="b">
        <v>0</v>
      </c>
      <c r="AR10" s="85" t="b">
        <v>1</v>
      </c>
      <c r="AS10" s="85" t="s">
        <v>342</v>
      </c>
      <c r="AT10" s="85">
        <v>309</v>
      </c>
      <c r="AU10" s="90" t="s">
        <v>454</v>
      </c>
      <c r="AV10" s="85" t="b">
        <v>0</v>
      </c>
      <c r="AW10" s="85" t="s">
        <v>470</v>
      </c>
      <c r="AX10" s="90" t="s">
        <v>478</v>
      </c>
      <c r="AY10" s="85" t="s">
        <v>66</v>
      </c>
      <c r="AZ10" s="85" t="str">
        <f>REPLACE(INDEX(GroupVertices[Group],MATCH(Vertices[[#This Row],[Vertex]],GroupVertices[Vertex],0)),1,1,"")</f>
        <v>5</v>
      </c>
      <c r="BA10" s="51" t="s">
        <v>588</v>
      </c>
      <c r="BB10" s="51" t="s">
        <v>588</v>
      </c>
      <c r="BC10" s="51" t="s">
        <v>601</v>
      </c>
      <c r="BD10" s="51" t="s">
        <v>601</v>
      </c>
      <c r="BE10" s="51" t="s">
        <v>632</v>
      </c>
      <c r="BF10" s="51" t="s">
        <v>764</v>
      </c>
      <c r="BG10" s="131" t="s">
        <v>772</v>
      </c>
      <c r="BH10" s="131" t="s">
        <v>780</v>
      </c>
      <c r="BI10" s="131" t="s">
        <v>787</v>
      </c>
      <c r="BJ10" s="131" t="s">
        <v>787</v>
      </c>
      <c r="BK10" s="131">
        <v>1</v>
      </c>
      <c r="BL10" s="134">
        <v>2.4390243902439024</v>
      </c>
      <c r="BM10" s="131">
        <v>0</v>
      </c>
      <c r="BN10" s="134">
        <v>0</v>
      </c>
      <c r="BO10" s="131">
        <v>0</v>
      </c>
      <c r="BP10" s="134">
        <v>0</v>
      </c>
      <c r="BQ10" s="131">
        <v>40</v>
      </c>
      <c r="BR10" s="134">
        <v>97.5609756097561</v>
      </c>
      <c r="BS10" s="131">
        <v>41</v>
      </c>
      <c r="BT10" s="2"/>
      <c r="BU10" s="3"/>
      <c r="BV10" s="3"/>
      <c r="BW10" s="3"/>
      <c r="BX10" s="3"/>
    </row>
    <row r="11" spans="1:76" ht="15">
      <c r="A11" s="14" t="s">
        <v>218</v>
      </c>
      <c r="B11" s="15"/>
      <c r="C11" s="15" t="s">
        <v>64</v>
      </c>
      <c r="D11" s="93">
        <v>177.21876259302044</v>
      </c>
      <c r="E11" s="81"/>
      <c r="F11" s="112" t="s">
        <v>280</v>
      </c>
      <c r="G11" s="15"/>
      <c r="H11" s="16" t="s">
        <v>218</v>
      </c>
      <c r="I11" s="66"/>
      <c r="J11" s="66"/>
      <c r="K11" s="114" t="s">
        <v>497</v>
      </c>
      <c r="L11" s="94">
        <v>1</v>
      </c>
      <c r="M11" s="95">
        <v>8813.2841796875</v>
      </c>
      <c r="N11" s="95">
        <v>1470.441162109375</v>
      </c>
      <c r="O11" s="77"/>
      <c r="P11" s="96"/>
      <c r="Q11" s="96"/>
      <c r="R11" s="97"/>
      <c r="S11" s="51">
        <v>0</v>
      </c>
      <c r="T11" s="51">
        <v>1</v>
      </c>
      <c r="U11" s="52">
        <v>0</v>
      </c>
      <c r="V11" s="52">
        <v>1</v>
      </c>
      <c r="W11" s="52">
        <v>0</v>
      </c>
      <c r="X11" s="52">
        <v>0.701735</v>
      </c>
      <c r="Y11" s="52">
        <v>0</v>
      </c>
      <c r="Z11" s="52">
        <v>0</v>
      </c>
      <c r="AA11" s="82">
        <v>11</v>
      </c>
      <c r="AB11" s="82"/>
      <c r="AC11" s="98"/>
      <c r="AD11" s="85" t="s">
        <v>381</v>
      </c>
      <c r="AE11" s="85">
        <v>4944</v>
      </c>
      <c r="AF11" s="85">
        <v>752</v>
      </c>
      <c r="AG11" s="85">
        <v>237</v>
      </c>
      <c r="AH11" s="85">
        <v>260</v>
      </c>
      <c r="AI11" s="85"/>
      <c r="AJ11" s="85" t="s">
        <v>399</v>
      </c>
      <c r="AK11" s="85" t="s">
        <v>413</v>
      </c>
      <c r="AL11" s="90" t="s">
        <v>426</v>
      </c>
      <c r="AM11" s="85"/>
      <c r="AN11" s="87">
        <v>43580.45208333333</v>
      </c>
      <c r="AO11" s="85"/>
      <c r="AP11" s="85" t="b">
        <v>1</v>
      </c>
      <c r="AQ11" s="85" t="b">
        <v>0</v>
      </c>
      <c r="AR11" s="85" t="b">
        <v>0</v>
      </c>
      <c r="AS11" s="85" t="s">
        <v>342</v>
      </c>
      <c r="AT11" s="85">
        <v>2</v>
      </c>
      <c r="AU11" s="85"/>
      <c r="AV11" s="85" t="b">
        <v>0</v>
      </c>
      <c r="AW11" s="85" t="s">
        <v>470</v>
      </c>
      <c r="AX11" s="90" t="s">
        <v>479</v>
      </c>
      <c r="AY11" s="85" t="s">
        <v>66</v>
      </c>
      <c r="AZ11" s="85" t="str">
        <f>REPLACE(INDEX(GroupVertices[Group],MATCH(Vertices[[#This Row],[Vertex]],GroupVertices[Vertex],0)),1,1,"")</f>
        <v>5</v>
      </c>
      <c r="BA11" s="51" t="s">
        <v>250</v>
      </c>
      <c r="BB11" s="51" t="s">
        <v>250</v>
      </c>
      <c r="BC11" s="51" t="s">
        <v>257</v>
      </c>
      <c r="BD11" s="51" t="s">
        <v>257</v>
      </c>
      <c r="BE11" s="51" t="s">
        <v>266</v>
      </c>
      <c r="BF11" s="51" t="s">
        <v>266</v>
      </c>
      <c r="BG11" s="131" t="s">
        <v>773</v>
      </c>
      <c r="BH11" s="131" t="s">
        <v>773</v>
      </c>
      <c r="BI11" s="131" t="s">
        <v>788</v>
      </c>
      <c r="BJ11" s="131" t="s">
        <v>788</v>
      </c>
      <c r="BK11" s="131">
        <v>0</v>
      </c>
      <c r="BL11" s="134">
        <v>0</v>
      </c>
      <c r="BM11" s="131">
        <v>0</v>
      </c>
      <c r="BN11" s="134">
        <v>0</v>
      </c>
      <c r="BO11" s="131">
        <v>0</v>
      </c>
      <c r="BP11" s="134">
        <v>0</v>
      </c>
      <c r="BQ11" s="131">
        <v>17</v>
      </c>
      <c r="BR11" s="134">
        <v>100</v>
      </c>
      <c r="BS11" s="131">
        <v>17</v>
      </c>
      <c r="BT11" s="2"/>
      <c r="BU11" s="3"/>
      <c r="BV11" s="3"/>
      <c r="BW11" s="3"/>
      <c r="BX11" s="3"/>
    </row>
    <row r="12" spans="1:76" ht="15">
      <c r="A12" s="14" t="s">
        <v>219</v>
      </c>
      <c r="B12" s="15"/>
      <c r="C12" s="15" t="s">
        <v>64</v>
      </c>
      <c r="D12" s="93">
        <v>261.91252720092416</v>
      </c>
      <c r="E12" s="81"/>
      <c r="F12" s="112" t="s">
        <v>281</v>
      </c>
      <c r="G12" s="15"/>
      <c r="H12" s="16" t="s">
        <v>219</v>
      </c>
      <c r="I12" s="66"/>
      <c r="J12" s="66"/>
      <c r="K12" s="114" t="s">
        <v>498</v>
      </c>
      <c r="L12" s="94">
        <v>5000</v>
      </c>
      <c r="M12" s="95">
        <v>5322.7294921875</v>
      </c>
      <c r="N12" s="95">
        <v>6293.48828125</v>
      </c>
      <c r="O12" s="77"/>
      <c r="P12" s="96"/>
      <c r="Q12" s="96"/>
      <c r="R12" s="97"/>
      <c r="S12" s="51">
        <v>0</v>
      </c>
      <c r="T12" s="51">
        <v>2</v>
      </c>
      <c r="U12" s="52">
        <v>2</v>
      </c>
      <c r="V12" s="52">
        <v>0.5</v>
      </c>
      <c r="W12" s="52">
        <v>0</v>
      </c>
      <c r="X12" s="52">
        <v>1.459417</v>
      </c>
      <c r="Y12" s="52">
        <v>0</v>
      </c>
      <c r="Z12" s="52">
        <v>0</v>
      </c>
      <c r="AA12" s="82">
        <v>12</v>
      </c>
      <c r="AB12" s="82"/>
      <c r="AC12" s="98"/>
      <c r="AD12" s="85" t="s">
        <v>382</v>
      </c>
      <c r="AE12" s="85">
        <v>3942</v>
      </c>
      <c r="AF12" s="85">
        <v>4514</v>
      </c>
      <c r="AG12" s="85">
        <v>55401</v>
      </c>
      <c r="AH12" s="85">
        <v>66874</v>
      </c>
      <c r="AI12" s="85"/>
      <c r="AJ12" s="85" t="s">
        <v>400</v>
      </c>
      <c r="AK12" s="85" t="s">
        <v>414</v>
      </c>
      <c r="AL12" s="90" t="s">
        <v>427</v>
      </c>
      <c r="AM12" s="85"/>
      <c r="AN12" s="87">
        <v>39234.72895833333</v>
      </c>
      <c r="AO12" s="90" t="s">
        <v>443</v>
      </c>
      <c r="AP12" s="85" t="b">
        <v>0</v>
      </c>
      <c r="AQ12" s="85" t="b">
        <v>0</v>
      </c>
      <c r="AR12" s="85" t="b">
        <v>1</v>
      </c>
      <c r="AS12" s="85" t="s">
        <v>342</v>
      </c>
      <c r="AT12" s="85">
        <v>569</v>
      </c>
      <c r="AU12" s="90" t="s">
        <v>455</v>
      </c>
      <c r="AV12" s="85" t="b">
        <v>0</v>
      </c>
      <c r="AW12" s="85" t="s">
        <v>470</v>
      </c>
      <c r="AX12" s="90" t="s">
        <v>480</v>
      </c>
      <c r="AY12" s="85" t="s">
        <v>66</v>
      </c>
      <c r="AZ12" s="85" t="str">
        <f>REPLACE(INDEX(GroupVertices[Group],MATCH(Vertices[[#This Row],[Vertex]],GroupVertices[Vertex],0)),1,1,"")</f>
        <v>4</v>
      </c>
      <c r="BA12" s="51" t="s">
        <v>587</v>
      </c>
      <c r="BB12" s="51" t="s">
        <v>587</v>
      </c>
      <c r="BC12" s="51" t="s">
        <v>600</v>
      </c>
      <c r="BD12" s="51" t="s">
        <v>600</v>
      </c>
      <c r="BE12" s="51" t="s">
        <v>631</v>
      </c>
      <c r="BF12" s="51" t="s">
        <v>765</v>
      </c>
      <c r="BG12" s="131" t="s">
        <v>774</v>
      </c>
      <c r="BH12" s="131" t="s">
        <v>781</v>
      </c>
      <c r="BI12" s="131" t="s">
        <v>789</v>
      </c>
      <c r="BJ12" s="131" t="s">
        <v>789</v>
      </c>
      <c r="BK12" s="131">
        <v>0</v>
      </c>
      <c r="BL12" s="134">
        <v>0</v>
      </c>
      <c r="BM12" s="131">
        <v>1</v>
      </c>
      <c r="BN12" s="134">
        <v>3.7037037037037037</v>
      </c>
      <c r="BO12" s="131">
        <v>0</v>
      </c>
      <c r="BP12" s="134">
        <v>0</v>
      </c>
      <c r="BQ12" s="131">
        <v>26</v>
      </c>
      <c r="BR12" s="134">
        <v>96.29629629629629</v>
      </c>
      <c r="BS12" s="131">
        <v>27</v>
      </c>
      <c r="BT12" s="2"/>
      <c r="BU12" s="3"/>
      <c r="BV12" s="3"/>
      <c r="BW12" s="3"/>
      <c r="BX12" s="3"/>
    </row>
    <row r="13" spans="1:76" ht="15">
      <c r="A13" s="14" t="s">
        <v>227</v>
      </c>
      <c r="B13" s="15"/>
      <c r="C13" s="15" t="s">
        <v>64</v>
      </c>
      <c r="D13" s="93">
        <v>245.09534427638826</v>
      </c>
      <c r="E13" s="81"/>
      <c r="F13" s="112" t="s">
        <v>464</v>
      </c>
      <c r="G13" s="15"/>
      <c r="H13" s="16" t="s">
        <v>227</v>
      </c>
      <c r="I13" s="66"/>
      <c r="J13" s="66"/>
      <c r="K13" s="114" t="s">
        <v>499</v>
      </c>
      <c r="L13" s="94">
        <v>1</v>
      </c>
      <c r="M13" s="95">
        <v>5322.7294921875</v>
      </c>
      <c r="N13" s="95">
        <v>8528.55859375</v>
      </c>
      <c r="O13" s="77"/>
      <c r="P13" s="96"/>
      <c r="Q13" s="96"/>
      <c r="R13" s="97"/>
      <c r="S13" s="51">
        <v>1</v>
      </c>
      <c r="T13" s="51">
        <v>0</v>
      </c>
      <c r="U13" s="52">
        <v>0</v>
      </c>
      <c r="V13" s="52">
        <v>0.333333</v>
      </c>
      <c r="W13" s="52">
        <v>0</v>
      </c>
      <c r="X13" s="52">
        <v>0.770249</v>
      </c>
      <c r="Y13" s="52">
        <v>0</v>
      </c>
      <c r="Z13" s="52">
        <v>0</v>
      </c>
      <c r="AA13" s="82">
        <v>13</v>
      </c>
      <c r="AB13" s="82"/>
      <c r="AC13" s="98"/>
      <c r="AD13" s="85" t="s">
        <v>383</v>
      </c>
      <c r="AE13" s="85">
        <v>695</v>
      </c>
      <c r="AF13" s="85">
        <v>3767</v>
      </c>
      <c r="AG13" s="85">
        <v>5145</v>
      </c>
      <c r="AH13" s="85">
        <v>1235</v>
      </c>
      <c r="AI13" s="85"/>
      <c r="AJ13" s="85" t="s">
        <v>401</v>
      </c>
      <c r="AK13" s="85" t="s">
        <v>415</v>
      </c>
      <c r="AL13" s="90" t="s">
        <v>428</v>
      </c>
      <c r="AM13" s="85"/>
      <c r="AN13" s="87">
        <v>39899.13903935185</v>
      </c>
      <c r="AO13" s="90" t="s">
        <v>444</v>
      </c>
      <c r="AP13" s="85" t="b">
        <v>0</v>
      </c>
      <c r="AQ13" s="85" t="b">
        <v>0</v>
      </c>
      <c r="AR13" s="85" t="b">
        <v>1</v>
      </c>
      <c r="AS13" s="85" t="s">
        <v>342</v>
      </c>
      <c r="AT13" s="85">
        <v>243</v>
      </c>
      <c r="AU13" s="90" t="s">
        <v>454</v>
      </c>
      <c r="AV13" s="85" t="b">
        <v>0</v>
      </c>
      <c r="AW13" s="85" t="s">
        <v>470</v>
      </c>
      <c r="AX13" s="90" t="s">
        <v>481</v>
      </c>
      <c r="AY13" s="85" t="s">
        <v>65</v>
      </c>
      <c r="AZ13" s="85" t="str">
        <f>REPLACE(INDEX(GroupVertices[Group],MATCH(Vertices[[#This Row],[Vertex]],GroupVertices[Vertex],0)),1,1,"")</f>
        <v>4</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228</v>
      </c>
      <c r="B14" s="15"/>
      <c r="C14" s="15" t="s">
        <v>64</v>
      </c>
      <c r="D14" s="93">
        <v>1000</v>
      </c>
      <c r="E14" s="81"/>
      <c r="F14" s="112" t="s">
        <v>465</v>
      </c>
      <c r="G14" s="15"/>
      <c r="H14" s="16" t="s">
        <v>228</v>
      </c>
      <c r="I14" s="66"/>
      <c r="J14" s="66"/>
      <c r="K14" s="114" t="s">
        <v>500</v>
      </c>
      <c r="L14" s="94">
        <v>1</v>
      </c>
      <c r="M14" s="95">
        <v>6859.2880859375</v>
      </c>
      <c r="N14" s="95">
        <v>8528.55859375</v>
      </c>
      <c r="O14" s="77"/>
      <c r="P14" s="96"/>
      <c r="Q14" s="96"/>
      <c r="R14" s="97"/>
      <c r="S14" s="51">
        <v>1</v>
      </c>
      <c r="T14" s="51">
        <v>0</v>
      </c>
      <c r="U14" s="52">
        <v>0</v>
      </c>
      <c r="V14" s="52">
        <v>0.333333</v>
      </c>
      <c r="W14" s="52">
        <v>0</v>
      </c>
      <c r="X14" s="52">
        <v>0.770249</v>
      </c>
      <c r="Y14" s="52">
        <v>0</v>
      </c>
      <c r="Z14" s="52">
        <v>0</v>
      </c>
      <c r="AA14" s="82">
        <v>14</v>
      </c>
      <c r="AB14" s="82"/>
      <c r="AC14" s="98"/>
      <c r="AD14" s="85" t="s">
        <v>384</v>
      </c>
      <c r="AE14" s="85">
        <v>1107</v>
      </c>
      <c r="AF14" s="85">
        <v>41918527</v>
      </c>
      <c r="AG14" s="85">
        <v>242043</v>
      </c>
      <c r="AH14" s="85">
        <v>1437</v>
      </c>
      <c r="AI14" s="85"/>
      <c r="AJ14" s="85" t="s">
        <v>402</v>
      </c>
      <c r="AK14" s="85"/>
      <c r="AL14" s="90" t="s">
        <v>429</v>
      </c>
      <c r="AM14" s="85"/>
      <c r="AN14" s="87">
        <v>39122.0243287037</v>
      </c>
      <c r="AO14" s="90" t="s">
        <v>445</v>
      </c>
      <c r="AP14" s="85" t="b">
        <v>0</v>
      </c>
      <c r="AQ14" s="85" t="b">
        <v>0</v>
      </c>
      <c r="AR14" s="85" t="b">
        <v>1</v>
      </c>
      <c r="AS14" s="85" t="s">
        <v>342</v>
      </c>
      <c r="AT14" s="85">
        <v>138344</v>
      </c>
      <c r="AU14" s="90" t="s">
        <v>454</v>
      </c>
      <c r="AV14" s="85" t="b">
        <v>1</v>
      </c>
      <c r="AW14" s="85" t="s">
        <v>470</v>
      </c>
      <c r="AX14" s="90" t="s">
        <v>482</v>
      </c>
      <c r="AY14" s="85" t="s">
        <v>65</v>
      </c>
      <c r="AZ14" s="85" t="str">
        <f>REPLACE(INDEX(GroupVertices[Group],MATCH(Vertices[[#This Row],[Vertex]],GroupVertices[Vertex],0)),1,1,"")</f>
        <v>4</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220</v>
      </c>
      <c r="B15" s="15"/>
      <c r="C15" s="15" t="s">
        <v>64</v>
      </c>
      <c r="D15" s="93">
        <v>869.7399994626978</v>
      </c>
      <c r="E15" s="81"/>
      <c r="F15" s="112" t="s">
        <v>466</v>
      </c>
      <c r="G15" s="15"/>
      <c r="H15" s="16" t="s">
        <v>220</v>
      </c>
      <c r="I15" s="66"/>
      <c r="J15" s="66"/>
      <c r="K15" s="114" t="s">
        <v>501</v>
      </c>
      <c r="L15" s="94">
        <v>1</v>
      </c>
      <c r="M15" s="95">
        <v>3318.38134765625</v>
      </c>
      <c r="N15" s="95">
        <v>6293.48828125</v>
      </c>
      <c r="O15" s="77"/>
      <c r="P15" s="96"/>
      <c r="Q15" s="96"/>
      <c r="R15" s="97"/>
      <c r="S15" s="51">
        <v>1</v>
      </c>
      <c r="T15" s="51">
        <v>1</v>
      </c>
      <c r="U15" s="52">
        <v>0</v>
      </c>
      <c r="V15" s="52">
        <v>0</v>
      </c>
      <c r="W15" s="52">
        <v>0</v>
      </c>
      <c r="X15" s="52">
        <v>0.999971</v>
      </c>
      <c r="Y15" s="52">
        <v>0</v>
      </c>
      <c r="Z15" s="52" t="s">
        <v>829</v>
      </c>
      <c r="AA15" s="82">
        <v>15</v>
      </c>
      <c r="AB15" s="82"/>
      <c r="AC15" s="98"/>
      <c r="AD15" s="91" t="s">
        <v>385</v>
      </c>
      <c r="AE15" s="85">
        <v>20219</v>
      </c>
      <c r="AF15" s="85">
        <v>31513</v>
      </c>
      <c r="AG15" s="85">
        <v>236465</v>
      </c>
      <c r="AH15" s="85">
        <v>140</v>
      </c>
      <c r="AI15" s="85"/>
      <c r="AJ15" s="85" t="s">
        <v>403</v>
      </c>
      <c r="AK15" s="85" t="s">
        <v>416</v>
      </c>
      <c r="AL15" s="90" t="s">
        <v>430</v>
      </c>
      <c r="AM15" s="85"/>
      <c r="AN15" s="87">
        <v>40727.797627314816</v>
      </c>
      <c r="AO15" s="90" t="s">
        <v>446</v>
      </c>
      <c r="AP15" s="85" t="b">
        <v>0</v>
      </c>
      <c r="AQ15" s="85" t="b">
        <v>0</v>
      </c>
      <c r="AR15" s="85" t="b">
        <v>0</v>
      </c>
      <c r="AS15" s="85" t="s">
        <v>342</v>
      </c>
      <c r="AT15" s="85">
        <v>1074</v>
      </c>
      <c r="AU15" s="90" t="s">
        <v>454</v>
      </c>
      <c r="AV15" s="85" t="b">
        <v>0</v>
      </c>
      <c r="AW15" s="85" t="s">
        <v>470</v>
      </c>
      <c r="AX15" s="90" t="s">
        <v>483</v>
      </c>
      <c r="AY15" s="85" t="s">
        <v>66</v>
      </c>
      <c r="AZ15" s="85" t="str">
        <f>REPLACE(INDEX(GroupVertices[Group],MATCH(Vertices[[#This Row],[Vertex]],GroupVertices[Vertex],0)),1,1,"")</f>
        <v>2</v>
      </c>
      <c r="BA15" s="51" t="s">
        <v>253</v>
      </c>
      <c r="BB15" s="51" t="s">
        <v>253</v>
      </c>
      <c r="BC15" s="51" t="s">
        <v>260</v>
      </c>
      <c r="BD15" s="51" t="s">
        <v>260</v>
      </c>
      <c r="BE15" s="51" t="s">
        <v>269</v>
      </c>
      <c r="BF15" s="51" t="s">
        <v>269</v>
      </c>
      <c r="BG15" s="131" t="s">
        <v>775</v>
      </c>
      <c r="BH15" s="131" t="s">
        <v>775</v>
      </c>
      <c r="BI15" s="131" t="s">
        <v>722</v>
      </c>
      <c r="BJ15" s="131" t="s">
        <v>722</v>
      </c>
      <c r="BK15" s="131">
        <v>15</v>
      </c>
      <c r="BL15" s="134">
        <v>17.647058823529413</v>
      </c>
      <c r="BM15" s="131">
        <v>0</v>
      </c>
      <c r="BN15" s="134">
        <v>0</v>
      </c>
      <c r="BO15" s="131">
        <v>0</v>
      </c>
      <c r="BP15" s="134">
        <v>0</v>
      </c>
      <c r="BQ15" s="131">
        <v>70</v>
      </c>
      <c r="BR15" s="134">
        <v>82.3529411764706</v>
      </c>
      <c r="BS15" s="131">
        <v>85</v>
      </c>
      <c r="BT15" s="2"/>
      <c r="BU15" s="3"/>
      <c r="BV15" s="3"/>
      <c r="BW15" s="3"/>
      <c r="BX15" s="3"/>
    </row>
    <row r="16" spans="1:76" ht="15">
      <c r="A16" s="14" t="s">
        <v>221</v>
      </c>
      <c r="B16" s="15"/>
      <c r="C16" s="15" t="s">
        <v>64</v>
      </c>
      <c r="D16" s="93">
        <v>208.73690997501546</v>
      </c>
      <c r="E16" s="81"/>
      <c r="F16" s="112" t="s">
        <v>467</v>
      </c>
      <c r="G16" s="15"/>
      <c r="H16" s="16" t="s">
        <v>221</v>
      </c>
      <c r="I16" s="66"/>
      <c r="J16" s="66"/>
      <c r="K16" s="114" t="s">
        <v>502</v>
      </c>
      <c r="L16" s="94">
        <v>1</v>
      </c>
      <c r="M16" s="95">
        <v>6859.2880859375</v>
      </c>
      <c r="N16" s="95">
        <v>3705.51171875</v>
      </c>
      <c r="O16" s="77"/>
      <c r="P16" s="96"/>
      <c r="Q16" s="96"/>
      <c r="R16" s="97"/>
      <c r="S16" s="51">
        <v>1</v>
      </c>
      <c r="T16" s="51">
        <v>1</v>
      </c>
      <c r="U16" s="52">
        <v>0</v>
      </c>
      <c r="V16" s="52">
        <v>0.5</v>
      </c>
      <c r="W16" s="52">
        <v>7.6E-05</v>
      </c>
      <c r="X16" s="52">
        <v>0.999971</v>
      </c>
      <c r="Y16" s="52">
        <v>0.5</v>
      </c>
      <c r="Z16" s="52">
        <v>0</v>
      </c>
      <c r="AA16" s="82">
        <v>16</v>
      </c>
      <c r="AB16" s="82"/>
      <c r="AC16" s="98"/>
      <c r="AD16" s="85" t="s">
        <v>386</v>
      </c>
      <c r="AE16" s="85">
        <v>1292</v>
      </c>
      <c r="AF16" s="85">
        <v>2152</v>
      </c>
      <c r="AG16" s="85">
        <v>11555</v>
      </c>
      <c r="AH16" s="85">
        <v>3174</v>
      </c>
      <c r="AI16" s="85"/>
      <c r="AJ16" s="85" t="s">
        <v>404</v>
      </c>
      <c r="AK16" s="85" t="s">
        <v>417</v>
      </c>
      <c r="AL16" s="85"/>
      <c r="AM16" s="85"/>
      <c r="AN16" s="87">
        <v>41204.08299768518</v>
      </c>
      <c r="AO16" s="90" t="s">
        <v>447</v>
      </c>
      <c r="AP16" s="85" t="b">
        <v>0</v>
      </c>
      <c r="AQ16" s="85" t="b">
        <v>0</v>
      </c>
      <c r="AR16" s="85" t="b">
        <v>1</v>
      </c>
      <c r="AS16" s="85" t="s">
        <v>342</v>
      </c>
      <c r="AT16" s="85">
        <v>198</v>
      </c>
      <c r="AU16" s="90" t="s">
        <v>456</v>
      </c>
      <c r="AV16" s="85" t="b">
        <v>0</v>
      </c>
      <c r="AW16" s="85" t="s">
        <v>470</v>
      </c>
      <c r="AX16" s="90" t="s">
        <v>484</v>
      </c>
      <c r="AY16" s="85" t="s">
        <v>66</v>
      </c>
      <c r="AZ16" s="85" t="str">
        <f>REPLACE(INDEX(GroupVertices[Group],MATCH(Vertices[[#This Row],[Vertex]],GroupVertices[Vertex],0)),1,1,"")</f>
        <v>3</v>
      </c>
      <c r="BA16" s="51"/>
      <c r="BB16" s="51"/>
      <c r="BC16" s="51"/>
      <c r="BD16" s="51"/>
      <c r="BE16" s="51" t="s">
        <v>262</v>
      </c>
      <c r="BF16" s="51" t="s">
        <v>262</v>
      </c>
      <c r="BG16" s="131" t="s">
        <v>776</v>
      </c>
      <c r="BH16" s="131" t="s">
        <v>776</v>
      </c>
      <c r="BI16" s="131" t="s">
        <v>790</v>
      </c>
      <c r="BJ16" s="131" t="s">
        <v>790</v>
      </c>
      <c r="BK16" s="131">
        <v>2</v>
      </c>
      <c r="BL16" s="134">
        <v>5.128205128205129</v>
      </c>
      <c r="BM16" s="131">
        <v>0</v>
      </c>
      <c r="BN16" s="134">
        <v>0</v>
      </c>
      <c r="BO16" s="131">
        <v>0</v>
      </c>
      <c r="BP16" s="134">
        <v>0</v>
      </c>
      <c r="BQ16" s="131">
        <v>37</v>
      </c>
      <c r="BR16" s="134">
        <v>94.87179487179488</v>
      </c>
      <c r="BS16" s="131">
        <v>39</v>
      </c>
      <c r="BT16" s="2"/>
      <c r="BU16" s="3"/>
      <c r="BV16" s="3"/>
      <c r="BW16" s="3"/>
      <c r="BX16" s="3"/>
    </row>
    <row r="17" spans="1:76" ht="15">
      <c r="A17" s="14" t="s">
        <v>229</v>
      </c>
      <c r="B17" s="15"/>
      <c r="C17" s="15" t="s">
        <v>64</v>
      </c>
      <c r="D17" s="93">
        <v>381.86159095183086</v>
      </c>
      <c r="E17" s="81"/>
      <c r="F17" s="112" t="s">
        <v>468</v>
      </c>
      <c r="G17" s="15"/>
      <c r="H17" s="16" t="s">
        <v>229</v>
      </c>
      <c r="I17" s="66"/>
      <c r="J17" s="66"/>
      <c r="K17" s="114" t="s">
        <v>503</v>
      </c>
      <c r="L17" s="94">
        <v>1</v>
      </c>
      <c r="M17" s="95">
        <v>5322.7294921875</v>
      </c>
      <c r="N17" s="95">
        <v>3705.51171875</v>
      </c>
      <c r="O17" s="77"/>
      <c r="P17" s="96"/>
      <c r="Q17" s="96"/>
      <c r="R17" s="97"/>
      <c r="S17" s="51">
        <v>2</v>
      </c>
      <c r="T17" s="51">
        <v>0</v>
      </c>
      <c r="U17" s="52">
        <v>0</v>
      </c>
      <c r="V17" s="52">
        <v>0.5</v>
      </c>
      <c r="W17" s="52">
        <v>7.6E-05</v>
      </c>
      <c r="X17" s="52">
        <v>0.999971</v>
      </c>
      <c r="Y17" s="52">
        <v>0.5</v>
      </c>
      <c r="Z17" s="52">
        <v>0</v>
      </c>
      <c r="AA17" s="82">
        <v>17</v>
      </c>
      <c r="AB17" s="82"/>
      <c r="AC17" s="98"/>
      <c r="AD17" s="85" t="s">
        <v>387</v>
      </c>
      <c r="AE17" s="85">
        <v>8595</v>
      </c>
      <c r="AF17" s="85">
        <v>9842</v>
      </c>
      <c r="AG17" s="85">
        <v>18336</v>
      </c>
      <c r="AH17" s="85">
        <v>4748</v>
      </c>
      <c r="AI17" s="85"/>
      <c r="AJ17" s="85" t="s">
        <v>405</v>
      </c>
      <c r="AK17" s="85" t="s">
        <v>418</v>
      </c>
      <c r="AL17" s="90" t="s">
        <v>431</v>
      </c>
      <c r="AM17" s="85"/>
      <c r="AN17" s="87">
        <v>41189.91851851852</v>
      </c>
      <c r="AO17" s="90" t="s">
        <v>448</v>
      </c>
      <c r="AP17" s="85" t="b">
        <v>0</v>
      </c>
      <c r="AQ17" s="85" t="b">
        <v>0</v>
      </c>
      <c r="AR17" s="85" t="b">
        <v>0</v>
      </c>
      <c r="AS17" s="85" t="s">
        <v>342</v>
      </c>
      <c r="AT17" s="85">
        <v>578</v>
      </c>
      <c r="AU17" s="90" t="s">
        <v>457</v>
      </c>
      <c r="AV17" s="85" t="b">
        <v>0</v>
      </c>
      <c r="AW17" s="85" t="s">
        <v>470</v>
      </c>
      <c r="AX17" s="90" t="s">
        <v>485</v>
      </c>
      <c r="AY17" s="85" t="s">
        <v>65</v>
      </c>
      <c r="AZ17" s="85" t="str">
        <f>REPLACE(INDEX(GroupVertices[Group],MATCH(Vertices[[#This Row],[Vertex]],GroupVertices[Vertex],0)),1,1,"")</f>
        <v>3</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222</v>
      </c>
      <c r="B18" s="15"/>
      <c r="C18" s="15" t="s">
        <v>64</v>
      </c>
      <c r="D18" s="93">
        <v>184.2878327915536</v>
      </c>
      <c r="E18" s="81"/>
      <c r="F18" s="112" t="s">
        <v>282</v>
      </c>
      <c r="G18" s="15"/>
      <c r="H18" s="16" t="s">
        <v>222</v>
      </c>
      <c r="I18" s="66"/>
      <c r="J18" s="66"/>
      <c r="K18" s="114" t="s">
        <v>504</v>
      </c>
      <c r="L18" s="94">
        <v>1</v>
      </c>
      <c r="M18" s="95">
        <v>5322.7294921875</v>
      </c>
      <c r="N18" s="95">
        <v>1470.441162109375</v>
      </c>
      <c r="O18" s="77"/>
      <c r="P18" s="96"/>
      <c r="Q18" s="96"/>
      <c r="R18" s="97"/>
      <c r="S18" s="51">
        <v>0</v>
      </c>
      <c r="T18" s="51">
        <v>2</v>
      </c>
      <c r="U18" s="52">
        <v>0</v>
      </c>
      <c r="V18" s="52">
        <v>0.5</v>
      </c>
      <c r="W18" s="52">
        <v>7.6E-05</v>
      </c>
      <c r="X18" s="52">
        <v>0.999971</v>
      </c>
      <c r="Y18" s="52">
        <v>0.5</v>
      </c>
      <c r="Z18" s="52">
        <v>0</v>
      </c>
      <c r="AA18" s="82">
        <v>18</v>
      </c>
      <c r="AB18" s="82"/>
      <c r="AC18" s="98"/>
      <c r="AD18" s="85" t="s">
        <v>388</v>
      </c>
      <c r="AE18" s="85">
        <v>522</v>
      </c>
      <c r="AF18" s="85">
        <v>1066</v>
      </c>
      <c r="AG18" s="85">
        <v>31846</v>
      </c>
      <c r="AH18" s="85">
        <v>7519</v>
      </c>
      <c r="AI18" s="85"/>
      <c r="AJ18" s="85" t="s">
        <v>406</v>
      </c>
      <c r="AK18" s="85" t="s">
        <v>419</v>
      </c>
      <c r="AL18" s="90" t="s">
        <v>432</v>
      </c>
      <c r="AM18" s="85"/>
      <c r="AN18" s="87">
        <v>40642.56334490741</v>
      </c>
      <c r="AO18" s="90" t="s">
        <v>449</v>
      </c>
      <c r="AP18" s="85" t="b">
        <v>0</v>
      </c>
      <c r="AQ18" s="85" t="b">
        <v>0</v>
      </c>
      <c r="AR18" s="85" t="b">
        <v>1</v>
      </c>
      <c r="AS18" s="85" t="s">
        <v>342</v>
      </c>
      <c r="AT18" s="85">
        <v>552</v>
      </c>
      <c r="AU18" s="90" t="s">
        <v>458</v>
      </c>
      <c r="AV18" s="85" t="b">
        <v>0</v>
      </c>
      <c r="AW18" s="85" t="s">
        <v>470</v>
      </c>
      <c r="AX18" s="90" t="s">
        <v>486</v>
      </c>
      <c r="AY18" s="85" t="s">
        <v>66</v>
      </c>
      <c r="AZ18" s="85" t="str">
        <f>REPLACE(INDEX(GroupVertices[Group],MATCH(Vertices[[#This Row],[Vertex]],GroupVertices[Vertex],0)),1,1,"")</f>
        <v>3</v>
      </c>
      <c r="BA18" s="51"/>
      <c r="BB18" s="51"/>
      <c r="BC18" s="51"/>
      <c r="BD18" s="51"/>
      <c r="BE18" s="51"/>
      <c r="BF18" s="51"/>
      <c r="BG18" s="131" t="s">
        <v>777</v>
      </c>
      <c r="BH18" s="131" t="s">
        <v>777</v>
      </c>
      <c r="BI18" s="131" t="s">
        <v>791</v>
      </c>
      <c r="BJ18" s="131" t="s">
        <v>791</v>
      </c>
      <c r="BK18" s="131">
        <v>2</v>
      </c>
      <c r="BL18" s="134">
        <v>8.333333333333334</v>
      </c>
      <c r="BM18" s="131">
        <v>0</v>
      </c>
      <c r="BN18" s="134">
        <v>0</v>
      </c>
      <c r="BO18" s="131">
        <v>0</v>
      </c>
      <c r="BP18" s="134">
        <v>0</v>
      </c>
      <c r="BQ18" s="131">
        <v>22</v>
      </c>
      <c r="BR18" s="134">
        <v>91.66666666666667</v>
      </c>
      <c r="BS18" s="131">
        <v>24</v>
      </c>
      <c r="BT18" s="2"/>
      <c r="BU18" s="3"/>
      <c r="BV18" s="3"/>
      <c r="BW18" s="3"/>
      <c r="BX18" s="3"/>
    </row>
    <row r="19" spans="1:76" ht="15">
      <c r="A19" s="14" t="s">
        <v>223</v>
      </c>
      <c r="B19" s="15"/>
      <c r="C19" s="15" t="s">
        <v>64</v>
      </c>
      <c r="D19" s="93">
        <v>256.5094162211536</v>
      </c>
      <c r="E19" s="81"/>
      <c r="F19" s="112" t="s">
        <v>469</v>
      </c>
      <c r="G19" s="15"/>
      <c r="H19" s="16" t="s">
        <v>223</v>
      </c>
      <c r="I19" s="66"/>
      <c r="J19" s="66"/>
      <c r="K19" s="114" t="s">
        <v>505</v>
      </c>
      <c r="L19" s="94">
        <v>1</v>
      </c>
      <c r="M19" s="95">
        <v>1236.0687255859375</v>
      </c>
      <c r="N19" s="95">
        <v>8528.55859375</v>
      </c>
      <c r="O19" s="77"/>
      <c r="P19" s="96"/>
      <c r="Q19" s="96"/>
      <c r="R19" s="97"/>
      <c r="S19" s="51">
        <v>1</v>
      </c>
      <c r="T19" s="51">
        <v>1</v>
      </c>
      <c r="U19" s="52">
        <v>0</v>
      </c>
      <c r="V19" s="52">
        <v>0</v>
      </c>
      <c r="W19" s="52">
        <v>0</v>
      </c>
      <c r="X19" s="52">
        <v>0.999971</v>
      </c>
      <c r="Y19" s="52">
        <v>0</v>
      </c>
      <c r="Z19" s="52" t="s">
        <v>829</v>
      </c>
      <c r="AA19" s="82">
        <v>19</v>
      </c>
      <c r="AB19" s="82"/>
      <c r="AC19" s="98"/>
      <c r="AD19" s="85" t="s">
        <v>389</v>
      </c>
      <c r="AE19" s="85">
        <v>4722</v>
      </c>
      <c r="AF19" s="85">
        <v>4274</v>
      </c>
      <c r="AG19" s="85">
        <v>118407</v>
      </c>
      <c r="AH19" s="85">
        <v>269</v>
      </c>
      <c r="AI19" s="85"/>
      <c r="AJ19" s="85" t="s">
        <v>407</v>
      </c>
      <c r="AK19" s="85"/>
      <c r="AL19" s="90" t="s">
        <v>433</v>
      </c>
      <c r="AM19" s="85"/>
      <c r="AN19" s="87">
        <v>42488.67474537037</v>
      </c>
      <c r="AO19" s="90" t="s">
        <v>450</v>
      </c>
      <c r="AP19" s="85" t="b">
        <v>1</v>
      </c>
      <c r="AQ19" s="85" t="b">
        <v>0</v>
      </c>
      <c r="AR19" s="85" t="b">
        <v>0</v>
      </c>
      <c r="AS19" s="85" t="s">
        <v>342</v>
      </c>
      <c r="AT19" s="85">
        <v>446</v>
      </c>
      <c r="AU19" s="85"/>
      <c r="AV19" s="85" t="b">
        <v>0</v>
      </c>
      <c r="AW19" s="85" t="s">
        <v>470</v>
      </c>
      <c r="AX19" s="90" t="s">
        <v>487</v>
      </c>
      <c r="AY19" s="85" t="s">
        <v>66</v>
      </c>
      <c r="AZ19" s="85" t="str">
        <f>REPLACE(INDEX(GroupVertices[Group],MATCH(Vertices[[#This Row],[Vertex]],GroupVertices[Vertex],0)),1,1,"")</f>
        <v>2</v>
      </c>
      <c r="BA19" s="51" t="s">
        <v>253</v>
      </c>
      <c r="BB19" s="51" t="s">
        <v>253</v>
      </c>
      <c r="BC19" s="51" t="s">
        <v>260</v>
      </c>
      <c r="BD19" s="51" t="s">
        <v>260</v>
      </c>
      <c r="BE19" s="51" t="s">
        <v>269</v>
      </c>
      <c r="BF19" s="51" t="s">
        <v>269</v>
      </c>
      <c r="BG19" s="131" t="s">
        <v>775</v>
      </c>
      <c r="BH19" s="131" t="s">
        <v>775</v>
      </c>
      <c r="BI19" s="131" t="s">
        <v>722</v>
      </c>
      <c r="BJ19" s="131" t="s">
        <v>722</v>
      </c>
      <c r="BK19" s="131">
        <v>21</v>
      </c>
      <c r="BL19" s="134">
        <v>17.647058823529413</v>
      </c>
      <c r="BM19" s="131">
        <v>0</v>
      </c>
      <c r="BN19" s="134">
        <v>0</v>
      </c>
      <c r="BO19" s="131">
        <v>0</v>
      </c>
      <c r="BP19" s="134">
        <v>0</v>
      </c>
      <c r="BQ19" s="131">
        <v>98</v>
      </c>
      <c r="BR19" s="134">
        <v>82.3529411764706</v>
      </c>
      <c r="BS19" s="131">
        <v>119</v>
      </c>
      <c r="BT19" s="2"/>
      <c r="BU19" s="3"/>
      <c r="BV19" s="3"/>
      <c r="BW19" s="3"/>
      <c r="BX19" s="3"/>
    </row>
    <row r="20" spans="1:76" ht="15">
      <c r="A20" s="99" t="s">
        <v>224</v>
      </c>
      <c r="B20" s="100"/>
      <c r="C20" s="100" t="s">
        <v>64</v>
      </c>
      <c r="D20" s="101">
        <v>162</v>
      </c>
      <c r="E20" s="102"/>
      <c r="F20" s="113" t="s">
        <v>283</v>
      </c>
      <c r="G20" s="100"/>
      <c r="H20" s="103" t="s">
        <v>224</v>
      </c>
      <c r="I20" s="104"/>
      <c r="J20" s="104"/>
      <c r="K20" s="115" t="s">
        <v>506</v>
      </c>
      <c r="L20" s="105">
        <v>1</v>
      </c>
      <c r="M20" s="106">
        <v>3318.38134765625</v>
      </c>
      <c r="N20" s="106">
        <v>8528.55859375</v>
      </c>
      <c r="O20" s="107"/>
      <c r="P20" s="108"/>
      <c r="Q20" s="108"/>
      <c r="R20" s="109"/>
      <c r="S20" s="51">
        <v>1</v>
      </c>
      <c r="T20" s="51">
        <v>1</v>
      </c>
      <c r="U20" s="52">
        <v>0</v>
      </c>
      <c r="V20" s="52">
        <v>0</v>
      </c>
      <c r="W20" s="52">
        <v>0</v>
      </c>
      <c r="X20" s="52">
        <v>0.999971</v>
      </c>
      <c r="Y20" s="52">
        <v>0</v>
      </c>
      <c r="Z20" s="52" t="s">
        <v>829</v>
      </c>
      <c r="AA20" s="110">
        <v>20</v>
      </c>
      <c r="AB20" s="110"/>
      <c r="AC20" s="111"/>
      <c r="AD20" s="85" t="s">
        <v>390</v>
      </c>
      <c r="AE20" s="85">
        <v>110</v>
      </c>
      <c r="AF20" s="85">
        <v>76</v>
      </c>
      <c r="AG20" s="85">
        <v>575</v>
      </c>
      <c r="AH20" s="85">
        <v>340</v>
      </c>
      <c r="AI20" s="85"/>
      <c r="AJ20" s="85" t="s">
        <v>408</v>
      </c>
      <c r="AK20" s="85" t="s">
        <v>420</v>
      </c>
      <c r="AL20" s="90" t="s">
        <v>434</v>
      </c>
      <c r="AM20" s="85"/>
      <c r="AN20" s="87">
        <v>40726.44380787037</v>
      </c>
      <c r="AO20" s="90" t="s">
        <v>451</v>
      </c>
      <c r="AP20" s="85" t="b">
        <v>1</v>
      </c>
      <c r="AQ20" s="85" t="b">
        <v>0</v>
      </c>
      <c r="AR20" s="85" t="b">
        <v>0</v>
      </c>
      <c r="AS20" s="85" t="s">
        <v>342</v>
      </c>
      <c r="AT20" s="85">
        <v>5</v>
      </c>
      <c r="AU20" s="90" t="s">
        <v>454</v>
      </c>
      <c r="AV20" s="85" t="b">
        <v>0</v>
      </c>
      <c r="AW20" s="85" t="s">
        <v>470</v>
      </c>
      <c r="AX20" s="90" t="s">
        <v>488</v>
      </c>
      <c r="AY20" s="85" t="s">
        <v>66</v>
      </c>
      <c r="AZ20" s="85" t="str">
        <f>REPLACE(INDEX(GroupVertices[Group],MATCH(Vertices[[#This Row],[Vertex]],GroupVertices[Vertex],0)),1,1,"")</f>
        <v>2</v>
      </c>
      <c r="BA20" s="51" t="s">
        <v>254</v>
      </c>
      <c r="BB20" s="51" t="s">
        <v>254</v>
      </c>
      <c r="BC20" s="51" t="s">
        <v>261</v>
      </c>
      <c r="BD20" s="51" t="s">
        <v>261</v>
      </c>
      <c r="BE20" s="51" t="s">
        <v>270</v>
      </c>
      <c r="BF20" s="51" t="s">
        <v>270</v>
      </c>
      <c r="BG20" s="131" t="s">
        <v>778</v>
      </c>
      <c r="BH20" s="131" t="s">
        <v>778</v>
      </c>
      <c r="BI20" s="131" t="s">
        <v>792</v>
      </c>
      <c r="BJ20" s="131" t="s">
        <v>792</v>
      </c>
      <c r="BK20" s="131">
        <v>2</v>
      </c>
      <c r="BL20" s="134">
        <v>6.0606060606060606</v>
      </c>
      <c r="BM20" s="131">
        <v>0</v>
      </c>
      <c r="BN20" s="134">
        <v>0</v>
      </c>
      <c r="BO20" s="131">
        <v>0</v>
      </c>
      <c r="BP20" s="134">
        <v>0</v>
      </c>
      <c r="BQ20" s="131">
        <v>31</v>
      </c>
      <c r="BR20" s="134">
        <v>93.93939393939394</v>
      </c>
      <c r="BS20" s="131">
        <v>33</v>
      </c>
      <c r="BT20" s="2"/>
      <c r="BU20" s="3"/>
      <c r="BV20" s="3"/>
      <c r="BW20" s="3"/>
      <c r="BX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hyperlinks>
    <hyperlink ref="AL3" r:id="rId1" display="https://t.co/rUFlRSSAcz"/>
    <hyperlink ref="AL4" r:id="rId2" display="https://t.co/bOBbZCDP2F"/>
    <hyperlink ref="AL7" r:id="rId3" display="http://www.mattforputnam.com/"/>
    <hyperlink ref="AL8" r:id="rId4" display="https://t.co/VRGGgZlvjP"/>
    <hyperlink ref="AL10" r:id="rId5" display="https://t.co/lJmMq6dqAo"/>
    <hyperlink ref="AL11" r:id="rId6" display="http://mrchyr.bandcamp.com/track/gaslight"/>
    <hyperlink ref="AL12" r:id="rId7" display="https://www.derekebaird.com/"/>
    <hyperlink ref="AL13" r:id="rId8" display="http://roberttercek.com/"/>
    <hyperlink ref="AL14" r:id="rId9" display="http://t.co/IaghNW8Xm2"/>
    <hyperlink ref="AL15" r:id="rId10" display="http://t.co/Et3TV3BO2Q"/>
    <hyperlink ref="AL17" r:id="rId11" display="https://www.facebook.com/groups/344855062239313/"/>
    <hyperlink ref="AL18" r:id="rId12" display="https://t.co/jBDG7HORb7"/>
    <hyperlink ref="AL19" r:id="rId13" display="https://t.co/9WUAq8mhJb"/>
    <hyperlink ref="AL20" r:id="rId14" display="https://t.co/S0qNTPYXHR"/>
    <hyperlink ref="AO3" r:id="rId15" display="https://pbs.twimg.com/profile_banners/19848777/1356410122"/>
    <hyperlink ref="AO4" r:id="rId16" display="https://pbs.twimg.com/profile_banners/15407158/1503358573"/>
    <hyperlink ref="AO5" r:id="rId17" display="https://pbs.twimg.com/profile_banners/1065487627/1357569629"/>
    <hyperlink ref="AO6" r:id="rId18" display="https://pbs.twimg.com/profile_banners/4914159856/1511976586"/>
    <hyperlink ref="AO7" r:id="rId19" display="https://pbs.twimg.com/profile_banners/238452028/1546133235"/>
    <hyperlink ref="AO8" r:id="rId20" display="https://pbs.twimg.com/profile_banners/770045708938379264/1555621899"/>
    <hyperlink ref="AO9" r:id="rId21" display="https://pbs.twimg.com/profile_banners/4193102001/1511965269"/>
    <hyperlink ref="AO10" r:id="rId22" display="https://pbs.twimg.com/profile_banners/278666824/1454281143"/>
    <hyperlink ref="AO12" r:id="rId23" display="https://pbs.twimg.com/profile_banners/6505892/1461777860"/>
    <hyperlink ref="AO13" r:id="rId24" display="https://pbs.twimg.com/profile_banners/26937522/1441411591"/>
    <hyperlink ref="AO14" r:id="rId25" display="https://pbs.twimg.com/profile_banners/759251/1508752874"/>
    <hyperlink ref="AO15" r:id="rId26" display="https://pbs.twimg.com/profile_banners/328638472/1493583065"/>
    <hyperlink ref="AO16" r:id="rId27" display="https://pbs.twimg.com/profile_banners/896548951/1552491866"/>
    <hyperlink ref="AO17" r:id="rId28" display="https://pbs.twimg.com/profile_banners/867028730/1350259807"/>
    <hyperlink ref="AO18" r:id="rId29" display="https://pbs.twimg.com/profile_banners/279537046/1506293937"/>
    <hyperlink ref="AO19" r:id="rId30" display="https://pbs.twimg.com/profile_banners/725719130184232961/1493600845"/>
    <hyperlink ref="AO20" r:id="rId31" display="https://pbs.twimg.com/profile_banners/327898380/1531561137"/>
    <hyperlink ref="AU3" r:id="rId32" display="http://abs.twimg.com/images/themes/theme9/bg.gif"/>
    <hyperlink ref="AU4" r:id="rId33" display="http://abs.twimg.com/images/themes/theme9/bg.gif"/>
    <hyperlink ref="AU5" r:id="rId34" display="http://abs.twimg.com/images/themes/theme1/bg.png"/>
    <hyperlink ref="AU6" r:id="rId35" display="http://abs.twimg.com/images/themes/theme1/bg.png"/>
    <hyperlink ref="AU7" r:id="rId36" display="http://abs.twimg.com/images/themes/theme1/bg.png"/>
    <hyperlink ref="AU9" r:id="rId37" display="http://abs.twimg.com/images/themes/theme1/bg.png"/>
    <hyperlink ref="AU10" r:id="rId38" display="http://abs.twimg.com/images/themes/theme1/bg.png"/>
    <hyperlink ref="AU12" r:id="rId39" display="http://abs.twimg.com/images/themes/theme15/bg.png"/>
    <hyperlink ref="AU13" r:id="rId40" display="http://abs.twimg.com/images/themes/theme1/bg.png"/>
    <hyperlink ref="AU14" r:id="rId41" display="http://abs.twimg.com/images/themes/theme1/bg.png"/>
    <hyperlink ref="AU15" r:id="rId42" display="http://abs.twimg.com/images/themes/theme1/bg.png"/>
    <hyperlink ref="AU16" r:id="rId43" display="http://abs.twimg.com/images/themes/theme5/bg.gif"/>
    <hyperlink ref="AU17" r:id="rId44" display="http://abs.twimg.com/images/themes/theme14/bg.gif"/>
    <hyperlink ref="AU18" r:id="rId45" display="http://abs.twimg.com/images/themes/theme10/bg.gif"/>
    <hyperlink ref="AU20" r:id="rId46" display="http://abs.twimg.com/images/themes/theme1/bg.png"/>
    <hyperlink ref="F3" r:id="rId47" display="http://pbs.twimg.com/profile_images/875868965829922817/t0Hlk3P1_normal.jpg"/>
    <hyperlink ref="F4" r:id="rId48" display="http://pbs.twimg.com/profile_images/1059288471599284224/_pGcE-Gv_normal.jpg"/>
    <hyperlink ref="F5" r:id="rId49" display="http://pbs.twimg.com/profile_images/3072875574/356eea3f97c52bd56e86e628cfc75ec0_normal.jpeg"/>
    <hyperlink ref="F6" r:id="rId50" display="http://pbs.twimg.com/profile_images/1127223100389699585/Dmi39GG8_normal.jpg"/>
    <hyperlink ref="F7" r:id="rId51" display="http://pbs.twimg.com/profile_images/729723176180047872/Ss9eW2aB_normal.jpg"/>
    <hyperlink ref="F8" r:id="rId52" display="http://pbs.twimg.com/profile_images/1118985546020327438/-cdjhA9q_normal.jpg"/>
    <hyperlink ref="F9" r:id="rId53" display="http://pbs.twimg.com/profile_images/1124716917040795651/pUHnsCYj_normal.jpg"/>
    <hyperlink ref="F10" r:id="rId54" display="http://pbs.twimg.com/profile_images/1061753821305733120/btZSZfFL_normal.jpg"/>
    <hyperlink ref="F11" r:id="rId55" display="http://pbs.twimg.com/profile_images/1121442591038427136/qJbee5Nh_normal.png"/>
    <hyperlink ref="F12" r:id="rId56" display="http://pbs.twimg.com/profile_images/1062510630492528641/Tm30HDnT_normal.jpg"/>
    <hyperlink ref="F13" r:id="rId57" display="http://pbs.twimg.com/profile_images/203545130/tercek_foto_normal.jpeg"/>
    <hyperlink ref="F14" r:id="rId58" display="http://pbs.twimg.com/profile_images/508960761826131968/LnvhR8ED_normal.png"/>
    <hyperlink ref="F15" r:id="rId59" display="http://pbs.twimg.com/profile_images/1523706394/WPB_normal.gif"/>
    <hyperlink ref="F16" r:id="rId60" display="http://pbs.twimg.com/profile_images/1113172533384175616/77vRD0Rr_normal.png"/>
    <hyperlink ref="F17" r:id="rId61" display="http://pbs.twimg.com/profile_images/2692259644/7e585c26608630cf887f78d0fb9caa22_normal.jpeg"/>
    <hyperlink ref="F18" r:id="rId62" display="http://pbs.twimg.com/profile_images/736019467675672576/uWG9sBSK_normal.jpg"/>
    <hyperlink ref="F19" r:id="rId63" display="http://pbs.twimg.com/profile_images/725743571240914944/5d1EM5fU_normal.jpg"/>
    <hyperlink ref="F20" r:id="rId64" display="http://pbs.twimg.com/profile_images/1018067307137060865/JAvcRPNw_normal.jpg"/>
    <hyperlink ref="AX3" r:id="rId65" display="https://twitter.com/kilby76"/>
    <hyperlink ref="AX4" r:id="rId66" display="https://twitter.com/mr_mcfly"/>
    <hyperlink ref="AX5" r:id="rId67" display="https://twitter.com/petertolladay"/>
    <hyperlink ref="AX6" r:id="rId68" display="https://twitter.com/whiletrueburn"/>
    <hyperlink ref="AX7" r:id="rId69" display="https://twitter.com/mattwcummings"/>
    <hyperlink ref="AX8" r:id="rId70" display="https://twitter.com/whimsicalcaptnj"/>
    <hyperlink ref="AX9" r:id="rId71" display="https://twitter.com/mads_five"/>
    <hyperlink ref="AX10" r:id="rId72" display="https://twitter.com/chrisdaviscng"/>
    <hyperlink ref="AX11" r:id="rId73" display="https://twitter.com/chyredu"/>
    <hyperlink ref="AX12" r:id="rId74" display="https://twitter.com/derekeb"/>
    <hyperlink ref="AX13" r:id="rId75" display="https://twitter.com/superplex"/>
    <hyperlink ref="AX14" r:id="rId76" display="https://twitter.com/cnn"/>
    <hyperlink ref="AX15" r:id="rId77" display="https://twitter.com/womenspowerbook"/>
    <hyperlink ref="AX16" r:id="rId78" display="https://twitter.com/dntowns"/>
    <hyperlink ref="AX17" r:id="rId79" display="https://twitter.com/media_chat"/>
    <hyperlink ref="AX18" r:id="rId80" display="https://twitter.com/oketoast"/>
    <hyperlink ref="AX19" r:id="rId81" display="https://twitter.com/faithatheismnub"/>
    <hyperlink ref="AX20" r:id="rId82" display="https://twitter.com/kevwemodupe"/>
  </hyperlinks>
  <printOptions/>
  <pageMargins left="0.7" right="0.7" top="0.75" bottom="0.75" header="0.3" footer="0.3"/>
  <pageSetup horizontalDpi="600" verticalDpi="600" orientation="portrait" r:id="rId86"/>
  <legacyDrawing r:id="rId84"/>
  <tableParts>
    <tablePart r:id="rId8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585</v>
      </c>
      <c r="Z2" s="13" t="s">
        <v>598</v>
      </c>
      <c r="AA2" s="13" t="s">
        <v>629</v>
      </c>
      <c r="AB2" s="13" t="s">
        <v>677</v>
      </c>
      <c r="AC2" s="13" t="s">
        <v>720</v>
      </c>
      <c r="AD2" s="13" t="s">
        <v>739</v>
      </c>
      <c r="AE2" s="13" t="s">
        <v>740</v>
      </c>
      <c r="AF2" s="13" t="s">
        <v>751</v>
      </c>
      <c r="AG2" s="67" t="s">
        <v>818</v>
      </c>
      <c r="AH2" s="67" t="s">
        <v>819</v>
      </c>
      <c r="AI2" s="67" t="s">
        <v>820</v>
      </c>
      <c r="AJ2" s="67" t="s">
        <v>821</v>
      </c>
      <c r="AK2" s="67" t="s">
        <v>822</v>
      </c>
      <c r="AL2" s="67" t="s">
        <v>823</v>
      </c>
      <c r="AM2" s="67" t="s">
        <v>824</v>
      </c>
      <c r="AN2" s="67" t="s">
        <v>825</v>
      </c>
      <c r="AO2" s="67" t="s">
        <v>828</v>
      </c>
    </row>
    <row r="3" spans="1:41" ht="15">
      <c r="A3" s="125" t="s">
        <v>546</v>
      </c>
      <c r="B3" s="126" t="s">
        <v>552</v>
      </c>
      <c r="C3" s="126" t="s">
        <v>56</v>
      </c>
      <c r="D3" s="117"/>
      <c r="E3" s="116"/>
      <c r="F3" s="118" t="s">
        <v>837</v>
      </c>
      <c r="G3" s="119"/>
      <c r="H3" s="119"/>
      <c r="I3" s="120">
        <v>3</v>
      </c>
      <c r="J3" s="121"/>
      <c r="K3" s="51">
        <v>4</v>
      </c>
      <c r="L3" s="51">
        <v>4</v>
      </c>
      <c r="M3" s="51">
        <v>0</v>
      </c>
      <c r="N3" s="51">
        <v>4</v>
      </c>
      <c r="O3" s="51">
        <v>0</v>
      </c>
      <c r="P3" s="52">
        <v>0</v>
      </c>
      <c r="Q3" s="52">
        <v>0</v>
      </c>
      <c r="R3" s="51">
        <v>1</v>
      </c>
      <c r="S3" s="51">
        <v>0</v>
      </c>
      <c r="T3" s="51">
        <v>4</v>
      </c>
      <c r="U3" s="51">
        <v>4</v>
      </c>
      <c r="V3" s="51">
        <v>2</v>
      </c>
      <c r="W3" s="52">
        <v>1</v>
      </c>
      <c r="X3" s="52">
        <v>0.3333333333333333</v>
      </c>
      <c r="Y3" s="85"/>
      <c r="Z3" s="85"/>
      <c r="AA3" s="85" t="s">
        <v>262</v>
      </c>
      <c r="AB3" s="91" t="s">
        <v>678</v>
      </c>
      <c r="AC3" s="91" t="s">
        <v>721</v>
      </c>
      <c r="AD3" s="91" t="s">
        <v>212</v>
      </c>
      <c r="AE3" s="91" t="s">
        <v>741</v>
      </c>
      <c r="AF3" s="91" t="s">
        <v>752</v>
      </c>
      <c r="AG3" s="131">
        <v>3</v>
      </c>
      <c r="AH3" s="134">
        <v>4.054054054054054</v>
      </c>
      <c r="AI3" s="131">
        <v>0</v>
      </c>
      <c r="AJ3" s="134">
        <v>0</v>
      </c>
      <c r="AK3" s="131">
        <v>0</v>
      </c>
      <c r="AL3" s="134">
        <v>0</v>
      </c>
      <c r="AM3" s="131">
        <v>71</v>
      </c>
      <c r="AN3" s="134">
        <v>95.94594594594595</v>
      </c>
      <c r="AO3" s="131">
        <v>74</v>
      </c>
    </row>
    <row r="4" spans="1:41" ht="15">
      <c r="A4" s="125" t="s">
        <v>547</v>
      </c>
      <c r="B4" s="126" t="s">
        <v>553</v>
      </c>
      <c r="C4" s="126" t="s">
        <v>56</v>
      </c>
      <c r="D4" s="122"/>
      <c r="E4" s="100"/>
      <c r="F4" s="103" t="s">
        <v>838</v>
      </c>
      <c r="G4" s="107"/>
      <c r="H4" s="107"/>
      <c r="I4" s="123">
        <v>4</v>
      </c>
      <c r="J4" s="110"/>
      <c r="K4" s="51">
        <v>4</v>
      </c>
      <c r="L4" s="51">
        <v>2</v>
      </c>
      <c r="M4" s="51">
        <v>12</v>
      </c>
      <c r="N4" s="51">
        <v>14</v>
      </c>
      <c r="O4" s="51">
        <v>14</v>
      </c>
      <c r="P4" s="52" t="s">
        <v>829</v>
      </c>
      <c r="Q4" s="52" t="s">
        <v>829</v>
      </c>
      <c r="R4" s="51">
        <v>4</v>
      </c>
      <c r="S4" s="51">
        <v>4</v>
      </c>
      <c r="T4" s="51">
        <v>1</v>
      </c>
      <c r="U4" s="51">
        <v>7</v>
      </c>
      <c r="V4" s="51">
        <v>0</v>
      </c>
      <c r="W4" s="52">
        <v>0</v>
      </c>
      <c r="X4" s="52">
        <v>0</v>
      </c>
      <c r="Y4" s="85" t="s">
        <v>586</v>
      </c>
      <c r="Z4" s="85" t="s">
        <v>599</v>
      </c>
      <c r="AA4" s="85" t="s">
        <v>630</v>
      </c>
      <c r="AB4" s="91" t="s">
        <v>679</v>
      </c>
      <c r="AC4" s="91" t="s">
        <v>722</v>
      </c>
      <c r="AD4" s="91"/>
      <c r="AE4" s="91"/>
      <c r="AF4" s="91" t="s">
        <v>753</v>
      </c>
      <c r="AG4" s="131">
        <v>39</v>
      </c>
      <c r="AH4" s="134">
        <v>15.294117647058824</v>
      </c>
      <c r="AI4" s="131">
        <v>0</v>
      </c>
      <c r="AJ4" s="134">
        <v>0</v>
      </c>
      <c r="AK4" s="131">
        <v>0</v>
      </c>
      <c r="AL4" s="134">
        <v>0</v>
      </c>
      <c r="AM4" s="131">
        <v>216</v>
      </c>
      <c r="AN4" s="134">
        <v>84.70588235294117</v>
      </c>
      <c r="AO4" s="131">
        <v>255</v>
      </c>
    </row>
    <row r="5" spans="1:41" ht="15">
      <c r="A5" s="125" t="s">
        <v>548</v>
      </c>
      <c r="B5" s="126" t="s">
        <v>554</v>
      </c>
      <c r="C5" s="126" t="s">
        <v>56</v>
      </c>
      <c r="D5" s="122"/>
      <c r="E5" s="100"/>
      <c r="F5" s="103" t="s">
        <v>839</v>
      </c>
      <c r="G5" s="107"/>
      <c r="H5" s="107"/>
      <c r="I5" s="123">
        <v>5</v>
      </c>
      <c r="J5" s="110"/>
      <c r="K5" s="51">
        <v>3</v>
      </c>
      <c r="L5" s="51">
        <v>3</v>
      </c>
      <c r="M5" s="51">
        <v>0</v>
      </c>
      <c r="N5" s="51">
        <v>3</v>
      </c>
      <c r="O5" s="51">
        <v>0</v>
      </c>
      <c r="P5" s="52">
        <v>0</v>
      </c>
      <c r="Q5" s="52">
        <v>0</v>
      </c>
      <c r="R5" s="51">
        <v>1</v>
      </c>
      <c r="S5" s="51">
        <v>0</v>
      </c>
      <c r="T5" s="51">
        <v>3</v>
      </c>
      <c r="U5" s="51">
        <v>3</v>
      </c>
      <c r="V5" s="51">
        <v>1</v>
      </c>
      <c r="W5" s="52">
        <v>0.666667</v>
      </c>
      <c r="X5" s="52">
        <v>0.5</v>
      </c>
      <c r="Y5" s="85"/>
      <c r="Z5" s="85"/>
      <c r="AA5" s="85" t="s">
        <v>262</v>
      </c>
      <c r="AB5" s="91" t="s">
        <v>680</v>
      </c>
      <c r="AC5" s="91" t="s">
        <v>723</v>
      </c>
      <c r="AD5" s="91" t="s">
        <v>229</v>
      </c>
      <c r="AE5" s="91" t="s">
        <v>742</v>
      </c>
      <c r="AF5" s="91" t="s">
        <v>754</v>
      </c>
      <c r="AG5" s="131">
        <v>4</v>
      </c>
      <c r="AH5" s="134">
        <v>6.349206349206349</v>
      </c>
      <c r="AI5" s="131">
        <v>0</v>
      </c>
      <c r="AJ5" s="134">
        <v>0</v>
      </c>
      <c r="AK5" s="131">
        <v>0</v>
      </c>
      <c r="AL5" s="134">
        <v>0</v>
      </c>
      <c r="AM5" s="131">
        <v>59</v>
      </c>
      <c r="AN5" s="134">
        <v>93.65079365079364</v>
      </c>
      <c r="AO5" s="131">
        <v>63</v>
      </c>
    </row>
    <row r="6" spans="1:41" ht="15">
      <c r="A6" s="125" t="s">
        <v>549</v>
      </c>
      <c r="B6" s="126" t="s">
        <v>555</v>
      </c>
      <c r="C6" s="126" t="s">
        <v>56</v>
      </c>
      <c r="D6" s="122"/>
      <c r="E6" s="100"/>
      <c r="F6" s="103" t="s">
        <v>840</v>
      </c>
      <c r="G6" s="107"/>
      <c r="H6" s="107"/>
      <c r="I6" s="123">
        <v>6</v>
      </c>
      <c r="J6" s="110"/>
      <c r="K6" s="51">
        <v>3</v>
      </c>
      <c r="L6" s="51">
        <v>2</v>
      </c>
      <c r="M6" s="51">
        <v>0</v>
      </c>
      <c r="N6" s="51">
        <v>2</v>
      </c>
      <c r="O6" s="51">
        <v>0</v>
      </c>
      <c r="P6" s="52">
        <v>0</v>
      </c>
      <c r="Q6" s="52">
        <v>0</v>
      </c>
      <c r="R6" s="51">
        <v>1</v>
      </c>
      <c r="S6" s="51">
        <v>0</v>
      </c>
      <c r="T6" s="51">
        <v>3</v>
      </c>
      <c r="U6" s="51">
        <v>2</v>
      </c>
      <c r="V6" s="51">
        <v>2</v>
      </c>
      <c r="W6" s="52">
        <v>0.888889</v>
      </c>
      <c r="X6" s="52">
        <v>0.3333333333333333</v>
      </c>
      <c r="Y6" s="85" t="s">
        <v>587</v>
      </c>
      <c r="Z6" s="85" t="s">
        <v>600</v>
      </c>
      <c r="AA6" s="85" t="s">
        <v>631</v>
      </c>
      <c r="AB6" s="91" t="s">
        <v>639</v>
      </c>
      <c r="AC6" s="91" t="s">
        <v>338</v>
      </c>
      <c r="AD6" s="91"/>
      <c r="AE6" s="91" t="s">
        <v>743</v>
      </c>
      <c r="AF6" s="91" t="s">
        <v>755</v>
      </c>
      <c r="AG6" s="131">
        <v>0</v>
      </c>
      <c r="AH6" s="134">
        <v>0</v>
      </c>
      <c r="AI6" s="131">
        <v>1</v>
      </c>
      <c r="AJ6" s="134">
        <v>3.7037037037037037</v>
      </c>
      <c r="AK6" s="131">
        <v>0</v>
      </c>
      <c r="AL6" s="134">
        <v>0</v>
      </c>
      <c r="AM6" s="131">
        <v>26</v>
      </c>
      <c r="AN6" s="134">
        <v>96.29629629629629</v>
      </c>
      <c r="AO6" s="131">
        <v>27</v>
      </c>
    </row>
    <row r="7" spans="1:41" ht="15">
      <c r="A7" s="125" t="s">
        <v>550</v>
      </c>
      <c r="B7" s="126" t="s">
        <v>556</v>
      </c>
      <c r="C7" s="126" t="s">
        <v>56</v>
      </c>
      <c r="D7" s="122"/>
      <c r="E7" s="100"/>
      <c r="F7" s="103" t="s">
        <v>841</v>
      </c>
      <c r="G7" s="107"/>
      <c r="H7" s="107"/>
      <c r="I7" s="123">
        <v>7</v>
      </c>
      <c r="J7" s="110"/>
      <c r="K7" s="51">
        <v>2</v>
      </c>
      <c r="L7" s="51">
        <v>1</v>
      </c>
      <c r="M7" s="51">
        <v>2</v>
      </c>
      <c r="N7" s="51">
        <v>3</v>
      </c>
      <c r="O7" s="51">
        <v>2</v>
      </c>
      <c r="P7" s="52">
        <v>0</v>
      </c>
      <c r="Q7" s="52">
        <v>0</v>
      </c>
      <c r="R7" s="51">
        <v>1</v>
      </c>
      <c r="S7" s="51">
        <v>0</v>
      </c>
      <c r="T7" s="51">
        <v>2</v>
      </c>
      <c r="U7" s="51">
        <v>3</v>
      </c>
      <c r="V7" s="51">
        <v>1</v>
      </c>
      <c r="W7" s="52">
        <v>0.5</v>
      </c>
      <c r="X7" s="52">
        <v>0.5</v>
      </c>
      <c r="Y7" s="85" t="s">
        <v>588</v>
      </c>
      <c r="Z7" s="85" t="s">
        <v>601</v>
      </c>
      <c r="AA7" s="85" t="s">
        <v>632</v>
      </c>
      <c r="AB7" s="91" t="s">
        <v>681</v>
      </c>
      <c r="AC7" s="91" t="s">
        <v>724</v>
      </c>
      <c r="AD7" s="91"/>
      <c r="AE7" s="91" t="s">
        <v>217</v>
      </c>
      <c r="AF7" s="91" t="s">
        <v>756</v>
      </c>
      <c r="AG7" s="131">
        <v>1</v>
      </c>
      <c r="AH7" s="134">
        <v>1.7241379310344827</v>
      </c>
      <c r="AI7" s="131">
        <v>0</v>
      </c>
      <c r="AJ7" s="134">
        <v>0</v>
      </c>
      <c r="AK7" s="131">
        <v>0</v>
      </c>
      <c r="AL7" s="134">
        <v>0</v>
      </c>
      <c r="AM7" s="131">
        <v>57</v>
      </c>
      <c r="AN7" s="134">
        <v>98.27586206896552</v>
      </c>
      <c r="AO7" s="131">
        <v>58</v>
      </c>
    </row>
    <row r="8" spans="1:41" ht="15">
      <c r="A8" s="125" t="s">
        <v>551</v>
      </c>
      <c r="B8" s="126" t="s">
        <v>557</v>
      </c>
      <c r="C8" s="126" t="s">
        <v>56</v>
      </c>
      <c r="D8" s="122"/>
      <c r="E8" s="100"/>
      <c r="F8" s="103" t="s">
        <v>551</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c r="Z8" s="85"/>
      <c r="AA8" s="85"/>
      <c r="AB8" s="91" t="s">
        <v>338</v>
      </c>
      <c r="AC8" s="91" t="s">
        <v>338</v>
      </c>
      <c r="AD8" s="91" t="s">
        <v>226</v>
      </c>
      <c r="AE8" s="91"/>
      <c r="AF8" s="91" t="s">
        <v>757</v>
      </c>
      <c r="AG8" s="131">
        <v>1</v>
      </c>
      <c r="AH8" s="134">
        <v>4.166666666666667</v>
      </c>
      <c r="AI8" s="131">
        <v>0</v>
      </c>
      <c r="AJ8" s="134">
        <v>0</v>
      </c>
      <c r="AK8" s="131">
        <v>0</v>
      </c>
      <c r="AL8" s="134">
        <v>0</v>
      </c>
      <c r="AM8" s="131">
        <v>23</v>
      </c>
      <c r="AN8" s="134">
        <v>95.83333333333333</v>
      </c>
      <c r="AO8" s="131">
        <v>24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546</v>
      </c>
      <c r="B2" s="91" t="s">
        <v>214</v>
      </c>
      <c r="C2" s="85">
        <f>VLOOKUP(GroupVertices[[#This Row],[Vertex]],Vertices[],MATCH("ID",Vertices[[#Headers],[Vertex]:[Vertex Content Word Count]],0),FALSE)</f>
        <v>6</v>
      </c>
    </row>
    <row r="3" spans="1:3" ht="15">
      <c r="A3" s="85" t="s">
        <v>546</v>
      </c>
      <c r="B3" s="91" t="s">
        <v>212</v>
      </c>
      <c r="C3" s="85">
        <f>VLOOKUP(GroupVertices[[#This Row],[Vertex]],Vertices[],MATCH("ID",Vertices[[#Headers],[Vertex]:[Vertex Content Word Count]],0),FALSE)</f>
        <v>3</v>
      </c>
    </row>
    <row r="4" spans="1:3" ht="15">
      <c r="A4" s="85" t="s">
        <v>546</v>
      </c>
      <c r="B4" s="91" t="s">
        <v>213</v>
      </c>
      <c r="C4" s="85">
        <f>VLOOKUP(GroupVertices[[#This Row],[Vertex]],Vertices[],MATCH("ID",Vertices[[#Headers],[Vertex]:[Vertex Content Word Count]],0),FALSE)</f>
        <v>5</v>
      </c>
    </row>
    <row r="5" spans="1:3" ht="15">
      <c r="A5" s="85" t="s">
        <v>546</v>
      </c>
      <c r="B5" s="91" t="s">
        <v>225</v>
      </c>
      <c r="C5" s="85">
        <f>VLOOKUP(GroupVertices[[#This Row],[Vertex]],Vertices[],MATCH("ID",Vertices[[#Headers],[Vertex]:[Vertex Content Word Count]],0),FALSE)</f>
        <v>4</v>
      </c>
    </row>
    <row r="6" spans="1:3" ht="15">
      <c r="A6" s="85" t="s">
        <v>547</v>
      </c>
      <c r="B6" s="91" t="s">
        <v>215</v>
      </c>
      <c r="C6" s="85">
        <f>VLOOKUP(GroupVertices[[#This Row],[Vertex]],Vertices[],MATCH("ID",Vertices[[#Headers],[Vertex]:[Vertex Content Word Count]],0),FALSE)</f>
        <v>7</v>
      </c>
    </row>
    <row r="7" spans="1:3" ht="15">
      <c r="A7" s="85" t="s">
        <v>547</v>
      </c>
      <c r="B7" s="91" t="s">
        <v>220</v>
      </c>
      <c r="C7" s="85">
        <f>VLOOKUP(GroupVertices[[#This Row],[Vertex]],Vertices[],MATCH("ID",Vertices[[#Headers],[Vertex]:[Vertex Content Word Count]],0),FALSE)</f>
        <v>15</v>
      </c>
    </row>
    <row r="8" spans="1:3" ht="15">
      <c r="A8" s="85" t="s">
        <v>547</v>
      </c>
      <c r="B8" s="91" t="s">
        <v>223</v>
      </c>
      <c r="C8" s="85">
        <f>VLOOKUP(GroupVertices[[#This Row],[Vertex]],Vertices[],MATCH("ID",Vertices[[#Headers],[Vertex]:[Vertex Content Word Count]],0),FALSE)</f>
        <v>19</v>
      </c>
    </row>
    <row r="9" spans="1:3" ht="15">
      <c r="A9" s="85" t="s">
        <v>547</v>
      </c>
      <c r="B9" s="91" t="s">
        <v>224</v>
      </c>
      <c r="C9" s="85">
        <f>VLOOKUP(GroupVertices[[#This Row],[Vertex]],Vertices[],MATCH("ID",Vertices[[#Headers],[Vertex]:[Vertex Content Word Count]],0),FALSE)</f>
        <v>20</v>
      </c>
    </row>
    <row r="10" spans="1:3" ht="15">
      <c r="A10" s="85" t="s">
        <v>548</v>
      </c>
      <c r="B10" s="91" t="s">
        <v>222</v>
      </c>
      <c r="C10" s="85">
        <f>VLOOKUP(GroupVertices[[#This Row],[Vertex]],Vertices[],MATCH("ID",Vertices[[#Headers],[Vertex]:[Vertex Content Word Count]],0),FALSE)</f>
        <v>18</v>
      </c>
    </row>
    <row r="11" spans="1:3" ht="15">
      <c r="A11" s="85" t="s">
        <v>548</v>
      </c>
      <c r="B11" s="91" t="s">
        <v>221</v>
      </c>
      <c r="C11" s="85">
        <f>VLOOKUP(GroupVertices[[#This Row],[Vertex]],Vertices[],MATCH("ID",Vertices[[#Headers],[Vertex]:[Vertex Content Word Count]],0),FALSE)</f>
        <v>16</v>
      </c>
    </row>
    <row r="12" spans="1:3" ht="15">
      <c r="A12" s="85" t="s">
        <v>548</v>
      </c>
      <c r="B12" s="91" t="s">
        <v>229</v>
      </c>
      <c r="C12" s="85">
        <f>VLOOKUP(GroupVertices[[#This Row],[Vertex]],Vertices[],MATCH("ID",Vertices[[#Headers],[Vertex]:[Vertex Content Word Count]],0),FALSE)</f>
        <v>17</v>
      </c>
    </row>
    <row r="13" spans="1:3" ht="15">
      <c r="A13" s="85" t="s">
        <v>549</v>
      </c>
      <c r="B13" s="91" t="s">
        <v>219</v>
      </c>
      <c r="C13" s="85">
        <f>VLOOKUP(GroupVertices[[#This Row],[Vertex]],Vertices[],MATCH("ID",Vertices[[#Headers],[Vertex]:[Vertex Content Word Count]],0),FALSE)</f>
        <v>12</v>
      </c>
    </row>
    <row r="14" spans="1:3" ht="15">
      <c r="A14" s="85" t="s">
        <v>549</v>
      </c>
      <c r="B14" s="91" t="s">
        <v>228</v>
      </c>
      <c r="C14" s="85">
        <f>VLOOKUP(GroupVertices[[#This Row],[Vertex]],Vertices[],MATCH("ID",Vertices[[#Headers],[Vertex]:[Vertex Content Word Count]],0),FALSE)</f>
        <v>14</v>
      </c>
    </row>
    <row r="15" spans="1:3" ht="15">
      <c r="A15" s="85" t="s">
        <v>549</v>
      </c>
      <c r="B15" s="91" t="s">
        <v>227</v>
      </c>
      <c r="C15" s="85">
        <f>VLOOKUP(GroupVertices[[#This Row],[Vertex]],Vertices[],MATCH("ID",Vertices[[#Headers],[Vertex]:[Vertex Content Word Count]],0),FALSE)</f>
        <v>13</v>
      </c>
    </row>
    <row r="16" spans="1:3" ht="15">
      <c r="A16" s="85" t="s">
        <v>550</v>
      </c>
      <c r="B16" s="91" t="s">
        <v>218</v>
      </c>
      <c r="C16" s="85">
        <f>VLOOKUP(GroupVertices[[#This Row],[Vertex]],Vertices[],MATCH("ID",Vertices[[#Headers],[Vertex]:[Vertex Content Word Count]],0),FALSE)</f>
        <v>11</v>
      </c>
    </row>
    <row r="17" spans="1:3" ht="15">
      <c r="A17" s="85" t="s">
        <v>550</v>
      </c>
      <c r="B17" s="91" t="s">
        <v>217</v>
      </c>
      <c r="C17" s="85">
        <f>VLOOKUP(GroupVertices[[#This Row],[Vertex]],Vertices[],MATCH("ID",Vertices[[#Headers],[Vertex]:[Vertex Content Word Count]],0),FALSE)</f>
        <v>10</v>
      </c>
    </row>
    <row r="18" spans="1:3" ht="15">
      <c r="A18" s="85" t="s">
        <v>551</v>
      </c>
      <c r="B18" s="91" t="s">
        <v>216</v>
      </c>
      <c r="C18" s="85">
        <f>VLOOKUP(GroupVertices[[#This Row],[Vertex]],Vertices[],MATCH("ID",Vertices[[#Headers],[Vertex]:[Vertex Content Word Count]],0),FALSE)</f>
        <v>8</v>
      </c>
    </row>
    <row r="19" spans="1:3" ht="15">
      <c r="A19" s="85" t="s">
        <v>551</v>
      </c>
      <c r="B19" s="91" t="s">
        <v>226</v>
      </c>
      <c r="C19" s="85">
        <f>VLOOKUP(GroupVertices[[#This Row],[Vertex]],Vertices[],MATCH("ID",Vertices[[#Headers],[Vertex]:[Vertex Content Word Count]],0),FALSE)</f>
        <v>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564</v>
      </c>
      <c r="B2" s="36" t="s">
        <v>507</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14</v>
      </c>
      <c r="P2" s="39">
        <f>MIN(Vertices[PageRank])</f>
        <v>0.56562</v>
      </c>
      <c r="Q2" s="40">
        <f>COUNTIF(Vertices[PageRank],"&gt;= "&amp;P2)-COUNTIF(Vertices[PageRank],"&gt;="&amp;P3)</f>
        <v>1</v>
      </c>
      <c r="R2" s="39">
        <f>MIN(Vertices[Clustering Coefficient])</f>
        <v>0</v>
      </c>
      <c r="S2" s="45">
        <f>COUNTIF(Vertices[Clustering Coefficient],"&gt;= "&amp;R2)-COUNTIF(Vertices[Clustering Coefficient],"&gt;="&amp;R3)</f>
        <v>12</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0.07272727272727272</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0.005734127272727273</v>
      </c>
      <c r="O3" s="42">
        <f>COUNTIF(Vertices[Eigenvector Centrality],"&gt;= "&amp;N3)-COUNTIF(Vertices[Eigenvector Centrality],"&gt;="&amp;N4)</f>
        <v>0</v>
      </c>
      <c r="P3" s="41">
        <f aca="true" t="shared" si="7" ref="P3:P26">P2+($P$57-$P$2)/BinDivisor</f>
        <v>0.5820069090909091</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0.07272727272727272</v>
      </c>
      <c r="G4" s="40">
        <f>COUNTIF(Vertices[In-Degree],"&gt;= "&amp;F4)-COUNTIF(Vertices[In-Degree],"&gt;="&amp;F5)</f>
        <v>0</v>
      </c>
      <c r="H4" s="39">
        <f t="shared" si="3"/>
        <v>0.07272727272727272</v>
      </c>
      <c r="I4" s="40">
        <f>COUNTIF(Vertices[Out-Degree],"&gt;= "&amp;H4)-COUNTIF(Vertices[Out-Degree],"&gt;="&amp;H5)</f>
        <v>0</v>
      </c>
      <c r="J4" s="39">
        <f t="shared" si="4"/>
        <v>0.14545454545454545</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0.011468254545454547</v>
      </c>
      <c r="O4" s="40">
        <f>COUNTIF(Vertices[Eigenvector Centrality],"&gt;= "&amp;N4)-COUNTIF(Vertices[Eigenvector Centrality],"&gt;="&amp;N5)</f>
        <v>0</v>
      </c>
      <c r="P4" s="39">
        <f t="shared" si="7"/>
        <v>0.5983938181818182</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0.10909090909090909</v>
      </c>
      <c r="G5" s="42">
        <f>COUNTIF(Vertices[In-Degree],"&gt;= "&amp;F5)-COUNTIF(Vertices[In-Degree],"&gt;="&amp;F6)</f>
        <v>0</v>
      </c>
      <c r="H5" s="41">
        <f t="shared" si="3"/>
        <v>0.10909090909090909</v>
      </c>
      <c r="I5" s="42">
        <f>COUNTIF(Vertices[Out-Degree],"&gt;= "&amp;H5)-COUNTIF(Vertices[Out-Degree],"&gt;="&amp;H6)</f>
        <v>0</v>
      </c>
      <c r="J5" s="41">
        <f t="shared" si="4"/>
        <v>0.21818181818181817</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0.01720238181818182</v>
      </c>
      <c r="O5" s="42">
        <f>COUNTIF(Vertices[Eigenvector Centrality],"&gt;= "&amp;N5)-COUNTIF(Vertices[Eigenvector Centrality],"&gt;="&amp;N6)</f>
        <v>0</v>
      </c>
      <c r="P5" s="41">
        <f t="shared" si="7"/>
        <v>0.6147807272727274</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13</v>
      </c>
      <c r="D6" s="34">
        <f t="shared" si="1"/>
        <v>0</v>
      </c>
      <c r="E6" s="3">
        <f>COUNTIF(Vertices[Degree],"&gt;= "&amp;D6)-COUNTIF(Vertices[Degree],"&gt;="&amp;D7)</f>
        <v>0</v>
      </c>
      <c r="F6" s="39">
        <f t="shared" si="2"/>
        <v>0.14545454545454545</v>
      </c>
      <c r="G6" s="40">
        <f>COUNTIF(Vertices[In-Degree],"&gt;= "&amp;F6)-COUNTIF(Vertices[In-Degree],"&gt;="&amp;F7)</f>
        <v>0</v>
      </c>
      <c r="H6" s="39">
        <f t="shared" si="3"/>
        <v>0.14545454545454545</v>
      </c>
      <c r="I6" s="40">
        <f>COUNTIF(Vertices[Out-Degree],"&gt;= "&amp;H6)-COUNTIF(Vertices[Out-Degree],"&gt;="&amp;H7)</f>
        <v>0</v>
      </c>
      <c r="J6" s="39">
        <f t="shared" si="4"/>
        <v>0.2909090909090909</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0.022936509090909094</v>
      </c>
      <c r="O6" s="40">
        <f>COUNTIF(Vertices[Eigenvector Centrality],"&gt;= "&amp;N6)-COUNTIF(Vertices[Eigenvector Centrality],"&gt;="&amp;N7)</f>
        <v>0</v>
      </c>
      <c r="P6" s="39">
        <f t="shared" si="7"/>
        <v>0.6311676363636365</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0.18181818181818182</v>
      </c>
      <c r="G7" s="42">
        <f>COUNTIF(Vertices[In-Degree],"&gt;= "&amp;F7)-COUNTIF(Vertices[In-Degree],"&gt;="&amp;F8)</f>
        <v>0</v>
      </c>
      <c r="H7" s="41">
        <f t="shared" si="3"/>
        <v>0.18181818181818182</v>
      </c>
      <c r="I7" s="42">
        <f>COUNTIF(Vertices[Out-Degree],"&gt;= "&amp;H7)-COUNTIF(Vertices[Out-Degree],"&gt;="&amp;H8)</f>
        <v>0</v>
      </c>
      <c r="J7" s="41">
        <f t="shared" si="4"/>
        <v>0.36363636363636365</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0.028670636363636367</v>
      </c>
      <c r="O7" s="42">
        <f>COUNTIF(Vertices[Eigenvector Centrality],"&gt;= "&amp;N7)-COUNTIF(Vertices[Eigenvector Centrality],"&gt;="&amp;N8)</f>
        <v>0</v>
      </c>
      <c r="P7" s="41">
        <f t="shared" si="7"/>
        <v>0.6475545454545456</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27</v>
      </c>
      <c r="D8" s="34">
        <f t="shared" si="1"/>
        <v>0</v>
      </c>
      <c r="E8" s="3">
        <f>COUNTIF(Vertices[Degree],"&gt;= "&amp;D8)-COUNTIF(Vertices[Degree],"&gt;="&amp;D9)</f>
        <v>0</v>
      </c>
      <c r="F8" s="39">
        <f t="shared" si="2"/>
        <v>0.2181818181818182</v>
      </c>
      <c r="G8" s="40">
        <f>COUNTIF(Vertices[In-Degree],"&gt;= "&amp;F8)-COUNTIF(Vertices[In-Degree],"&gt;="&amp;F9)</f>
        <v>0</v>
      </c>
      <c r="H8" s="39">
        <f t="shared" si="3"/>
        <v>0.2181818181818182</v>
      </c>
      <c r="I8" s="40">
        <f>COUNTIF(Vertices[Out-Degree],"&gt;= "&amp;H8)-COUNTIF(Vertices[Out-Degree],"&gt;="&amp;H9)</f>
        <v>0</v>
      </c>
      <c r="J8" s="39">
        <f t="shared" si="4"/>
        <v>0.4363636363636364</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0.03440476363636364</v>
      </c>
      <c r="O8" s="40">
        <f>COUNTIF(Vertices[Eigenvector Centrality],"&gt;= "&amp;N8)-COUNTIF(Vertices[Eigenvector Centrality],"&gt;="&amp;N9)</f>
        <v>0</v>
      </c>
      <c r="P8" s="39">
        <f t="shared" si="7"/>
        <v>0.6639414545454547</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0.2545454545454546</v>
      </c>
      <c r="G9" s="42">
        <f>COUNTIF(Vertices[In-Degree],"&gt;= "&amp;F9)-COUNTIF(Vertices[In-Degree],"&gt;="&amp;F10)</f>
        <v>0</v>
      </c>
      <c r="H9" s="41">
        <f t="shared" si="3"/>
        <v>0.2545454545454546</v>
      </c>
      <c r="I9" s="42">
        <f>COUNTIF(Vertices[Out-Degree],"&gt;= "&amp;H9)-COUNTIF(Vertices[Out-Degree],"&gt;="&amp;H10)</f>
        <v>0</v>
      </c>
      <c r="J9" s="41">
        <f t="shared" si="4"/>
        <v>0.5090909090909091</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0.04013889090909091</v>
      </c>
      <c r="O9" s="42">
        <f>COUNTIF(Vertices[Eigenvector Centrality],"&gt;= "&amp;N9)-COUNTIF(Vertices[Eigenvector Centrality],"&gt;="&amp;N10)</f>
        <v>0</v>
      </c>
      <c r="P9" s="41">
        <f t="shared" si="7"/>
        <v>0.6803283636363638</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565</v>
      </c>
      <c r="B10" s="36">
        <v>3</v>
      </c>
      <c r="D10" s="34">
        <f t="shared" si="1"/>
        <v>0</v>
      </c>
      <c r="E10" s="3">
        <f>COUNTIF(Vertices[Degree],"&gt;= "&amp;D10)-COUNTIF(Vertices[Degree],"&gt;="&amp;D11)</f>
        <v>0</v>
      </c>
      <c r="F10" s="39">
        <f t="shared" si="2"/>
        <v>0.29090909090909095</v>
      </c>
      <c r="G10" s="40">
        <f>COUNTIF(Vertices[In-Degree],"&gt;= "&amp;F10)-COUNTIF(Vertices[In-Degree],"&gt;="&amp;F11)</f>
        <v>0</v>
      </c>
      <c r="H10" s="39">
        <f t="shared" si="3"/>
        <v>0.29090909090909095</v>
      </c>
      <c r="I10" s="40">
        <f>COUNTIF(Vertices[Out-Degree],"&gt;= "&amp;H10)-COUNTIF(Vertices[Out-Degree],"&gt;="&amp;H11)</f>
        <v>0</v>
      </c>
      <c r="J10" s="39">
        <f t="shared" si="4"/>
        <v>0.5818181818181819</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0.04587301818181819</v>
      </c>
      <c r="O10" s="40">
        <f>COUNTIF(Vertices[Eigenvector Centrality],"&gt;= "&amp;N10)-COUNTIF(Vertices[Eigenvector Centrality],"&gt;="&amp;N11)</f>
        <v>0</v>
      </c>
      <c r="P10" s="39">
        <f t="shared" si="7"/>
        <v>0.696715272727273</v>
      </c>
      <c r="Q10" s="40">
        <f>COUNTIF(Vertices[PageRank],"&gt;= "&amp;P10)-COUNTIF(Vertices[PageRank],"&gt;="&amp;P11)</f>
        <v>1</v>
      </c>
      <c r="R10" s="39">
        <f t="shared" si="8"/>
        <v>0.07272727272727274</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0.3272727272727273</v>
      </c>
      <c r="G11" s="42">
        <f>COUNTIF(Vertices[In-Degree],"&gt;= "&amp;F11)-COUNTIF(Vertices[In-Degree],"&gt;="&amp;F12)</f>
        <v>0</v>
      </c>
      <c r="H11" s="41">
        <f t="shared" si="3"/>
        <v>0.3272727272727273</v>
      </c>
      <c r="I11" s="42">
        <f>COUNTIF(Vertices[Out-Degree],"&gt;= "&amp;H11)-COUNTIF(Vertices[Out-Degree],"&gt;="&amp;H12)</f>
        <v>0</v>
      </c>
      <c r="J11" s="41">
        <f t="shared" si="4"/>
        <v>0.6545454545454547</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0.051607145454545464</v>
      </c>
      <c r="O11" s="42">
        <f>COUNTIF(Vertices[Eigenvector Centrality],"&gt;= "&amp;N11)-COUNTIF(Vertices[Eigenvector Centrality],"&gt;="&amp;N12)</f>
        <v>0</v>
      </c>
      <c r="P11" s="41">
        <f t="shared" si="7"/>
        <v>0.7131021818181821</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176</v>
      </c>
      <c r="B12" s="36">
        <v>16</v>
      </c>
      <c r="D12" s="34">
        <f t="shared" si="1"/>
        <v>0</v>
      </c>
      <c r="E12" s="3">
        <f>COUNTIF(Vertices[Degree],"&gt;= "&amp;D12)-COUNTIF(Vertices[Degree],"&gt;="&amp;D13)</f>
        <v>0</v>
      </c>
      <c r="F12" s="39">
        <f t="shared" si="2"/>
        <v>0.3636363636363637</v>
      </c>
      <c r="G12" s="40">
        <f>COUNTIF(Vertices[In-Degree],"&gt;= "&amp;F12)-COUNTIF(Vertices[In-Degree],"&gt;="&amp;F13)</f>
        <v>0</v>
      </c>
      <c r="H12" s="39">
        <f t="shared" si="3"/>
        <v>0.3636363636363637</v>
      </c>
      <c r="I12" s="40">
        <f>COUNTIF(Vertices[Out-Degree],"&gt;= "&amp;H12)-COUNTIF(Vertices[Out-Degree],"&gt;="&amp;H13)</f>
        <v>0</v>
      </c>
      <c r="J12" s="39">
        <f t="shared" si="4"/>
        <v>0.7272727272727274</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0.05734127272727274</v>
      </c>
      <c r="O12" s="40">
        <f>COUNTIF(Vertices[Eigenvector Centrality],"&gt;= "&amp;N12)-COUNTIF(Vertices[Eigenvector Centrality],"&gt;="&amp;N13)</f>
        <v>0</v>
      </c>
      <c r="P12" s="39">
        <f t="shared" si="7"/>
        <v>0.7294890909090912</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230</v>
      </c>
      <c r="B13" s="36">
        <v>8</v>
      </c>
      <c r="D13" s="34">
        <f t="shared" si="1"/>
        <v>0</v>
      </c>
      <c r="E13" s="3">
        <f>COUNTIF(Vertices[Degree],"&gt;= "&amp;D13)-COUNTIF(Vertices[Degree],"&gt;="&amp;D14)</f>
        <v>0</v>
      </c>
      <c r="F13" s="41">
        <f t="shared" si="2"/>
        <v>0.4000000000000001</v>
      </c>
      <c r="G13" s="42">
        <f>COUNTIF(Vertices[In-Degree],"&gt;= "&amp;F13)-COUNTIF(Vertices[In-Degree],"&gt;="&amp;F14)</f>
        <v>0</v>
      </c>
      <c r="H13" s="41">
        <f t="shared" si="3"/>
        <v>0.4000000000000001</v>
      </c>
      <c r="I13" s="42">
        <f>COUNTIF(Vertices[Out-Degree],"&gt;= "&amp;H13)-COUNTIF(Vertices[Out-Degree],"&gt;="&amp;H14)</f>
        <v>0</v>
      </c>
      <c r="J13" s="41">
        <f t="shared" si="4"/>
        <v>0.8000000000000002</v>
      </c>
      <c r="K13" s="42">
        <f>COUNTIF(Vertices[Betweenness Centrality],"&gt;= "&amp;J13)-COUNTIF(Vertices[Betweenness Centrality],"&gt;="&amp;J14)</f>
        <v>0</v>
      </c>
      <c r="L13" s="41">
        <f t="shared" si="5"/>
        <v>0.20000000000000004</v>
      </c>
      <c r="M13" s="42">
        <f>COUNTIF(Vertices[Closeness Centrality],"&gt;= "&amp;L13)-COUNTIF(Vertices[Closeness Centrality],"&gt;="&amp;L14)</f>
        <v>1</v>
      </c>
      <c r="N13" s="41">
        <f t="shared" si="6"/>
        <v>0.06307540000000002</v>
      </c>
      <c r="O13" s="42">
        <f>COUNTIF(Vertices[Eigenvector Centrality],"&gt;= "&amp;N13)-COUNTIF(Vertices[Eigenvector Centrality],"&gt;="&amp;N14)</f>
        <v>0</v>
      </c>
      <c r="P13" s="41">
        <f t="shared" si="7"/>
        <v>0.7458760000000003</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231</v>
      </c>
      <c r="B14" s="36">
        <v>3</v>
      </c>
      <c r="D14" s="34">
        <f t="shared" si="1"/>
        <v>0</v>
      </c>
      <c r="E14" s="3">
        <f>COUNTIF(Vertices[Degree],"&gt;= "&amp;D14)-COUNTIF(Vertices[Degree],"&gt;="&amp;D15)</f>
        <v>0</v>
      </c>
      <c r="F14" s="39">
        <f t="shared" si="2"/>
        <v>0.43636363636363645</v>
      </c>
      <c r="G14" s="40">
        <f>COUNTIF(Vertices[In-Degree],"&gt;= "&amp;F14)-COUNTIF(Vertices[In-Degree],"&gt;="&amp;F15)</f>
        <v>0</v>
      </c>
      <c r="H14" s="39">
        <f t="shared" si="3"/>
        <v>0.43636363636363645</v>
      </c>
      <c r="I14" s="40">
        <f>COUNTIF(Vertices[Out-Degree],"&gt;= "&amp;H14)-COUNTIF(Vertices[Out-Degree],"&gt;="&amp;H15)</f>
        <v>0</v>
      </c>
      <c r="J14" s="39">
        <f t="shared" si="4"/>
        <v>0.8727272727272729</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0.0688095272727273</v>
      </c>
      <c r="O14" s="40">
        <f>COUNTIF(Vertices[Eigenvector Centrality],"&gt;= "&amp;N14)-COUNTIF(Vertices[Eigenvector Centrality],"&gt;="&amp;N15)</f>
        <v>0</v>
      </c>
      <c r="P14" s="39">
        <f t="shared" si="7"/>
        <v>0.7622629090909094</v>
      </c>
      <c r="Q14" s="40">
        <f>COUNTIF(Vertices[PageRank],"&gt;= "&amp;P14)-COUNTIF(Vertices[PageRank],"&gt;="&amp;P15)</f>
        <v>2</v>
      </c>
      <c r="R14" s="39">
        <f t="shared" si="8"/>
        <v>0.10909090909090911</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0.47272727272727283</v>
      </c>
      <c r="G15" s="42">
        <f>COUNTIF(Vertices[In-Degree],"&gt;= "&amp;F15)-COUNTIF(Vertices[In-Degree],"&gt;="&amp;F16)</f>
        <v>0</v>
      </c>
      <c r="H15" s="41">
        <f t="shared" si="3"/>
        <v>0.47272727272727283</v>
      </c>
      <c r="I15" s="42">
        <f>COUNTIF(Vertices[Out-Degree],"&gt;= "&amp;H15)-COUNTIF(Vertices[Out-Degree],"&gt;="&amp;H16)</f>
        <v>0</v>
      </c>
      <c r="J15" s="41">
        <f t="shared" si="4"/>
        <v>0.9454545454545457</v>
      </c>
      <c r="K15" s="42">
        <f>COUNTIF(Vertices[Betweenness Centrality],"&gt;= "&amp;J15)-COUNTIF(Vertices[Betweenness Centrality],"&gt;="&amp;J16)</f>
        <v>0</v>
      </c>
      <c r="L15" s="41">
        <f t="shared" si="5"/>
        <v>0.23636363636363641</v>
      </c>
      <c r="M15" s="42">
        <f>COUNTIF(Vertices[Closeness Centrality],"&gt;= "&amp;L15)-COUNTIF(Vertices[Closeness Centrality],"&gt;="&amp;L16)</f>
        <v>2</v>
      </c>
      <c r="N15" s="41">
        <f t="shared" si="6"/>
        <v>0.07454365454545457</v>
      </c>
      <c r="O15" s="42">
        <f>COUNTIF(Vertices[Eigenvector Centrality],"&gt;= "&amp;N15)-COUNTIF(Vertices[Eigenvector Centrality],"&gt;="&amp;N16)</f>
        <v>0</v>
      </c>
      <c r="P15" s="41">
        <f t="shared" si="7"/>
        <v>0.7786498181818186</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16</v>
      </c>
      <c r="D16" s="34">
        <f t="shared" si="1"/>
        <v>0</v>
      </c>
      <c r="E16" s="3">
        <f>COUNTIF(Vertices[Degree],"&gt;= "&amp;D16)-COUNTIF(Vertices[Degree],"&gt;="&amp;D17)</f>
        <v>0</v>
      </c>
      <c r="F16" s="39">
        <f t="shared" si="2"/>
        <v>0.5090909090909091</v>
      </c>
      <c r="G16" s="40">
        <f>COUNTIF(Vertices[In-Degree],"&gt;= "&amp;F16)-COUNTIF(Vertices[In-Degree],"&gt;="&amp;F17)</f>
        <v>0</v>
      </c>
      <c r="H16" s="39">
        <f t="shared" si="3"/>
        <v>0.5090909090909091</v>
      </c>
      <c r="I16" s="40">
        <f>COUNTIF(Vertices[Out-Degree],"&gt;= "&amp;H16)-COUNTIF(Vertices[Out-Degree],"&gt;="&amp;H17)</f>
        <v>0</v>
      </c>
      <c r="J16" s="39">
        <f t="shared" si="4"/>
        <v>1.0181818181818183</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0.08027778181818185</v>
      </c>
      <c r="O16" s="40">
        <f>COUNTIF(Vertices[Eigenvector Centrality],"&gt;= "&amp;N16)-COUNTIF(Vertices[Eigenvector Centrality],"&gt;="&amp;N17)</f>
        <v>0</v>
      </c>
      <c r="P16" s="39">
        <f t="shared" si="7"/>
        <v>0.7950367272727277</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0.5454545454545455</v>
      </c>
      <c r="G17" s="42">
        <f>COUNTIF(Vertices[In-Degree],"&gt;= "&amp;F17)-COUNTIF(Vertices[In-Degree],"&gt;="&amp;F18)</f>
        <v>0</v>
      </c>
      <c r="H17" s="41">
        <f t="shared" si="3"/>
        <v>0.5454545454545455</v>
      </c>
      <c r="I17" s="42">
        <f>COUNTIF(Vertices[Out-Degree],"&gt;= "&amp;H17)-COUNTIF(Vertices[Out-Degree],"&gt;="&amp;H18)</f>
        <v>0</v>
      </c>
      <c r="J17" s="41">
        <f t="shared" si="4"/>
        <v>1.090909090909091</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0.08601190909090912</v>
      </c>
      <c r="O17" s="42">
        <f>COUNTIF(Vertices[Eigenvector Centrality],"&gt;= "&amp;N17)-COUNTIF(Vertices[Eigenvector Centrality],"&gt;="&amp;N18)</f>
        <v>0</v>
      </c>
      <c r="P17" s="41">
        <f t="shared" si="7"/>
        <v>0.8114236363636368</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0.5818181818181819</v>
      </c>
      <c r="G18" s="40">
        <f>COUNTIF(Vertices[In-Degree],"&gt;= "&amp;F18)-COUNTIF(Vertices[In-Degree],"&gt;="&amp;F19)</f>
        <v>0</v>
      </c>
      <c r="H18" s="39">
        <f t="shared" si="3"/>
        <v>0.5818181818181819</v>
      </c>
      <c r="I18" s="40">
        <f>COUNTIF(Vertices[Out-Degree],"&gt;= "&amp;H18)-COUNTIF(Vertices[Out-Degree],"&gt;="&amp;H19)</f>
        <v>0</v>
      </c>
      <c r="J18" s="39">
        <f t="shared" si="4"/>
        <v>1.1636363636363638</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0.0917460363636364</v>
      </c>
      <c r="O18" s="40">
        <f>COUNTIF(Vertices[Eigenvector Centrality],"&gt;= "&amp;N18)-COUNTIF(Vertices[Eigenvector Centrality],"&gt;="&amp;N19)</f>
        <v>0</v>
      </c>
      <c r="P18" s="39">
        <f t="shared" si="7"/>
        <v>0.8278105454545459</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0.6181818181818183</v>
      </c>
      <c r="G19" s="42">
        <f>COUNTIF(Vertices[In-Degree],"&gt;= "&amp;F19)-COUNTIF(Vertices[In-Degree],"&gt;="&amp;F20)</f>
        <v>0</v>
      </c>
      <c r="H19" s="41">
        <f t="shared" si="3"/>
        <v>0.6181818181818183</v>
      </c>
      <c r="I19" s="42">
        <f>COUNTIF(Vertices[Out-Degree],"&gt;= "&amp;H19)-COUNTIF(Vertices[Out-Degree],"&gt;="&amp;H20)</f>
        <v>0</v>
      </c>
      <c r="J19" s="41">
        <f t="shared" si="4"/>
        <v>1.2363636363636366</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0.09748016363636368</v>
      </c>
      <c r="O19" s="42">
        <f>COUNTIF(Vertices[Eigenvector Centrality],"&gt;= "&amp;N19)-COUNTIF(Vertices[Eigenvector Centrality],"&gt;="&amp;N20)</f>
        <v>0</v>
      </c>
      <c r="P19" s="41">
        <f t="shared" si="7"/>
        <v>0.844197454545455</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0.6545454545454547</v>
      </c>
      <c r="G20" s="40">
        <f>COUNTIF(Vertices[In-Degree],"&gt;= "&amp;F20)-COUNTIF(Vertices[In-Degree],"&gt;="&amp;F21)</f>
        <v>0</v>
      </c>
      <c r="H20" s="39">
        <f t="shared" si="3"/>
        <v>0.6545454545454547</v>
      </c>
      <c r="I20" s="40">
        <f>COUNTIF(Vertices[Out-Degree],"&gt;= "&amp;H20)-COUNTIF(Vertices[Out-Degree],"&gt;="&amp;H21)</f>
        <v>0</v>
      </c>
      <c r="J20" s="39">
        <f t="shared" si="4"/>
        <v>1.3090909090909093</v>
      </c>
      <c r="K20" s="40">
        <f>COUNTIF(Vertices[Betweenness Centrality],"&gt;= "&amp;J20)-COUNTIF(Vertices[Betweenness Centrality],"&gt;="&amp;J21)</f>
        <v>0</v>
      </c>
      <c r="L20" s="39">
        <f t="shared" si="5"/>
        <v>0.3272727272727273</v>
      </c>
      <c r="M20" s="40">
        <f>COUNTIF(Vertices[Closeness Centrality],"&gt;= "&amp;L20)-COUNTIF(Vertices[Closeness Centrality],"&gt;="&amp;L21)</f>
        <v>3</v>
      </c>
      <c r="N20" s="39">
        <f t="shared" si="6"/>
        <v>0.10321429090909096</v>
      </c>
      <c r="O20" s="40">
        <f>COUNTIF(Vertices[Eigenvector Centrality],"&gt;= "&amp;N20)-COUNTIF(Vertices[Eigenvector Centrality],"&gt;="&amp;N21)</f>
        <v>0</v>
      </c>
      <c r="P20" s="39">
        <f t="shared" si="7"/>
        <v>0.8605843636363641</v>
      </c>
      <c r="Q20" s="40">
        <f>COUNTIF(Vertices[PageRank],"&gt;= "&amp;P20)-COUNTIF(Vertices[PageRank],"&gt;="&amp;P21)</f>
        <v>0</v>
      </c>
      <c r="R20" s="39">
        <f t="shared" si="8"/>
        <v>0.16363636363636366</v>
      </c>
      <c r="S20" s="45">
        <f>COUNTIF(Vertices[Clustering Coefficient],"&gt;= "&amp;R20)-COUNTIF(Vertices[Clustering Coefficient],"&gt;="&amp;R21)</f>
        <v>1</v>
      </c>
      <c r="T20" s="39" t="e">
        <f ca="1" t="shared" si="9"/>
        <v>#REF!</v>
      </c>
      <c r="U20" s="40" t="e">
        <f ca="1" t="shared" si="0"/>
        <v>#REF!</v>
      </c>
    </row>
    <row r="21" spans="1:21" ht="15">
      <c r="A21" s="36" t="s">
        <v>152</v>
      </c>
      <c r="B21" s="36">
        <v>9</v>
      </c>
      <c r="D21" s="34">
        <f t="shared" si="1"/>
        <v>0</v>
      </c>
      <c r="E21" s="3">
        <f>COUNTIF(Vertices[Degree],"&gt;= "&amp;D21)-COUNTIF(Vertices[Degree],"&gt;="&amp;D22)</f>
        <v>0</v>
      </c>
      <c r="F21" s="41">
        <f t="shared" si="2"/>
        <v>0.690909090909091</v>
      </c>
      <c r="G21" s="42">
        <f>COUNTIF(Vertices[In-Degree],"&gt;= "&amp;F21)-COUNTIF(Vertices[In-Degree],"&gt;="&amp;F22)</f>
        <v>0</v>
      </c>
      <c r="H21" s="41">
        <f t="shared" si="3"/>
        <v>0.690909090909091</v>
      </c>
      <c r="I21" s="42">
        <f>COUNTIF(Vertices[Out-Degree],"&gt;= "&amp;H21)-COUNTIF(Vertices[Out-Degree],"&gt;="&amp;H22)</f>
        <v>0</v>
      </c>
      <c r="J21" s="41">
        <f t="shared" si="4"/>
        <v>1.381818181818182</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0.10894841818181823</v>
      </c>
      <c r="O21" s="42">
        <f>COUNTIF(Vertices[Eigenvector Centrality],"&gt;= "&amp;N21)-COUNTIF(Vertices[Eigenvector Centrality],"&gt;="&amp;N22)</f>
        <v>0</v>
      </c>
      <c r="P21" s="41">
        <f t="shared" si="7"/>
        <v>0.8769712727272733</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4</v>
      </c>
      <c r="D22" s="34">
        <f t="shared" si="1"/>
        <v>0</v>
      </c>
      <c r="E22" s="3">
        <f>COUNTIF(Vertices[Degree],"&gt;= "&amp;D22)-COUNTIF(Vertices[Degree],"&gt;="&amp;D23)</f>
        <v>0</v>
      </c>
      <c r="F22" s="39">
        <f t="shared" si="2"/>
        <v>0.7272727272727274</v>
      </c>
      <c r="G22" s="40">
        <f>COUNTIF(Vertices[In-Degree],"&gt;= "&amp;F22)-COUNTIF(Vertices[In-Degree],"&gt;="&amp;F23)</f>
        <v>0</v>
      </c>
      <c r="H22" s="39">
        <f t="shared" si="3"/>
        <v>0.7272727272727274</v>
      </c>
      <c r="I22" s="40">
        <f>COUNTIF(Vertices[Out-Degree],"&gt;= "&amp;H22)-COUNTIF(Vertices[Out-Degree],"&gt;="&amp;H23)</f>
        <v>0</v>
      </c>
      <c r="J22" s="39">
        <f t="shared" si="4"/>
        <v>1.4545454545454548</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0.11468254545454551</v>
      </c>
      <c r="O22" s="40">
        <f>COUNTIF(Vertices[Eigenvector Centrality],"&gt;= "&amp;N22)-COUNTIF(Vertices[Eigenvector Centrality],"&gt;="&amp;N23)</f>
        <v>0</v>
      </c>
      <c r="P22" s="39">
        <f t="shared" si="7"/>
        <v>0.8933581818181824</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0.7636363636363638</v>
      </c>
      <c r="G23" s="42">
        <f>COUNTIF(Vertices[In-Degree],"&gt;= "&amp;F23)-COUNTIF(Vertices[In-Degree],"&gt;="&amp;F24)</f>
        <v>0</v>
      </c>
      <c r="H23" s="41">
        <f t="shared" si="3"/>
        <v>0.7636363636363638</v>
      </c>
      <c r="I23" s="42">
        <f>COUNTIF(Vertices[Out-Degree],"&gt;= "&amp;H23)-COUNTIF(Vertices[Out-Degree],"&gt;="&amp;H24)</f>
        <v>0</v>
      </c>
      <c r="J23" s="41">
        <f t="shared" si="4"/>
        <v>1.5272727272727276</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0.12041667272727279</v>
      </c>
      <c r="O23" s="42">
        <f>COUNTIF(Vertices[Eigenvector Centrality],"&gt;= "&amp;N23)-COUNTIF(Vertices[Eigenvector Centrality],"&gt;="&amp;N24)</f>
        <v>0</v>
      </c>
      <c r="P23" s="41">
        <f t="shared" si="7"/>
        <v>0.9097450909090915</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7</v>
      </c>
      <c r="D24" s="34">
        <f t="shared" si="1"/>
        <v>0</v>
      </c>
      <c r="E24" s="3">
        <f>COUNTIF(Vertices[Degree],"&gt;= "&amp;D24)-COUNTIF(Vertices[Degree],"&gt;="&amp;D25)</f>
        <v>0</v>
      </c>
      <c r="F24" s="39">
        <f t="shared" si="2"/>
        <v>0.8000000000000002</v>
      </c>
      <c r="G24" s="40">
        <f>COUNTIF(Vertices[In-Degree],"&gt;= "&amp;F24)-COUNTIF(Vertices[In-Degree],"&gt;="&amp;F25)</f>
        <v>0</v>
      </c>
      <c r="H24" s="39">
        <f t="shared" si="3"/>
        <v>0.8000000000000002</v>
      </c>
      <c r="I24" s="40">
        <f>COUNTIF(Vertices[Out-Degree],"&gt;= "&amp;H24)-COUNTIF(Vertices[Out-Degree],"&gt;="&amp;H25)</f>
        <v>0</v>
      </c>
      <c r="J24" s="39">
        <f t="shared" si="4"/>
        <v>1.6000000000000003</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0.12615080000000006</v>
      </c>
      <c r="O24" s="40">
        <f>COUNTIF(Vertices[Eigenvector Centrality],"&gt;= "&amp;N24)-COUNTIF(Vertices[Eigenvector Centrality],"&gt;="&amp;N25)</f>
        <v>0</v>
      </c>
      <c r="P24" s="39">
        <f t="shared" si="7"/>
        <v>0.9261320000000006</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0.8363636363636365</v>
      </c>
      <c r="G25" s="42">
        <f>COUNTIF(Vertices[In-Degree],"&gt;= "&amp;F25)-COUNTIF(Vertices[In-Degree],"&gt;="&amp;F26)</f>
        <v>0</v>
      </c>
      <c r="H25" s="41">
        <f t="shared" si="3"/>
        <v>0.8363636363636365</v>
      </c>
      <c r="I25" s="42">
        <f>COUNTIF(Vertices[Out-Degree],"&gt;= "&amp;H25)-COUNTIF(Vertices[Out-Degree],"&gt;="&amp;H26)</f>
        <v>0</v>
      </c>
      <c r="J25" s="41">
        <f t="shared" si="4"/>
        <v>1.672727272727273</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0.13188492727272733</v>
      </c>
      <c r="O25" s="42">
        <f>COUNTIF(Vertices[Eigenvector Centrality],"&gt;= "&amp;N25)-COUNTIF(Vertices[Eigenvector Centrality],"&gt;="&amp;N26)</f>
        <v>0</v>
      </c>
      <c r="P25" s="41">
        <f t="shared" si="7"/>
        <v>0.9425189090909097</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0.8727272727272729</v>
      </c>
      <c r="G26" s="40">
        <f>COUNTIF(Vertices[In-Degree],"&gt;= "&amp;F26)-COUNTIF(Vertices[In-Degree],"&gt;="&amp;F28)</f>
        <v>0</v>
      </c>
      <c r="H26" s="39">
        <f t="shared" si="3"/>
        <v>0.8727272727272729</v>
      </c>
      <c r="I26" s="40">
        <f>COUNTIF(Vertices[Out-Degree],"&gt;= "&amp;H26)-COUNTIF(Vertices[Out-Degree],"&gt;="&amp;H28)</f>
        <v>0</v>
      </c>
      <c r="J26" s="39">
        <f t="shared" si="4"/>
        <v>1.7454545454545458</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0.1376190545454546</v>
      </c>
      <c r="O26" s="40">
        <f>COUNTIF(Vertices[Eigenvector Centrality],"&gt;= "&amp;N26)-COUNTIF(Vertices[Eigenvector Centrality],"&gt;="&amp;N28)</f>
        <v>0</v>
      </c>
      <c r="P26" s="39">
        <f t="shared" si="7"/>
        <v>0.9589058181818189</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0.73913</v>
      </c>
      <c r="D27" s="34"/>
      <c r="E27" s="3">
        <f>COUNTIF(Vertices[Degree],"&gt;= "&amp;D27)-COUNTIF(Vertices[Degree],"&gt;="&amp;D28)</f>
        <v>0</v>
      </c>
      <c r="F27" s="78"/>
      <c r="G27" s="79">
        <f>COUNTIF(Vertices[In-Degree],"&gt;= "&amp;F27)-COUNTIF(Vertices[In-Degree],"&gt;="&amp;F28)</f>
        <v>-12</v>
      </c>
      <c r="H27" s="78"/>
      <c r="I27" s="79">
        <f>COUNTIF(Vertices[Out-Degree],"&gt;= "&amp;H27)-COUNTIF(Vertices[Out-Degree],"&gt;="&amp;H28)</f>
        <v>-13</v>
      </c>
      <c r="J27" s="78"/>
      <c r="K27" s="79">
        <f>COUNTIF(Vertices[Betweenness Centrality],"&gt;= "&amp;J27)-COUNTIF(Vertices[Betweenness Centrality],"&gt;="&amp;J28)</f>
        <v>-2</v>
      </c>
      <c r="L27" s="78"/>
      <c r="M27" s="79">
        <f>COUNTIF(Vertices[Closeness Centrality],"&gt;= "&amp;L27)-COUNTIF(Vertices[Closeness Centrality],"&gt;="&amp;L28)</f>
        <v>-8</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-5</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0.9090909090909093</v>
      </c>
      <c r="I28" s="42">
        <f>COUNTIF(Vertices[Out-Degree],"&gt;= "&amp;H28)-COUNTIF(Vertices[Out-Degree],"&gt;="&amp;H40)</f>
        <v>0</v>
      </c>
      <c r="J28" s="41">
        <f>J26+($J$57-$J$2)/BinDivisor</f>
        <v>1.8181818181818186</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0.14335318181818185</v>
      </c>
      <c r="O28" s="42">
        <f>COUNTIF(Vertices[Eigenvector Centrality],"&gt;= "&amp;N28)-COUNTIF(Vertices[Eigenvector Centrality],"&gt;="&amp;N40)</f>
        <v>1</v>
      </c>
      <c r="P28" s="41">
        <f>P26+($P$57-$P$2)/BinDivisor</f>
        <v>0.975292727272728</v>
      </c>
      <c r="Q28" s="42">
        <f>COUNTIF(Vertices[PageRank],"&gt;= "&amp;P28)-COUNTIF(Vertices[PageRank],"&gt;="&amp;P40)</f>
        <v>2</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0.03594771241830065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566</v>
      </c>
      <c r="B30" s="36">
        <v>0.450274</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567</v>
      </c>
      <c r="B32" s="36" t="s">
        <v>568</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-12</v>
      </c>
      <c r="H38" s="78"/>
      <c r="I38" s="79">
        <f>COUNTIF(Vertices[Out-Degree],"&gt;= "&amp;H38)-COUNTIF(Vertices[Out-Degree],"&gt;="&amp;H40)</f>
        <v>-13</v>
      </c>
      <c r="J38" s="78"/>
      <c r="K38" s="79">
        <f>COUNTIF(Vertices[Betweenness Centrality],"&gt;= "&amp;J38)-COUNTIF(Vertices[Betweenness Centrality],"&gt;="&amp;J40)</f>
        <v>-2</v>
      </c>
      <c r="L38" s="78"/>
      <c r="M38" s="79">
        <f>COUNTIF(Vertices[Closeness Centrality],"&gt;= "&amp;L38)-COUNTIF(Vertices[Closeness Centrality],"&gt;="&amp;L40)</f>
        <v>-8</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-5</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-12</v>
      </c>
      <c r="H39" s="78"/>
      <c r="I39" s="79">
        <f>COUNTIF(Vertices[Out-Degree],"&gt;= "&amp;H39)-COUNTIF(Vertices[Out-Degree],"&gt;="&amp;H40)</f>
        <v>-13</v>
      </c>
      <c r="J39" s="78"/>
      <c r="K39" s="79">
        <f>COUNTIF(Vertices[Betweenness Centrality],"&gt;= "&amp;J39)-COUNTIF(Vertices[Betweenness Centrality],"&gt;="&amp;J40)</f>
        <v>-2</v>
      </c>
      <c r="L39" s="78"/>
      <c r="M39" s="79">
        <f>COUNTIF(Vertices[Closeness Centrality],"&gt;= "&amp;L39)-COUNTIF(Vertices[Closeness Centrality],"&gt;="&amp;L40)</f>
        <v>-8</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-5</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0.9454545454545457</v>
      </c>
      <c r="I40" s="40">
        <f>COUNTIF(Vertices[Out-Degree],"&gt;= "&amp;H40)-COUNTIF(Vertices[Out-Degree],"&gt;="&amp;H41)</f>
        <v>0</v>
      </c>
      <c r="J40" s="39">
        <f>J28+($J$57-$J$2)/BinDivisor</f>
        <v>1.8909090909090913</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0.14908730909090911</v>
      </c>
      <c r="O40" s="40">
        <f>COUNTIF(Vertices[Eigenvector Centrality],"&gt;= "&amp;N40)-COUNTIF(Vertices[Eigenvector Centrality],"&gt;="&amp;N41)</f>
        <v>0</v>
      </c>
      <c r="P40" s="39">
        <f>P28+($P$57-$P$2)/BinDivisor</f>
        <v>0.9916796363636371</v>
      </c>
      <c r="Q40" s="40">
        <f>COUNTIF(Vertices[PageRank],"&gt;= "&amp;P40)-COUNTIF(Vertices[PageRank],"&gt;="&amp;P41)</f>
        <v>9</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8</v>
      </c>
      <c r="H41" s="41">
        <f aca="true" t="shared" si="12" ref="H41:H56">H40+($H$57-$H$2)/BinDivisor</f>
        <v>0.981818181818182</v>
      </c>
      <c r="I41" s="42">
        <f>COUNTIF(Vertices[Out-Degree],"&gt;= "&amp;H41)-COUNTIF(Vertices[Out-Degree],"&gt;="&amp;H42)</f>
        <v>10</v>
      </c>
      <c r="J41" s="41">
        <f aca="true" t="shared" si="13" ref="J41:J56">J40+($J$57-$J$2)/BinDivisor</f>
        <v>1.963636363636364</v>
      </c>
      <c r="K41" s="42">
        <f>COUNTIF(Vertices[Betweenness Centrality],"&gt;= "&amp;J41)-COUNTIF(Vertices[Betweenness Centrality],"&gt;="&amp;J42)</f>
        <v>1</v>
      </c>
      <c r="L41" s="41">
        <f aca="true" t="shared" si="14" ref="L41:L56">L40+($L$57-$L$2)/BinDivisor</f>
        <v>0.490909090909091</v>
      </c>
      <c r="M41" s="42">
        <f>COUNTIF(Vertices[Closeness Centrality],"&gt;= "&amp;L41)-COUNTIF(Vertices[Closeness Centrality],"&gt;="&amp;L42)</f>
        <v>4</v>
      </c>
      <c r="N41" s="41">
        <f aca="true" t="shared" si="15" ref="N41:N56">N40+($N$57-$N$2)/BinDivisor</f>
        <v>0.15482143636363638</v>
      </c>
      <c r="O41" s="42">
        <f>COUNTIF(Vertices[Eigenvector Centrality],"&gt;= "&amp;N41)-COUNTIF(Vertices[Eigenvector Centrality],"&gt;="&amp;N42)</f>
        <v>0</v>
      </c>
      <c r="P41" s="41">
        <f aca="true" t="shared" si="16" ref="P41:P56">P40+($P$57-$P$2)/BinDivisor</f>
        <v>1.008066545454546</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1.0181818181818183</v>
      </c>
      <c r="G42" s="40">
        <f>COUNTIF(Vertices[In-Degree],"&gt;= "&amp;F42)-COUNTIF(Vertices[In-Degree],"&gt;="&amp;F43)</f>
        <v>0</v>
      </c>
      <c r="H42" s="39">
        <f t="shared" si="12"/>
        <v>1.0181818181818183</v>
      </c>
      <c r="I42" s="40">
        <f>COUNTIF(Vertices[Out-Degree],"&gt;= "&amp;H42)-COUNTIF(Vertices[Out-Degree],"&gt;="&amp;H43)</f>
        <v>0</v>
      </c>
      <c r="J42" s="39">
        <f t="shared" si="13"/>
        <v>2.0363636363636366</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0.16055556363636364</v>
      </c>
      <c r="O42" s="40">
        <f>COUNTIF(Vertices[Eigenvector Centrality],"&gt;= "&amp;N42)-COUNTIF(Vertices[Eigenvector Centrality],"&gt;="&amp;N43)</f>
        <v>0</v>
      </c>
      <c r="P42" s="39">
        <f t="shared" si="16"/>
        <v>1.0244534545454551</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1.0545454545454547</v>
      </c>
      <c r="G43" s="42">
        <f>COUNTIF(Vertices[In-Degree],"&gt;= "&amp;F43)-COUNTIF(Vertices[In-Degree],"&gt;="&amp;F44)</f>
        <v>0</v>
      </c>
      <c r="H43" s="41">
        <f t="shared" si="12"/>
        <v>1.0545454545454547</v>
      </c>
      <c r="I43" s="42">
        <f>COUNTIF(Vertices[Out-Degree],"&gt;= "&amp;H43)-COUNTIF(Vertices[Out-Degree],"&gt;="&amp;H44)</f>
        <v>0</v>
      </c>
      <c r="J43" s="41">
        <f t="shared" si="13"/>
        <v>2.1090909090909093</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0.1662896909090909</v>
      </c>
      <c r="O43" s="42">
        <f>COUNTIF(Vertices[Eigenvector Centrality],"&gt;= "&amp;N43)-COUNTIF(Vertices[Eigenvector Centrality],"&gt;="&amp;N44)</f>
        <v>0</v>
      </c>
      <c r="P43" s="41">
        <f t="shared" si="16"/>
        <v>1.0408403636363641</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1.090909090909091</v>
      </c>
      <c r="I44" s="40">
        <f>COUNTIF(Vertices[Out-Degree],"&gt;= "&amp;H44)-COUNTIF(Vertices[Out-Degree],"&gt;="&amp;H45)</f>
        <v>0</v>
      </c>
      <c r="J44" s="39">
        <f t="shared" si="13"/>
        <v>2.181818181818182</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0.17202381818181817</v>
      </c>
      <c r="O44" s="40">
        <f>COUNTIF(Vertices[Eigenvector Centrality],"&gt;= "&amp;N44)-COUNTIF(Vertices[Eigenvector Centrality],"&gt;="&amp;N45)</f>
        <v>0</v>
      </c>
      <c r="P44" s="39">
        <f t="shared" si="16"/>
        <v>1.0572272727272731</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1.1272727272727274</v>
      </c>
      <c r="G45" s="42">
        <f>COUNTIF(Vertices[In-Degree],"&gt;= "&amp;F45)-COUNTIF(Vertices[In-Degree],"&gt;="&amp;F46)</f>
        <v>0</v>
      </c>
      <c r="H45" s="41">
        <f t="shared" si="12"/>
        <v>1.1272727272727274</v>
      </c>
      <c r="I45" s="42">
        <f>COUNTIF(Vertices[Out-Degree],"&gt;= "&amp;H45)-COUNTIF(Vertices[Out-Degree],"&gt;="&amp;H46)</f>
        <v>0</v>
      </c>
      <c r="J45" s="41">
        <f t="shared" si="13"/>
        <v>2.254545454545455</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0.17775794545454543</v>
      </c>
      <c r="O45" s="42">
        <f>COUNTIF(Vertices[Eigenvector Centrality],"&gt;= "&amp;N45)-COUNTIF(Vertices[Eigenvector Centrality],"&gt;="&amp;N46)</f>
        <v>0</v>
      </c>
      <c r="P45" s="41">
        <f t="shared" si="16"/>
        <v>1.0736141818181821</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1.1636363636363638</v>
      </c>
      <c r="G46" s="40">
        <f>COUNTIF(Vertices[In-Degree],"&gt;= "&amp;F46)-COUNTIF(Vertices[In-Degree],"&gt;="&amp;F47)</f>
        <v>0</v>
      </c>
      <c r="H46" s="39">
        <f t="shared" si="12"/>
        <v>1.1636363636363638</v>
      </c>
      <c r="I46" s="40">
        <f>COUNTIF(Vertices[Out-Degree],"&gt;= "&amp;H46)-COUNTIF(Vertices[Out-Degree],"&gt;="&amp;H47)</f>
        <v>0</v>
      </c>
      <c r="J46" s="39">
        <f t="shared" si="13"/>
        <v>2.3272727272727276</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0.1834920727272727</v>
      </c>
      <c r="O46" s="40">
        <f>COUNTIF(Vertices[Eigenvector Centrality],"&gt;= "&amp;N46)-COUNTIF(Vertices[Eigenvector Centrality],"&gt;="&amp;N47)</f>
        <v>0</v>
      </c>
      <c r="P46" s="39">
        <f t="shared" si="16"/>
        <v>1.0900010909090911</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1.2000000000000002</v>
      </c>
      <c r="I47" s="42">
        <f>COUNTIF(Vertices[Out-Degree],"&gt;= "&amp;H47)-COUNTIF(Vertices[Out-Degree],"&gt;="&amp;H48)</f>
        <v>0</v>
      </c>
      <c r="J47" s="41">
        <f t="shared" si="13"/>
        <v>2.4000000000000004</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0.18922619999999996</v>
      </c>
      <c r="O47" s="42">
        <f>COUNTIF(Vertices[Eigenvector Centrality],"&gt;= "&amp;N47)-COUNTIF(Vertices[Eigenvector Centrality],"&gt;="&amp;N48)</f>
        <v>0</v>
      </c>
      <c r="P47" s="41">
        <f t="shared" si="16"/>
        <v>1.1063880000000001</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1.2363636363636366</v>
      </c>
      <c r="I48" s="40">
        <f>COUNTIF(Vertices[Out-Degree],"&gt;= "&amp;H48)-COUNTIF(Vertices[Out-Degree],"&gt;="&amp;H49)</f>
        <v>0</v>
      </c>
      <c r="J48" s="39">
        <f t="shared" si="13"/>
        <v>2.472727272727273</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0.19496032727272722</v>
      </c>
      <c r="O48" s="40">
        <f>COUNTIF(Vertices[Eigenvector Centrality],"&gt;= "&amp;N48)-COUNTIF(Vertices[Eigenvector Centrality],"&gt;="&amp;N49)</f>
        <v>0</v>
      </c>
      <c r="P48" s="39">
        <f t="shared" si="16"/>
        <v>1.1227749090909092</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1.272727272727273</v>
      </c>
      <c r="I49" s="42">
        <f>COUNTIF(Vertices[Out-Degree],"&gt;= "&amp;H49)-COUNTIF(Vertices[Out-Degree],"&gt;="&amp;H50)</f>
        <v>0</v>
      </c>
      <c r="J49" s="41">
        <f t="shared" si="13"/>
        <v>2.545454545454546</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0.20069445454545448</v>
      </c>
      <c r="O49" s="42">
        <f>COUNTIF(Vertices[Eigenvector Centrality],"&gt;= "&amp;N49)-COUNTIF(Vertices[Eigenvector Centrality],"&gt;="&amp;N50)</f>
        <v>0</v>
      </c>
      <c r="P49" s="41">
        <f t="shared" si="16"/>
        <v>1.1391618181818182</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1.3090909090909093</v>
      </c>
      <c r="I50" s="40">
        <f>COUNTIF(Vertices[Out-Degree],"&gt;= "&amp;H50)-COUNTIF(Vertices[Out-Degree],"&gt;="&amp;H51)</f>
        <v>0</v>
      </c>
      <c r="J50" s="39">
        <f t="shared" si="13"/>
        <v>2.6181818181818186</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0.20642858181818174</v>
      </c>
      <c r="O50" s="40">
        <f>COUNTIF(Vertices[Eigenvector Centrality],"&gt;= "&amp;N50)-COUNTIF(Vertices[Eigenvector Centrality],"&gt;="&amp;N51)</f>
        <v>0</v>
      </c>
      <c r="P50" s="39">
        <f t="shared" si="16"/>
        <v>1.1555487272727272</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1.3454545454545457</v>
      </c>
      <c r="I51" s="42">
        <f>COUNTIF(Vertices[Out-Degree],"&gt;= "&amp;H51)-COUNTIF(Vertices[Out-Degree],"&gt;="&amp;H52)</f>
        <v>0</v>
      </c>
      <c r="J51" s="41">
        <f t="shared" si="13"/>
        <v>2.6909090909090914</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0.212162709090909</v>
      </c>
      <c r="O51" s="42">
        <f>COUNTIF(Vertices[Eigenvector Centrality],"&gt;= "&amp;N51)-COUNTIF(Vertices[Eigenvector Centrality],"&gt;="&amp;N52)</f>
        <v>0</v>
      </c>
      <c r="P51" s="41">
        <f t="shared" si="16"/>
        <v>1.1719356363636362</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1.381818181818182</v>
      </c>
      <c r="I52" s="40">
        <f>COUNTIF(Vertices[Out-Degree],"&gt;= "&amp;H52)-COUNTIF(Vertices[Out-Degree],"&gt;="&amp;H53)</f>
        <v>0</v>
      </c>
      <c r="J52" s="39">
        <f t="shared" si="13"/>
        <v>2.763636363636364</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0.21789683636363627</v>
      </c>
      <c r="O52" s="40">
        <f>COUNTIF(Vertices[Eigenvector Centrality],"&gt;= "&amp;N52)-COUNTIF(Vertices[Eigenvector Centrality],"&gt;="&amp;N53)</f>
        <v>0</v>
      </c>
      <c r="P52" s="39">
        <f t="shared" si="16"/>
        <v>1.1883225454545452</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1.4181818181818184</v>
      </c>
      <c r="I53" s="42">
        <f>COUNTIF(Vertices[Out-Degree],"&gt;= "&amp;H53)-COUNTIF(Vertices[Out-Degree],"&gt;="&amp;H54)</f>
        <v>0</v>
      </c>
      <c r="J53" s="41">
        <f t="shared" si="13"/>
        <v>2.836363636363637</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0.22363096363636353</v>
      </c>
      <c r="O53" s="42">
        <f>COUNTIF(Vertices[Eigenvector Centrality],"&gt;= "&amp;N53)-COUNTIF(Vertices[Eigenvector Centrality],"&gt;="&amp;N54)</f>
        <v>0</v>
      </c>
      <c r="P53" s="41">
        <f t="shared" si="16"/>
        <v>1.2047094545454542</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1.4545454545454548</v>
      </c>
      <c r="I54" s="40">
        <f>COUNTIF(Vertices[Out-Degree],"&gt;= "&amp;H54)-COUNTIF(Vertices[Out-Degree],"&gt;="&amp;H55)</f>
        <v>0</v>
      </c>
      <c r="J54" s="39">
        <f t="shared" si="13"/>
        <v>2.9090909090909096</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0.2293650909090908</v>
      </c>
      <c r="O54" s="40">
        <f>COUNTIF(Vertices[Eigenvector Centrality],"&gt;= "&amp;N54)-COUNTIF(Vertices[Eigenvector Centrality],"&gt;="&amp;N55)</f>
        <v>0</v>
      </c>
      <c r="P54" s="39">
        <f t="shared" si="16"/>
        <v>1.2210963636363632</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1.4909090909090912</v>
      </c>
      <c r="G55" s="42">
        <f>COUNTIF(Vertices[In-Degree],"&gt;= "&amp;F55)-COUNTIF(Vertices[In-Degree],"&gt;="&amp;F56)</f>
        <v>0</v>
      </c>
      <c r="H55" s="41">
        <f t="shared" si="12"/>
        <v>1.4909090909090912</v>
      </c>
      <c r="I55" s="42">
        <f>COUNTIF(Vertices[Out-Degree],"&gt;= "&amp;H55)-COUNTIF(Vertices[Out-Degree],"&gt;="&amp;H56)</f>
        <v>0</v>
      </c>
      <c r="J55" s="41">
        <f t="shared" si="13"/>
        <v>2.9818181818181824</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0.23509921818181806</v>
      </c>
      <c r="O55" s="42">
        <f>COUNTIF(Vertices[Eigenvector Centrality],"&gt;= "&amp;N55)-COUNTIF(Vertices[Eigenvector Centrality],"&gt;="&amp;N56)</f>
        <v>0</v>
      </c>
      <c r="P55" s="41">
        <f t="shared" si="16"/>
        <v>1.2374832727272722</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1.5272727272727276</v>
      </c>
      <c r="G56" s="40">
        <f>COUNTIF(Vertices[In-Degree],"&gt;= "&amp;F56)-COUNTIF(Vertices[In-Degree],"&gt;="&amp;F57)</f>
        <v>0</v>
      </c>
      <c r="H56" s="39">
        <f t="shared" si="12"/>
        <v>1.5272727272727276</v>
      </c>
      <c r="I56" s="40">
        <f>COUNTIF(Vertices[Out-Degree],"&gt;= "&amp;H56)-COUNTIF(Vertices[Out-Degree],"&gt;="&amp;H57)</f>
        <v>0</v>
      </c>
      <c r="J56" s="39">
        <f t="shared" si="13"/>
        <v>3.054545454545455</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0.24083334545454532</v>
      </c>
      <c r="O56" s="40">
        <f>COUNTIF(Vertices[Eigenvector Centrality],"&gt;= "&amp;N56)-COUNTIF(Vertices[Eigenvector Centrality],"&gt;="&amp;N57)</f>
        <v>2</v>
      </c>
      <c r="P56" s="39">
        <f t="shared" si="16"/>
        <v>1.2538701818181812</v>
      </c>
      <c r="Q56" s="40">
        <f>COUNTIF(Vertices[PageRank],"&gt;= "&amp;P56)-COUNTIF(Vertices[PageRank],"&gt;="&amp;P57)</f>
        <v>2</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v>
      </c>
      <c r="G57" s="44">
        <f>COUNTIF(Vertices[In-Degree],"&gt;= "&amp;F57)-COUNTIF(Vertices[In-Degree],"&gt;="&amp;F58)</f>
        <v>4</v>
      </c>
      <c r="H57" s="43">
        <f>MAX(Vertices[Out-Degree])</f>
        <v>2</v>
      </c>
      <c r="I57" s="44">
        <f>COUNTIF(Vertices[Out-Degree],"&gt;= "&amp;H57)-COUNTIF(Vertices[Out-Degree],"&gt;="&amp;H58)</f>
        <v>3</v>
      </c>
      <c r="J57" s="43">
        <f>MAX(Vertices[Betweenness Centrality])</f>
        <v>4</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0.315377</v>
      </c>
      <c r="O57" s="44">
        <f>COUNTIF(Vertices[Eigenvector Centrality],"&gt;= "&amp;N57)-COUNTIF(Vertices[Eigenvector Centrality],"&gt;="&amp;N58)</f>
        <v>1</v>
      </c>
      <c r="P57" s="43">
        <f>MAX(Vertices[PageRank])</f>
        <v>1.4669</v>
      </c>
      <c r="Q57" s="44">
        <f>COUNTIF(Vertices[PageRank],"&gt;= "&amp;P57)-COUNTIF(Vertices[PageRank],"&gt;="&amp;P58)</f>
        <v>1</v>
      </c>
      <c r="R57" s="43">
        <f>MAX(Vertices[Clustering Coefficient])</f>
        <v>0.5</v>
      </c>
      <c r="S57" s="47">
        <f>COUNTIF(Vertices[Clustering Coefficient],"&gt;= "&amp;R57)-COUNTIF(Vertices[Clustering Coefficient],"&gt;="&amp;R58)</f>
        <v>5</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v>
      </c>
    </row>
    <row r="71" spans="1:2" ht="15">
      <c r="A71" s="35" t="s">
        <v>90</v>
      </c>
      <c r="B71" s="49">
        <f>_xlfn.IFERROR(AVERAGE(Vertices[In-Degree]),NoMetricMessage)</f>
        <v>0.8888888888888888</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0.8888888888888888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4</v>
      </c>
    </row>
    <row r="99" spans="1:2" ht="15">
      <c r="A99" s="35" t="s">
        <v>102</v>
      </c>
      <c r="B99" s="49">
        <f>_xlfn.IFERROR(AVERAGE(Vertices[Betweenness Centrality]),NoMetricMessage)</f>
        <v>0.3333333333333333</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0.42777772222222216</v>
      </c>
    </row>
    <row r="114" spans="1:2" ht="15">
      <c r="A114" s="35" t="s">
        <v>109</v>
      </c>
      <c r="B114" s="49">
        <f>_xlfn.IFERROR(MEDIAN(Vertices[Closeness Centrality]),NoMetricMessage)</f>
        <v>0.333333</v>
      </c>
    </row>
    <row r="125" spans="1:2" ht="15">
      <c r="A125" s="35" t="s">
        <v>112</v>
      </c>
      <c r="B125" s="49">
        <f>IF(COUNT(Vertices[Eigenvector Centrality])&gt;0,N2,NoMetricMessage)</f>
        <v>0</v>
      </c>
    </row>
    <row r="126" spans="1:2" ht="15">
      <c r="A126" s="35" t="s">
        <v>113</v>
      </c>
      <c r="B126" s="49">
        <f>IF(COUNT(Vertices[Eigenvector Centrality])&gt;0,N57,NoMetricMessage)</f>
        <v>0.315377</v>
      </c>
    </row>
    <row r="127" spans="1:2" ht="15">
      <c r="A127" s="35" t="s">
        <v>114</v>
      </c>
      <c r="B127" s="49">
        <f>_xlfn.IFERROR(AVERAGE(Vertices[Eigenvector Centrality]),NoMetricMessage)</f>
        <v>0.05555555555555555</v>
      </c>
    </row>
    <row r="128" spans="1:2" ht="15">
      <c r="A128" s="35" t="s">
        <v>115</v>
      </c>
      <c r="B128" s="49">
        <f>_xlfn.IFERROR(MEDIAN(Vertices[Eigenvector Centrality]),NoMetricMessage)</f>
        <v>0</v>
      </c>
    </row>
    <row r="139" spans="1:2" ht="15">
      <c r="A139" s="35" t="s">
        <v>140</v>
      </c>
      <c r="B139" s="49">
        <f>IF(COUNT(Vertices[PageRank])&gt;0,P2,NoMetricMessage)</f>
        <v>0.56562</v>
      </c>
    </row>
    <row r="140" spans="1:2" ht="15">
      <c r="A140" s="35" t="s">
        <v>141</v>
      </c>
      <c r="B140" s="49">
        <f>IF(COUNT(Vertices[PageRank])&gt;0,P57,NoMetricMessage)</f>
        <v>1.4669</v>
      </c>
    </row>
    <row r="141" spans="1:2" ht="15">
      <c r="A141" s="35" t="s">
        <v>142</v>
      </c>
      <c r="B141" s="49">
        <f>_xlfn.IFERROR(AVERAGE(Vertices[PageRank]),NoMetricMessage)</f>
        <v>0.9999712222222222</v>
      </c>
    </row>
    <row r="142" spans="1:2" ht="15">
      <c r="A142" s="35" t="s">
        <v>143</v>
      </c>
      <c r="B142" s="49">
        <f>_xlfn.IFERROR(MEDIAN(Vertices[PageRank]),NoMetricMessage)</f>
        <v>0.999971</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0.14814814814814814</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509</v>
      </c>
      <c r="K7" s="13" t="s">
        <v>510</v>
      </c>
    </row>
    <row r="8" spans="1:11" ht="409.5">
      <c r="A8"/>
      <c r="B8">
        <v>2</v>
      </c>
      <c r="C8">
        <v>2</v>
      </c>
      <c r="D8" t="s">
        <v>61</v>
      </c>
      <c r="E8" t="s">
        <v>61</v>
      </c>
      <c r="H8" t="s">
        <v>73</v>
      </c>
      <c r="J8" t="s">
        <v>511</v>
      </c>
      <c r="K8" s="13" t="s">
        <v>512</v>
      </c>
    </row>
    <row r="9" spans="1:11" ht="409.5">
      <c r="A9"/>
      <c r="B9">
        <v>3</v>
      </c>
      <c r="C9">
        <v>4</v>
      </c>
      <c r="D9" t="s">
        <v>62</v>
      </c>
      <c r="E9" t="s">
        <v>62</v>
      </c>
      <c r="H9" t="s">
        <v>74</v>
      </c>
      <c r="J9" t="s">
        <v>513</v>
      </c>
      <c r="K9" s="13" t="s">
        <v>514</v>
      </c>
    </row>
    <row r="10" spans="1:11" ht="409.5">
      <c r="A10"/>
      <c r="B10">
        <v>4</v>
      </c>
      <c r="D10" t="s">
        <v>63</v>
      </c>
      <c r="E10" t="s">
        <v>63</v>
      </c>
      <c r="H10" t="s">
        <v>75</v>
      </c>
      <c r="J10" t="s">
        <v>515</v>
      </c>
      <c r="K10" s="13" t="s">
        <v>516</v>
      </c>
    </row>
    <row r="11" spans="1:11" ht="15">
      <c r="A11"/>
      <c r="B11">
        <v>5</v>
      </c>
      <c r="D11" t="s">
        <v>46</v>
      </c>
      <c r="E11">
        <v>1</v>
      </c>
      <c r="H11" t="s">
        <v>76</v>
      </c>
      <c r="J11" t="s">
        <v>517</v>
      </c>
      <c r="K11" t="s">
        <v>518</v>
      </c>
    </row>
    <row r="12" spans="1:11" ht="15">
      <c r="A12"/>
      <c r="B12"/>
      <c r="D12" t="s">
        <v>64</v>
      </c>
      <c r="E12">
        <v>2</v>
      </c>
      <c r="H12">
        <v>0</v>
      </c>
      <c r="J12" t="s">
        <v>519</v>
      </c>
      <c r="K12" t="s">
        <v>520</v>
      </c>
    </row>
    <row r="13" spans="1:11" ht="15">
      <c r="A13"/>
      <c r="B13"/>
      <c r="D13">
        <v>1</v>
      </c>
      <c r="E13">
        <v>3</v>
      </c>
      <c r="H13">
        <v>1</v>
      </c>
      <c r="J13" t="s">
        <v>521</v>
      </c>
      <c r="K13" t="s">
        <v>522</v>
      </c>
    </row>
    <row r="14" spans="4:11" ht="15">
      <c r="D14">
        <v>2</v>
      </c>
      <c r="E14">
        <v>4</v>
      </c>
      <c r="H14">
        <v>2</v>
      </c>
      <c r="J14" t="s">
        <v>523</v>
      </c>
      <c r="K14" t="s">
        <v>524</v>
      </c>
    </row>
    <row r="15" spans="4:11" ht="15">
      <c r="D15">
        <v>3</v>
      </c>
      <c r="E15">
        <v>5</v>
      </c>
      <c r="H15">
        <v>3</v>
      </c>
      <c r="J15" t="s">
        <v>525</v>
      </c>
      <c r="K15" t="s">
        <v>526</v>
      </c>
    </row>
    <row r="16" spans="4:11" ht="15">
      <c r="D16">
        <v>4</v>
      </c>
      <c r="E16">
        <v>6</v>
      </c>
      <c r="H16">
        <v>4</v>
      </c>
      <c r="J16" t="s">
        <v>527</v>
      </c>
      <c r="K16" t="s">
        <v>528</v>
      </c>
    </row>
    <row r="17" spans="4:11" ht="15">
      <c r="D17">
        <v>5</v>
      </c>
      <c r="E17">
        <v>7</v>
      </c>
      <c r="H17">
        <v>5</v>
      </c>
      <c r="J17" t="s">
        <v>529</v>
      </c>
      <c r="K17" t="s">
        <v>530</v>
      </c>
    </row>
    <row r="18" spans="4:11" ht="15">
      <c r="D18">
        <v>6</v>
      </c>
      <c r="E18">
        <v>8</v>
      </c>
      <c r="H18">
        <v>6</v>
      </c>
      <c r="J18" t="s">
        <v>531</v>
      </c>
      <c r="K18" t="s">
        <v>532</v>
      </c>
    </row>
    <row r="19" spans="4:11" ht="15">
      <c r="D19">
        <v>7</v>
      </c>
      <c r="E19">
        <v>9</v>
      </c>
      <c r="H19">
        <v>7</v>
      </c>
      <c r="J19" t="s">
        <v>533</v>
      </c>
      <c r="K19" t="s">
        <v>534</v>
      </c>
    </row>
    <row r="20" spans="4:11" ht="15">
      <c r="D20">
        <v>8</v>
      </c>
      <c r="H20">
        <v>8</v>
      </c>
      <c r="J20" t="s">
        <v>535</v>
      </c>
      <c r="K20" t="s">
        <v>536</v>
      </c>
    </row>
    <row r="21" spans="4:11" ht="409.5">
      <c r="D21">
        <v>9</v>
      </c>
      <c r="H21">
        <v>9</v>
      </c>
      <c r="J21" t="s">
        <v>537</v>
      </c>
      <c r="K21" s="13" t="s">
        <v>538</v>
      </c>
    </row>
    <row r="22" spans="4:11" ht="409.5">
      <c r="D22">
        <v>10</v>
      </c>
      <c r="J22" t="s">
        <v>539</v>
      </c>
      <c r="K22" s="13" t="s">
        <v>540</v>
      </c>
    </row>
    <row r="23" spans="4:11" ht="409.5">
      <c r="D23">
        <v>11</v>
      </c>
      <c r="J23" t="s">
        <v>541</v>
      </c>
      <c r="K23" s="13" t="s">
        <v>542</v>
      </c>
    </row>
    <row r="24" spans="10:11" ht="409.5">
      <c r="J24" t="s">
        <v>543</v>
      </c>
      <c r="K24" s="13" t="s">
        <v>844</v>
      </c>
    </row>
    <row r="25" spans="10:11" ht="15">
      <c r="J25" t="s">
        <v>544</v>
      </c>
      <c r="K25" t="b">
        <v>0</v>
      </c>
    </row>
    <row r="26" spans="10:11" ht="15">
      <c r="J26" t="s">
        <v>842</v>
      </c>
      <c r="K26" t="s">
        <v>843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561</v>
      </c>
      <c r="B2" s="128" t="s">
        <v>562</v>
      </c>
      <c r="C2" s="67" t="s">
        <v>563</v>
      </c>
    </row>
    <row r="3" spans="1:3" ht="15">
      <c r="A3" s="127" t="s">
        <v>546</v>
      </c>
      <c r="B3" s="127" t="s">
        <v>546</v>
      </c>
      <c r="C3" s="36">
        <v>4</v>
      </c>
    </row>
    <row r="4" spans="1:3" ht="15">
      <c r="A4" s="127" t="s">
        <v>547</v>
      </c>
      <c r="B4" s="127" t="s">
        <v>547</v>
      </c>
      <c r="C4" s="36">
        <v>14</v>
      </c>
    </row>
    <row r="5" spans="1:3" ht="15">
      <c r="A5" s="127" t="s">
        <v>548</v>
      </c>
      <c r="B5" s="127" t="s">
        <v>548</v>
      </c>
      <c r="C5" s="36">
        <v>3</v>
      </c>
    </row>
    <row r="6" spans="1:3" ht="15">
      <c r="A6" s="127" t="s">
        <v>549</v>
      </c>
      <c r="B6" s="127" t="s">
        <v>549</v>
      </c>
      <c r="C6" s="36">
        <v>2</v>
      </c>
    </row>
    <row r="7" spans="1:3" ht="15">
      <c r="A7" s="127" t="s">
        <v>550</v>
      </c>
      <c r="B7" s="127" t="s">
        <v>550</v>
      </c>
      <c r="C7" s="36">
        <v>3</v>
      </c>
    </row>
    <row r="8" spans="1:3" ht="15">
      <c r="A8" s="127" t="s">
        <v>551</v>
      </c>
      <c r="B8" s="127" t="s">
        <v>551</v>
      </c>
      <c r="C8"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569</v>
      </c>
      <c r="B1" s="13" t="s">
        <v>572</v>
      </c>
      <c r="C1" s="85" t="s">
        <v>573</v>
      </c>
      <c r="D1" s="85" t="s">
        <v>575</v>
      </c>
      <c r="E1" s="13" t="s">
        <v>574</v>
      </c>
      <c r="F1" s="13" t="s">
        <v>577</v>
      </c>
      <c r="G1" s="85" t="s">
        <v>576</v>
      </c>
      <c r="H1" s="85" t="s">
        <v>579</v>
      </c>
      <c r="I1" s="13" t="s">
        <v>578</v>
      </c>
      <c r="J1" s="13" t="s">
        <v>581</v>
      </c>
      <c r="K1" s="13" t="s">
        <v>580</v>
      </c>
      <c r="L1" s="13" t="s">
        <v>583</v>
      </c>
      <c r="M1" s="85" t="s">
        <v>582</v>
      </c>
      <c r="N1" s="85" t="s">
        <v>584</v>
      </c>
    </row>
    <row r="2" spans="1:14" ht="15">
      <c r="A2" s="90" t="s">
        <v>253</v>
      </c>
      <c r="B2" s="85">
        <v>12</v>
      </c>
      <c r="C2" s="85"/>
      <c r="D2" s="85"/>
      <c r="E2" s="90" t="s">
        <v>253</v>
      </c>
      <c r="F2" s="85">
        <v>12</v>
      </c>
      <c r="G2" s="85"/>
      <c r="H2" s="85"/>
      <c r="I2" s="90" t="s">
        <v>252</v>
      </c>
      <c r="J2" s="85">
        <v>1</v>
      </c>
      <c r="K2" s="90" t="s">
        <v>250</v>
      </c>
      <c r="L2" s="85">
        <v>2</v>
      </c>
      <c r="M2" s="85"/>
      <c r="N2" s="85"/>
    </row>
    <row r="3" spans="1:14" ht="15">
      <c r="A3" s="90" t="s">
        <v>250</v>
      </c>
      <c r="B3" s="85">
        <v>2</v>
      </c>
      <c r="C3" s="85"/>
      <c r="D3" s="85"/>
      <c r="E3" s="90" t="s">
        <v>248</v>
      </c>
      <c r="F3" s="85">
        <v>1</v>
      </c>
      <c r="G3" s="85"/>
      <c r="H3" s="85"/>
      <c r="I3" s="90" t="s">
        <v>251</v>
      </c>
      <c r="J3" s="85">
        <v>1</v>
      </c>
      <c r="K3" s="90" t="s">
        <v>249</v>
      </c>
      <c r="L3" s="85">
        <v>1</v>
      </c>
      <c r="M3" s="85"/>
      <c r="N3" s="85"/>
    </row>
    <row r="4" spans="1:14" ht="15">
      <c r="A4" s="90" t="s">
        <v>570</v>
      </c>
      <c r="B4" s="85">
        <v>1</v>
      </c>
      <c r="C4" s="85"/>
      <c r="D4" s="85"/>
      <c r="E4" s="90" t="s">
        <v>570</v>
      </c>
      <c r="F4" s="85">
        <v>1</v>
      </c>
      <c r="G4" s="85"/>
      <c r="H4" s="85"/>
      <c r="I4" s="85"/>
      <c r="J4" s="85"/>
      <c r="K4" s="85"/>
      <c r="L4" s="85"/>
      <c r="M4" s="85"/>
      <c r="N4" s="85"/>
    </row>
    <row r="5" spans="1:14" ht="15">
      <c r="A5" s="90" t="s">
        <v>571</v>
      </c>
      <c r="B5" s="85">
        <v>1</v>
      </c>
      <c r="C5" s="85"/>
      <c r="D5" s="85"/>
      <c r="E5" s="90" t="s">
        <v>571</v>
      </c>
      <c r="F5" s="85">
        <v>1</v>
      </c>
      <c r="G5" s="85"/>
      <c r="H5" s="85"/>
      <c r="I5" s="85"/>
      <c r="J5" s="85"/>
      <c r="K5" s="85"/>
      <c r="L5" s="85"/>
      <c r="M5" s="85"/>
      <c r="N5" s="85"/>
    </row>
    <row r="6" spans="1:14" ht="15">
      <c r="A6" s="90" t="s">
        <v>252</v>
      </c>
      <c r="B6" s="85">
        <v>1</v>
      </c>
      <c r="C6" s="85"/>
      <c r="D6" s="85"/>
      <c r="E6" s="85"/>
      <c r="F6" s="85"/>
      <c r="G6" s="85"/>
      <c r="H6" s="85"/>
      <c r="I6" s="85"/>
      <c r="J6" s="85"/>
      <c r="K6" s="85"/>
      <c r="L6" s="85"/>
      <c r="M6" s="85"/>
      <c r="N6" s="85"/>
    </row>
    <row r="7" spans="1:14" ht="15">
      <c r="A7" s="90" t="s">
        <v>251</v>
      </c>
      <c r="B7" s="85">
        <v>1</v>
      </c>
      <c r="C7" s="85"/>
      <c r="D7" s="85"/>
      <c r="E7" s="85"/>
      <c r="F7" s="85"/>
      <c r="G7" s="85"/>
      <c r="H7" s="85"/>
      <c r="I7" s="85"/>
      <c r="J7" s="85"/>
      <c r="K7" s="85"/>
      <c r="L7" s="85"/>
      <c r="M7" s="85"/>
      <c r="N7" s="85"/>
    </row>
    <row r="8" spans="1:14" ht="15">
      <c r="A8" s="90" t="s">
        <v>249</v>
      </c>
      <c r="B8" s="85">
        <v>1</v>
      </c>
      <c r="C8" s="85"/>
      <c r="D8" s="85"/>
      <c r="E8" s="85"/>
      <c r="F8" s="85"/>
      <c r="G8" s="85"/>
      <c r="H8" s="85"/>
      <c r="I8" s="85"/>
      <c r="J8" s="85"/>
      <c r="K8" s="85"/>
      <c r="L8" s="85"/>
      <c r="M8" s="85"/>
      <c r="N8" s="85"/>
    </row>
    <row r="9" spans="1:14" ht="15">
      <c r="A9" s="90" t="s">
        <v>248</v>
      </c>
      <c r="B9" s="85">
        <v>1</v>
      </c>
      <c r="C9" s="85"/>
      <c r="D9" s="85"/>
      <c r="E9" s="85"/>
      <c r="F9" s="85"/>
      <c r="G9" s="85"/>
      <c r="H9" s="85"/>
      <c r="I9" s="85"/>
      <c r="J9" s="85"/>
      <c r="K9" s="85"/>
      <c r="L9" s="85"/>
      <c r="M9" s="85"/>
      <c r="N9" s="85"/>
    </row>
    <row r="12" spans="1:14" ht="15" customHeight="1">
      <c r="A12" s="13" t="s">
        <v>589</v>
      </c>
      <c r="B12" s="13" t="s">
        <v>572</v>
      </c>
      <c r="C12" s="85" t="s">
        <v>592</v>
      </c>
      <c r="D12" s="85" t="s">
        <v>575</v>
      </c>
      <c r="E12" s="13" t="s">
        <v>593</v>
      </c>
      <c r="F12" s="13" t="s">
        <v>577</v>
      </c>
      <c r="G12" s="85" t="s">
        <v>594</v>
      </c>
      <c r="H12" s="85" t="s">
        <v>579</v>
      </c>
      <c r="I12" s="13" t="s">
        <v>595</v>
      </c>
      <c r="J12" s="13" t="s">
        <v>581</v>
      </c>
      <c r="K12" s="13" t="s">
        <v>596</v>
      </c>
      <c r="L12" s="13" t="s">
        <v>583</v>
      </c>
      <c r="M12" s="85" t="s">
        <v>597</v>
      </c>
      <c r="N12" s="85" t="s">
        <v>584</v>
      </c>
    </row>
    <row r="13" spans="1:14" ht="15">
      <c r="A13" s="85" t="s">
        <v>260</v>
      </c>
      <c r="B13" s="85">
        <v>12</v>
      </c>
      <c r="C13" s="85"/>
      <c r="D13" s="85"/>
      <c r="E13" s="85" t="s">
        <v>260</v>
      </c>
      <c r="F13" s="85">
        <v>12</v>
      </c>
      <c r="G13" s="85"/>
      <c r="H13" s="85"/>
      <c r="I13" s="85" t="s">
        <v>259</v>
      </c>
      <c r="J13" s="85">
        <v>1</v>
      </c>
      <c r="K13" s="85" t="s">
        <v>257</v>
      </c>
      <c r="L13" s="85">
        <v>2</v>
      </c>
      <c r="M13" s="85"/>
      <c r="N13" s="85"/>
    </row>
    <row r="14" spans="1:14" ht="15">
      <c r="A14" s="85" t="s">
        <v>257</v>
      </c>
      <c r="B14" s="85">
        <v>2</v>
      </c>
      <c r="C14" s="85"/>
      <c r="D14" s="85"/>
      <c r="E14" s="85" t="s">
        <v>255</v>
      </c>
      <c r="F14" s="85">
        <v>1</v>
      </c>
      <c r="G14" s="85"/>
      <c r="H14" s="85"/>
      <c r="I14" s="85" t="s">
        <v>258</v>
      </c>
      <c r="J14" s="85">
        <v>1</v>
      </c>
      <c r="K14" s="85" t="s">
        <v>256</v>
      </c>
      <c r="L14" s="85">
        <v>1</v>
      </c>
      <c r="M14" s="85"/>
      <c r="N14" s="85"/>
    </row>
    <row r="15" spans="1:14" ht="15">
      <c r="A15" s="85" t="s">
        <v>590</v>
      </c>
      <c r="B15" s="85">
        <v>1</v>
      </c>
      <c r="C15" s="85"/>
      <c r="D15" s="85"/>
      <c r="E15" s="85" t="s">
        <v>590</v>
      </c>
      <c r="F15" s="85">
        <v>1</v>
      </c>
      <c r="G15" s="85"/>
      <c r="H15" s="85"/>
      <c r="I15" s="85"/>
      <c r="J15" s="85"/>
      <c r="K15" s="85"/>
      <c r="L15" s="85"/>
      <c r="M15" s="85"/>
      <c r="N15" s="85"/>
    </row>
    <row r="16" spans="1:14" ht="15">
      <c r="A16" s="85" t="s">
        <v>591</v>
      </c>
      <c r="B16" s="85">
        <v>1</v>
      </c>
      <c r="C16" s="85"/>
      <c r="D16" s="85"/>
      <c r="E16" s="85" t="s">
        <v>591</v>
      </c>
      <c r="F16" s="85">
        <v>1</v>
      </c>
      <c r="G16" s="85"/>
      <c r="H16" s="85"/>
      <c r="I16" s="85"/>
      <c r="J16" s="85"/>
      <c r="K16" s="85"/>
      <c r="L16" s="85"/>
      <c r="M16" s="85"/>
      <c r="N16" s="85"/>
    </row>
    <row r="17" spans="1:14" ht="15">
      <c r="A17" s="85" t="s">
        <v>259</v>
      </c>
      <c r="B17" s="85">
        <v>1</v>
      </c>
      <c r="C17" s="85"/>
      <c r="D17" s="85"/>
      <c r="E17" s="85"/>
      <c r="F17" s="85"/>
      <c r="G17" s="85"/>
      <c r="H17" s="85"/>
      <c r="I17" s="85"/>
      <c r="J17" s="85"/>
      <c r="K17" s="85"/>
      <c r="L17" s="85"/>
      <c r="M17" s="85"/>
      <c r="N17" s="85"/>
    </row>
    <row r="18" spans="1:14" ht="15">
      <c r="A18" s="85" t="s">
        <v>258</v>
      </c>
      <c r="B18" s="85">
        <v>1</v>
      </c>
      <c r="C18" s="85"/>
      <c r="D18" s="85"/>
      <c r="E18" s="85"/>
      <c r="F18" s="85"/>
      <c r="G18" s="85"/>
      <c r="H18" s="85"/>
      <c r="I18" s="85"/>
      <c r="J18" s="85"/>
      <c r="K18" s="85"/>
      <c r="L18" s="85"/>
      <c r="M18" s="85"/>
      <c r="N18" s="85"/>
    </row>
    <row r="19" spans="1:14" ht="15">
      <c r="A19" s="85" t="s">
        <v>256</v>
      </c>
      <c r="B19" s="85">
        <v>1</v>
      </c>
      <c r="C19" s="85"/>
      <c r="D19" s="85"/>
      <c r="E19" s="85"/>
      <c r="F19" s="85"/>
      <c r="G19" s="85"/>
      <c r="H19" s="85"/>
      <c r="I19" s="85"/>
      <c r="J19" s="85"/>
      <c r="K19" s="85"/>
      <c r="L19" s="85"/>
      <c r="M19" s="85"/>
      <c r="N19" s="85"/>
    </row>
    <row r="20" spans="1:14" ht="15">
      <c r="A20" s="85" t="s">
        <v>255</v>
      </c>
      <c r="B20" s="85">
        <v>1</v>
      </c>
      <c r="C20" s="85"/>
      <c r="D20" s="85"/>
      <c r="E20" s="85"/>
      <c r="F20" s="85"/>
      <c r="G20" s="85"/>
      <c r="H20" s="85"/>
      <c r="I20" s="85"/>
      <c r="J20" s="85"/>
      <c r="K20" s="85"/>
      <c r="L20" s="85"/>
      <c r="M20" s="85"/>
      <c r="N20" s="85"/>
    </row>
    <row r="23" spans="1:14" ht="15" customHeight="1">
      <c r="A23" s="13" t="s">
        <v>602</v>
      </c>
      <c r="B23" s="13" t="s">
        <v>572</v>
      </c>
      <c r="C23" s="13" t="s">
        <v>612</v>
      </c>
      <c r="D23" s="13" t="s">
        <v>575</v>
      </c>
      <c r="E23" s="13" t="s">
        <v>613</v>
      </c>
      <c r="F23" s="13" t="s">
        <v>577</v>
      </c>
      <c r="G23" s="13" t="s">
        <v>618</v>
      </c>
      <c r="H23" s="13" t="s">
        <v>579</v>
      </c>
      <c r="I23" s="13" t="s">
        <v>619</v>
      </c>
      <c r="J23" s="13" t="s">
        <v>581</v>
      </c>
      <c r="K23" s="13" t="s">
        <v>620</v>
      </c>
      <c r="L23" s="13" t="s">
        <v>583</v>
      </c>
      <c r="M23" s="85" t="s">
        <v>628</v>
      </c>
      <c r="N23" s="85" t="s">
        <v>584</v>
      </c>
    </row>
    <row r="24" spans="1:14" ht="15">
      <c r="A24" s="85" t="s">
        <v>262</v>
      </c>
      <c r="B24" s="85">
        <v>22</v>
      </c>
      <c r="C24" s="85" t="s">
        <v>262</v>
      </c>
      <c r="D24" s="85">
        <v>3</v>
      </c>
      <c r="E24" s="85" t="s">
        <v>262</v>
      </c>
      <c r="F24" s="85">
        <v>14</v>
      </c>
      <c r="G24" s="85" t="s">
        <v>262</v>
      </c>
      <c r="H24" s="85">
        <v>1</v>
      </c>
      <c r="I24" s="85" t="s">
        <v>262</v>
      </c>
      <c r="J24" s="85">
        <v>2</v>
      </c>
      <c r="K24" s="85" t="s">
        <v>607</v>
      </c>
      <c r="L24" s="85">
        <v>3</v>
      </c>
      <c r="M24" s="85"/>
      <c r="N24" s="85"/>
    </row>
    <row r="25" spans="1:14" ht="15">
      <c r="A25" s="85" t="s">
        <v>603</v>
      </c>
      <c r="B25" s="85">
        <v>12</v>
      </c>
      <c r="C25" s="85"/>
      <c r="D25" s="85"/>
      <c r="E25" s="85" t="s">
        <v>603</v>
      </c>
      <c r="F25" s="85">
        <v>12</v>
      </c>
      <c r="G25" s="85"/>
      <c r="H25" s="85"/>
      <c r="I25" s="85" t="s">
        <v>610</v>
      </c>
      <c r="J25" s="85">
        <v>1</v>
      </c>
      <c r="K25" s="85" t="s">
        <v>608</v>
      </c>
      <c r="L25" s="85">
        <v>3</v>
      </c>
      <c r="M25" s="85"/>
      <c r="N25" s="85"/>
    </row>
    <row r="26" spans="1:14" ht="15">
      <c r="A26" s="85" t="s">
        <v>604</v>
      </c>
      <c r="B26" s="85">
        <v>12</v>
      </c>
      <c r="C26" s="85"/>
      <c r="D26" s="85"/>
      <c r="E26" s="85" t="s">
        <v>604</v>
      </c>
      <c r="F26" s="85">
        <v>12</v>
      </c>
      <c r="G26" s="85"/>
      <c r="H26" s="85"/>
      <c r="I26" s="85" t="s">
        <v>611</v>
      </c>
      <c r="J26" s="85">
        <v>1</v>
      </c>
      <c r="K26" s="85" t="s">
        <v>262</v>
      </c>
      <c r="L26" s="85">
        <v>2</v>
      </c>
      <c r="M26" s="85"/>
      <c r="N26" s="85"/>
    </row>
    <row r="27" spans="1:14" ht="15">
      <c r="A27" s="85" t="s">
        <v>605</v>
      </c>
      <c r="B27" s="85">
        <v>12</v>
      </c>
      <c r="C27" s="85"/>
      <c r="D27" s="85"/>
      <c r="E27" s="85" t="s">
        <v>605</v>
      </c>
      <c r="F27" s="85">
        <v>12</v>
      </c>
      <c r="G27" s="85"/>
      <c r="H27" s="85"/>
      <c r="I27" s="85"/>
      <c r="J27" s="85"/>
      <c r="K27" s="85" t="s">
        <v>621</v>
      </c>
      <c r="L27" s="85">
        <v>1</v>
      </c>
      <c r="M27" s="85"/>
      <c r="N27" s="85"/>
    </row>
    <row r="28" spans="1:14" ht="15">
      <c r="A28" s="85" t="s">
        <v>606</v>
      </c>
      <c r="B28" s="85">
        <v>12</v>
      </c>
      <c r="C28" s="85"/>
      <c r="D28" s="85"/>
      <c r="E28" s="85" t="s">
        <v>606</v>
      </c>
      <c r="F28" s="85">
        <v>12</v>
      </c>
      <c r="G28" s="85"/>
      <c r="H28" s="85"/>
      <c r="I28" s="85"/>
      <c r="J28" s="85"/>
      <c r="K28" s="85" t="s">
        <v>622</v>
      </c>
      <c r="L28" s="85">
        <v>1</v>
      </c>
      <c r="M28" s="85"/>
      <c r="N28" s="85"/>
    </row>
    <row r="29" spans="1:14" ht="15">
      <c r="A29" s="85" t="s">
        <v>607</v>
      </c>
      <c r="B29" s="85">
        <v>3</v>
      </c>
      <c r="C29" s="85"/>
      <c r="D29" s="85"/>
      <c r="E29" s="85" t="s">
        <v>614</v>
      </c>
      <c r="F29" s="85">
        <v>1</v>
      </c>
      <c r="G29" s="85"/>
      <c r="H29" s="85"/>
      <c r="I29" s="85"/>
      <c r="J29" s="85"/>
      <c r="K29" s="85" t="s">
        <v>623</v>
      </c>
      <c r="L29" s="85">
        <v>1</v>
      </c>
      <c r="M29" s="85"/>
      <c r="N29" s="85"/>
    </row>
    <row r="30" spans="1:14" ht="15">
      <c r="A30" s="85" t="s">
        <v>608</v>
      </c>
      <c r="B30" s="85">
        <v>3</v>
      </c>
      <c r="C30" s="85"/>
      <c r="D30" s="85"/>
      <c r="E30" s="85" t="s">
        <v>615</v>
      </c>
      <c r="F30" s="85">
        <v>1</v>
      </c>
      <c r="G30" s="85"/>
      <c r="H30" s="85"/>
      <c r="I30" s="85"/>
      <c r="J30" s="85"/>
      <c r="K30" s="85" t="s">
        <v>624</v>
      </c>
      <c r="L30" s="85">
        <v>1</v>
      </c>
      <c r="M30" s="85"/>
      <c r="N30" s="85"/>
    </row>
    <row r="31" spans="1:14" ht="15">
      <c r="A31" s="85" t="s">
        <v>609</v>
      </c>
      <c r="B31" s="85">
        <v>1</v>
      </c>
      <c r="C31" s="85"/>
      <c r="D31" s="85"/>
      <c r="E31" s="85" t="s">
        <v>616</v>
      </c>
      <c r="F31" s="85">
        <v>1</v>
      </c>
      <c r="G31" s="85"/>
      <c r="H31" s="85"/>
      <c r="I31" s="85"/>
      <c r="J31" s="85"/>
      <c r="K31" s="85" t="s">
        <v>625</v>
      </c>
      <c r="L31" s="85">
        <v>1</v>
      </c>
      <c r="M31" s="85"/>
      <c r="N31" s="85"/>
    </row>
    <row r="32" spans="1:14" ht="15">
      <c r="A32" s="85" t="s">
        <v>610</v>
      </c>
      <c r="B32" s="85">
        <v>1</v>
      </c>
      <c r="C32" s="85"/>
      <c r="D32" s="85"/>
      <c r="E32" s="85" t="s">
        <v>617</v>
      </c>
      <c r="F32" s="85">
        <v>1</v>
      </c>
      <c r="G32" s="85"/>
      <c r="H32" s="85"/>
      <c r="I32" s="85"/>
      <c r="J32" s="85"/>
      <c r="K32" s="85" t="s">
        <v>626</v>
      </c>
      <c r="L32" s="85">
        <v>1</v>
      </c>
      <c r="M32" s="85"/>
      <c r="N32" s="85"/>
    </row>
    <row r="33" spans="1:14" ht="15">
      <c r="A33" s="85" t="s">
        <v>611</v>
      </c>
      <c r="B33" s="85">
        <v>1</v>
      </c>
      <c r="C33" s="85"/>
      <c r="D33" s="85"/>
      <c r="E33" s="85" t="s">
        <v>609</v>
      </c>
      <c r="F33" s="85">
        <v>1</v>
      </c>
      <c r="G33" s="85"/>
      <c r="H33" s="85"/>
      <c r="I33" s="85"/>
      <c r="J33" s="85"/>
      <c r="K33" s="85" t="s">
        <v>627</v>
      </c>
      <c r="L33" s="85">
        <v>1</v>
      </c>
      <c r="M33" s="85"/>
      <c r="N33" s="85"/>
    </row>
    <row r="36" spans="1:14" ht="15" customHeight="1">
      <c r="A36" s="13" t="s">
        <v>633</v>
      </c>
      <c r="B36" s="13" t="s">
        <v>572</v>
      </c>
      <c r="C36" s="13" t="s">
        <v>644</v>
      </c>
      <c r="D36" s="13" t="s">
        <v>575</v>
      </c>
      <c r="E36" s="13" t="s">
        <v>651</v>
      </c>
      <c r="F36" s="13" t="s">
        <v>577</v>
      </c>
      <c r="G36" s="13" t="s">
        <v>657</v>
      </c>
      <c r="H36" s="13" t="s">
        <v>579</v>
      </c>
      <c r="I36" s="13" t="s">
        <v>667</v>
      </c>
      <c r="J36" s="13" t="s">
        <v>581</v>
      </c>
      <c r="K36" s="13" t="s">
        <v>668</v>
      </c>
      <c r="L36" s="13" t="s">
        <v>583</v>
      </c>
      <c r="M36" s="85" t="s">
        <v>676</v>
      </c>
      <c r="N36" s="85" t="s">
        <v>584</v>
      </c>
    </row>
    <row r="37" spans="1:14" ht="15">
      <c r="A37" s="91" t="s">
        <v>634</v>
      </c>
      <c r="B37" s="91">
        <v>48</v>
      </c>
      <c r="C37" s="91" t="s">
        <v>639</v>
      </c>
      <c r="D37" s="91">
        <v>3</v>
      </c>
      <c r="E37" s="91" t="s">
        <v>639</v>
      </c>
      <c r="F37" s="91">
        <v>14</v>
      </c>
      <c r="G37" s="91" t="s">
        <v>229</v>
      </c>
      <c r="H37" s="91">
        <v>2</v>
      </c>
      <c r="I37" s="91" t="s">
        <v>639</v>
      </c>
      <c r="J37" s="91">
        <v>2</v>
      </c>
      <c r="K37" s="91" t="s">
        <v>669</v>
      </c>
      <c r="L37" s="91">
        <v>3</v>
      </c>
      <c r="M37" s="91"/>
      <c r="N37" s="91"/>
    </row>
    <row r="38" spans="1:14" ht="15">
      <c r="A38" s="91" t="s">
        <v>635</v>
      </c>
      <c r="B38" s="91">
        <v>1</v>
      </c>
      <c r="C38" s="91" t="s">
        <v>212</v>
      </c>
      <c r="D38" s="91">
        <v>2</v>
      </c>
      <c r="E38" s="91" t="s">
        <v>640</v>
      </c>
      <c r="F38" s="91">
        <v>12</v>
      </c>
      <c r="G38" s="91" t="s">
        <v>658</v>
      </c>
      <c r="H38" s="91">
        <v>2</v>
      </c>
      <c r="I38" s="91"/>
      <c r="J38" s="91"/>
      <c r="K38" s="91" t="s">
        <v>670</v>
      </c>
      <c r="L38" s="91">
        <v>3</v>
      </c>
      <c r="M38" s="91"/>
      <c r="N38" s="91"/>
    </row>
    <row r="39" spans="1:14" ht="15">
      <c r="A39" s="91" t="s">
        <v>636</v>
      </c>
      <c r="B39" s="91">
        <v>0</v>
      </c>
      <c r="C39" s="91" t="s">
        <v>645</v>
      </c>
      <c r="D39" s="91">
        <v>2</v>
      </c>
      <c r="E39" s="91" t="s">
        <v>641</v>
      </c>
      <c r="F39" s="91">
        <v>12</v>
      </c>
      <c r="G39" s="91" t="s">
        <v>659</v>
      </c>
      <c r="H39" s="91">
        <v>2</v>
      </c>
      <c r="I39" s="91"/>
      <c r="J39" s="91"/>
      <c r="K39" s="91" t="s">
        <v>671</v>
      </c>
      <c r="L39" s="91">
        <v>2</v>
      </c>
      <c r="M39" s="91"/>
      <c r="N39" s="91"/>
    </row>
    <row r="40" spans="1:14" ht="15">
      <c r="A40" s="91" t="s">
        <v>637</v>
      </c>
      <c r="B40" s="91">
        <v>452</v>
      </c>
      <c r="C40" s="91" t="s">
        <v>646</v>
      </c>
      <c r="D40" s="91">
        <v>2</v>
      </c>
      <c r="E40" s="91" t="s">
        <v>642</v>
      </c>
      <c r="F40" s="91">
        <v>12</v>
      </c>
      <c r="G40" s="91" t="s">
        <v>660</v>
      </c>
      <c r="H40" s="91">
        <v>2</v>
      </c>
      <c r="I40" s="91"/>
      <c r="J40" s="91"/>
      <c r="K40" s="91" t="s">
        <v>672</v>
      </c>
      <c r="L40" s="91">
        <v>2</v>
      </c>
      <c r="M40" s="91"/>
      <c r="N40" s="91"/>
    </row>
    <row r="41" spans="1:14" ht="15">
      <c r="A41" s="91" t="s">
        <v>638</v>
      </c>
      <c r="B41" s="91">
        <v>501</v>
      </c>
      <c r="C41" s="91" t="s">
        <v>647</v>
      </c>
      <c r="D41" s="91">
        <v>2</v>
      </c>
      <c r="E41" s="91" t="s">
        <v>643</v>
      </c>
      <c r="F41" s="91">
        <v>12</v>
      </c>
      <c r="G41" s="91" t="s">
        <v>661</v>
      </c>
      <c r="H41" s="91">
        <v>2</v>
      </c>
      <c r="I41" s="91"/>
      <c r="J41" s="91"/>
      <c r="K41" s="91" t="s">
        <v>673</v>
      </c>
      <c r="L41" s="91">
        <v>2</v>
      </c>
      <c r="M41" s="91"/>
      <c r="N41" s="91"/>
    </row>
    <row r="42" spans="1:14" ht="15">
      <c r="A42" s="91" t="s">
        <v>639</v>
      </c>
      <c r="B42" s="91">
        <v>22</v>
      </c>
      <c r="C42" s="91" t="s">
        <v>648</v>
      </c>
      <c r="D42" s="91">
        <v>2</v>
      </c>
      <c r="E42" s="91" t="s">
        <v>652</v>
      </c>
      <c r="F42" s="91">
        <v>12</v>
      </c>
      <c r="G42" s="91" t="s">
        <v>662</v>
      </c>
      <c r="H42" s="91">
        <v>2</v>
      </c>
      <c r="I42" s="91"/>
      <c r="J42" s="91"/>
      <c r="K42" s="91" t="s">
        <v>626</v>
      </c>
      <c r="L42" s="91">
        <v>2</v>
      </c>
      <c r="M42" s="91"/>
      <c r="N42" s="91"/>
    </row>
    <row r="43" spans="1:14" ht="15">
      <c r="A43" s="91" t="s">
        <v>640</v>
      </c>
      <c r="B43" s="91">
        <v>12</v>
      </c>
      <c r="C43" s="91" t="s">
        <v>649</v>
      </c>
      <c r="D43" s="91">
        <v>2</v>
      </c>
      <c r="E43" s="91" t="s">
        <v>653</v>
      </c>
      <c r="F43" s="91">
        <v>12</v>
      </c>
      <c r="G43" s="91" t="s">
        <v>663</v>
      </c>
      <c r="H43" s="91">
        <v>2</v>
      </c>
      <c r="I43" s="91"/>
      <c r="J43" s="91"/>
      <c r="K43" s="91" t="s">
        <v>674</v>
      </c>
      <c r="L43" s="91">
        <v>2</v>
      </c>
      <c r="M43" s="91"/>
      <c r="N43" s="91"/>
    </row>
    <row r="44" spans="1:14" ht="15">
      <c r="A44" s="91" t="s">
        <v>641</v>
      </c>
      <c r="B44" s="91">
        <v>12</v>
      </c>
      <c r="C44" s="91" t="s">
        <v>225</v>
      </c>
      <c r="D44" s="91">
        <v>2</v>
      </c>
      <c r="E44" s="91" t="s">
        <v>654</v>
      </c>
      <c r="F44" s="91">
        <v>12</v>
      </c>
      <c r="G44" s="91" t="s">
        <v>664</v>
      </c>
      <c r="H44" s="91">
        <v>2</v>
      </c>
      <c r="I44" s="91"/>
      <c r="J44" s="91"/>
      <c r="K44" s="91" t="s">
        <v>675</v>
      </c>
      <c r="L44" s="91">
        <v>2</v>
      </c>
      <c r="M44" s="91"/>
      <c r="N44" s="91"/>
    </row>
    <row r="45" spans="1:14" ht="15">
      <c r="A45" s="91" t="s">
        <v>642</v>
      </c>
      <c r="B45" s="91">
        <v>12</v>
      </c>
      <c r="C45" s="91" t="s">
        <v>650</v>
      </c>
      <c r="D45" s="91">
        <v>2</v>
      </c>
      <c r="E45" s="91" t="s">
        <v>655</v>
      </c>
      <c r="F45" s="91">
        <v>12</v>
      </c>
      <c r="G45" s="91" t="s">
        <v>665</v>
      </c>
      <c r="H45" s="91">
        <v>2</v>
      </c>
      <c r="I45" s="91"/>
      <c r="J45" s="91"/>
      <c r="K45" s="91" t="s">
        <v>639</v>
      </c>
      <c r="L45" s="91">
        <v>2</v>
      </c>
      <c r="M45" s="91"/>
      <c r="N45" s="91"/>
    </row>
    <row r="46" spans="1:14" ht="15">
      <c r="A46" s="91" t="s">
        <v>643</v>
      </c>
      <c r="B46" s="91">
        <v>12</v>
      </c>
      <c r="C46" s="91"/>
      <c r="D46" s="91"/>
      <c r="E46" s="91" t="s">
        <v>656</v>
      </c>
      <c r="F46" s="91">
        <v>12</v>
      </c>
      <c r="G46" s="91" t="s">
        <v>666</v>
      </c>
      <c r="H46" s="91">
        <v>2</v>
      </c>
      <c r="I46" s="91"/>
      <c r="J46" s="91"/>
      <c r="K46" s="91"/>
      <c r="L46" s="91"/>
      <c r="M46" s="91"/>
      <c r="N46" s="91"/>
    </row>
    <row r="49" spans="1:14" ht="15" customHeight="1">
      <c r="A49" s="13" t="s">
        <v>682</v>
      </c>
      <c r="B49" s="13" t="s">
        <v>572</v>
      </c>
      <c r="C49" s="13" t="s">
        <v>693</v>
      </c>
      <c r="D49" s="13" t="s">
        <v>575</v>
      </c>
      <c r="E49" s="13" t="s">
        <v>699</v>
      </c>
      <c r="F49" s="13" t="s">
        <v>577</v>
      </c>
      <c r="G49" s="13" t="s">
        <v>700</v>
      </c>
      <c r="H49" s="13" t="s">
        <v>579</v>
      </c>
      <c r="I49" s="85" t="s">
        <v>710</v>
      </c>
      <c r="J49" s="85" t="s">
        <v>581</v>
      </c>
      <c r="K49" s="13" t="s">
        <v>711</v>
      </c>
      <c r="L49" s="13" t="s">
        <v>583</v>
      </c>
      <c r="M49" s="85" t="s">
        <v>719</v>
      </c>
      <c r="N49" s="85" t="s">
        <v>584</v>
      </c>
    </row>
    <row r="50" spans="1:14" ht="15">
      <c r="A50" s="91" t="s">
        <v>683</v>
      </c>
      <c r="B50" s="91">
        <v>12</v>
      </c>
      <c r="C50" s="91" t="s">
        <v>694</v>
      </c>
      <c r="D50" s="91">
        <v>2</v>
      </c>
      <c r="E50" s="91" t="s">
        <v>683</v>
      </c>
      <c r="F50" s="91">
        <v>12</v>
      </c>
      <c r="G50" s="91" t="s">
        <v>701</v>
      </c>
      <c r="H50" s="91">
        <v>2</v>
      </c>
      <c r="I50" s="91"/>
      <c r="J50" s="91"/>
      <c r="K50" s="91" t="s">
        <v>712</v>
      </c>
      <c r="L50" s="91">
        <v>2</v>
      </c>
      <c r="M50" s="91"/>
      <c r="N50" s="91"/>
    </row>
    <row r="51" spans="1:14" ht="15">
      <c r="A51" s="91" t="s">
        <v>684</v>
      </c>
      <c r="B51" s="91">
        <v>12</v>
      </c>
      <c r="C51" s="91" t="s">
        <v>695</v>
      </c>
      <c r="D51" s="91">
        <v>2</v>
      </c>
      <c r="E51" s="91" t="s">
        <v>684</v>
      </c>
      <c r="F51" s="91">
        <v>12</v>
      </c>
      <c r="G51" s="91" t="s">
        <v>702</v>
      </c>
      <c r="H51" s="91">
        <v>2</v>
      </c>
      <c r="I51" s="91"/>
      <c r="J51" s="91"/>
      <c r="K51" s="91" t="s">
        <v>713</v>
      </c>
      <c r="L51" s="91">
        <v>2</v>
      </c>
      <c r="M51" s="91"/>
      <c r="N51" s="91"/>
    </row>
    <row r="52" spans="1:14" ht="15">
      <c r="A52" s="91" t="s">
        <v>685</v>
      </c>
      <c r="B52" s="91">
        <v>12</v>
      </c>
      <c r="C52" s="91" t="s">
        <v>696</v>
      </c>
      <c r="D52" s="91">
        <v>2</v>
      </c>
      <c r="E52" s="91" t="s">
        <v>685</v>
      </c>
      <c r="F52" s="91">
        <v>12</v>
      </c>
      <c r="G52" s="91" t="s">
        <v>703</v>
      </c>
      <c r="H52" s="91">
        <v>2</v>
      </c>
      <c r="I52" s="91"/>
      <c r="J52" s="91"/>
      <c r="K52" s="91" t="s">
        <v>714</v>
      </c>
      <c r="L52" s="91">
        <v>2</v>
      </c>
      <c r="M52" s="91"/>
      <c r="N52" s="91"/>
    </row>
    <row r="53" spans="1:14" ht="15">
      <c r="A53" s="91" t="s">
        <v>686</v>
      </c>
      <c r="B53" s="91">
        <v>12</v>
      </c>
      <c r="C53" s="91" t="s">
        <v>697</v>
      </c>
      <c r="D53" s="91">
        <v>2</v>
      </c>
      <c r="E53" s="91" t="s">
        <v>686</v>
      </c>
      <c r="F53" s="91">
        <v>12</v>
      </c>
      <c r="G53" s="91" t="s">
        <v>704</v>
      </c>
      <c r="H53" s="91">
        <v>2</v>
      </c>
      <c r="I53" s="91"/>
      <c r="J53" s="91"/>
      <c r="K53" s="91" t="s">
        <v>715</v>
      </c>
      <c r="L53" s="91">
        <v>2</v>
      </c>
      <c r="M53" s="91"/>
      <c r="N53" s="91"/>
    </row>
    <row r="54" spans="1:14" ht="15">
      <c r="A54" s="91" t="s">
        <v>687</v>
      </c>
      <c r="B54" s="91">
        <v>12</v>
      </c>
      <c r="C54" s="91" t="s">
        <v>698</v>
      </c>
      <c r="D54" s="91">
        <v>2</v>
      </c>
      <c r="E54" s="91" t="s">
        <v>687</v>
      </c>
      <c r="F54" s="91">
        <v>12</v>
      </c>
      <c r="G54" s="91" t="s">
        <v>705</v>
      </c>
      <c r="H54" s="91">
        <v>2</v>
      </c>
      <c r="I54" s="91"/>
      <c r="J54" s="91"/>
      <c r="K54" s="91" t="s">
        <v>716</v>
      </c>
      <c r="L54" s="91">
        <v>2</v>
      </c>
      <c r="M54" s="91"/>
      <c r="N54" s="91"/>
    </row>
    <row r="55" spans="1:14" ht="15">
      <c r="A55" s="91" t="s">
        <v>688</v>
      </c>
      <c r="B55" s="91">
        <v>12</v>
      </c>
      <c r="C55" s="91"/>
      <c r="D55" s="91"/>
      <c r="E55" s="91" t="s">
        <v>688</v>
      </c>
      <c r="F55" s="91">
        <v>12</v>
      </c>
      <c r="G55" s="91" t="s">
        <v>706</v>
      </c>
      <c r="H55" s="91">
        <v>2</v>
      </c>
      <c r="I55" s="91"/>
      <c r="J55" s="91"/>
      <c r="K55" s="91" t="s">
        <v>717</v>
      </c>
      <c r="L55" s="91">
        <v>2</v>
      </c>
      <c r="M55" s="91"/>
      <c r="N55" s="91"/>
    </row>
    <row r="56" spans="1:14" ht="15">
      <c r="A56" s="91" t="s">
        <v>689</v>
      </c>
      <c r="B56" s="91">
        <v>12</v>
      </c>
      <c r="C56" s="91"/>
      <c r="D56" s="91"/>
      <c r="E56" s="91" t="s">
        <v>689</v>
      </c>
      <c r="F56" s="91">
        <v>12</v>
      </c>
      <c r="G56" s="91" t="s">
        <v>707</v>
      </c>
      <c r="H56" s="91">
        <v>2</v>
      </c>
      <c r="I56" s="91"/>
      <c r="J56" s="91"/>
      <c r="K56" s="91" t="s">
        <v>718</v>
      </c>
      <c r="L56" s="91">
        <v>2</v>
      </c>
      <c r="M56" s="91"/>
      <c r="N56" s="91"/>
    </row>
    <row r="57" spans="1:14" ht="15">
      <c r="A57" s="91" t="s">
        <v>690</v>
      </c>
      <c r="B57" s="91">
        <v>12</v>
      </c>
      <c r="C57" s="91"/>
      <c r="D57" s="91"/>
      <c r="E57" s="91" t="s">
        <v>690</v>
      </c>
      <c r="F57" s="91">
        <v>12</v>
      </c>
      <c r="G57" s="91" t="s">
        <v>708</v>
      </c>
      <c r="H57" s="91">
        <v>2</v>
      </c>
      <c r="I57" s="91"/>
      <c r="J57" s="91"/>
      <c r="K57" s="91"/>
      <c r="L57" s="91"/>
      <c r="M57" s="91"/>
      <c r="N57" s="91"/>
    </row>
    <row r="58" spans="1:14" ht="15">
      <c r="A58" s="91" t="s">
        <v>691</v>
      </c>
      <c r="B58" s="91">
        <v>12</v>
      </c>
      <c r="C58" s="91"/>
      <c r="D58" s="91"/>
      <c r="E58" s="91" t="s">
        <v>691</v>
      </c>
      <c r="F58" s="91">
        <v>12</v>
      </c>
      <c r="G58" s="91" t="s">
        <v>709</v>
      </c>
      <c r="H58" s="91">
        <v>2</v>
      </c>
      <c r="I58" s="91"/>
      <c r="J58" s="91"/>
      <c r="K58" s="91"/>
      <c r="L58" s="91"/>
      <c r="M58" s="91"/>
      <c r="N58" s="91"/>
    </row>
    <row r="59" spans="1:14" ht="15">
      <c r="A59" s="91" t="s">
        <v>692</v>
      </c>
      <c r="B59" s="91">
        <v>12</v>
      </c>
      <c r="C59" s="91"/>
      <c r="D59" s="91"/>
      <c r="E59" s="91" t="s">
        <v>692</v>
      </c>
      <c r="F59" s="91">
        <v>12</v>
      </c>
      <c r="G59" s="91"/>
      <c r="H59" s="91"/>
      <c r="I59" s="91"/>
      <c r="J59" s="91"/>
      <c r="K59" s="91"/>
      <c r="L59" s="91"/>
      <c r="M59" s="91"/>
      <c r="N59" s="91"/>
    </row>
    <row r="62" spans="1:14" ht="15" customHeight="1">
      <c r="A62" s="13" t="s">
        <v>725</v>
      </c>
      <c r="B62" s="13" t="s">
        <v>572</v>
      </c>
      <c r="C62" s="13" t="s">
        <v>727</v>
      </c>
      <c r="D62" s="13" t="s">
        <v>575</v>
      </c>
      <c r="E62" s="85" t="s">
        <v>728</v>
      </c>
      <c r="F62" s="85" t="s">
        <v>577</v>
      </c>
      <c r="G62" s="13" t="s">
        <v>731</v>
      </c>
      <c r="H62" s="13" t="s">
        <v>579</v>
      </c>
      <c r="I62" s="85" t="s">
        <v>733</v>
      </c>
      <c r="J62" s="85" t="s">
        <v>581</v>
      </c>
      <c r="K62" s="85" t="s">
        <v>735</v>
      </c>
      <c r="L62" s="85" t="s">
        <v>583</v>
      </c>
      <c r="M62" s="13" t="s">
        <v>737</v>
      </c>
      <c r="N62" s="13" t="s">
        <v>584</v>
      </c>
    </row>
    <row r="63" spans="1:14" ht="15">
      <c r="A63" s="85" t="s">
        <v>229</v>
      </c>
      <c r="B63" s="85">
        <v>1</v>
      </c>
      <c r="C63" s="85" t="s">
        <v>212</v>
      </c>
      <c r="D63" s="85">
        <v>1</v>
      </c>
      <c r="E63" s="85"/>
      <c r="F63" s="85"/>
      <c r="G63" s="85" t="s">
        <v>229</v>
      </c>
      <c r="H63" s="85">
        <v>1</v>
      </c>
      <c r="I63" s="85"/>
      <c r="J63" s="85"/>
      <c r="K63" s="85"/>
      <c r="L63" s="85"/>
      <c r="M63" s="85" t="s">
        <v>226</v>
      </c>
      <c r="N63" s="85">
        <v>1</v>
      </c>
    </row>
    <row r="64" spans="1:14" ht="15">
      <c r="A64" s="85" t="s">
        <v>226</v>
      </c>
      <c r="B64" s="85">
        <v>1</v>
      </c>
      <c r="C64" s="85"/>
      <c r="D64" s="85"/>
      <c r="E64" s="85"/>
      <c r="F64" s="85"/>
      <c r="G64" s="85"/>
      <c r="H64" s="85"/>
      <c r="I64" s="85"/>
      <c r="J64" s="85"/>
      <c r="K64" s="85"/>
      <c r="L64" s="85"/>
      <c r="M64" s="85"/>
      <c r="N64" s="85"/>
    </row>
    <row r="65" spans="1:14" ht="15">
      <c r="A65" s="85" t="s">
        <v>212</v>
      </c>
      <c r="B65" s="85">
        <v>1</v>
      </c>
      <c r="C65" s="85"/>
      <c r="D65" s="85"/>
      <c r="E65" s="85"/>
      <c r="F65" s="85"/>
      <c r="G65" s="85"/>
      <c r="H65" s="85"/>
      <c r="I65" s="85"/>
      <c r="J65" s="85"/>
      <c r="K65" s="85"/>
      <c r="L65" s="85"/>
      <c r="M65" s="85"/>
      <c r="N65" s="85"/>
    </row>
    <row r="68" spans="1:14" ht="15" customHeight="1">
      <c r="A68" s="13" t="s">
        <v>726</v>
      </c>
      <c r="B68" s="13" t="s">
        <v>572</v>
      </c>
      <c r="C68" s="13" t="s">
        <v>729</v>
      </c>
      <c r="D68" s="13" t="s">
        <v>575</v>
      </c>
      <c r="E68" s="85" t="s">
        <v>730</v>
      </c>
      <c r="F68" s="85" t="s">
        <v>577</v>
      </c>
      <c r="G68" s="13" t="s">
        <v>732</v>
      </c>
      <c r="H68" s="13" t="s">
        <v>579</v>
      </c>
      <c r="I68" s="13" t="s">
        <v>734</v>
      </c>
      <c r="J68" s="13" t="s">
        <v>581</v>
      </c>
      <c r="K68" s="13" t="s">
        <v>736</v>
      </c>
      <c r="L68" s="13" t="s">
        <v>583</v>
      </c>
      <c r="M68" s="85" t="s">
        <v>738</v>
      </c>
      <c r="N68" s="85" t="s">
        <v>584</v>
      </c>
    </row>
    <row r="69" spans="1:14" ht="15">
      <c r="A69" s="85" t="s">
        <v>225</v>
      </c>
      <c r="B69" s="85">
        <v>2</v>
      </c>
      <c r="C69" s="85" t="s">
        <v>225</v>
      </c>
      <c r="D69" s="85">
        <v>2</v>
      </c>
      <c r="E69" s="85"/>
      <c r="F69" s="85"/>
      <c r="G69" s="85" t="s">
        <v>221</v>
      </c>
      <c r="H69" s="85">
        <v>1</v>
      </c>
      <c r="I69" s="85" t="s">
        <v>228</v>
      </c>
      <c r="J69" s="85">
        <v>1</v>
      </c>
      <c r="K69" s="85" t="s">
        <v>217</v>
      </c>
      <c r="L69" s="85">
        <v>1</v>
      </c>
      <c r="M69" s="85"/>
      <c r="N69" s="85"/>
    </row>
    <row r="70" spans="1:14" ht="15">
      <c r="A70" s="85" t="s">
        <v>221</v>
      </c>
      <c r="B70" s="85">
        <v>1</v>
      </c>
      <c r="C70" s="85" t="s">
        <v>212</v>
      </c>
      <c r="D70" s="85">
        <v>1</v>
      </c>
      <c r="E70" s="85"/>
      <c r="F70" s="85"/>
      <c r="G70" s="85" t="s">
        <v>229</v>
      </c>
      <c r="H70" s="85">
        <v>1</v>
      </c>
      <c r="I70" s="85" t="s">
        <v>227</v>
      </c>
      <c r="J70" s="85">
        <v>1</v>
      </c>
      <c r="K70" s="85"/>
      <c r="L70" s="85"/>
      <c r="M70" s="85"/>
      <c r="N70" s="85"/>
    </row>
    <row r="71" spans="1:14" ht="15">
      <c r="A71" s="85" t="s">
        <v>229</v>
      </c>
      <c r="B71" s="85">
        <v>1</v>
      </c>
      <c r="C71" s="85"/>
      <c r="D71" s="85"/>
      <c r="E71" s="85"/>
      <c r="F71" s="85"/>
      <c r="G71" s="85"/>
      <c r="H71" s="85"/>
      <c r="I71" s="85"/>
      <c r="J71" s="85"/>
      <c r="K71" s="85"/>
      <c r="L71" s="85"/>
      <c r="M71" s="85"/>
      <c r="N71" s="85"/>
    </row>
    <row r="72" spans="1:14" ht="15">
      <c r="A72" s="85" t="s">
        <v>228</v>
      </c>
      <c r="B72" s="85">
        <v>1</v>
      </c>
      <c r="C72" s="85"/>
      <c r="D72" s="85"/>
      <c r="E72" s="85"/>
      <c r="F72" s="85"/>
      <c r="G72" s="85"/>
      <c r="H72" s="85"/>
      <c r="I72" s="85"/>
      <c r="J72" s="85"/>
      <c r="K72" s="85"/>
      <c r="L72" s="85"/>
      <c r="M72" s="85"/>
      <c r="N72" s="85"/>
    </row>
    <row r="73" spans="1:14" ht="15">
      <c r="A73" s="85" t="s">
        <v>227</v>
      </c>
      <c r="B73" s="85">
        <v>1</v>
      </c>
      <c r="C73" s="85"/>
      <c r="D73" s="85"/>
      <c r="E73" s="85"/>
      <c r="F73" s="85"/>
      <c r="G73" s="85"/>
      <c r="H73" s="85"/>
      <c r="I73" s="85"/>
      <c r="J73" s="85"/>
      <c r="K73" s="85"/>
      <c r="L73" s="85"/>
      <c r="M73" s="85"/>
      <c r="N73" s="85"/>
    </row>
    <row r="74" spans="1:14" ht="15">
      <c r="A74" s="85" t="s">
        <v>217</v>
      </c>
      <c r="B74" s="85">
        <v>1</v>
      </c>
      <c r="C74" s="85"/>
      <c r="D74" s="85"/>
      <c r="E74" s="85"/>
      <c r="F74" s="85"/>
      <c r="G74" s="85"/>
      <c r="H74" s="85"/>
      <c r="I74" s="85"/>
      <c r="J74" s="85"/>
      <c r="K74" s="85"/>
      <c r="L74" s="85"/>
      <c r="M74" s="85"/>
      <c r="N74" s="85"/>
    </row>
    <row r="75" spans="1:14" ht="15">
      <c r="A75" s="85" t="s">
        <v>212</v>
      </c>
      <c r="B75" s="85">
        <v>1</v>
      </c>
      <c r="C75" s="85"/>
      <c r="D75" s="85"/>
      <c r="E75" s="85"/>
      <c r="F75" s="85"/>
      <c r="G75" s="85"/>
      <c r="H75" s="85"/>
      <c r="I75" s="85"/>
      <c r="J75" s="85"/>
      <c r="K75" s="85"/>
      <c r="L75" s="85"/>
      <c r="M75" s="85"/>
      <c r="N75" s="85"/>
    </row>
    <row r="78" spans="1:14" ht="15" customHeight="1">
      <c r="A78" s="13" t="s">
        <v>744</v>
      </c>
      <c r="B78" s="13" t="s">
        <v>572</v>
      </c>
      <c r="C78" s="13" t="s">
        <v>745</v>
      </c>
      <c r="D78" s="13" t="s">
        <v>575</v>
      </c>
      <c r="E78" s="13" t="s">
        <v>746</v>
      </c>
      <c r="F78" s="13" t="s">
        <v>577</v>
      </c>
      <c r="G78" s="13" t="s">
        <v>747</v>
      </c>
      <c r="H78" s="13" t="s">
        <v>579</v>
      </c>
      <c r="I78" s="13" t="s">
        <v>748</v>
      </c>
      <c r="J78" s="13" t="s">
        <v>581</v>
      </c>
      <c r="K78" s="13" t="s">
        <v>749</v>
      </c>
      <c r="L78" s="13" t="s">
        <v>583</v>
      </c>
      <c r="M78" s="13" t="s">
        <v>750</v>
      </c>
      <c r="N78" s="13" t="s">
        <v>584</v>
      </c>
    </row>
    <row r="79" spans="1:14" ht="15">
      <c r="A79" s="124" t="s">
        <v>228</v>
      </c>
      <c r="B79" s="85">
        <v>242043</v>
      </c>
      <c r="C79" s="124" t="s">
        <v>213</v>
      </c>
      <c r="D79" s="85">
        <v>83788</v>
      </c>
      <c r="E79" s="124" t="s">
        <v>220</v>
      </c>
      <c r="F79" s="85">
        <v>236465</v>
      </c>
      <c r="G79" s="124" t="s">
        <v>222</v>
      </c>
      <c r="H79" s="85">
        <v>31846</v>
      </c>
      <c r="I79" s="124" t="s">
        <v>228</v>
      </c>
      <c r="J79" s="85">
        <v>242043</v>
      </c>
      <c r="K79" s="124" t="s">
        <v>217</v>
      </c>
      <c r="L79" s="85">
        <v>5022</v>
      </c>
      <c r="M79" s="124" t="s">
        <v>226</v>
      </c>
      <c r="N79" s="85">
        <v>4802</v>
      </c>
    </row>
    <row r="80" spans="1:14" ht="15">
      <c r="A80" s="124" t="s">
        <v>220</v>
      </c>
      <c r="B80" s="85">
        <v>236465</v>
      </c>
      <c r="C80" s="124" t="s">
        <v>225</v>
      </c>
      <c r="D80" s="85">
        <v>75330</v>
      </c>
      <c r="E80" s="124" t="s">
        <v>223</v>
      </c>
      <c r="F80" s="85">
        <v>118407</v>
      </c>
      <c r="G80" s="124" t="s">
        <v>229</v>
      </c>
      <c r="H80" s="85">
        <v>18336</v>
      </c>
      <c r="I80" s="124" t="s">
        <v>219</v>
      </c>
      <c r="J80" s="85">
        <v>55401</v>
      </c>
      <c r="K80" s="124" t="s">
        <v>218</v>
      </c>
      <c r="L80" s="85">
        <v>237</v>
      </c>
      <c r="M80" s="124" t="s">
        <v>216</v>
      </c>
      <c r="N80" s="85">
        <v>598</v>
      </c>
    </row>
    <row r="81" spans="1:14" ht="15">
      <c r="A81" s="124" t="s">
        <v>223</v>
      </c>
      <c r="B81" s="85">
        <v>118407</v>
      </c>
      <c r="C81" s="124" t="s">
        <v>212</v>
      </c>
      <c r="D81" s="85">
        <v>70923</v>
      </c>
      <c r="E81" s="124" t="s">
        <v>215</v>
      </c>
      <c r="F81" s="85">
        <v>1396</v>
      </c>
      <c r="G81" s="124" t="s">
        <v>221</v>
      </c>
      <c r="H81" s="85">
        <v>11555</v>
      </c>
      <c r="I81" s="124" t="s">
        <v>227</v>
      </c>
      <c r="J81" s="85">
        <v>5145</v>
      </c>
      <c r="K81" s="124"/>
      <c r="L81" s="85"/>
      <c r="M81" s="124"/>
      <c r="N81" s="85"/>
    </row>
    <row r="82" spans="1:14" ht="15">
      <c r="A82" s="124" t="s">
        <v>213</v>
      </c>
      <c r="B82" s="85">
        <v>83788</v>
      </c>
      <c r="C82" s="124" t="s">
        <v>214</v>
      </c>
      <c r="D82" s="85">
        <v>1080</v>
      </c>
      <c r="E82" s="124" t="s">
        <v>224</v>
      </c>
      <c r="F82" s="85">
        <v>575</v>
      </c>
      <c r="G82" s="124"/>
      <c r="H82" s="85"/>
      <c r="I82" s="124"/>
      <c r="J82" s="85"/>
      <c r="K82" s="124"/>
      <c r="L82" s="85"/>
      <c r="M82" s="124"/>
      <c r="N82" s="85"/>
    </row>
    <row r="83" spans="1:14" ht="15">
      <c r="A83" s="124" t="s">
        <v>225</v>
      </c>
      <c r="B83" s="85">
        <v>75330</v>
      </c>
      <c r="C83" s="124"/>
      <c r="D83" s="85"/>
      <c r="E83" s="124"/>
      <c r="F83" s="85"/>
      <c r="G83" s="124"/>
      <c r="H83" s="85"/>
      <c r="I83" s="124"/>
      <c r="J83" s="85"/>
      <c r="K83" s="124"/>
      <c r="L83" s="85"/>
      <c r="M83" s="124"/>
      <c r="N83" s="85"/>
    </row>
    <row r="84" spans="1:14" ht="15">
      <c r="A84" s="124" t="s">
        <v>212</v>
      </c>
      <c r="B84" s="85">
        <v>70923</v>
      </c>
      <c r="C84" s="124"/>
      <c r="D84" s="85"/>
      <c r="E84" s="124"/>
      <c r="F84" s="85"/>
      <c r="G84" s="124"/>
      <c r="H84" s="85"/>
      <c r="I84" s="124"/>
      <c r="J84" s="85"/>
      <c r="K84" s="124"/>
      <c r="L84" s="85"/>
      <c r="M84" s="124"/>
      <c r="N84" s="85"/>
    </row>
    <row r="85" spans="1:14" ht="15">
      <c r="A85" s="124" t="s">
        <v>219</v>
      </c>
      <c r="B85" s="85">
        <v>55401</v>
      </c>
      <c r="C85" s="124"/>
      <c r="D85" s="85"/>
      <c r="E85" s="124"/>
      <c r="F85" s="85"/>
      <c r="G85" s="124"/>
      <c r="H85" s="85"/>
      <c r="I85" s="124"/>
      <c r="J85" s="85"/>
      <c r="K85" s="124"/>
      <c r="L85" s="85"/>
      <c r="M85" s="124"/>
      <c r="N85" s="85"/>
    </row>
    <row r="86" spans="1:14" ht="15">
      <c r="A86" s="124" t="s">
        <v>222</v>
      </c>
      <c r="B86" s="85">
        <v>31846</v>
      </c>
      <c r="C86" s="124"/>
      <c r="D86" s="85"/>
      <c r="E86" s="124"/>
      <c r="F86" s="85"/>
      <c r="G86" s="124"/>
      <c r="H86" s="85"/>
      <c r="I86" s="124"/>
      <c r="J86" s="85"/>
      <c r="K86" s="124"/>
      <c r="L86" s="85"/>
      <c r="M86" s="124"/>
      <c r="N86" s="85"/>
    </row>
    <row r="87" spans="1:14" ht="15">
      <c r="A87" s="124" t="s">
        <v>229</v>
      </c>
      <c r="B87" s="85">
        <v>18336</v>
      </c>
      <c r="C87" s="124"/>
      <c r="D87" s="85"/>
      <c r="E87" s="124"/>
      <c r="F87" s="85"/>
      <c r="G87" s="124"/>
      <c r="H87" s="85"/>
      <c r="I87" s="124"/>
      <c r="J87" s="85"/>
      <c r="K87" s="124"/>
      <c r="L87" s="85"/>
      <c r="M87" s="124"/>
      <c r="N87" s="85"/>
    </row>
    <row r="88" spans="1:14" ht="15">
      <c r="A88" s="124" t="s">
        <v>221</v>
      </c>
      <c r="B88" s="85">
        <v>11555</v>
      </c>
      <c r="C88" s="124"/>
      <c r="D88" s="85"/>
      <c r="E88" s="124"/>
      <c r="F88" s="85"/>
      <c r="G88" s="124"/>
      <c r="H88" s="85"/>
      <c r="I88" s="124"/>
      <c r="J88" s="85"/>
      <c r="K88" s="124"/>
      <c r="L88" s="85"/>
      <c r="M88" s="124"/>
      <c r="N88" s="85"/>
    </row>
  </sheetData>
  <hyperlinks>
    <hyperlink ref="A2" r:id="rId1" display="http://womenspowerbook.org/articles/The-American-Presidential-Elections-2016-Will-Hillary-or-Trump-Win-in-The-Social-Media-And-The-Main-Media-Battle-womens-power-book.htm"/>
    <hyperlink ref="A3" r:id="rId2" display="https://www.pewresearch.org/fact-tank/2019/04/10/share-of-u-s-adults-using-social-media-including-facebook-is-mostly-unchanged-since-2018/"/>
    <hyperlink ref="A4" r:id="rId3" display="https://www.youtube.com/watch?v=znrMGX0GGl4&amp;feature=youtu.be"/>
    <hyperlink ref="A5" r:id="rId4" display="https://www.instagram.com/p/BxkcLdEBrj6/?igshid=xdjiaa0lkc9o"/>
    <hyperlink ref="A6" r:id="rId5" display="http://www.cnn.com/2019/05/14/media/disney-buys-comcast-hulu-ownership/index.html"/>
    <hyperlink ref="A7" r:id="rId6" display="https://link.medium.com/HAJRr8KstW"/>
    <hyperlink ref="A8" r:id="rId7" display="https://www.journalism.org/2018/12/03/americans-still-prefer-watching-to-reading-the-news-and-mostly-still-through-television/"/>
    <hyperlink ref="A9" r:id="rId8" display="https://twitter.com/chokooi/status/1126515824217423873"/>
    <hyperlink ref="E2" r:id="rId9" display="http://womenspowerbook.org/articles/The-American-Presidential-Elections-2016-Will-Hillary-or-Trump-Win-in-The-Social-Media-And-The-Main-Media-Battle-womens-power-book.htm"/>
    <hyperlink ref="E3" r:id="rId10" display="https://twitter.com/chokooi/status/1126515824217423873"/>
    <hyperlink ref="E4" r:id="rId11" display="https://www.youtube.com/watch?v=znrMGX0GGl4&amp;feature=youtu.be"/>
    <hyperlink ref="E5" r:id="rId12" display="https://www.instagram.com/p/BxkcLdEBrj6/?igshid=xdjiaa0lkc9o"/>
    <hyperlink ref="I2" r:id="rId13" display="http://www.cnn.com/2019/05/14/media/disney-buys-comcast-hulu-ownership/index.html"/>
    <hyperlink ref="I3" r:id="rId14" display="https://link.medium.com/HAJRr8KstW"/>
    <hyperlink ref="K2" r:id="rId15" display="https://www.pewresearch.org/fact-tank/2019/04/10/share-of-u-s-adults-using-social-media-including-facebook-is-mostly-unchanged-since-2018/"/>
    <hyperlink ref="K3" r:id="rId16" display="https://www.journalism.org/2018/12/03/americans-still-prefer-watching-to-reading-the-news-and-mostly-still-through-television/"/>
  </hyperlinks>
  <printOptions/>
  <pageMargins left="0.7" right="0.7" top="0.75" bottom="0.75" header="0.3" footer="0.3"/>
  <pageSetup orientation="portrait" paperSize="9"/>
  <tableParts>
    <tablePart r:id="rId20"/>
    <tablePart r:id="rId18"/>
    <tablePart r:id="rId24"/>
    <tablePart r:id="rId19"/>
    <tablePart r:id="rId23"/>
    <tablePart r:id="rId17"/>
    <tablePart r:id="rId22"/>
    <tablePart r:id="rId2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2019-05-19T06:27:59Z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