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Top Items" sheetId="11" r:id="rId11"/>
    <sheet name="Time Series Edges" sheetId="15" state="hidden" r:id="rId12"/>
    <sheet name="Group Edges" sheetId="14" r:id="rId13"/>
    <sheet name="Time Series" sheetId="16"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pivotCaches>
    <pivotCache cacheId="7"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<sst xmlns="http://schemas.openxmlformats.org/spreadsheetml/2006/main" count="7645" uniqueCount="1240">
  <si>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</si>
  <si>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</si>
  <si>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</si>
  <si>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</si>
  <si>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</si>
  <si>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</si>
  <si>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</si>
  <si>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</si>
  <si>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</si>
  <si>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</si>
  <si>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</si>
  <si>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</si>
  <si>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</si>
  <si>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</si>
  <si>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</si>
  <si>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</si>
  <si>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</si>
  <si>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</si>
  <si>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</si>
  <si>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</si>
  <si>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</si>
  <si>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</si>
  <si>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</si>
  <si>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</si>
  <si>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</si>
  <si>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</si>
  <si>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</si>
  <si>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</si>
  <si>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</si>
  <si>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</si>
  <si>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</si>
  <si>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</si>
  <si>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</si>
  <si>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</si>
  <si>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</si>
  <si>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</si>
  <si>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</si>
  <si>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</si>
  <si>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</si>
  <si>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</si>
  <si>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</si>
  <si>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</si>
  <si>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</si>
  <si>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</si>
  <si>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</si>
  <si>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</si>
  <si>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</si>
  <si>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</si>
  <si>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</si>
  <si>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</si>
  <si>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</si>
  <si>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</si>
  <si>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</si>
  <si>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</si>
  <si>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</si>
  <si>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</si>
  <si>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</si>
  <si>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</si>
  <si>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</si>
  <si>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</si>
  <si>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</si>
  <si>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</si>
  <si>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</si>
  <si>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</si>
  <si>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</si>
  <si>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</si>
  <si>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</si>
  <si>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</si>
  <si>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</si>
  <si>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</si>
  <si>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</si>
  <si>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</si>
  <si>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</si>
  <si>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</si>
  <si>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</si>
  <si>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</si>
  <si>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</si>
  <si>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</si>
  <si>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</si>
  <si>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</si>
  <si>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</si>
  <si>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</si>
  <si>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</si>
  <si>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</si>
  <si>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</si>
  <si>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</si>
  <si>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</si>
  <si>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</si>
  <si>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</si>
  <si>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</si>
  <si>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</si>
  <si>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</si>
  <si>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</si>
  <si>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</si>
  <si>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</si>
  <si>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</si>
  <si>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</si>
  <si>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</si>
  <si>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</si>
  <si>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</si>
  <si>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</si>
  <si>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</si>
  <si>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</si>
  <si>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</si>
  <si>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</si>
  <si>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</si>
  <si>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</si>
  <si>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</si>
  <si>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</si>
  <si>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</si>
  <si>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</si>
  <si>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</si>
  <si>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</si>
  <si>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</si>
  <si>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</si>
  <si>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</si>
  <si>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</si>
  <si>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</si>
  <si>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</si>
  <si>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</si>
  <si>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</si>
  <si>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</si>
  <si>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</si>
  <si>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</si>
  <si>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</si>
  <si>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</si>
  <si>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</si>
  <si>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</si>
  <si>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</si>
  <si>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</si>
  <si>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</si>
  <si>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</si>
  <si>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</si>
  <si>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</si>
  <si>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</si>
  <si>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</si>
  <si>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</si>
  <si>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</si>
  <si>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</si>
  <si>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</si>
  <si>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</si>
  <si>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</si>
  <si>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</si>
  <si>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</si>
  <si>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</si>
  <si>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</si>
  <si>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</si>
  <si>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</si>
  <si>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</si>
  <si>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</si>
  <si>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</si>
  <si>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</si>
  <si>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</si>
  <si>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</si>
  <si>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</si>
  <si>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</si>
  <si>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</si>
  <si>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</si>
  <si>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</si>
  <si>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</si>
  <si>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</si>
  <si>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</si>
  <si>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</si>
  <si>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</si>
  <si>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</si>
  <si>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</si>
  <si>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</si>
  <si>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</si>
  <si>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</si>
  <si>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</si>
  <si>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</si>
  <si>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</si>
  <si>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</si>
  <si>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</si>
  <si>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</si>
  <si>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Workbook Settings 2</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</si>
  <si>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t>
  </si>
  <si>
    <t>Workbook Settings 3</t>
  </si>
  <si>
    <t>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t>
  </si>
  <si>
    <t>Workbook Settings 4</t>
  </si>
  <si>
    <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t>
  </si>
  <si>
    <t>Workbook Settings 5</t>
  </si>
  <si>
    <t>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t>
  </si>
  <si>
    <t>Workbook Settings 6</t>
  </si>
  <si>
    <t>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t>
  </si>
  <si>
    <t>Workbook Settings 7</t>
  </si>
  <si>
    <t xml:space="preserve">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t>
  </si>
  <si>
    <t>Workbook Settings 8</t>
  </si>
  <si>
    <t>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t>
  </si>
  <si>
    <t>Workbook Settings 9</t>
  </si>
  <si>
    <t>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t>
  </si>
  <si>
    <t>Workbook Settings 10</t>
  </si>
  <si>
    <t>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t>
  </si>
  <si>
    <t>Workbook Settings 11</t>
  </si>
  <si>
    <t>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t>
  </si>
  <si>
    <t>Workbook Settings 12</t>
  </si>
  <si>
    <t>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t>
  </si>
  <si>
    <t>Workbook Settings 13</t>
  </si>
  <si>
    <t xml:space="preserve">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t>
  </si>
  <si>
    <t>Workbook Settings 14</t>
  </si>
  <si>
    <t>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t>
  </si>
  <si>
    <t>Workbook Settings 15</t>
  </si>
  <si>
    <t xml:space="preserve">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t>
  </si>
  <si>
    <t>Workbook Settings 16</t>
  </si>
  <si>
    <t>Workbook Settings 17</t>
  </si>
  <si>
    <t>Workbook Settings 18</t>
  </si>
  <si>
    <t>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SaveGraphImageFile&lt;/value&gt;
      &lt;/setting&gt;
      &lt;setting name="AutomateThisWorkbookOnly" serializeAs="String"&gt;
        &lt;value&gt;True&lt;/value&gt;
      &lt;/setting&gt;
      &lt;setting name="FolderToSaveWorkbookTo" serializeAs="String"&gt;
        &lt;value&gt;D:\&lt;/value&gt;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
  </si>
  <si>
    <t>Edge Weight</t>
  </si>
  <si>
    <t>Vertex Group</t>
  </si>
  <si>
    <t>Vertex 1 Group</t>
  </si>
  <si>
    <t>Vertex 2 Group</t>
  </si>
  <si>
    <t>Graph History</t>
  </si>
  <si>
    <t>Graph Type</t>
  </si>
  <si>
    <t>Modularity</t>
  </si>
  <si>
    <t>NodeXL Version</t>
  </si>
  <si>
    <t>Not Applicable</t>
  </si>
  <si>
    <t>1.0.1.412</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</si>
  <si>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</si>
  <si>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</si>
  <si>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</si>
  <si>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</si>
  <si>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</si>
  <si>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</si>
  <si>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</si>
  <si>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</si>
  <si>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</si>
  <si>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</si>
  <si>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</si>
  <si>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</si>
  <si>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</si>
  <si>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</si>
  <si>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</si>
  <si>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</si>
  <si>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</si>
  <si>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</si>
  <si>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</si>
  <si>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</si>
  <si>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</si>
  <si>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</si>
  <si>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</si>
  <si>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</si>
  <si>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</si>
  <si>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</si>
  <si>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</si>
  <si>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</si>
  <si>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</si>
  <si>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</si>
  <si>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</si>
  <si>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</si>
  <si>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</si>
  <si>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</si>
  <si>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</si>
  <si>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</si>
  <si>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</si>
  <si>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</si>
  <si>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</si>
  <si>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</si>
  <si>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</si>
  <si>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</si>
  <si>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</si>
  <si>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</si>
  <si>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</si>
  <si>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</si>
  <si>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</si>
  <si>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</si>
  <si>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</si>
  <si>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</si>
  <si>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</si>
  <si>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</si>
  <si>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</si>
  <si>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</si>
  <si>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</si>
  <si>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</si>
  <si>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</si>
  <si>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</si>
  <si>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</si>
  <si>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</si>
  <si>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Autofill Workbook Results</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</si>
  <si>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</si>
  <si>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</si>
  <si>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</si>
  <si>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</si>
  <si>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</si>
  <si>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</si>
  <si>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</si>
  <si>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</si>
  <si>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</si>
  <si>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</si>
  <si>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</si>
  <si>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</si>
  <si>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</si>
  <si>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</si>
  <si>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</si>
  <si>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</si>
  <si>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</si>
  <si>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</si>
  <si>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</si>
  <si>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</si>
  <si>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</si>
  <si>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</si>
  <si>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</si>
  <si>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</si>
  <si>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</si>
  <si>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</si>
  <si>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</si>
  <si>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</si>
  <si>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</si>
  <si>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</si>
  <si>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</si>
  <si>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</si>
  <si>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</si>
  <si>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</si>
  <si>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</si>
  <si>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</si>
  <si>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</si>
  <si>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</si>
  <si>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</si>
  <si>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</si>
  <si>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so_uro</t>
  </si>
  <si>
    <t>edgarlindenmd</t>
  </si>
  <si>
    <t>alejandroacqui2</t>
  </si>
  <si>
    <t>hegelts</t>
  </si>
  <si>
    <t>docvaruna</t>
  </si>
  <si>
    <t>bellotemateus</t>
  </si>
  <si>
    <t>jteoh_hk</t>
  </si>
  <si>
    <t>marcelapelayo</t>
  </si>
  <si>
    <t>nariotakimoto</t>
  </si>
  <si>
    <t>perinealpicasso</t>
  </si>
  <si>
    <t>arjunuro9</t>
  </si>
  <si>
    <t>a_rizalhamid</t>
  </si>
  <si>
    <t>lufolkus</t>
  </si>
  <si>
    <t>delataillealex</t>
  </si>
  <si>
    <t>gudaruk</t>
  </si>
  <si>
    <t>jontxum</t>
  </si>
  <si>
    <t>theashwinmallya</t>
  </si>
  <si>
    <t>sudheerdevana</t>
  </si>
  <si>
    <t>irfanurology</t>
  </si>
  <si>
    <t>arunkumardr</t>
  </si>
  <si>
    <t>ashwintamhankar</t>
  </si>
  <si>
    <t>otraxer</t>
  </si>
  <si>
    <t>zavaskimd</t>
  </si>
  <si>
    <t>rbsabnis</t>
  </si>
  <si>
    <t>drmaheshdesai4</t>
  </si>
  <si>
    <t>madhu_agra</t>
  </si>
  <si>
    <t>mallikuro7</t>
  </si>
  <si>
    <t>shashikiranpal</t>
  </si>
  <si>
    <t>drvcmohan</t>
  </si>
  <si>
    <t>wroclawski_uro</t>
  </si>
  <si>
    <t>jgomezrivas</t>
  </si>
  <si>
    <t>drtortolero</t>
  </si>
  <si>
    <t>d_castellani</t>
  </si>
  <si>
    <t>zainaladwin</t>
  </si>
  <si>
    <t>rdonalisiomd</t>
  </si>
  <si>
    <t>eivanbravoc</t>
  </si>
  <si>
    <t>docgauhar</t>
  </si>
  <si>
    <t>rajivku90124576</t>
  </si>
  <si>
    <t>galahaduro</t>
  </si>
  <si>
    <t>jleow</t>
  </si>
  <si>
    <t>docdilipmishra</t>
  </si>
  <si>
    <t>prasantnayak</t>
  </si>
  <si>
    <t>drjanakddesai</t>
  </si>
  <si>
    <t>drgagangautam</t>
  </si>
  <si>
    <t>urorao</t>
  </si>
  <si>
    <t>bhav_tez</t>
  </si>
  <si>
    <t>drragoori</t>
  </si>
  <si>
    <t>urozedman</t>
  </si>
  <si>
    <t>drnmreddy</t>
  </si>
  <si>
    <t>usisecretary</t>
  </si>
  <si>
    <t>Retweet</t>
  </si>
  <si>
    <t>Mentions</t>
  </si>
  <si>
    <t>Replies to</t>
  </si>
  <si>
    <t>Why are regional hashtags #UroSoMeIndia #UroSoMeBrasil #UroSoMeMexico so imp ? Read here and more in our recent manuscript at https://t.co/s4fv892dok #UroSoMe #urology https://t.co/tdhwiSvpDT</t>
  </si>
  <si>
    <t>#UroSoMe  #UroSoMeBrasil #UroSoMeMexico  #UroSoMeIndia https://t.co/DVa5igtN3y</t>
  </si>
  <si>
    <t>#UroSoMeIndia #UroSoMe our second article in a week https://t.co/XFEaKxi0bW</t>
  </si>
  <si>
    <t>Prof ⁦@OTRAXER⁩  explains the difference between Moses effect and Moses Technology. #UroSoMe #UroSomeIndia 
Excellent Endourology feast at Hyderabad, RIRS Vs Miniperc workshop organised by Dr Chandramohan and team! https://t.co/8nDZXlY4vo</t>
  </si>
  <si>
    <t>#UroSoMe + #UroSoMeIndia #UroSoMeBrasil #UroSoMeMexico _xD83D__xDE4C__xD83C__xDFFB_ https://t.co/2vqbM4TTAl</t>
  </si>
  <si>
    <t>52/F coming in from Madagascar.
No documentation.
Post radiation for CA cervix and wants to get rid of the tubes!
Next?
#UroSoMe  #urosomeindia https://t.co/cUG3D7l6qa</t>
  </si>
  <si>
    <t>@Perinealpicasso @jteoh_hk Probably advanced cervix ca compromising ureters before oncological treatment.  If so, I’d suggest a pelvic exam to see how much she responded, than descending pyelography. But there’ll be chance of stenosis if these Foleys are in ureters. #UroSome #UroSoMeBrazil #UroSomeIndia</t>
  </si>
  <si>
    <t>@ZavaskiMD @NarioTakimoto @jteoh_hk Bilateral kidney function was good; 
Patient would still require radioT for her cervical cancer.
Contrast showed hardly a couple of centimeters available from the pelvis on both sides.
The patient changed continents to lose the tubes. How do you counsel?
#urosome #UroSoMeIndia</t>
  </si>
  <si>
    <t>Exellent Endourology live workshop at
at Hyderbad RIRS vs MINIPERC by @DrVCMohan sir and team
Great oppurtunity to meet and learn from the legends of Urology @OTRAXER @ShashiKiranPal @DrMaheshDesai4 @mallikuro7 @DrVCMohan @madhu_agra @rbsabnis 
#UroSoMe  #UroSoMeIndia #RIRS https://t.co/DGcDi4aKg5</t>
  </si>
  <si>
    <t>@DocGauhar @jteoh_hk @EIvanBravoC @RdonalisioMD @zainaladwin @JontxuM @D_Castellani @DrTortolero @JGomezRivas @wroclawski_uro I like the monthly thing the most #UroSoMeIndia #UroSoMe</t>
  </si>
  <si>
    <t>Interested in knowing about the Management approach for Isolated Renal Mucormycosis ( a fulminant infection)! Read our published article https://t.co/qSDfeW6dHG.
#UroSomeIndia</t>
  </si>
  <si>
    <t>#UrosomeIndia</t>
  </si>
  <si>
    <t>#UroSomeIndia</t>
  </si>
  <si>
    <t>Options... #UroSoMe #UroSoMeIndia https://t.co/NnNYzSSsrM</t>
  </si>
  <si>
    <t>@gudaruk @mallikuro7 @drnmreddy @AshwinTamhankar @theashwinmallya @UroZedman @drragoori @Bhav_Tez @urorao @DrGaganGautam @drjanakddesai @PrasantNayak @docdilipmishra @madhu_agra @ShashiKiranPal @jleow @irfanurology @DrVCMohan @GalahadUro @RajivKu90124576 @Perinealpicasso #UroSoMeIndia should trend Kalyan. We should make this trend in all the live workshops</t>
  </si>
  <si>
    <t>@AshwinTamhankar Thank you please do tweet with hashtag #UroSoMeIndia _xD83D__xDE0A_</t>
  </si>
  <si>
    <t>@ArunkumarDr @mallikuro7 @drnmreddy @AshwinTamhankar @theashwinmallya @UroZedman @drragoori @Bhav_Tez @urorao @DrGaganGautam @drjanakddesai @PrasantNayak @docdilipmishra @madhu_agra @ShashiKiranPal @jleow @irfanurology @DrVCMohan @GalahadUro @RajivKu90124576 @Perinealpicasso Thank you for your support sir . Especially from a senior urologist like you in India #UroSoMeIndia #UroSoMe. It will be very easy from us to communicate at our conferences and day to day events @usisecretary</t>
  </si>
  <si>
    <t>Antibiotic stewardship is a must in developing countries like India to prevent resistance to antibiotics. Read our article on Protocol based perioperative antimicrobial prophylaxis in urologic surgeries https://t.co/AkW9Lbniig
#UroSomeIndia</t>
  </si>
  <si>
    <t>@drragoori @ArunkumarDr @mallikuro7 @drnmreddy @AshwinTamhankar @theashwinmallya @UroZedman @Bhav_Tez @urorao @DrGaganGautam @drjanakddesai @PrasantNayak @docdilipmishra @madhu_agra @ShashiKiranPal @jleow @irfanurology @DrVCMohan @GalahadUro @RajivKu90124576 @Perinealpicasso Sure !!! That’s sounds like a good idea .  I will put forward this thought with #UroSoMe working group members at next online meet and try to make it our collobrative event _xD83D__xDE00_ #UroSoMeIndia</t>
  </si>
  <si>
    <t>#UroSoMeIndia https://t.co/MuiJxVRx3E</t>
  </si>
  <si>
    <t>https://twitter.com/gudaruk/status/1129586883393015809</t>
  </si>
  <si>
    <t>https://twitter.com/Uro_News/status/1129388350241165314</t>
  </si>
  <si>
    <t>https://www.ncbi.nlm.nih.gov/pubmed/30652661</t>
  </si>
  <si>
    <t>https://www.ncbi.nlm.nih.gov/pmc/articles/PMC6458815/</t>
  </si>
  <si>
    <t>https://twitter.com/jeleu_dpg/status/1128379994990940160</t>
  </si>
  <si>
    <t>http://www.jeleu.com/index.php/JELEU/article/view/44</t>
  </si>
  <si>
    <t>twitter.com</t>
  </si>
  <si>
    <t>nih.gov</t>
  </si>
  <si>
    <t>jeleu.com</t>
  </si>
  <si>
    <t>urosomeindia urosomebrasil urosomemexico</t>
  </si>
  <si>
    <t>urosome urosomebrasil urosomemexico urosomeindia</t>
  </si>
  <si>
    <t>urosomeindia urosome</t>
  </si>
  <si>
    <t>urosome urosomeindia</t>
  </si>
  <si>
    <t>urosome urosomeindia urosomebrasil urosomemexico</t>
  </si>
  <si>
    <t>urosome urosomebrazil urosomeindia</t>
  </si>
  <si>
    <t>urosome urosomeindia rirs</t>
  </si>
  <si>
    <t>urosomeindia</t>
  </si>
  <si>
    <t>urosomeindia urosomebrasil urosomemexico urosome urology</t>
  </si>
  <si>
    <t>https://pbs.twimg.com/media/D66Xb2tUEAEuueo.jpg</t>
  </si>
  <si>
    <t>https://pbs.twimg.com/ext_tw_video_thumb/1129790891172851712/pu/img/0CzWJdAxC-hY9Anp.jpg</t>
  </si>
  <si>
    <t>https://pbs.twimg.com/ext_tw_video_thumb/1129817973177241600/pu/img/SN9lVugyK7RmaaL3.jpg</t>
  </si>
  <si>
    <t>https://pbs.twimg.com/media/D6qFCz-V4AAyeUU.jpg</t>
  </si>
  <si>
    <t>https://pbs.twimg.com/media/D60ZRz0UYAA-KBn.jpg</t>
  </si>
  <si>
    <t>http://pbs.twimg.com/profile_images/1083391740285833217/xZrVbDmE_normal.jpg</t>
  </si>
  <si>
    <t>http://pbs.twimg.com/profile_images/819609184622653440/OkOZfniM_normal.jpg</t>
  </si>
  <si>
    <t>http://pbs.twimg.com/profile_images/1127700601272401920/myEetYjM_normal.jpg</t>
  </si>
  <si>
    <t>http://pbs.twimg.com/profile_images/1049016032495456256/AicWH6JW_normal.jpg</t>
  </si>
  <si>
    <t>http://pbs.twimg.com/profile_images/1081873672120471553/TNT6J66S_normal.jpg</t>
  </si>
  <si>
    <t>http://pbs.twimg.com/profile_images/950862097558200321/c7tQ82Jp_normal.jpg</t>
  </si>
  <si>
    <t>http://pbs.twimg.com/profile_images/1021355802286702592/kQCjs-3R_normal.jpg</t>
  </si>
  <si>
    <t>http://pbs.twimg.com/profile_images/3039620699/975d0746eb544ad856b1f16b0445bebf_normal.jpeg</t>
  </si>
  <si>
    <t>http://pbs.twimg.com/profile_images/1037219660209561602/RRHVa6O0_normal.jpg</t>
  </si>
  <si>
    <t>http://pbs.twimg.com/profile_images/1098615948523827200/tcCb-QTP_normal.jpg</t>
  </si>
  <si>
    <t>http://pbs.twimg.com/profile_images/1112785001819459584/yHcC2q3i_normal.png</t>
  </si>
  <si>
    <t>http://pbs.twimg.com/profile_images/871572316890595329/FQIQ4OUJ_normal.jpg</t>
  </si>
  <si>
    <t>http://pbs.twimg.com/profile_images/1256821682/31_normal.gif</t>
  </si>
  <si>
    <t>http://pbs.twimg.com/profile_images/1097967295903739905/fQVwapKs_normal.jpg</t>
  </si>
  <si>
    <t>http://pbs.twimg.com/profile_images/433519795040817152/1N9coEKo_normal.jpeg</t>
  </si>
  <si>
    <t>http://pbs.twimg.com/profile_images/616999290116780032/rTmoBzN3_normal.jpg</t>
  </si>
  <si>
    <t>http://pbs.twimg.com/profile_images/992967611771162625/ID_eXCJq_normal.jpg</t>
  </si>
  <si>
    <t>http://pbs.twimg.com/profile_images/1021964819837202433/w_TcxugM_normal.jpg</t>
  </si>
  <si>
    <t>http://pbs.twimg.com/profile_images/840797932798504960/b98Tg7BO_normal.jpg</t>
  </si>
  <si>
    <t>http://pbs.twimg.com/profile_images/1113987227732692992/I8RrczYV_normal.jpg</t>
  </si>
  <si>
    <t>10:23:43</t>
  </si>
  <si>
    <t>11:59:00</t>
  </si>
  <si>
    <t>17:23:02</t>
  </si>
  <si>
    <t>04:13:54</t>
  </si>
  <si>
    <t>19:48:59</t>
  </si>
  <si>
    <t>00:58:18</t>
  </si>
  <si>
    <t>11:42:30</t>
  </si>
  <si>
    <t>15:38:21</t>
  </si>
  <si>
    <t>02:43:14</t>
  </si>
  <si>
    <t>03:42:15</t>
  </si>
  <si>
    <t>04:27:39</t>
  </si>
  <si>
    <t>05:22:08</t>
  </si>
  <si>
    <t>07:07:37</t>
  </si>
  <si>
    <t>05:44:12</t>
  </si>
  <si>
    <t>07:41:00</t>
  </si>
  <si>
    <t>08:15:06</t>
  </si>
  <si>
    <t>08:42:39</t>
  </si>
  <si>
    <t>13:27:00</t>
  </si>
  <si>
    <t>13:22:57</t>
  </si>
  <si>
    <t>03:19:25</t>
  </si>
  <si>
    <t>05:44:42</t>
  </si>
  <si>
    <t>15:38:09</t>
  </si>
  <si>
    <t>01:15:44</t>
  </si>
  <si>
    <t>01:15:46</t>
  </si>
  <si>
    <t>01:15:47</t>
  </si>
  <si>
    <t>01:15:52</t>
  </si>
  <si>
    <t>01:15:54</t>
  </si>
  <si>
    <t>01:15:57</t>
  </si>
  <si>
    <t>01:15:58</t>
  </si>
  <si>
    <t>01:16:20</t>
  </si>
  <si>
    <t>18:37:32</t>
  </si>
  <si>
    <t>00:01:06</t>
  </si>
  <si>
    <t>03:27:11</t>
  </si>
  <si>
    <t>00:55:55</t>
  </si>
  <si>
    <t>01:05:53</t>
  </si>
  <si>
    <t>01:07:57</t>
  </si>
  <si>
    <t>01:20:26</t>
  </si>
  <si>
    <t>03:28:01</t>
  </si>
  <si>
    <t>03:30:29</t>
  </si>
  <si>
    <t>16:43:47</t>
  </si>
  <si>
    <t>16:42:54</t>
  </si>
  <si>
    <t>03:13:19</t>
  </si>
  <si>
    <t>09:20:51</t>
  </si>
  <si>
    <t>12:18:37</t>
  </si>
  <si>
    <t>14:25:11</t>
  </si>
  <si>
    <t>16:48:56</t>
  </si>
  <si>
    <t>08:47:37</t>
  </si>
  <si>
    <t>03:17:54</t>
  </si>
  <si>
    <t>13:42:35</t>
  </si>
  <si>
    <t>https://twitter.com/so_uro/status/1129694045272387587</t>
  </si>
  <si>
    <t>https://twitter.com/edgarlindenmd/status/1129718022556475392</t>
  </si>
  <si>
    <t>https://twitter.com/alejandroacqui2/status/1129799569229983744</t>
  </si>
  <si>
    <t>https://twitter.com/hegelts/status/1129600976493666305</t>
  </si>
  <si>
    <t>https://twitter.com/hegelts/status/1129836297516748800</t>
  </si>
  <si>
    <t>https://twitter.com/docvaruna/status/1129914140829421568</t>
  </si>
  <si>
    <t>https://twitter.com/bellotemateus/status/1129713871340617728</t>
  </si>
  <si>
    <t>https://twitter.com/jteoh_hk/status/1129773225804623872</t>
  </si>
  <si>
    <t>https://twitter.com/marcelapelayo/status/1129940547794157568</t>
  </si>
  <si>
    <t>https://twitter.com/nariotakimoto/status/1129955401468928001</t>
  </si>
  <si>
    <t>https://twitter.com/nariotakimoto/status/1129966826010681344</t>
  </si>
  <si>
    <t>https://twitter.com/perinealpicasso/status/1129980534904565760</t>
  </si>
  <si>
    <t>https://twitter.com/arjunuro9/status/1130007083376504832</t>
  </si>
  <si>
    <t>https://twitter.com/arjunuro9/status/1129986091405127681</t>
  </si>
  <si>
    <t>https://twitter.com/a_rizalhamid/status/1130015481807527936</t>
  </si>
  <si>
    <t>https://twitter.com/lufolkus/status/1130024063554994176</t>
  </si>
  <si>
    <t>https://twitter.com/delataillealex/status/1130030995934203904</t>
  </si>
  <si>
    <t>https://twitter.com/jteoh_hk/status/1126841067548995585</t>
  </si>
  <si>
    <t>https://twitter.com/gudaruk/status/1126840045971705857</t>
  </si>
  <si>
    <t>https://twitter.com/jontxum/status/1129587263979917312</t>
  </si>
  <si>
    <t>https://twitter.com/jteoh_hk/status/1129623826340311041</t>
  </si>
  <si>
    <t>https://twitter.com/jteoh_hk/status/1129773176051752960</t>
  </si>
  <si>
    <t>https://twitter.com/jteoh_hk/status/1129918527928823808</t>
  </si>
  <si>
    <t>https://twitter.com/jteoh_hk/status/1129918536007147521</t>
  </si>
  <si>
    <t>https://twitter.com/jteoh_hk/status/1129918541770059776</t>
  </si>
  <si>
    <t>https://twitter.com/jteoh_hk/status/1129918561260937217</t>
  </si>
  <si>
    <t>https://twitter.com/jteoh_hk/status/1129918568559067136</t>
  </si>
  <si>
    <t>https://twitter.com/jteoh_hk/status/1129918580433154049</t>
  </si>
  <si>
    <t>https://twitter.com/jteoh_hk/status/1129918587064311810</t>
  </si>
  <si>
    <t>https://twitter.com/jteoh_hk/status/1129918680228220928</t>
  </si>
  <si>
    <t>https://twitter.com/theashwinmallya/status/1129818315654881281</t>
  </si>
  <si>
    <t>https://twitter.com/gudaruk/status/1129899747303550976</t>
  </si>
  <si>
    <t>https://twitter.com/gudaruk/status/1129951606068269058</t>
  </si>
  <si>
    <t>https://twitter.com/sudheerdevana/status/1129913539311882245</t>
  </si>
  <si>
    <t>https://twitter.com/sudheerdevana/status/1129916046989832193</t>
  </si>
  <si>
    <t>https://twitter.com/sudheerdevana/status/1129916568593260544</t>
  </si>
  <si>
    <t>https://twitter.com/sudheerdevana/status/1129919711553175554</t>
  </si>
  <si>
    <t>https://twitter.com/gudaruk/status/1129951817968758786</t>
  </si>
  <si>
    <t>https://twitter.com/gudaruk/status/1129952436855066625</t>
  </si>
  <si>
    <t>https://twitter.com/irfanurology/status/1129789689559486464</t>
  </si>
  <si>
    <t>https://twitter.com/arunkumardr/status/1129789470822166530</t>
  </si>
  <si>
    <t>https://twitter.com/perinealpicasso/status/1128860953938759681</t>
  </si>
  <si>
    <t>https://twitter.com/gudaruk/status/1130040612684587008</t>
  </si>
  <si>
    <t>https://twitter.com/ashwintamhankar/status/1129722960682426368</t>
  </si>
  <si>
    <t>https://twitter.com/gudaruk/status/1129754810285199361</t>
  </si>
  <si>
    <t>https://twitter.com/arunkumardr/status/1129790987797008384</t>
  </si>
  <si>
    <t>https://twitter.com/gudaruk/status/1128582694793703424</t>
  </si>
  <si>
    <t>https://twitter.com/gudaruk/status/1129744092471201793</t>
  </si>
  <si>
    <t>1129694045272387587</t>
  </si>
  <si>
    <t>1129718022556475392</t>
  </si>
  <si>
    <t>1129799569229983744</t>
  </si>
  <si>
    <t>1129600976493666305</t>
  </si>
  <si>
    <t>1129836297516748800</t>
  </si>
  <si>
    <t>1129914140829421568</t>
  </si>
  <si>
    <t>1129713871340617728</t>
  </si>
  <si>
    <t>1129773225804623872</t>
  </si>
  <si>
    <t>1129940547794157568</t>
  </si>
  <si>
    <t>1129955401468928001</t>
  </si>
  <si>
    <t>1129966826010681344</t>
  </si>
  <si>
    <t>1129980534904565760</t>
  </si>
  <si>
    <t>1130007083376504832</t>
  </si>
  <si>
    <t>1129986091405127681</t>
  </si>
  <si>
    <t>1130015481807527936</t>
  </si>
  <si>
    <t>1130024063554994176</t>
  </si>
  <si>
    <t>1130030995934203904</t>
  </si>
  <si>
    <t>1126841067548995585</t>
  </si>
  <si>
    <t>1126840045971705857</t>
  </si>
  <si>
    <t>1129587263979917312</t>
  </si>
  <si>
    <t>1129623826340311041</t>
  </si>
  <si>
    <t>1129773176051752960</t>
  </si>
  <si>
    <t>1129918527928823808</t>
  </si>
  <si>
    <t>1129918536007147521</t>
  </si>
  <si>
    <t>1129918541770059776</t>
  </si>
  <si>
    <t>1129918561260937217</t>
  </si>
  <si>
    <t>1129918568559067136</t>
  </si>
  <si>
    <t>1129918580433154049</t>
  </si>
  <si>
    <t>1129918587064311810</t>
  </si>
  <si>
    <t>1129918680228220928</t>
  </si>
  <si>
    <t>1129818315654881281</t>
  </si>
  <si>
    <t>1129899747303550976</t>
  </si>
  <si>
    <t>1129951606068269058</t>
  </si>
  <si>
    <t>1129913539311882245</t>
  </si>
  <si>
    <t>1129916046989832193</t>
  </si>
  <si>
    <t>1129916568593260544</t>
  </si>
  <si>
    <t>1129919711553175554</t>
  </si>
  <si>
    <t>1129951817968758786</t>
  </si>
  <si>
    <t>1129952436855066625</t>
  </si>
  <si>
    <t>1129789689559486464</t>
  </si>
  <si>
    <t>1129789470822166530</t>
  </si>
  <si>
    <t>1128860953938759681</t>
  </si>
  <si>
    <t>1130040612684587008</t>
  </si>
  <si>
    <t>1129722960682426368</t>
  </si>
  <si>
    <t>1129754810285199361</t>
  </si>
  <si>
    <t>1129790987797008384</t>
  </si>
  <si>
    <t>1128582694793703424</t>
  </si>
  <si>
    <t>1129586883393015809</t>
  </si>
  <si>
    <t>1129744092471201793</t>
  </si>
  <si>
    <t>1129970445569146880</t>
  </si>
  <si>
    <t>1126781000682315776</t>
  </si>
  <si>
    <t>1129911917890416646</t>
  </si>
  <si>
    <t>1129588671026307072</t>
  </si>
  <si>
    <t>1130035923859562496</t>
  </si>
  <si>
    <t>1129754277788966916</t>
  </si>
  <si>
    <t/>
  </si>
  <si>
    <t>26678945</t>
  </si>
  <si>
    <t>3871196908</t>
  </si>
  <si>
    <t>944803802447732736</t>
  </si>
  <si>
    <t>117475948</t>
  </si>
  <si>
    <t>831910093348147201</t>
  </si>
  <si>
    <t>59572164</t>
  </si>
  <si>
    <t>122904448</t>
  </si>
  <si>
    <t>978356886486515713</t>
  </si>
  <si>
    <t>en</t>
  </si>
  <si>
    <t>und</t>
  </si>
  <si>
    <t>1129388350241165314</t>
  </si>
  <si>
    <t>1128379994990940160</t>
  </si>
  <si>
    <t>Twitter for iPhone</t>
  </si>
  <si>
    <t>Twitter for Android</t>
  </si>
  <si>
    <t>Twitter Web App</t>
  </si>
  <si>
    <t>Twitter Web Client</t>
  </si>
  <si>
    <t>-49.3916434,-25.6447517 
-49.1852775,-25.6447517 
-49.1852775,-25.3457471 
-49.3916434,-25.3457471</t>
  </si>
  <si>
    <t>Brazil</t>
  </si>
  <si>
    <t>BR</t>
  </si>
  <si>
    <t>Curitiba, Brazil</t>
  </si>
  <si>
    <t>6d5542f8d837770d</t>
  </si>
  <si>
    <t>Curitiba</t>
  </si>
  <si>
    <t>city</t>
  </si>
  <si>
    <t>https://api.twitter.com/1.1/geo/id/6d5542f8d837770d.json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</si>
  <si>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</si>
  <si>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</si>
  <si>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</si>
  <si>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</si>
  <si>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</si>
  <si>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</si>
  <si>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</si>
  <si>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</si>
  <si>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</si>
  <si>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</si>
  <si>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</si>
  <si>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</si>
  <si>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</si>
  <si>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</si>
  <si>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</si>
  <si>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</si>
  <si>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</si>
  <si>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</si>
  <si>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</si>
  <si>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</si>
  <si>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</si>
  <si>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UroSoMe</t>
  </si>
  <si>
    <t>Kalyan Gudaru</t>
  </si>
  <si>
    <t>Linden MD</t>
  </si>
  <si>
    <t>Dr. Mateus Cosentino Bellote _xD83C__xDDE7__xD83C__xDDF7_, MD, MSC, MBA</t>
  </si>
  <si>
    <t>Alejandro Acquisgrana</t>
  </si>
  <si>
    <t>Hegel T. Santamaria</t>
  </si>
  <si>
    <t>Ashwin Mallya</t>
  </si>
  <si>
    <t>Olivier Traxer</t>
  </si>
  <si>
    <t>Jeremy Teoh</t>
  </si>
  <si>
    <t>Marcela Pelayo M.D.</t>
  </si>
  <si>
    <t>Nario Takimoto</t>
  </si>
  <si>
    <t>Archan Khandekar</t>
  </si>
  <si>
    <t>Michael Zavaski, MD</t>
  </si>
  <si>
    <t>Arjun Prakash Jagarlamudi</t>
  </si>
  <si>
    <t>Ravindra Sabnis</t>
  </si>
  <si>
    <t>Dr Mahesh Desai</t>
  </si>
  <si>
    <t>Prof Madhu Sudan Agrawal</t>
  </si>
  <si>
    <t>mallikarjuna c</t>
  </si>
  <si>
    <t>Shashi Kiran Pal</t>
  </si>
  <si>
    <t>Dr Vaddi Chandra Mohan</t>
  </si>
  <si>
    <t>Agus Rizal A H Hamid</t>
  </si>
  <si>
    <t>Luis</t>
  </si>
  <si>
    <t>Alexandre de La Taille</t>
  </si>
  <si>
    <t>Marcelo Wroclawski</t>
  </si>
  <si>
    <t>Juan Gómez Rivas</t>
  </si>
  <si>
    <t>Leonardo Tortolero</t>
  </si>
  <si>
    <t>Daniele Castellani</t>
  </si>
  <si>
    <t>Jon Mikel Iñarritu</t>
  </si>
  <si>
    <t>Dr. Zainal Adwin</t>
  </si>
  <si>
    <t>Rodrigo Donalisio</t>
  </si>
  <si>
    <t>Edgar Ivan Bravo _xD83C__xDDF2__xD83C__xDDFD_</t>
  </si>
  <si>
    <t>DrG</t>
  </si>
  <si>
    <t>Sudheer Kumar Devana</t>
  </si>
  <si>
    <t>Arun Uro</t>
  </si>
  <si>
    <t>Rajiv Kumar</t>
  </si>
  <si>
    <t>Rahul Raveendran</t>
  </si>
  <si>
    <t>irfan shaikh</t>
  </si>
  <si>
    <t>Jeffrey Leow</t>
  </si>
  <si>
    <t>dilip mishra</t>
  </si>
  <si>
    <t>Prasant Nayak _xD83C__xDDEE__xD83C__xDDF3_</t>
  </si>
  <si>
    <t>Janak Desai</t>
  </si>
  <si>
    <t>Gagan Gautam</t>
  </si>
  <si>
    <t>Amrith Rao</t>
  </si>
  <si>
    <t>Bhavatej Enganti</t>
  </si>
  <si>
    <t>Deepak Ragoori । దీపక్ రాగూరి</t>
  </si>
  <si>
    <t>Zeeshan Hameed</t>
  </si>
  <si>
    <t>Ashwin Sunil  Tamhankar</t>
  </si>
  <si>
    <t>Dr Mallikarjun Reddy</t>
  </si>
  <si>
    <t>USI</t>
  </si>
  <si>
    <t>Inspired by #SoMe4Surgery, wish to build a Twitter Urology Community! Start by using the hashtag #UroSoMe !! Msg @jteoh_hk if you are particularly interested.</t>
  </si>
  <si>
    <t>Asst. Prof @Svimstpt | Scholar @CUHKMedicine | @manipaluni @manipalhealth Alumni | Member #UroSoMe working group | #UroSoMeIndia | Loves talking about #urology</t>
  </si>
  <si>
    <t>Urologic cancer surgeon,enthusiast of the PCNL and miscellaneous Author of #EvaluacionDelUrologo  @DelUrologo</t>
  </si>
  <si>
    <t>Urologist - Federal University of Paraná - Brazil. Endourology and Minimally Invasive Surgery.</t>
  </si>
  <si>
    <t>Urología adultos. Urólogo pediatrico. Hospital Pediatrico Lorenzo Avelino Castelán. Director sección Chaco Sociedad Argentina de Urología.</t>
  </si>
  <si>
    <t>Urologist Surgeon. IMSS UMAE No.14, UV, CMUN, SMU, AUA, SIU. _xD83C__xDDF2__xD83C__xDDFD_</t>
  </si>
  <si>
    <t>Histopathologist,
Faculty at Department of Pathology, Maulana Azad Medical College, Delhi University, India</t>
  </si>
  <si>
    <t>Urologist with training in Minimally Invasive, Endourology and Robotics. Special interest: Prostate Cancer , Bladder Cancer, Kidney Cancer, BPH, Stone disease</t>
  </si>
  <si>
    <t>Professor of Urology: Sorbonne University (UPMC-P6 &amp; Tenon Hospital) Director of the GRC #20 Lithiase Urinaire (UrolithiasisClinicalResearchGroup) Sorbonne Univ</t>
  </si>
  <si>
    <t>Assistant Professor at CUHK, Research &amp; Innovation Hub in Asia! Open to all possibilities - Special interests in Ca Prostate &amp; Ca bladder.</t>
  </si>
  <si>
    <t>Urologist / Mexican _xD83C__xDDF2__xD83C__xDDFD_ / Author of: #EvaluaciónDelUrólogo @DelUrologo / Esposa de @EdgarLindenMD</t>
  </si>
  <si>
    <t>Endourology, especial interest in minimally invasive surgeries, robotic prostatectomy, Holep, laparoscopy.</t>
  </si>
  <si>
    <t>Department of Urology,
Kokilaben Dhirubhai Ambani Hospital.</t>
  </si>
  <si>
    <t>Pioneer Valley Urology, #Urologic Surgeon_xD83D__xDC68__xD83C__xDFFB_‍⚕️,  BWH/Harvard Uro Alum, Hubby &amp; Dad, Like_xD83D__xDC68__xD83C__xDFFB_‍_xD83C__xDF73_⚽️_xD83E__xDD41__xD83C__xDFC2__xD83D__xDC68__xD83C__xDFFB_‍_xD83D__xDD2C_. Urology is AWESOME.</t>
  </si>
  <si>
    <t>MCh Urology at Nizam's Institute of Medical Sciences(NIMS),Hyderabad,India. Special interest in #Endourology</t>
  </si>
  <si>
    <t>Urologist, Muljibhai Patel Urology Hospital, Nadiad, India https://t.co/UZLGpJplxf</t>
  </si>
  <si>
    <t>President, Urological Society of India
Consultant Urological Surgeon, Head of Dept, Global Rainbow Healthcare; Specialist in endourology (key-hole surgery)</t>
  </si>
  <si>
    <t>Managing Director 
Preeti Urology &amp; Kidney Hospital, Hyderabad Consultant Urologist, Paediatric RIRS &amp; Laparoscopic surgeon</t>
  </si>
  <si>
    <t>Urologist (Uro-oncologist) - 
Editor in Chief Medical Journal of Indonesia</t>
  </si>
  <si>
    <t>Urólogo a tiempo parcial, motero, aficionado a los deportes, mundo clásico y tecnología en general -Knowmad-. Carpe diem, tempus fugit</t>
  </si>
  <si>
    <t>Professor and Chairman in @UrologieMondor @APHP | Head of research @Inserm team | @Uroweb | Co-editor in chief @wjurol | Treasurer @AFUrologie |</t>
  </si>
  <si>
    <t>Urologist @Hospital Albert Einstein - São Paulo, Brazil, Affiliated Professor @ABC Medical School, Husband and father of 2, Sports fan!</t>
  </si>
  <si>
    <t>Urologist. PhD #HospitalLaPaz @ICUAurologia @SoltUro @ResidentesAEU Chair. @eau_yuo &amp; @UrowebESU Board. @eauesut &amp; @EAUYAUrology member. @actasurologicas board</t>
  </si>
  <si>
    <t>M.D. Urologist @ResidentesAeu scientific activities manager,@EAU_YUO board member @uroinfo #urotechnology #UroSoMe #dogslover #chess #guitar _xD83C__xDDFB__xD83C__xDDEA__xD83C__xDDEA__xD83C__xDDF8_</t>
  </si>
  <si>
    <t>European Urologist @IRCCS_INRCA  Member of #UroSoMe  @so_uro</t>
  </si>
  <si>
    <t>Board certified urologist at The American British Cowdray Medical Center • Special interest in urinary stone disease #endourology • Simulation • Mexico City</t>
  </si>
  <si>
    <t>Surgeon | Health Advocate | Runner | No. 8 | MyDoctors.  #MedTweetMY #MyDrs #UroSoMe  #therunningsurgeon *RT doesn't mean endorsement</t>
  </si>
  <si>
    <t>Assistant Professor of Surgery, Division of Urology, University of Colorado/Denver Health Medical Center. Views are my own.</t>
  </si>
  <si>
    <t>Servicio de Urología Hospital Central Militar #UroHCM; Urólogo, Urólogo Oncólogo, Endourólogo</t>
  </si>
  <si>
    <t>Urologist obsessed with pushing the frontiers in stone and renal cancer management. 
Passionate about _xD83C__xDFB1_/☕/_xD83E__xDD43_/_xD83C__xDFB6_/✈
Wears  his heart on his sleeve _xD83C__xDF7A__xD83D__xDE0A_</t>
  </si>
  <si>
    <t>Assistant professor, Department of Urology, PGIMER, Chandigarh, India                                              Special interest in PCNL and RIRS</t>
  </si>
  <si>
    <t>Consultant Urologist- @HospitalsApollo Chennai</t>
  </si>
  <si>
    <t>Urologist. Interests : Endourology // Andrology // Female Urology. In pursuit of happiness. #UroSoMe #Urology</t>
  </si>
  <si>
    <t>Urologist,Gunner, special interest in endourology and stones and prostate.</t>
  </si>
  <si>
    <t>Urology Resident in Singapore. Research collaborator at @BWHUrology @CSPH_BWH @BWHSurgery. Views my own, RT's not endorsement.</t>
  </si>
  <si>
    <t>MS, MRCS, MCh urology,
Fellowship in Robotics &amp; Laparoscopy.
Minimally invasive Endourology, Reconstructive Urology.</t>
  </si>
  <si>
    <t>Urologist, Avid reader, Rationalist, Perfectionist and Cynic...
Author@SpartanKaayn</t>
  </si>
  <si>
    <t>Urologist. Special interest in Endourology ( Stone disease). Innovator of UMP ( Ultra-Mini PCNL). Specialising in Robotic prostatectomy.</t>
  </si>
  <si>
    <t>Director - UroOncology &amp; Robotic Surgery at Max Institute of Cancer Care, New Delhi, India. UChicago/AIIMS/MAMC alumnus. Fitness enthusiast. Wannabe guitarist.</t>
  </si>
  <si>
    <t>Robotic Urological Surgeon with Special Interest in Urologic Cancers</t>
  </si>
  <si>
    <t>Reconstructive Urology &amp; Andrology. AINU, Hyderabad, India</t>
  </si>
  <si>
    <t>Urologist , Motoring Enthusiast_xD83C__xDFC1_ , Foodie and Traveller _xD83C__xDF7B_</t>
  </si>
  <si>
    <t>Urooncologist@Tata Memorial Hospital. Former Vattikuti Robotic Urooncology Fellow at Max. Alumnus KEM Hospital (MBBS, MS) , Sion Hospital (MCh Urology). Father!</t>
  </si>
  <si>
    <t>Pediatric and minimal invasive urologist</t>
  </si>
  <si>
    <t>México</t>
  </si>
  <si>
    <t xml:space="preserve">Resistencia. Chaco. </t>
  </si>
  <si>
    <t xml:space="preserve"> New delhi</t>
  </si>
  <si>
    <t>New Delhi, India</t>
  </si>
  <si>
    <t>Hong Kong</t>
  </si>
  <si>
    <t>Mexico City</t>
  </si>
  <si>
    <t>Brasil</t>
  </si>
  <si>
    <t>Mumbai, India</t>
  </si>
  <si>
    <t>Springfield, MA</t>
  </si>
  <si>
    <t>Hyderabad, India</t>
  </si>
  <si>
    <t>Nadiad, India</t>
  </si>
  <si>
    <t>Agra, India</t>
  </si>
  <si>
    <t>Jakarta Capital Region, Indone</t>
  </si>
  <si>
    <t>Ile-de-France</t>
  </si>
  <si>
    <t>São Paulo, Brasil</t>
  </si>
  <si>
    <t>Madrid, Spain</t>
  </si>
  <si>
    <t>Ancona, Marche</t>
  </si>
  <si>
    <t>#MedTweetMY</t>
  </si>
  <si>
    <t>Denver</t>
  </si>
  <si>
    <t>Miguel Hidalgo, Distrito Federal</t>
  </si>
  <si>
    <t>Sector 12, Chandigarh</t>
  </si>
  <si>
    <t>Chennai</t>
  </si>
  <si>
    <t>Kozhikode, India</t>
  </si>
  <si>
    <t>Pune, India</t>
  </si>
  <si>
    <t>Singapore</t>
  </si>
  <si>
    <t>Bhubaneswar</t>
  </si>
  <si>
    <t>Ahmedabad - INDIA</t>
  </si>
  <si>
    <t>Hyderabad</t>
  </si>
  <si>
    <t>Manipal</t>
  </si>
  <si>
    <t>https://t.co/bZTpObWP5I</t>
  </si>
  <si>
    <t>https://t.co/xBfK2bTSjU</t>
  </si>
  <si>
    <t>https://t.co/Q6E54Ankgt</t>
  </si>
  <si>
    <t>https://t.co/aEO93BiAi0</t>
  </si>
  <si>
    <t>https://t.co/J17MRmHg2P</t>
  </si>
  <si>
    <t>https://t.co/zDBfaRDC6b</t>
  </si>
  <si>
    <t>https://t.co/VADxSFmziT</t>
  </si>
  <si>
    <t>https://t.co/Pt8wZfXlRT</t>
  </si>
  <si>
    <t>https://t.co/SOp4BD3UPk</t>
  </si>
  <si>
    <t>https://t.co/K7GoFuuLbK</t>
  </si>
  <si>
    <t>https://t.co/xQBY8TfSlf</t>
  </si>
  <si>
    <t>https://t.co/aa5RCrGtnr</t>
  </si>
  <si>
    <t>https://t.co/FMBBs6Oquy</t>
  </si>
  <si>
    <t>https://t.co/yZt0zB3fEq</t>
  </si>
  <si>
    <t>https://t.co/W5Qf48cOUV</t>
  </si>
  <si>
    <t>https://t.co/l1YYvgPMwD</t>
  </si>
  <si>
    <t>https://t.co/0E73cDELs8</t>
  </si>
  <si>
    <t>https://t.co/KlZKIWekoQ</t>
  </si>
  <si>
    <t>https://pbs.twimg.com/profile_banners/1035387218494287873/1547388832</t>
  </si>
  <si>
    <t>https://pbs.twimg.com/profile_banners/59572164/1490451338</t>
  </si>
  <si>
    <t>https://pbs.twimg.com/profile_banners/819601733638684674/1484245087</t>
  </si>
  <si>
    <t>https://pbs.twimg.com/profile_banners/950858766836215808/1515538164</t>
  </si>
  <si>
    <t>https://pbs.twimg.com/profile_banners/1049009977652727808/1538939937</t>
  </si>
  <si>
    <t>https://pbs.twimg.com/profile_banners/357710125/1536327010</t>
  </si>
  <si>
    <t>https://pbs.twimg.com/profile_banners/3746830993/1552923311</t>
  </si>
  <si>
    <t>https://pbs.twimg.com/profile_banners/111490238/1534542845</t>
  </si>
  <si>
    <t>https://pbs.twimg.com/profile_banners/1014318193458974721/1554591845</t>
  </si>
  <si>
    <t>https://pbs.twimg.com/profile_banners/26678945/1555956357</t>
  </si>
  <si>
    <t>https://pbs.twimg.com/profile_banners/3871196908/1523203027</t>
  </si>
  <si>
    <t>https://pbs.twimg.com/profile_banners/931385825434021888/1510901113</t>
  </si>
  <si>
    <t>https://pbs.twimg.com/profile_banners/2578509698/1466758861</t>
  </si>
  <si>
    <t>https://pbs.twimg.com/profile_banners/702054302613970944/1496634007</t>
  </si>
  <si>
    <t>https://pbs.twimg.com/profile_banners/258040811/1505639693</t>
  </si>
  <si>
    <t>https://pbs.twimg.com/profile_banners/3563896697/1557858036</t>
  </si>
  <si>
    <t>https://pbs.twimg.com/profile_banners/3247530455/1555494603</t>
  </si>
  <si>
    <t>https://pbs.twimg.com/profile_banners/93241153/1548630110</t>
  </si>
  <si>
    <t>https://pbs.twimg.com/profile_banners/781512777781374976/1496853327</t>
  </si>
  <si>
    <t>https://pbs.twimg.com/profile_banners/13277362/1532796021</t>
  </si>
  <si>
    <t>https://pbs.twimg.com/profile_banners/37412078/1472955954</t>
  </si>
  <si>
    <t>https://pbs.twimg.com/profile_banners/252766389/1374725419</t>
  </si>
  <si>
    <t>https://pbs.twimg.com/profile_banners/850233354045628417/1541647903</t>
  </si>
  <si>
    <t>https://pbs.twimg.com/profile_banners/117475948/1398364049</t>
  </si>
  <si>
    <t>https://pbs.twimg.com/profile_banners/883967485/1551892789</t>
  </si>
  <si>
    <t>https://pbs.twimg.com/profile_banners/1021680851547873280/1532490374</t>
  </si>
  <si>
    <t>https://pbs.twimg.com/profile_banners/1673597996/1401599099</t>
  </si>
  <si>
    <t>https://pbs.twimg.com/profile_banners/1368827882/1546067143</t>
  </si>
  <si>
    <t>https://pbs.twimg.com/profile_banners/122904448/1540953752</t>
  </si>
  <si>
    <t>es</t>
  </si>
  <si>
    <t>pt</t>
  </si>
  <si>
    <t>fr</t>
  </si>
  <si>
    <t>it</t>
  </si>
  <si>
    <t>en-gb</t>
  </si>
  <si>
    <t>http://abs.twimg.com/images/themes/theme1/bg.png</t>
  </si>
  <si>
    <t>http://abs.twimg.com/images/themes/theme9/bg.gif</t>
  </si>
  <si>
    <t>http://abs.twimg.com/images/themes/theme14/bg.gif</t>
  </si>
  <si>
    <t>http://abs.twimg.com/images/themes/theme2/bg.gif</t>
  </si>
  <si>
    <t>http://abs.twimg.com/images/themes/theme17/bg.gif</t>
  </si>
  <si>
    <t>http://abs.twimg.com/images/themes/theme19/bg.gif</t>
  </si>
  <si>
    <t>http://pbs.twimg.com/profile_images/1038057236470353922/IlbCEV2a_normal.jpg</t>
  </si>
  <si>
    <t>http://pbs.twimg.com/profile_images/881149932773748736/Ho6a_op__normal.jpg</t>
  </si>
  <si>
    <t>http://pbs.twimg.com/profile_images/983010856740032512/TGLWd77N_normal.jpg</t>
  </si>
  <si>
    <t>http://pbs.twimg.com/profile_images/472900526770626560/jUmZtg06_normal.jpeg</t>
  </si>
  <si>
    <t>http://pbs.twimg.com/profile_images/1070930092400926720/UU914y4T_normal.jpg</t>
  </si>
  <si>
    <t>http://pbs.twimg.com/profile_images/827742397832556544/oBwRIZdj_normal.jpg</t>
  </si>
  <si>
    <t>http://pbs.twimg.com/profile_images/1039694820288028673/fLb95p8K_normal.jpg</t>
  </si>
  <si>
    <t>http://pbs.twimg.com/profile_images/479952994801156097/P0ufWD-V_normal.jpeg</t>
  </si>
  <si>
    <t>http://pbs.twimg.com/profile_images/1038312858944266240/4r0lfZcv_normal.jpg</t>
  </si>
  <si>
    <t>http://pbs.twimg.com/profile_images/816109691344486400/8oSMv6wG_normal.jpg</t>
  </si>
  <si>
    <t>http://pbs.twimg.com/profile_images/1048930837775958019/G45pJKW4_normal.jpg</t>
  </si>
  <si>
    <t>http://pbs.twimg.com/profile_images/1108327033313071105/V1LRk5JE_normal.jpg</t>
  </si>
  <si>
    <t>http://pbs.twimg.com/profile_images/1052208890295783424/_mzYO41A_normal.jpg</t>
  </si>
  <si>
    <t>http://pbs.twimg.com/profile_images/1093076424771067904/Xj_767Iw_normal.jpg</t>
  </si>
  <si>
    <t>http://pbs.twimg.com/profile_images/378800000184422555/cb25d6e6d250f26a42d5b7fe9d50ef94_normal.jpeg</t>
  </si>
  <si>
    <t>http://pbs.twimg.com/profile_images/1104554733728075781/9aIRPV8k_normal.jpg</t>
  </si>
  <si>
    <t>http://pbs.twimg.com/profile_images/1056902885055713280/T6KnHh8X_normal.jpg</t>
  </si>
  <si>
    <t>http://pbs.twimg.com/profile_images/1129981374100779009/OUC_LgeC_normal.jpg</t>
  </si>
  <si>
    <t>http://pbs.twimg.com/profile_images/1103344424413609986/zrPlpG_l_normal.jpg</t>
  </si>
  <si>
    <t>http://pbs.twimg.com/profile_images/488236242446712833/3tJtXfyI_normal.jpeg</t>
  </si>
  <si>
    <t>http://pbs.twimg.com/profile_images/456379815256289280/UKDSNs_l_normal.jpeg</t>
  </si>
  <si>
    <t>http://pbs.twimg.com/profile_images/961909901759934465/BjyDEIIK_normal.jpg</t>
  </si>
  <si>
    <t>http://pbs.twimg.com/profile_images/475157393790103552/VyrssE1m_normal.jpeg</t>
  </si>
  <si>
    <t>http://pbs.twimg.com/profile_images/472968022768885760/tJ87Ca0J_normal.jpeg</t>
  </si>
  <si>
    <t>http://pbs.twimg.com/profile_images/1107317269917372416/5JjemTdJ_normal.jpg</t>
  </si>
  <si>
    <t>http://pbs.twimg.com/profile_images/1064154591196061699/l_zbv3ns_normal.jpg</t>
  </si>
  <si>
    <t>http://pbs.twimg.com/profile_images/1064205994350194688/nXjTIu9J_normal.jpg</t>
  </si>
  <si>
    <t>http://pbs.twimg.com/profile_images/967010613531758592/UkyxuLjD_normal.jpg</t>
  </si>
  <si>
    <t>http://abs.twimg.com/sticky/default_profile_images/default_profile_normal.png</t>
  </si>
  <si>
    <t>http://pbs.twimg.com/profile_images/838649560499019778/Ko4IK_GB_normal.jpg</t>
  </si>
  <si>
    <t>Open Twitter Page for This Person</t>
  </si>
  <si>
    <t>https://twitter.com/so_uro</t>
  </si>
  <si>
    <t>https://twitter.com/gudaruk</t>
  </si>
  <si>
    <t>https://twitter.com/edgarlindenmd</t>
  </si>
  <si>
    <t>https://twitter.com/bellotemateus</t>
  </si>
  <si>
    <t>https://twitter.com/alejandroacqui2</t>
  </si>
  <si>
    <t>https://twitter.com/hegelts</t>
  </si>
  <si>
    <t>https://twitter.com/docvaruna</t>
  </si>
  <si>
    <t>https://twitter.com/theashwinmallya</t>
  </si>
  <si>
    <t>https://twitter.com/otraxer</t>
  </si>
  <si>
    <t>https://twitter.com/jteoh_hk</t>
  </si>
  <si>
    <t>https://twitter.com/marcelapelayo</t>
  </si>
  <si>
    <t>https://twitter.com/nariotakimoto</t>
  </si>
  <si>
    <t>https://twitter.com/perinealpicasso</t>
  </si>
  <si>
    <t>https://twitter.com/zavaskimd</t>
  </si>
  <si>
    <t>https://twitter.com/arjunuro9</t>
  </si>
  <si>
    <t>https://twitter.com/rbsabnis</t>
  </si>
  <si>
    <t>https://twitter.com/drmaheshdesai4</t>
  </si>
  <si>
    <t>https://twitter.com/madhu_agra</t>
  </si>
  <si>
    <t>https://twitter.com/mallikuro7</t>
  </si>
  <si>
    <t>https://twitter.com/shashikiranpal</t>
  </si>
  <si>
    <t>https://twitter.com/drvcmohan</t>
  </si>
  <si>
    <t>https://twitter.com/a_rizalhamid</t>
  </si>
  <si>
    <t>https://twitter.com/lufolkus</t>
  </si>
  <si>
    <t>https://twitter.com/delataillealex</t>
  </si>
  <si>
    <t>https://twitter.com/wroclawski_uro</t>
  </si>
  <si>
    <t>https://twitter.com/jgomezrivas</t>
  </si>
  <si>
    <t>https://twitter.com/drtortolero</t>
  </si>
  <si>
    <t>https://twitter.com/d_castellani</t>
  </si>
  <si>
    <t>https://twitter.com/jontxum</t>
  </si>
  <si>
    <t>https://twitter.com/zainaladwin</t>
  </si>
  <si>
    <t>https://twitter.com/rdonalisiomd</t>
  </si>
  <si>
    <t>https://twitter.com/eivanbravoc</t>
  </si>
  <si>
    <t>https://twitter.com/docgauhar</t>
  </si>
  <si>
    <t>https://twitter.com/sudheerdevana</t>
  </si>
  <si>
    <t>https://twitter.com/arunkumardr</t>
  </si>
  <si>
    <t>https://twitter.com/rajivku90124576</t>
  </si>
  <si>
    <t>https://twitter.com/galahaduro</t>
  </si>
  <si>
    <t>https://twitter.com/irfanurology</t>
  </si>
  <si>
    <t>https://twitter.com/jleow</t>
  </si>
  <si>
    <t>https://twitter.com/docdilipmishra</t>
  </si>
  <si>
    <t>https://twitter.com/prasantnayak</t>
  </si>
  <si>
    <t>https://twitter.com/drjanakddesai</t>
  </si>
  <si>
    <t>https://twitter.com/drgagangautam</t>
  </si>
  <si>
    <t>https://twitter.com/urorao</t>
  </si>
  <si>
    <t>https://twitter.com/bhav_tez</t>
  </si>
  <si>
    <t>https://twitter.com/drragoori</t>
  </si>
  <si>
    <t>https://twitter.com/urozedman</t>
  </si>
  <si>
    <t>https://twitter.com/ashwintamhankar</t>
  </si>
  <si>
    <t>https://twitter.com/drnmreddy</t>
  </si>
  <si>
    <t>https://twitter.com/usisecretary</t>
  </si>
  <si>
    <t>so_uro
Why are regional hashtags #UroSoMeIndia
#UroSoMeBrasil #UroSoMeMexico so
imp ? Read here and more in our
recent manuscript at https://t.co/s4fv892dok
#UroSoMe #urology https://t.co/tdhwiSvpDT</t>
  </si>
  <si>
    <t>gudaruk
@drragoori @ArunkumarDr @mallikuro7
@drnmreddy @AshwinTamhankar @theashwinmallya
@UroZedman @Bhav_Tez @urorao @DrGaganGautam
@drjanakddesai @PrasantNayak @docdilipmishra
@madhu_agra @ShashiKiranPal @jleow
@irfanurology @DrVCMohan @GalahadUro
@RajivKu90124576 @Perinealpicasso
Sure !!! That’s sounds like a good
idea . I will put forward this
thought with #UroSoMe working group
members at next online meet and
try to make it our collobrative
event _xD83D__xDE00_ #UroSoMeIndia</t>
  </si>
  <si>
    <t>edgarlindenmd
#UroSoMe #UroSoMeBrasil #UroSoMeMexico
#UroSoMeIndia https://t.co/DVa5igtN3y</t>
  </si>
  <si>
    <t>bellotemateus
#UroSoMe #UroSoMeBrasil #UroSoMeMexico
#UroSoMeIndia https://t.co/DVa5igtN3y</t>
  </si>
  <si>
    <t>alejandroacqui2
Why are regional hashtags #UroSoMeIndia
#UroSoMeBrasil #UroSoMeMexico so
imp ? Read here and more in our
recent manuscript at https://t.co/s4fv892dok
#UroSoMe #urology https://t.co/tdhwiSvpDT</t>
  </si>
  <si>
    <t>hegelts
#UroSoMeIndia #UroSoMe our second
article in a week https://t.co/XFEaKxi0bW</t>
  </si>
  <si>
    <t>docvaruna
Prof ⁦@OTRAXER⁩ explains the difference
between Moses effect and Moses
Technology. #UroSoMe #UroSomeIndia
Excellent Endourology feast at
Hyderabad, RIRS Vs Miniperc workshop
organised by Dr Chandramohan and
team! https://t.co/8nDZXlY4vo</t>
  </si>
  <si>
    <t>theashwinmallya
Prof ⁦@OTRAXER⁩ explains the difference
between Moses effect and Moses
Technology. #UroSoMe #UroSomeIndia
Excellent Endourology feast at
Hyderabad, RIRS Vs Miniperc workshop
organised by Dr Chandramohan and
team! https://t.co/8nDZXlY4vo</t>
  </si>
  <si>
    <t xml:space="preserve">otraxer
</t>
  </si>
  <si>
    <t>jteoh_hk
52/F coming in from Madagascar.
No documentation. Post radiation
for CA cervix and wants to get
rid of the tubes! Next? #UroSoMe
#urosomeindia https://t.co/cUG3D7l6qa</t>
  </si>
  <si>
    <t>marcelapelayo
#UroSoMe + #UroSoMeIndia #UroSoMeBrasil
#UroSoMeMexico _xD83D__xDE4C__xD83C__xDFFB_ https://t.co/2vqbM4TTAl</t>
  </si>
  <si>
    <t>nariotakimoto
@Perinealpicasso @jteoh_hk Probably
advanced cervix ca compromising
ureters before oncological treatment.
If so, I’d suggest a pelvic exam
to see how much she responded,
than descending pyelography. But
there’ll be chance of stenosis
if these Foleys are in ureters.
#UroSome #UroSoMeBrazil #UroSomeIndia</t>
  </si>
  <si>
    <t>perinealpicasso
@ZavaskiMD @NarioTakimoto @jteoh_hk
Bilateral kidney function was good;
Patient would still require radioT
for her cervical cancer. Contrast
showed hardly a couple of centimeters
available from the pelvis on both
sides. The patient changed continents
to lose the tubes. How do you counsel?
#urosome #UroSoMeIndia</t>
  </si>
  <si>
    <t xml:space="preserve">zavaskimd
</t>
  </si>
  <si>
    <t>arjunuro9
Exellent Endourology live workshop
at at Hyderbad RIRS vs MINIPERC
by @DrVCMohan sir and team Great
oppurtunity to meet and learn from
the legends of Urology @OTRAXER
@ShashiKiranPal @DrMaheshDesai4
@mallikuro7 @DrVCMohan @madhu_agra
@rbsabnis #UroSoMe #UroSoMeIndia
#RIRS https://t.co/DGcDi4aKg5</t>
  </si>
  <si>
    <t xml:space="preserve">rbsabnis
</t>
  </si>
  <si>
    <t xml:space="preserve">drmaheshdesai4
</t>
  </si>
  <si>
    <t xml:space="preserve">madhu_agra
</t>
  </si>
  <si>
    <t xml:space="preserve">mallikuro7
</t>
  </si>
  <si>
    <t xml:space="preserve">shashikiranpal
</t>
  </si>
  <si>
    <t xml:space="preserve">drvcmohan
</t>
  </si>
  <si>
    <t>a_rizalhamid
#UroSoMeIndia #UroSoMe our second
article in a week https://t.co/XFEaKxi0bW</t>
  </si>
  <si>
    <t>lufolkus
Prof ⁦@OTRAXER⁩ explains the difference
between Moses effect and Moses
Technology. #UroSoMe #UroSomeIndia
Excellent Endourology feast at
Hyderabad, RIRS Vs Miniperc workshop
organised by Dr Chandramohan and
team! https://t.co/8nDZXlY4vo</t>
  </si>
  <si>
    <t>delataillealex
#UroSoMeIndia #UroSoMe our second
article in a week https://t.co/XFEaKxi0bW</t>
  </si>
  <si>
    <t xml:space="preserve">wroclawski_uro
</t>
  </si>
  <si>
    <t xml:space="preserve">jgomezrivas
</t>
  </si>
  <si>
    <t xml:space="preserve">drtortolero
</t>
  </si>
  <si>
    <t xml:space="preserve">d_castellani
</t>
  </si>
  <si>
    <t>jontxum
Why are regional hashtags #UroSoMeIndia
#UroSoMeBrasil #UroSoMeMexico so
imp ? Read here and more in our
recent manuscript at https://t.co/s4fv892dok
#UroSoMe #urology https://t.co/tdhwiSvpDT</t>
  </si>
  <si>
    <t xml:space="preserve">zainaladwin
</t>
  </si>
  <si>
    <t xml:space="preserve">rdonalisiomd
</t>
  </si>
  <si>
    <t xml:space="preserve">eivanbravoc
</t>
  </si>
  <si>
    <t xml:space="preserve">docgauhar
</t>
  </si>
  <si>
    <t>sudheerdevana
Antibiotic stewardship is a must
in developing countries like India
to prevent resistance to antibiotics.
Read our article on Protocol based
perioperative antimicrobial prophylaxis
in urologic surgeries https://t.co/AkW9Lbniig
#UroSomeIndia</t>
  </si>
  <si>
    <t>arunkumardr
Options... #UroSoMe #UroSoMeIndia
https://t.co/NnNYzSSsrM</t>
  </si>
  <si>
    <t xml:space="preserve">rajivku90124576
</t>
  </si>
  <si>
    <t xml:space="preserve">galahaduro
</t>
  </si>
  <si>
    <t>irfanurology
@gudaruk @mallikuro7 @drnmreddy
@AshwinTamhankar @theashwinmallya
@UroZedman @drragoori @Bhav_Tez
@urorao @DrGaganGautam @drjanakddesai
@PrasantNayak @docdilipmishra @madhu_agra
@ShashiKiranPal @jleow @irfanurology
@DrVCMohan @GalahadUro @RajivKu90124576
@Perinealpicasso #UroSoMeIndia
should trend Kalyan. We should
make this trend in all the live
workshops</t>
  </si>
  <si>
    <t xml:space="preserve">jleow
</t>
  </si>
  <si>
    <t xml:space="preserve">docdilipmishra
</t>
  </si>
  <si>
    <t xml:space="preserve">prasantnayak
</t>
  </si>
  <si>
    <t xml:space="preserve">drjanakddesai
</t>
  </si>
  <si>
    <t xml:space="preserve">drgagangautam
</t>
  </si>
  <si>
    <t xml:space="preserve">urorao
</t>
  </si>
  <si>
    <t xml:space="preserve">bhav_tez
</t>
  </si>
  <si>
    <t xml:space="preserve">drragoori
</t>
  </si>
  <si>
    <t xml:space="preserve">urozedman
</t>
  </si>
  <si>
    <t>ashwintamhankar
Why are regional hashtags #UroSoMeIndia
#UroSoMeBrasil #UroSoMeMexico so
imp ? Read here and more in our
recent manuscript at https://t.co/s4fv892dok
#UroSoMe #urology https://t.co/tdhwiSvpDT</t>
  </si>
  <si>
    <t xml:space="preserve">drnmreddy
</t>
  </si>
  <si>
    <t xml:space="preserve">usisecretary
</t>
  </si>
  <si>
    <t>Directed</t>
  </si>
  <si>
    <t>G1</t>
  </si>
  <si>
    <t>G2</t>
  </si>
  <si>
    <t>G3</t>
  </si>
  <si>
    <t>G4</t>
  </si>
  <si>
    <t>G5</t>
  </si>
  <si>
    <t>0, 12, 96</t>
  </si>
  <si>
    <t>0, 136, 227</t>
  </si>
  <si>
    <t>0, 100, 50</t>
  </si>
  <si>
    <t>0, 176, 22</t>
  </si>
  <si>
    <t>191, 0, 0</t>
  </si>
  <si>
    <t>Group 1</t>
  </si>
  <si>
    <t>Group 2</t>
  </si>
  <si>
    <t>Edges</t>
  </si>
  <si>
    <t>Number of Edge Types</t>
  </si>
  <si>
    <t>Top URLs in Tweet in G1</t>
  </si>
  <si>
    <t>Top URLs in Tweet in G2</t>
  </si>
  <si>
    <t>G1 Count</t>
  </si>
  <si>
    <t>Top URLs in Tweet in G3</t>
  </si>
  <si>
    <t>G2 Count</t>
  </si>
  <si>
    <t>Top URLs in Tweet in G4</t>
  </si>
  <si>
    <t>G3 Count</t>
  </si>
  <si>
    <t>Top URLs in Tweet in G5</t>
  </si>
  <si>
    <t>G4 Count</t>
  </si>
  <si>
    <t>G5 Count</t>
  </si>
  <si>
    <t>https://twitter.com/Uro_News/status/1129388350241165314 https://twitter.com/jeleu_dpg/status/1128379994990940160 http://www.jeleu.com/index.php/JELEU/article/view/44</t>
  </si>
  <si>
    <t>https://twitter.com/gudaruk/status/1129586883393015809 https://twitter.com/Uro_News/status/1129388350241165314 https://www.ncbi.nlm.nih.gov/pmc/articles/PMC6458815/ https://www.ncbi.nlm.nih.gov/pubmed/30652661</t>
  </si>
  <si>
    <t>Top Domains in Tweet in G1</t>
  </si>
  <si>
    <t>Top Domains in Tweet in G2</t>
  </si>
  <si>
    <t>Top Domains in Tweet in G3</t>
  </si>
  <si>
    <t>Top Domains in Tweet in G4</t>
  </si>
  <si>
    <t>Top Domains in Tweet in G5</t>
  </si>
  <si>
    <t>twitter.com jeleu.com</t>
  </si>
  <si>
    <t>twitter.com nih.gov</t>
  </si>
  <si>
    <t>urosome</t>
  </si>
  <si>
    <t>urosomebrasil</t>
  </si>
  <si>
    <t>urosomemexico</t>
  </si>
  <si>
    <t>rirs</t>
  </si>
  <si>
    <t>urosomebrazil</t>
  </si>
  <si>
    <t>urology</t>
  </si>
  <si>
    <t>Top Hashtags in Tweet in G1</t>
  </si>
  <si>
    <t>Top Hashtags in Tweet in G2</t>
  </si>
  <si>
    <t>Top Hashtags in Tweet in G3</t>
  </si>
  <si>
    <t>Top Hashtags in Tweet in G4</t>
  </si>
  <si>
    <t>Top Hashtags in Tweet in G5</t>
  </si>
  <si>
    <t>urosomeindia urosome urosomebrasil urosomemexico rirs</t>
  </si>
  <si>
    <t>urosomeindia urosome urosomebrasil urosomemexico urology</t>
  </si>
  <si>
    <t>urosomeindia urosome urosomebrasil urosomemexico urosomebrazil</t>
  </si>
  <si>
    <t>#urosomeindia</t>
  </si>
  <si>
    <t>#urosome</t>
  </si>
  <si>
    <t>read</t>
  </si>
  <si>
    <t>#urosomebrasil</t>
  </si>
  <si>
    <t>#urosomemexico</t>
  </si>
  <si>
    <t>Top Words in Tweet in G1</t>
  </si>
  <si>
    <t>trend</t>
  </si>
  <si>
    <t>live</t>
  </si>
  <si>
    <t>Top Words in Tweet in G2</t>
  </si>
  <si>
    <t>article</t>
  </si>
  <si>
    <t>regional</t>
  </si>
  <si>
    <t>hashtags</t>
  </si>
  <si>
    <t>imp</t>
  </si>
  <si>
    <t>here</t>
  </si>
  <si>
    <t>Top Words in Tweet in G3</t>
  </si>
  <si>
    <t>ca</t>
  </si>
  <si>
    <t>cervix</t>
  </si>
  <si>
    <t>tubes</t>
  </si>
  <si>
    <t>52</t>
  </si>
  <si>
    <t>Top Words in Tweet in G4</t>
  </si>
  <si>
    <t>moses</t>
  </si>
  <si>
    <t>prof</t>
  </si>
  <si>
    <t>explains</t>
  </si>
  <si>
    <t>difference</t>
  </si>
  <si>
    <t>between</t>
  </si>
  <si>
    <t>effect</t>
  </si>
  <si>
    <t>technology</t>
  </si>
  <si>
    <t>Top Words in Tweet in G5</t>
  </si>
  <si>
    <t>#urosomeindia drvcmohan trend #urosome mallikuro7 madhu_agra shashikiranpal live gudaruk drnmreddy</t>
  </si>
  <si>
    <t>#urosomeindia #urosome read article regional hashtags #urosomebrasil #urosomemexico imp here</t>
  </si>
  <si>
    <t>#urosomeindia #urosome #urosomebrasil #urosomemexico read article ca cervix tubes 52</t>
  </si>
  <si>
    <t>moses prof otraxer explains difference between effect technology #urosome #urosomeindia</t>
  </si>
  <si>
    <t>#urosome,#urosomeindia</t>
  </si>
  <si>
    <t>#urosomebrasil,#urosomemexico</t>
  </si>
  <si>
    <t>#urosomeindia,#urosomebrasil</t>
  </si>
  <si>
    <t>#urosomeindia,#urosome</t>
  </si>
  <si>
    <t>regional,hashtags</t>
  </si>
  <si>
    <t>hashtags,#urosomeindia</t>
  </si>
  <si>
    <t>#urosomemexico,imp</t>
  </si>
  <si>
    <t>imp,read</t>
  </si>
  <si>
    <t>read,here</t>
  </si>
  <si>
    <t>here,more</t>
  </si>
  <si>
    <t>Top Word Pairs in Tweet in G1</t>
  </si>
  <si>
    <t>gudaruk,mallikuro7</t>
  </si>
  <si>
    <t>mallikuro7,drnmreddy</t>
  </si>
  <si>
    <t>drnmreddy,ashwintamhankar</t>
  </si>
  <si>
    <t>ashwintamhankar,theashwinmallya</t>
  </si>
  <si>
    <t>theashwinmallya,urozedman</t>
  </si>
  <si>
    <t>urozedman,drragoori</t>
  </si>
  <si>
    <t>drragoori,bhav_tez</t>
  </si>
  <si>
    <t>bhav_tez,urorao</t>
  </si>
  <si>
    <t>urorao,drgagangautam</t>
  </si>
  <si>
    <t>drgagangautam,drjanakddesai</t>
  </si>
  <si>
    <t>Top Word Pairs in Tweet in G2</t>
  </si>
  <si>
    <t>more,recent</t>
  </si>
  <si>
    <t>Top Word Pairs in Tweet in G3</t>
  </si>
  <si>
    <t>#urosome,#urosomebrasil</t>
  </si>
  <si>
    <t>#urosomemexico,#urosomeindia</t>
  </si>
  <si>
    <t>52,f</t>
  </si>
  <si>
    <t>f,coming</t>
  </si>
  <si>
    <t>coming,madagascar</t>
  </si>
  <si>
    <t>madagascar,documentation</t>
  </si>
  <si>
    <t>documentation,post</t>
  </si>
  <si>
    <t>post,radiation</t>
  </si>
  <si>
    <t>Top Word Pairs in Tweet in G4</t>
  </si>
  <si>
    <t>prof,otraxer</t>
  </si>
  <si>
    <t>otraxer,explains</t>
  </si>
  <si>
    <t>explains,difference</t>
  </si>
  <si>
    <t>difference,between</t>
  </si>
  <si>
    <t>between,moses</t>
  </si>
  <si>
    <t>moses,effect</t>
  </si>
  <si>
    <t>effect,moses</t>
  </si>
  <si>
    <t>moses,technology</t>
  </si>
  <si>
    <t>technology,#urosome</t>
  </si>
  <si>
    <t>Top Word Pairs in Tweet in G5</t>
  </si>
  <si>
    <t>gudaruk,mallikuro7  mallikuro7,drnmreddy  drnmreddy,ashwintamhankar  ashwintamhankar,theashwinmallya  theashwinmallya,urozedman  urozedman,drragoori  drragoori,bhav_tez  bhav_tez,urorao  urorao,drgagangautam  drgagangautam,drjanakddesai</t>
  </si>
  <si>
    <t>#urosomeindia,#urosome  regional,hashtags  hashtags,#urosomeindia  #urosomeindia,#urosomebrasil  #urosomebrasil,#urosomemexico  #urosomemexico,imp  imp,read  read,here  here,more  more,recent</t>
  </si>
  <si>
    <t>#urosome,#urosomeindia  #urosomebrasil,#urosomemexico  #urosome,#urosomebrasil  #urosomemexico,#urosomeindia  52,f  f,coming  coming,madagascar  madagascar,documentation  documentation,post  post,radiation</t>
  </si>
  <si>
    <t>prof,otraxer  otraxer,explains  explains,difference  difference,between  between,moses  moses,effect  effect,moses  moses,technology  technology,#urosome  #urosome,#urosomeindia</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</si>
  <si>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</si>
  <si>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</si>
  <si>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</si>
  <si>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</si>
  <si>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</si>
  <si>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</si>
  <si>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</si>
  <si>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</si>
  <si>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</si>
  <si>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</si>
  <si>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arunkumardr docgauhar ashwintamhankar drragoori</t>
  </si>
  <si>
    <t>gudaruk docgauhar ashwintamhankar zavaskimd perinealpicasso</t>
  </si>
  <si>
    <t>mallikuro7 madhu_agra shashikiranpal drvcmohan drnmreddy ashwintamhankar theashwinmallya urozedman drragoori bhav_tez</t>
  </si>
  <si>
    <t>mallikuro7 drnmreddy ashwintamhankar theashwinmallya urozedman bhav_tez urorao drgagangautam drjanakddesai prasantnayak</t>
  </si>
  <si>
    <t>jteoh_hk mallikuro7 drnmreddy ashwintamhankar theashwinmallya urozedman drragoori bhav_tez urorao drgagangautam</t>
  </si>
  <si>
    <t>Top Tweeters in G1</t>
  </si>
  <si>
    <t>Top Tweeters in G2</t>
  </si>
  <si>
    <t>Top Tweeters in G3</t>
  </si>
  <si>
    <t>Top Tweeters in G4</t>
  </si>
  <si>
    <t>Top Tweeters in G5</t>
  </si>
  <si>
    <t>urorao jleow arunkumardr drgagangautam drragoori drnmreddy drjanakddesai irfanurology prasantnayak ashwintamhankar</t>
  </si>
  <si>
    <t>jgomezrivas zainaladwin galahaduro eivanbravoc so_uro gudaruk hegelts d_castellani delataillealex a_rizalhamid</t>
  </si>
  <si>
    <t>jontxum jteoh_hk drtortolero perinealpicasso zavaskimd rdonalisiomd edgarlindenmd wroclawski_uro bellotemateus docgauhar</t>
  </si>
  <si>
    <t>docvaruna lufolkus theashwinmallya otraxer</t>
  </si>
  <si>
    <t>https://twitter.com/Uro_News/status/1129388350241165314 http://www.jeleu.com/index.php/JELEU/article/view/44 https://twitter.com/jeleu_dpg/status/1128379994990940160</t>
  </si>
  <si>
    <t>https://twitter.com/Uro_News/status/1129388350241165314 https://twitter.com/gudaruk/status/1129586883393015809</t>
  </si>
  <si>
    <t>https://www.ncbi.nlm.nih.gov/pmc/articles/PMC6458815/ https://www.ncbi.nlm.nih.gov/pubmed/30652661</t>
  </si>
  <si>
    <t>jeleu.com twitter.com</t>
  </si>
  <si>
    <t>urosomeindia urosome urosomebrasil urosomemexico</t>
  </si>
  <si>
    <t>urosomeindia urosome rirs urosomebrasil urosomemexico</t>
  </si>
  <si>
    <t>urosomebrasil urosomemexico urology urosome urosomeindia</t>
  </si>
  <si>
    <t>urosome rirs urosomebrasil urosomemexico urosomeindia</t>
  </si>
  <si>
    <t>regional hashtags #urosomebrasil #urosomemexico imp read here more recent manuscript</t>
  </si>
  <si>
    <t>#urosome ashwintamhankar read article arunkumardr mallikuro7 drnmreddy theashwinmallya urozedman drragoori</t>
  </si>
  <si>
    <t>#urosome #urosomebrasil #urosomemexico</t>
  </si>
  <si>
    <t>#urosome second article week regional hashtags #urosomebrasil #urosomemexico imp read</t>
  </si>
  <si>
    <t>moses prof otraxer explains difference between effect technology #urosome excellent</t>
  </si>
  <si>
    <t>#urosome ashwintamhankar trend read article moses #urosomebrasil #urosomemexico gudaruk mallikuro7</t>
  </si>
  <si>
    <t>cervix ca ureters #urosome perinealpicasso jteoh_hk probably advanced compromising before</t>
  </si>
  <si>
    <t>patient tubes #urosome zavaskimd nariotakimoto jteoh_hk bilateral kidney function good</t>
  </si>
  <si>
    <t>drvcmohan #urosome exellent endourology live workshop hyderbad rirs vs miniperc</t>
  </si>
  <si>
    <t>#urosome second article week</t>
  </si>
  <si>
    <t>read article antibiotic stewardship developing countries india prevent resistance antibiotics</t>
  </si>
  <si>
    <t>trend gudaruk mallikuro7 drnmreddy ashwintamhankar theashwinmallya urozedman drragoori bhav_tez urorao</t>
  </si>
  <si>
    <t>day moses ashwintamhankar read article arunkumardr mallikuro7 drnmreddy theashwinmallya urozedman</t>
  </si>
  <si>
    <t>second article week regional hashtags #urosomebrasil #urosomemexico imp read here</t>
  </si>
  <si>
    <t>trend moses #urosome ashwintamhankar read article #urosomebrasil #urosomemexico gudaruk mallikuro7</t>
  </si>
  <si>
    <t>ureters perinealpicasso jteoh_hk probably advanced compromising before oncological treatment d</t>
  </si>
  <si>
    <t>patient zavaskimd nariotakimoto jteoh_hk bilateral kidney function good still require</t>
  </si>
  <si>
    <t>drvcmohan exellent endourology live workshop hyderbad rirs vs miniperc sir</t>
  </si>
  <si>
    <t>regional,hashtags  hashtags,#urosomeindia  #urosomeindia,#urosomebrasil  #urosomebrasil,#urosomemexico  #urosomemexico,imp  imp,read  read,here  here,more  more,recent  recent,manuscript</t>
  </si>
  <si>
    <t>#urosomeindia,#urosome  arunkumardr,mallikuro7  mallikuro7,drnmreddy  drnmreddy,ashwintamhankar  ashwintamhankar,theashwinmallya  theashwinmallya,urozedman  bhav_tez,urorao  urorao,drgagangautam  drgagangautam,drjanakddesai  drjanakddesai,prasantnayak</t>
  </si>
  <si>
    <t>#urosome,#urosomebrasil  #urosomebrasil,#urosomemexico  #urosomemexico,#urosomeindia</t>
  </si>
  <si>
    <t>#urosomeindia,#urosome  #urosome,second  second,article  article,week  regional,hashtags  hashtags,#urosomeindia  #urosomeindia,#urosomebrasil  #urosomebrasil,#urosomemexico  #urosomemexico,imp  imp,read</t>
  </si>
  <si>
    <t>#urosome,#urosomeindia  #urosomeindia,#urosome  #urosomebrasil,#urosomemexico  gudaruk,mallikuro7  mallikuro7,drnmreddy  drnmreddy,ashwintamhankar  ashwintamhankar,theashwinmallya  theashwinmallya,urozedman  urozedman,drragoori  drragoori,bhav_tez</t>
  </si>
  <si>
    <t>#urosome,#urosomeindia  #urosomeindia,#urosomebrasil  #urosomebrasil,#urosomemexico</t>
  </si>
  <si>
    <t>perinealpicasso,jteoh_hk  jteoh_hk,probably  probably,advanced  advanced,cervix  cervix,ca  ca,compromising  compromising,ureters  ureters,before  before,oncological  oncological,treatment</t>
  </si>
  <si>
    <t>#urosome,#urosomeindia  zavaskimd,nariotakimoto  nariotakimoto,jteoh_hk  jteoh_hk,bilateral  bilateral,kidney  kidney,function  function,good  good,patient  patient,still  still,require</t>
  </si>
  <si>
    <t>exellent,endourology  endourology,live  live,workshop  workshop,hyderbad  hyderbad,rirs  rirs,vs  vs,miniperc  miniperc,drvcmohan  drvcmohan,sir  sir,team</t>
  </si>
  <si>
    <t>#urosomeindia,#urosome  #urosome,second  second,article  article,week</t>
  </si>
  <si>
    <t>antibiotic,stewardship  stewardship,developing  developing,countries  countries,india  india,prevent  prevent,resistance  resistance,antibiotics  antibiotics,read  read,article  article,protocol</t>
  </si>
  <si>
    <t>zavaskimd,nariotakimoto  nariotakimoto,jteoh_hk  jteoh_hk,bilateral  bilateral,kidney  kidney,function  function,good  good,patient  patient,still  still,require  require,radiot</t>
  </si>
  <si>
    <t>more</t>
  </si>
  <si>
    <t>recent</t>
  </si>
  <si>
    <t>manuscript</t>
  </si>
  <si>
    <t>#urology</t>
  </si>
  <si>
    <t>endourology</t>
  </si>
  <si>
    <t>vs</t>
  </si>
  <si>
    <t>miniperc</t>
  </si>
  <si>
    <t>workshop</t>
  </si>
  <si>
    <t>team</t>
  </si>
  <si>
    <t>second</t>
  </si>
  <si>
    <t>week</t>
  </si>
  <si>
    <t>excellent</t>
  </si>
  <si>
    <t>feast</t>
  </si>
  <si>
    <t>hyderabad</t>
  </si>
  <si>
    <t>organised</t>
  </si>
  <si>
    <t>dr</t>
  </si>
  <si>
    <t>chandramohan</t>
  </si>
  <si>
    <t>next</t>
  </si>
  <si>
    <t>make</t>
  </si>
  <si>
    <t>thank</t>
  </si>
  <si>
    <t>india</t>
  </si>
  <si>
    <t>kalyan</t>
  </si>
  <si>
    <t>workshops</t>
  </si>
  <si>
    <t>interested</t>
  </si>
  <si>
    <t>knowing</t>
  </si>
  <si>
    <t>management</t>
  </si>
  <si>
    <t>approach</t>
  </si>
  <si>
    <t>isolated</t>
  </si>
  <si>
    <t>renal</t>
  </si>
  <si>
    <t>mucormycosis</t>
  </si>
  <si>
    <t>fulminant</t>
  </si>
  <si>
    <t>infection</t>
  </si>
  <si>
    <t>published</t>
  </si>
  <si>
    <t>f</t>
  </si>
  <si>
    <t>coming</t>
  </si>
  <si>
    <t>madagascar</t>
  </si>
  <si>
    <t>documentation</t>
  </si>
  <si>
    <t>post</t>
  </si>
  <si>
    <t>radiation</t>
  </si>
  <si>
    <t>rid</t>
  </si>
  <si>
    <t>sir</t>
  </si>
  <si>
    <t>day</t>
  </si>
  <si>
    <t>good</t>
  </si>
  <si>
    <t>meet</t>
  </si>
  <si>
    <t>please</t>
  </si>
  <si>
    <t>tweet</t>
  </si>
  <si>
    <t>hashtag</t>
  </si>
  <si>
    <t>options</t>
  </si>
  <si>
    <t>antibiotic</t>
  </si>
  <si>
    <t>stewardship</t>
  </si>
  <si>
    <t>developing</t>
  </si>
  <si>
    <t>countries</t>
  </si>
  <si>
    <t>prevent</t>
  </si>
  <si>
    <t>resistance</t>
  </si>
  <si>
    <t>antibiotics</t>
  </si>
  <si>
    <t>protocol</t>
  </si>
  <si>
    <t>based</t>
  </si>
  <si>
    <t>perioperative</t>
  </si>
  <si>
    <t>antimicrobial</t>
  </si>
  <si>
    <t>prophylaxis</t>
  </si>
  <si>
    <t>urologic</t>
  </si>
  <si>
    <t>surgeries</t>
  </si>
  <si>
    <t>monthly</t>
  </si>
  <si>
    <t>thing</t>
  </si>
  <si>
    <t>patient</t>
  </si>
  <si>
    <t>ureters</t>
  </si>
  <si>
    <t>Count of Tweet Date (UTC)</t>
  </si>
  <si>
    <t>Row Labels</t>
  </si>
  <si>
    <t>Grand Total</t>
  </si>
  <si>
    <t>2019</t>
  </si>
  <si>
    <t>May</t>
  </si>
  <si>
    <t>10-May</t>
  </si>
  <si>
    <t>1 PM</t>
  </si>
  <si>
    <t>15-May</t>
  </si>
  <si>
    <t>8 AM</t>
  </si>
  <si>
    <t>16-May</t>
  </si>
  <si>
    <t>3 AM</t>
  </si>
  <si>
    <t>18-May</t>
  </si>
  <si>
    <t>4 AM</t>
  </si>
  <si>
    <t>5 AM</t>
  </si>
  <si>
    <t>10 AM</t>
  </si>
  <si>
    <t>11 AM</t>
  </si>
  <si>
    <t>12 PM</t>
  </si>
  <si>
    <t>2 PM</t>
  </si>
  <si>
    <t>3 PM</t>
  </si>
  <si>
    <t>4 PM</t>
  </si>
  <si>
    <t>5 PM</t>
  </si>
  <si>
    <t>6 PM</t>
  </si>
  <si>
    <t>7 PM</t>
  </si>
  <si>
    <t>19-May</t>
  </si>
  <si>
    <t>12 AM</t>
  </si>
  <si>
    <t>1 AM</t>
  </si>
  <si>
    <t>2 AM</t>
  </si>
  <si>
    <t>7 AM</t>
  </si>
  <si>
    <t>9 AM</t>
  </si>
  <si>
    <t>Green</t>
  </si>
  <si>
    <t>85, 85, 0</t>
  </si>
  <si>
    <t>Red</t>
  </si>
  <si>
    <t>170, 43, 0</t>
  </si>
  <si>
    <t>G1: #urosomeindia drvcmohan trend #urosome mallikuro7 madhu_agra shashikiranpal live gudaruk drnmreddy</t>
  </si>
  <si>
    <t>G2: #urosomeindia #urosome read article regional hashtags #urosomebrasil #urosomemexico imp here</t>
  </si>
  <si>
    <t>G3: #urosomeindia #urosome #urosomebrasil #urosomemexico read article ca cervix tubes 52</t>
  </si>
  <si>
    <t>G4: moses prof otraxer explains difference between effect technology #urosome #urosomeindia</t>
  </si>
  <si>
    <t>Edge Weight▓1▓4▓0▓True▓Green▓Red▓▓Edge Weight▓1▓2▓0▓3▓10▓False▓Edge Weight▓1▓4▓0▓32▓6▓False▓▓0▓0▓0▓True▓Black▓Black▓▓Followers▓7▓3602▓0▓162▓1000▓False▓▓0▓0▓0▓0▓0▓False▓▓0▓0▓0▓0▓0▓False▓▓0▓0▓0▓0▓0▓False</t>
  </si>
  <si>
    <t>Subgraph</t>
  </si>
  <si>
    <t>GraphSource░TwitterSearch▓GraphTerm░#UroSoMeIndia▓ImportDescription░The graph represents a network of 50 Twitter users whose recent tweets contained "#UroSoMeIndia", or who were replied to or mentioned in those tweets, taken from a data set limited to a maximum of 18,000 tweets.  The network was obtained from Twitter on Sunday, 19 May 2019 at 13:42 UTC.
The tweets in the network were tweeted over the 8-day, 19-hour, 57-minute period from Friday, 10 May 2019 at 13:22 UTC to Sunday, 19 May 2019 at 09:20 UTC.
There is an edge for each "replies-to" relationship in a tweet, an edge for each "mentions" relationship in a tweet, and a self-loop edge for each tweet that is not a "replies-to" or "mentions".▓ImportSuggestedTitle░#UroSoMeIndia Twitter NodeXL SNA Map and Report for Sunday, 19 May 2019 at 13:42 UTC▓ImportSuggestedFileNameNoExtension░2019-05-19 13-42-25 NodeXL Twitter Search #UroSoMeIndia▓GroupingDescription░The graph's vertices were grouped by cluster using the Clauset-Newman-Moore cluster algorithm.▓LayoutAlgorithm░The graph was laid out using the Harel-Koren Fast Multiscale layout algorithm.▓GraphDirectedness░The graph is directed.</t>
  </si>
  <si>
    <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t>
  </si>
  <si>
    <t>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</si>
</sst>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0" fontId="0" fillId="3" borderId="1" xfId="27" applyNumberFormat="1" applyAlignment="1">
      <alignment/>
    </xf>
    <xf numFmtId="0" fontId="0" fillId="0" borderId="0" xfId="0" applyFill="1" applyAlignment="1">
      <alignment/>
    </xf>
    <xf numFmtId="0" fontId="0" fillId="0" borderId="0" xfId="0" applyAlignment="1" quotePrefix="1">
      <alignment/>
    </xf>
    <xf numFmtId="0" fontId="0" fillId="0" borderId="0" xfId="0" applyFill="1" applyAlignment="1" quotePrefix="1">
      <alignment/>
    </xf>
    <xf numFmtId="49" fontId="0" fillId="4" borderId="1" xfId="24" applyNumberFormat="1" applyAlignment="1">
      <alignment wrapText="1"/>
    </xf>
    <xf numFmtId="167" fontId="0" fillId="0" borderId="0" xfId="0" applyNumberForma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Fill="1" applyBorder="1" applyAlignment="1">
      <alignment/>
    </xf>
    <xf numFmtId="1" fontId="0" fillId="4" borderId="11" xfId="24" applyNumberFormat="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10" fillId="0" borderId="0" xfId="28" applyFill="1" applyBorder="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0" borderId="0" xfId="0" applyFill="1" applyBorder="1" applyAlignment="1" quotePrefix="1">
      <alignment/>
    </xf>
    <xf numFmtId="166" fontId="0" fillId="6" borderId="1" xfId="26" applyNumberFormat="1" applyFon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0" xfId="22" applyFont="1" applyAlignment="1">
      <alignment/>
    </xf>
    <xf numFmtId="0" fontId="0" fillId="0" borderId="0" xfId="22" applyFont="1" applyAlignment="1">
      <alignment wrapText="1"/>
    </xf>
    <xf numFmtId="1" fontId="0" fillId="4" borderId="1" xfId="24" applyNumberFormat="1" applyAlignment="1" quotePrefix="1">
      <alignment/>
    </xf>
    <xf numFmtId="167" fontId="0" fillId="0" borderId="0" xfId="0"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0"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0" fontId="0" fillId="2" borderId="1" xfId="20" applyNumberFormat="1"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22">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style="thin">
          <color theme="0"/>
        </lef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border>
        <right style="thin">
          <color theme="0"/>
        </right>
      </border>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21"/>
      <tableStyleElement type="headerRow" dxfId="420"/>
    </tableStyle>
    <tableStyle name="NodeXL Table" pivot="0" count="1">
      <tableStyleElement type="headerRow" dxfId="41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0597235"/>
        <c:axId val="29830796"/>
      </c:barChart>
      <c:catAx>
        <c:axId val="405972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830796"/>
        <c:crosses val="autoZero"/>
        <c:auto val="1"/>
        <c:lblOffset val="100"/>
        <c:noMultiLvlLbl val="0"/>
      </c:catAx>
      <c:valAx>
        <c:axId val="298307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97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#UroSoMeIndia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Series'!$A$26:$A$58</c:f>
              <c:strCache>
                <c:ptCount val="25"/>
                <c:pt idx="0">
                  <c:v>1 PM
10-May
May
2019</c:v>
                </c:pt>
                <c:pt idx="1">
                  <c:v>8 AM
15-May</c:v>
                </c:pt>
                <c:pt idx="2">
                  <c:v>3 AM
16-May</c:v>
                </c:pt>
                <c:pt idx="3">
                  <c:v>3 AM
18-May</c:v>
                </c:pt>
                <c:pt idx="4">
                  <c:v>4 AM</c:v>
                </c:pt>
                <c:pt idx="5">
                  <c:v>5 AM</c:v>
                </c:pt>
                <c:pt idx="6">
                  <c:v>10 AM</c:v>
                </c:pt>
                <c:pt idx="7">
                  <c:v>11 AM</c:v>
                </c:pt>
                <c:pt idx="8">
                  <c:v>12 PM</c:v>
                </c:pt>
                <c:pt idx="9">
                  <c:v>1 PM</c:v>
                </c:pt>
                <c:pt idx="10">
                  <c:v>2 PM</c:v>
                </c:pt>
                <c:pt idx="11">
                  <c:v>3 PM</c:v>
                </c:pt>
                <c:pt idx="12">
                  <c:v>4 PM</c:v>
                </c:pt>
                <c:pt idx="13">
                  <c:v>5 PM</c:v>
                </c:pt>
                <c:pt idx="14">
                  <c:v>6 PM</c:v>
                </c:pt>
                <c:pt idx="15">
                  <c:v>7 PM</c:v>
                </c:pt>
                <c:pt idx="16">
                  <c:v>12 AM
19-May</c:v>
                </c:pt>
                <c:pt idx="17">
                  <c:v>1 AM</c:v>
                </c:pt>
                <c:pt idx="18">
                  <c:v>2 AM</c:v>
                </c:pt>
                <c:pt idx="19">
                  <c:v>3 AM</c:v>
                </c:pt>
                <c:pt idx="20">
                  <c:v>4 AM</c:v>
                </c:pt>
                <c:pt idx="21">
                  <c:v>5 AM</c:v>
                </c:pt>
                <c:pt idx="22">
                  <c:v>7 AM</c:v>
                </c:pt>
                <c:pt idx="23">
                  <c:v>8 AM</c:v>
                </c:pt>
                <c:pt idx="24">
                  <c:v>9 AM</c:v>
                </c:pt>
              </c:strCache>
            </c:strRef>
          </c:cat>
          <c:val>
            <c:numRef>
              <c:f>'Time Series'!$B$26:$B$58</c:f>
              <c:numCache>
                <c:formatCode>General</c:formatCode>
                <c:ptCount val="25"/>
                <c:pt idx="0">
                  <c:v>2</c:v>
                </c:pt>
                <c:pt idx="1">
                  <c:v>1</c:v>
                </c:pt>
                <c:pt idx="2">
                  <c:v>1</c:v>
                </c:pt>
                <c:pt idx="3">
                  <c:v>2</c:v>
                </c:pt>
                <c:pt idx="4">
                  <c:v>1</c:v>
                </c:pt>
                <c:pt idx="5">
                  <c:v>1</c:v>
                </c:pt>
                <c:pt idx="6">
                  <c:v>1</c:v>
                </c:pt>
                <c:pt idx="7">
                  <c:v>2</c:v>
                </c:pt>
                <c:pt idx="8">
                  <c:v>1</c:v>
                </c:pt>
                <c:pt idx="9">
                  <c:v>1</c:v>
                </c:pt>
                <c:pt idx="10">
                  <c:v>1</c:v>
                </c:pt>
                <c:pt idx="11">
                  <c:v>2</c:v>
                </c:pt>
                <c:pt idx="12">
                  <c:v>3</c:v>
                </c:pt>
                <c:pt idx="13">
                  <c:v>1</c:v>
                </c:pt>
                <c:pt idx="14">
                  <c:v>1</c:v>
                </c:pt>
                <c:pt idx="15">
                  <c:v>1</c:v>
                </c:pt>
                <c:pt idx="16">
                  <c:v>3</c:v>
                </c:pt>
                <c:pt idx="17">
                  <c:v>11</c:v>
                </c:pt>
                <c:pt idx="18">
                  <c:v>1</c:v>
                </c:pt>
                <c:pt idx="19">
                  <c:v>4</c:v>
                </c:pt>
                <c:pt idx="20">
                  <c:v>1</c:v>
                </c:pt>
                <c:pt idx="21">
                  <c:v>2</c:v>
                </c:pt>
                <c:pt idx="22">
                  <c:v>2</c:v>
                </c:pt>
                <c:pt idx="23">
                  <c:v>2</c:v>
                </c:pt>
                <c:pt idx="24">
                  <c:v>1</c:v>
                </c:pt>
              </c:numCache>
            </c:numRef>
          </c:val>
        </c:ser>
        <c:axId val="30492477"/>
        <c:axId val="5996838"/>
      </c:barChart>
      <c:catAx>
        <c:axId val="30492477"/>
        <c:scaling>
          <c:orientation val="minMax"/>
        </c:scaling>
        <c:axPos val="b"/>
        <c:delete val="0"/>
        <c:numFmt formatCode="General" sourceLinked="1"/>
        <c:majorTickMark val="out"/>
        <c:minorTickMark val="none"/>
        <c:tickLblPos val="nextTo"/>
        <c:crossAx val="5996838"/>
        <c:crosses val="autoZero"/>
        <c:auto val="1"/>
        <c:lblOffset val="100"/>
        <c:noMultiLvlLbl val="0"/>
      </c:catAx>
      <c:valAx>
        <c:axId val="5996838"/>
        <c:scaling>
          <c:orientation val="minMax"/>
        </c:scaling>
        <c:axPos val="l"/>
        <c:majorGridlines/>
        <c:delete val="0"/>
        <c:numFmt formatCode="General" sourceLinked="1"/>
        <c:majorTickMark val="out"/>
        <c:minorTickMark val="none"/>
        <c:tickLblPos val="nextTo"/>
        <c:crossAx val="304924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1709"/>
        <c:axId val="375382"/>
      </c:barChart>
      <c:catAx>
        <c:axId val="417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5382"/>
        <c:crosses val="autoZero"/>
        <c:auto val="1"/>
        <c:lblOffset val="100"/>
        <c:noMultiLvlLbl val="0"/>
      </c:catAx>
      <c:valAx>
        <c:axId val="3753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378439"/>
        <c:axId val="30405952"/>
      </c:barChart>
      <c:catAx>
        <c:axId val="33784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405952"/>
        <c:crosses val="autoZero"/>
        <c:auto val="1"/>
        <c:lblOffset val="100"/>
        <c:noMultiLvlLbl val="0"/>
      </c:catAx>
      <c:valAx>
        <c:axId val="304059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84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218113"/>
        <c:axId val="46963018"/>
      </c:barChart>
      <c:catAx>
        <c:axId val="52181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963018"/>
        <c:crosses val="autoZero"/>
        <c:auto val="1"/>
        <c:lblOffset val="100"/>
        <c:noMultiLvlLbl val="0"/>
      </c:catAx>
      <c:valAx>
        <c:axId val="469630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81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0013979"/>
        <c:axId val="45908084"/>
      </c:barChart>
      <c:catAx>
        <c:axId val="200139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908084"/>
        <c:crosses val="autoZero"/>
        <c:auto val="1"/>
        <c:lblOffset val="100"/>
        <c:noMultiLvlLbl val="0"/>
      </c:catAx>
      <c:valAx>
        <c:axId val="45908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139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0519573"/>
        <c:axId val="27567294"/>
      </c:barChart>
      <c:catAx>
        <c:axId val="105195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567294"/>
        <c:crosses val="autoZero"/>
        <c:auto val="1"/>
        <c:lblOffset val="100"/>
        <c:noMultiLvlLbl val="0"/>
      </c:catAx>
      <c:valAx>
        <c:axId val="275672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195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6779055"/>
        <c:axId val="18358312"/>
      </c:barChart>
      <c:catAx>
        <c:axId val="467790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358312"/>
        <c:crosses val="autoZero"/>
        <c:auto val="1"/>
        <c:lblOffset val="100"/>
        <c:noMultiLvlLbl val="0"/>
      </c:catAx>
      <c:valAx>
        <c:axId val="183583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790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1007081"/>
        <c:axId val="10628274"/>
      </c:barChart>
      <c:catAx>
        <c:axId val="310070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628274"/>
        <c:crosses val="autoZero"/>
        <c:auto val="1"/>
        <c:lblOffset val="100"/>
        <c:noMultiLvlLbl val="0"/>
      </c:catAx>
      <c:valAx>
        <c:axId val="106282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070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8545603"/>
        <c:axId val="55583836"/>
      </c:barChart>
      <c:catAx>
        <c:axId val="28545603"/>
        <c:scaling>
          <c:orientation val="minMax"/>
        </c:scaling>
        <c:axPos val="b"/>
        <c:delete val="1"/>
        <c:majorTickMark val="out"/>
        <c:minorTickMark val="none"/>
        <c:tickLblPos val="none"/>
        <c:crossAx val="55583836"/>
        <c:crosses val="autoZero"/>
        <c:auto val="1"/>
        <c:lblOffset val="100"/>
        <c:noMultiLvlLbl val="0"/>
      </c:catAx>
      <c:valAx>
        <c:axId val="55583836"/>
        <c:scaling>
          <c:orientation val="minMax"/>
        </c:scaling>
        <c:axPos val="l"/>
        <c:delete val="1"/>
        <c:majorTickMark val="out"/>
        <c:minorTickMark val="none"/>
        <c:tickLblPos val="none"/>
        <c:crossAx val="285456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2" name="Subgraph-so_ur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3" name="Subgraph-gudaruk"/>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4" name="Subgraph-edgarlindenm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5" name="Subgraph-bellotemateu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6" name="Subgraph-alejandroacqui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7" name="Subgraph-hegelt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8" name="Subgraph-docvarun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9" name="Subgraph-theashwinmally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0" name="Subgraph-otraxe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11" name="Subgraph-jteoh_hk"/>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2" name="Subgraph-marcelapelay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13" name="Subgraph-nariotakimot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14" name="Subgraph-perinealpicasso"/>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15" name="Subgraph-zavaskimd"/>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16" name="Subgraph-arjunuro9"/>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17" name="Subgraph-rbsabni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18" name="Subgraph-drmaheshdesai4"/>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19" name="Subgraph-madhu_agr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20" name="Subgraph-mallikuro7"/>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21" name="Subgraph-shashikiranpal"/>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22" name="Subgraph-drvcmoha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23" name="Subgraph-a_rizalhamid"/>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24" name="Subgraph-lufolku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25" name="Subgraph-delataillealex"/>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26" name="Subgraph-wroclawski_uro"/>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27" name="Subgraph-jgomezriva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28" name="Subgraph-drtortolero"/>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29" name="Subgraph-d_castellani"/>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30" name="Subgraph-jontxum"/>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31" name="Subgraph-zainaladwin"/>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32" name="Subgraph-rdonalisiomd"/>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33" name="Subgraph-eivanbravoc"/>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34" name="Subgraph-docgauhar"/>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35" name="Subgraph-sudheerdevan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36" name="Subgraph-arunkumardr"/>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37" name="Subgraph-rajivku90124576"/>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38" name="Subgraph-galahaduro"/>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39" name="Subgraph-irfanurology"/>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40" name="Subgraph-jleow"/>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41" name="Subgraph-docdilipmishr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42" name="Subgraph-prasantnayak"/>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43" name="Subgraph-drjanakddesai"/>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44" name="Subgraph-drgagangautam"/>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45" name="Subgraph-urorao"/>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46" name="Subgraph-bhav_tez"/>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47" name="Subgraph-drragoori"/>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48" name="Subgraph-urozedman"/>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49" name="Subgraph-ashwintamhankar"/>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50" name="Subgraph-drnmreddy"/>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51" name="Subgraph-usisecretary"/>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183356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011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681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255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735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00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170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415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650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9" refreshedBy="Acer" refreshedVersion="6">
  <cacheSource type="worksheet">
    <worksheetSource ref="A2:BN5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Relationship">
      <sharedItems containsMixedTypes="0" count="4">
        <s v="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urosomeindia urosomebrasil urosomemexico"/>
        <s v="urosome urosomebrasil urosomemexico urosomeindia"/>
        <s v="urosomeindia urosome"/>
        <s v="urosome urosomeindia"/>
        <s v="urosome urosomeindia urosomebrasil urosomemexico"/>
        <m/>
        <s v="urosome urosomebrazil urosomeindia"/>
        <s v="urosome urosomeindia rirs"/>
        <s v="urosomeindia"/>
        <s v="urosomeindia urosomebrasil urosomemexico urosome urolog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9">
        <d v="2019-05-18T10:23:43.000"/>
        <d v="2019-05-18T11:59:00.000"/>
        <d v="2019-05-18T17:23:02.000"/>
        <d v="2019-05-18T04:13:54.000"/>
        <d v="2019-05-18T19:48:59.000"/>
        <d v="2019-05-19T00:58:18.000"/>
        <d v="2019-05-18T11:42:30.000"/>
        <d v="2019-05-18T15:38:21.000"/>
        <d v="2019-05-19T02:43:14.000"/>
        <d v="2019-05-19T03:42:15.000"/>
        <d v="2019-05-19T04:27:39.000"/>
        <d v="2019-05-19T05:22:08.000"/>
        <d v="2019-05-19T07:07:37.000"/>
        <d v="2019-05-19T05:44:12.000"/>
        <d v="2019-05-19T07:41:00.000"/>
        <d v="2019-05-19T08:15:06.000"/>
        <d v="2019-05-19T08:42:39.000"/>
        <d v="2019-05-10T13:27:00.000"/>
        <d v="2019-05-10T13:22:57.000"/>
        <d v="2019-05-18T03:19:25.000"/>
        <d v="2019-05-18T05:44:42.000"/>
        <d v="2019-05-18T15:38:09.000"/>
        <d v="2019-05-19T01:15:44.000"/>
        <d v="2019-05-19T01:15:46.000"/>
        <d v="2019-05-19T01:15:47.000"/>
        <d v="2019-05-19T01:15:52.000"/>
        <d v="2019-05-19T01:15:54.000"/>
        <d v="2019-05-19T01:15:57.000"/>
        <d v="2019-05-19T01:15:58.000"/>
        <d v="2019-05-19T01:16:20.000"/>
        <d v="2019-05-18T18:37:32.000"/>
        <d v="2019-05-19T00:01:06.000"/>
        <d v="2019-05-19T03:27:11.000"/>
        <d v="2019-05-19T00:55:55.000"/>
        <d v="2019-05-19T01:05:53.000"/>
        <d v="2019-05-19T01:07:57.000"/>
        <d v="2019-05-19T01:20:26.000"/>
        <d v="2019-05-19T03:28:01.000"/>
        <d v="2019-05-19T03:30:29.000"/>
        <d v="2019-05-18T16:43:47.000"/>
        <d v="2019-05-18T16:42:54.000"/>
        <d v="2019-05-16T03:13:19.000"/>
        <d v="2019-05-19T09:20:51.000"/>
        <d v="2019-05-18T12:18:37.000"/>
        <d v="2019-05-18T14:25:11.000"/>
        <d v="2019-05-18T16:48:56.000"/>
        <d v="2019-05-15T08:47:37.000"/>
        <d v="2019-05-18T03:17:54.000"/>
        <d v="2019-05-18T13:42:35.000"/>
      </sharedItems>
      <fieldGroup par="68" base="34">
        <rangePr groupBy="hours" autoEnd="1" autoStart="1" startDate="2019-05-10T13:22:57.000" endDate="2019-05-19T09:20:51.000"/>
        <groupItems count="26">
          <s v="&lt;10/5/2019"/>
          <s v="12 AM"/>
          <s v="1 AM"/>
          <s v="2 AM"/>
          <s v="3 AM"/>
          <s v="4 AM"/>
          <s v="5 AM"/>
          <s v="6 AM"/>
          <s v="7 AM"/>
          <s v="8 AM"/>
          <s v="9 AM"/>
          <s v="10 AM"/>
          <s v="11 AM"/>
          <s v="12 PM"/>
          <s v="1 PM"/>
          <s v="2 PM"/>
          <s v="3 PM"/>
          <s v="4 PM"/>
          <s v="5 PM"/>
          <s v="6 PM"/>
          <s v="7 PM"/>
          <s v="8 PM"/>
          <s v="9 PM"/>
          <s v="10 PM"/>
          <s v="11 PM"/>
          <s v="&gt;19/5/2019"/>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Days" databaseField="0">
      <sharedItems containsMixedTypes="0" count="0"/>
      <fieldGroup base="34">
        <rangePr groupBy="days" autoEnd="1" autoStart="1" startDate="2019-05-10T13:22:57.000" endDate="2019-05-19T09:20:51.000"/>
        <groupItems count="368">
          <s v="&lt;10/5/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9/5/2019"/>
        </groupItems>
      </fieldGroup>
    </cacheField>
    <cacheField name="Months" databaseField="0">
      <sharedItems containsMixedTypes="0" count="0"/>
      <fieldGroup base="34">
        <rangePr groupBy="months" autoEnd="1" autoStart="1" startDate="2019-05-10T13:22:57.000" endDate="2019-05-19T09:20:51.000"/>
        <groupItems count="14">
          <s v="&lt;10/5/2019"/>
          <s v="Jan"/>
          <s v="Feb"/>
          <s v="Mar"/>
          <s v="Apr"/>
          <s v="May"/>
          <s v="Jun"/>
          <s v="Jul"/>
          <s v="Aug"/>
          <s v="Sep"/>
          <s v="Oct"/>
          <s v="Nov"/>
          <s v="Dec"/>
          <s v="&gt;19/5/2019"/>
        </groupItems>
      </fieldGroup>
    </cacheField>
    <cacheField name="Years" databaseField="0">
      <sharedItems containsMixedTypes="0" count="0"/>
      <fieldGroup base="34">
        <rangePr groupBy="years" autoEnd="1" autoStart="1" startDate="2019-05-10T13:22:57.000" endDate="2019-05-19T09:20:51.000"/>
        <groupItems count="3">
          <s v="&lt;10/5/2019"/>
          <s v="2019"/>
          <s v="&gt;19/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9">
  <r>
    <s v="so_uro"/>
    <s v="gudaruk"/>
    <m/>
    <m/>
    <m/>
    <m/>
    <m/>
    <m/>
    <m/>
    <m/>
    <s v="No"/>
    <n v="3"/>
    <m/>
    <m/>
    <n v="1"/>
    <s v="2"/>
    <s v="2"/>
    <n v="0"/>
    <n v="0"/>
    <n v="0"/>
    <n v="0"/>
    <n v="0"/>
    <n v="0"/>
    <n v="20"/>
    <n v="100"/>
    <n v="20"/>
    <x v="0"/>
    <d v="2019-05-18T10:23:43.000"/>
    <s v="Why are regional hashtags #UroSoMeIndia #UroSoMeBrasil #UroSoMeMexico so imp ? Read here and more in our recent manuscript at https://t.co/s4fv892dok #UroSoMe #urology https://t.co/tdhwiSvpDT"/>
    <m/>
    <m/>
    <x v="0"/>
    <m/>
    <s v="http://pbs.twimg.com/profile_images/1083391740285833217/xZrVbDmE_normal.jpg"/>
    <x v="0"/>
    <d v="2019-05-18T00:00:00.000"/>
    <s v="10:23:43"/>
    <s v="https://twitter.com/so_uro/status/1129694045272387587"/>
    <m/>
    <m/>
    <s v="1129694045272387587"/>
    <m/>
    <b v="0"/>
    <n v="0"/>
    <s v=""/>
    <b v="0"/>
    <s v="en"/>
    <m/>
    <s v=""/>
    <b v="0"/>
    <n v="8"/>
    <s v="1129586883393015809"/>
    <s v="Twitter for iPhone"/>
    <b v="0"/>
    <s v="1129586883393015809"/>
    <s v="Tweet"/>
    <n v="0"/>
    <n v="0"/>
    <m/>
    <m/>
    <m/>
    <m/>
    <m/>
    <m/>
    <m/>
    <m/>
  </r>
  <r>
    <s v="edgarlindenmd"/>
    <s v="bellotemateus"/>
    <m/>
    <m/>
    <m/>
    <m/>
    <m/>
    <m/>
    <m/>
    <m/>
    <s v="No"/>
    <n v="4"/>
    <m/>
    <m/>
    <n v="1"/>
    <s v="3"/>
    <s v="3"/>
    <n v="0"/>
    <n v="0"/>
    <n v="0"/>
    <n v="0"/>
    <n v="0"/>
    <n v="0"/>
    <n v="4"/>
    <n v="100"/>
    <n v="4"/>
    <x v="0"/>
    <d v="2019-05-18T11:59:00.000"/>
    <s v="#UroSoMe  #UroSoMeBrasil #UroSoMeMexico  #UroSoMeIndia https://t.co/DVa5igtN3y"/>
    <s v="https://twitter.com/gudaruk/status/1129586883393015809"/>
    <s v="twitter.com"/>
    <x v="1"/>
    <m/>
    <s v="http://pbs.twimg.com/profile_images/819609184622653440/OkOZfniM_normal.jpg"/>
    <x v="1"/>
    <d v="2019-05-18T00:00:00.000"/>
    <s v="11:59:00"/>
    <s v="https://twitter.com/edgarlindenmd/status/1129718022556475392"/>
    <m/>
    <m/>
    <s v="1129718022556475392"/>
    <m/>
    <b v="0"/>
    <n v="0"/>
    <s v=""/>
    <b v="1"/>
    <s v="und"/>
    <m/>
    <s v="1129586883393015809"/>
    <b v="0"/>
    <n v="2"/>
    <s v="1129713871340617728"/>
    <s v="Twitter for iPhone"/>
    <b v="0"/>
    <s v="1129713871340617728"/>
    <s v="Tweet"/>
    <n v="0"/>
    <n v="0"/>
    <m/>
    <m/>
    <m/>
    <m/>
    <m/>
    <m/>
    <m/>
    <m/>
  </r>
  <r>
    <s v="alejandroacqui2"/>
    <s v="gudaruk"/>
    <m/>
    <m/>
    <m/>
    <m/>
    <m/>
    <m/>
    <m/>
    <m/>
    <s v="No"/>
    <n v="5"/>
    <m/>
    <m/>
    <n v="1"/>
    <s v="2"/>
    <s v="2"/>
    <n v="0"/>
    <n v="0"/>
    <n v="0"/>
    <n v="0"/>
    <n v="0"/>
    <n v="0"/>
    <n v="20"/>
    <n v="100"/>
    <n v="20"/>
    <x v="0"/>
    <d v="2019-05-18T17:23:02.000"/>
    <s v="Why are regional hashtags #UroSoMeIndia #UroSoMeBrasil #UroSoMeMexico so imp ? Read here and more in our recent manuscript at https://t.co/s4fv892dok #UroSoMe #urology https://t.co/tdhwiSvpDT"/>
    <m/>
    <m/>
    <x v="0"/>
    <m/>
    <s v="http://pbs.twimg.com/profile_images/1127700601272401920/myEetYjM_normal.jpg"/>
    <x v="2"/>
    <d v="2019-05-18T00:00:00.000"/>
    <s v="17:23:02"/>
    <s v="https://twitter.com/alejandroacqui2/status/1129799569229983744"/>
    <m/>
    <m/>
    <s v="1129799569229983744"/>
    <m/>
    <b v="0"/>
    <n v="0"/>
    <s v=""/>
    <b v="0"/>
    <s v="en"/>
    <m/>
    <s v=""/>
    <b v="0"/>
    <n v="8"/>
    <s v="1129586883393015809"/>
    <s v="Twitter for iPhone"/>
    <b v="0"/>
    <s v="1129586883393015809"/>
    <s v="Tweet"/>
    <n v="0"/>
    <n v="0"/>
    <m/>
    <m/>
    <m/>
    <m/>
    <m/>
    <m/>
    <m/>
    <m/>
  </r>
  <r>
    <s v="hegelts"/>
    <s v="gudaruk"/>
    <m/>
    <m/>
    <m/>
    <m/>
    <m/>
    <m/>
    <m/>
    <m/>
    <s v="No"/>
    <n v="6"/>
    <m/>
    <m/>
    <n v="2"/>
    <s v="2"/>
    <s v="2"/>
    <n v="0"/>
    <n v="0"/>
    <n v="0"/>
    <n v="0"/>
    <n v="0"/>
    <n v="0"/>
    <n v="20"/>
    <n v="100"/>
    <n v="20"/>
    <x v="0"/>
    <d v="2019-05-18T04:13:54.000"/>
    <s v="Why are regional hashtags #UroSoMeIndia #UroSoMeBrasil #UroSoMeMexico so imp ? Read here and more in our recent manuscript at https://t.co/s4fv892dok #UroSoMe #urology https://t.co/tdhwiSvpDT"/>
    <m/>
    <m/>
    <x v="0"/>
    <m/>
    <s v="http://pbs.twimg.com/profile_images/1049016032495456256/AicWH6JW_normal.jpg"/>
    <x v="3"/>
    <d v="2019-05-18T00:00:00.000"/>
    <s v="04:13:54"/>
    <s v="https://twitter.com/hegelts/status/1129600976493666305"/>
    <m/>
    <m/>
    <s v="1129600976493666305"/>
    <m/>
    <b v="0"/>
    <n v="0"/>
    <s v=""/>
    <b v="0"/>
    <s v="en"/>
    <m/>
    <s v=""/>
    <b v="0"/>
    <n v="8"/>
    <s v="1129586883393015809"/>
    <s v="Twitter for iPhone"/>
    <b v="0"/>
    <s v="1129586883393015809"/>
    <s v="Tweet"/>
    <n v="0"/>
    <n v="0"/>
    <m/>
    <m/>
    <m/>
    <m/>
    <m/>
    <m/>
    <m/>
    <m/>
  </r>
  <r>
    <s v="hegelts"/>
    <s v="gudaruk"/>
    <m/>
    <m/>
    <m/>
    <m/>
    <m/>
    <m/>
    <m/>
    <m/>
    <s v="No"/>
    <n v="7"/>
    <m/>
    <m/>
    <n v="2"/>
    <s v="2"/>
    <s v="2"/>
    <n v="0"/>
    <n v="0"/>
    <n v="0"/>
    <n v="0"/>
    <n v="0"/>
    <n v="0"/>
    <n v="8"/>
    <n v="100"/>
    <n v="8"/>
    <x v="0"/>
    <d v="2019-05-18T19:48:59.000"/>
    <s v="#UroSoMeIndia #UroSoMe our second article in a week https://t.co/XFEaKxi0bW"/>
    <s v="https://twitter.com/Uro_News/status/1129388350241165314"/>
    <s v="twitter.com"/>
    <x v="2"/>
    <m/>
    <s v="http://pbs.twimg.com/profile_images/1049016032495456256/AicWH6JW_normal.jpg"/>
    <x v="4"/>
    <d v="2019-05-18T00:00:00.000"/>
    <s v="19:48:59"/>
    <s v="https://twitter.com/hegelts/status/1129836297516748800"/>
    <m/>
    <m/>
    <s v="1129836297516748800"/>
    <m/>
    <b v="0"/>
    <n v="0"/>
    <s v=""/>
    <b v="1"/>
    <s v="en"/>
    <m/>
    <s v="1129388350241165314"/>
    <b v="0"/>
    <n v="6"/>
    <s v="1129744092471201793"/>
    <s v="Twitter for iPhone"/>
    <b v="0"/>
    <s v="1129744092471201793"/>
    <s v="Tweet"/>
    <n v="0"/>
    <n v="0"/>
    <m/>
    <m/>
    <m/>
    <m/>
    <m/>
    <m/>
    <m/>
    <m/>
  </r>
  <r>
    <s v="docvaruna"/>
    <s v="theashwinmallya"/>
    <m/>
    <m/>
    <m/>
    <m/>
    <m/>
    <m/>
    <m/>
    <m/>
    <s v="No"/>
    <n v="8"/>
    <m/>
    <m/>
    <n v="1"/>
    <s v="4"/>
    <s v="4"/>
    <m/>
    <m/>
    <m/>
    <m/>
    <m/>
    <m/>
    <m/>
    <m/>
    <m/>
    <x v="0"/>
    <d v="2019-05-19T00:58:18.000"/>
    <s v="Prof ⁦@OTRAXER⁩  explains the difference between Moses effect and Moses Technology. #UroSoMe #UroSomeIndia _x000a_Excellent Endourology feast at Hyderabad, RIRS Vs Miniperc workshop organised by Dr Chandramohan and team! https://t.co/8nDZXlY4vo"/>
    <m/>
    <m/>
    <x v="3"/>
    <m/>
    <s v="http://pbs.twimg.com/profile_images/1081873672120471553/TNT6J66S_normal.jpg"/>
    <x v="5"/>
    <d v="2019-05-19T00:00:00.000"/>
    <s v="00:58:18"/>
    <s v="https://twitter.com/docvaruna/status/1129914140829421568"/>
    <m/>
    <m/>
    <s v="1129914140829421568"/>
    <m/>
    <b v="0"/>
    <n v="0"/>
    <s v=""/>
    <b v="0"/>
    <s v="en"/>
    <m/>
    <s v=""/>
    <b v="0"/>
    <n v="5"/>
    <s v="1129818315654881281"/>
    <s v="Twitter for Android"/>
    <b v="0"/>
    <s v="1129818315654881281"/>
    <s v="Tweet"/>
    <n v="0"/>
    <n v="0"/>
    <m/>
    <m/>
    <m/>
    <m/>
    <m/>
    <m/>
    <m/>
    <m/>
  </r>
  <r>
    <s v="bellotemateus"/>
    <s v="bellotemateus"/>
    <m/>
    <m/>
    <m/>
    <m/>
    <m/>
    <m/>
    <m/>
    <m/>
    <s v="No"/>
    <n v="10"/>
    <m/>
    <m/>
    <n v="1"/>
    <s v="3"/>
    <s v="3"/>
    <n v="0"/>
    <n v="0"/>
    <n v="0"/>
    <n v="0"/>
    <n v="0"/>
    <n v="0"/>
    <n v="4"/>
    <n v="100"/>
    <n v="4"/>
    <x v="1"/>
    <d v="2019-05-18T11:42:30.000"/>
    <s v="#UroSoMe  #UroSoMeBrasil #UroSoMeMexico  #UroSoMeIndia https://t.co/DVa5igtN3y"/>
    <s v="https://twitter.com/gudaruk/status/1129586883393015809"/>
    <s v="twitter.com"/>
    <x v="1"/>
    <m/>
    <s v="http://pbs.twimg.com/profile_images/950862097558200321/c7tQ82Jp_normal.jpg"/>
    <x v="6"/>
    <d v="2019-05-18T00:00:00.000"/>
    <s v="11:42:30"/>
    <s v="https://twitter.com/bellotemateus/status/1129713871340617728"/>
    <m/>
    <m/>
    <s v="1129713871340617728"/>
    <m/>
    <b v="0"/>
    <n v="6"/>
    <s v=""/>
    <b v="1"/>
    <s v="und"/>
    <m/>
    <s v="1129586883393015809"/>
    <b v="0"/>
    <n v="2"/>
    <s v=""/>
    <s v="Twitter for Android"/>
    <b v="0"/>
    <s v="1129713871340617728"/>
    <s v="Tweet"/>
    <n v="0"/>
    <n v="0"/>
    <s v="-49.3916434,-25.6447517 _x000a_-49.1852775,-25.6447517 _x000a_-49.1852775,-25.3457471 _x000a_-49.3916434,-25.3457471"/>
    <s v="Brazil"/>
    <s v="BR"/>
    <s v="Curitiba, Brazil"/>
    <s v="6d5542f8d837770d"/>
    <s v="Curitiba"/>
    <s v="city"/>
    <s v="https://api.twitter.com/1.1/geo/id/6d5542f8d837770d.json"/>
  </r>
  <r>
    <s v="jteoh_hk"/>
    <s v="bellotemateus"/>
    <m/>
    <m/>
    <m/>
    <m/>
    <m/>
    <m/>
    <m/>
    <m/>
    <s v="No"/>
    <n v="11"/>
    <m/>
    <m/>
    <n v="1"/>
    <s v="3"/>
    <s v="3"/>
    <n v="0"/>
    <n v="0"/>
    <n v="0"/>
    <n v="0"/>
    <n v="0"/>
    <n v="0"/>
    <n v="4"/>
    <n v="100"/>
    <n v="4"/>
    <x v="0"/>
    <d v="2019-05-18T15:38:21.000"/>
    <s v="#UroSoMe  #UroSoMeBrasil #UroSoMeMexico  #UroSoMeIndia https://t.co/DVa5igtN3y"/>
    <s v="https://twitter.com/gudaruk/status/1129586883393015809"/>
    <s v="twitter.com"/>
    <x v="1"/>
    <m/>
    <s v="http://pbs.twimg.com/profile_images/1021355802286702592/kQCjs-3R_normal.jpg"/>
    <x v="7"/>
    <d v="2019-05-18T00:00:00.000"/>
    <s v="15:38:21"/>
    <s v="https://twitter.com/jteoh_hk/status/1129773225804623872"/>
    <m/>
    <m/>
    <s v="1129773225804623872"/>
    <m/>
    <b v="0"/>
    <n v="0"/>
    <s v=""/>
    <b v="1"/>
    <s v="und"/>
    <m/>
    <s v="1129586883393015809"/>
    <b v="0"/>
    <n v="2"/>
    <s v="1129713871340617728"/>
    <s v="Twitter for iPhone"/>
    <b v="0"/>
    <s v="1129713871340617728"/>
    <s v="Tweet"/>
    <n v="0"/>
    <n v="0"/>
    <m/>
    <m/>
    <m/>
    <m/>
    <m/>
    <m/>
    <m/>
    <m/>
  </r>
  <r>
    <s v="marcelapelayo"/>
    <s v="marcelapelayo"/>
    <m/>
    <m/>
    <m/>
    <m/>
    <m/>
    <m/>
    <m/>
    <m/>
    <s v="No"/>
    <n v="12"/>
    <m/>
    <m/>
    <n v="1"/>
    <s v="5"/>
    <s v="5"/>
    <n v="0"/>
    <n v="0"/>
    <n v="0"/>
    <n v="0"/>
    <n v="0"/>
    <n v="0"/>
    <n v="4"/>
    <n v="100"/>
    <n v="4"/>
    <x v="1"/>
    <d v="2019-05-19T02:43:14.000"/>
    <s v="#UroSoMe + #UroSoMeIndia #UroSoMeBrasil #UroSoMeMexico 🙌🏻 https://t.co/2vqbM4TTAl"/>
    <s v="https://twitter.com/gudaruk/status/1129586883393015809"/>
    <s v="twitter.com"/>
    <x v="4"/>
    <m/>
    <s v="http://pbs.twimg.com/profile_images/3039620699/975d0746eb544ad856b1f16b0445bebf_normal.jpeg"/>
    <x v="8"/>
    <d v="2019-05-19T00:00:00.000"/>
    <s v="02:43:14"/>
    <s v="https://twitter.com/marcelapelayo/status/1129940547794157568"/>
    <m/>
    <m/>
    <s v="1129940547794157568"/>
    <m/>
    <b v="0"/>
    <n v="5"/>
    <s v=""/>
    <b v="1"/>
    <s v="und"/>
    <m/>
    <s v="1129586883393015809"/>
    <b v="0"/>
    <n v="0"/>
    <s v=""/>
    <s v="Twitter for iPhone"/>
    <b v="0"/>
    <s v="1129940547794157568"/>
    <s v="Tweet"/>
    <n v="0"/>
    <n v="0"/>
    <m/>
    <m/>
    <m/>
    <m/>
    <m/>
    <m/>
    <m/>
    <m/>
  </r>
  <r>
    <s v="nariotakimoto"/>
    <s v="perinealpicasso"/>
    <m/>
    <m/>
    <m/>
    <m/>
    <m/>
    <m/>
    <m/>
    <m/>
    <s v="Yes"/>
    <n v="13"/>
    <m/>
    <m/>
    <n v="1"/>
    <s v="3"/>
    <s v="3"/>
    <n v="0"/>
    <n v="0"/>
    <n v="0"/>
    <n v="0"/>
    <n v="0"/>
    <n v="0"/>
    <n v="24"/>
    <n v="100"/>
    <n v="24"/>
    <x v="0"/>
    <d v="2019-05-19T03:42:15.000"/>
    <s v="52/F coming in from Madagascar._x000a_No documentation._x000a_Post radiation for CA cervix and wants to get rid of the tubes!_x000a_Next?_x000a_#UroSoMe  #urosomeindia https://t.co/cUG3D7l6qa"/>
    <m/>
    <m/>
    <x v="5"/>
    <m/>
    <s v="http://pbs.twimg.com/profile_images/1037219660209561602/RRHVa6O0_normal.jpg"/>
    <x v="9"/>
    <d v="2019-05-19T00:00:00.000"/>
    <s v="03:42:15"/>
    <s v="https://twitter.com/nariotakimoto/status/1129955401468928001"/>
    <m/>
    <m/>
    <s v="1129955401468928001"/>
    <m/>
    <b v="0"/>
    <n v="0"/>
    <s v=""/>
    <b v="0"/>
    <s v="en"/>
    <m/>
    <s v=""/>
    <b v="0"/>
    <n v="2"/>
    <s v="1128860953938759681"/>
    <s v="Twitter for iPhone"/>
    <b v="0"/>
    <s v="1128860953938759681"/>
    <s v="Tweet"/>
    <n v="0"/>
    <n v="0"/>
    <m/>
    <m/>
    <m/>
    <m/>
    <m/>
    <m/>
    <m/>
    <m/>
  </r>
  <r>
    <s v="nariotakimoto"/>
    <s v="jteoh_hk"/>
    <m/>
    <m/>
    <m/>
    <m/>
    <m/>
    <m/>
    <m/>
    <m/>
    <s v="No"/>
    <n v="14"/>
    <m/>
    <m/>
    <n v="1"/>
    <s v="3"/>
    <s v="3"/>
    <m/>
    <m/>
    <m/>
    <m/>
    <m/>
    <m/>
    <m/>
    <m/>
    <m/>
    <x v="2"/>
    <d v="2019-05-19T04:27:39.000"/>
    <s v="@Perinealpicasso @jteoh_hk Probably advanced cervix ca compromising ureters before oncological treatment.  If so, I’d suggest a pelvic exam to see how much she responded, than descending pyelography. But there’ll be chance of stenosis if these Foleys are in ureters. #UroSome #UroSoMeBrazil #UroSomeIndia"/>
    <m/>
    <m/>
    <x v="6"/>
    <m/>
    <s v="http://pbs.twimg.com/profile_images/1037219660209561602/RRHVa6O0_normal.jpg"/>
    <x v="10"/>
    <d v="2019-05-19T00:00:00.000"/>
    <s v="04:27:39"/>
    <s v="https://twitter.com/nariotakimoto/status/1129966826010681344"/>
    <m/>
    <m/>
    <s v="1129966826010681344"/>
    <s v="1128860953938759681"/>
    <b v="0"/>
    <n v="1"/>
    <s v="26678945"/>
    <b v="0"/>
    <s v="en"/>
    <m/>
    <s v=""/>
    <b v="0"/>
    <n v="0"/>
    <s v=""/>
    <s v="Twitter for iPhone"/>
    <b v="0"/>
    <s v="1128860953938759681"/>
    <s v="Tweet"/>
    <n v="0"/>
    <n v="0"/>
    <m/>
    <m/>
    <m/>
    <m/>
    <m/>
    <m/>
    <m/>
    <m/>
  </r>
  <r>
    <s v="perinealpicasso"/>
    <s v="nariotakimoto"/>
    <m/>
    <m/>
    <m/>
    <m/>
    <m/>
    <m/>
    <m/>
    <m/>
    <s v="Yes"/>
    <n v="16"/>
    <m/>
    <m/>
    <n v="1"/>
    <s v="3"/>
    <s v="3"/>
    <m/>
    <m/>
    <m/>
    <m/>
    <m/>
    <m/>
    <m/>
    <m/>
    <m/>
    <x v="2"/>
    <d v="2019-05-19T05:22:08.000"/>
    <s v="@ZavaskiMD @NarioTakimoto @jteoh_hk Bilateral kidney function was good; _x000a_Patient would still require radioT for her cervical cancer._x000a_Contrast showed hardly a couple of centimeters available from the pelvis on both sides._x000a_The patient changed continents to lose the tubes. How do you counsel?_x000a_#urosome #UroSoMeIndia"/>
    <m/>
    <m/>
    <x v="3"/>
    <m/>
    <s v="http://pbs.twimg.com/profile_images/1098615948523827200/tcCb-QTP_normal.jpg"/>
    <x v="11"/>
    <d v="2019-05-19T00:00:00.000"/>
    <s v="05:22:08"/>
    <s v="https://twitter.com/perinealpicasso/status/1129980534904565760"/>
    <m/>
    <m/>
    <s v="1129980534904565760"/>
    <s v="1129970445569146880"/>
    <b v="0"/>
    <n v="0"/>
    <s v="3871196908"/>
    <b v="0"/>
    <s v="en"/>
    <m/>
    <s v=""/>
    <b v="0"/>
    <n v="0"/>
    <s v=""/>
    <s v="Twitter Web App"/>
    <b v="0"/>
    <s v="1129970445569146880"/>
    <s v="Tweet"/>
    <n v="0"/>
    <n v="0"/>
    <m/>
    <m/>
    <m/>
    <m/>
    <m/>
    <m/>
    <m/>
    <m/>
  </r>
  <r>
    <s v="arjunuro9"/>
    <s v="rbsabnis"/>
    <m/>
    <m/>
    <m/>
    <m/>
    <m/>
    <m/>
    <m/>
    <m/>
    <s v="No"/>
    <n v="18"/>
    <m/>
    <m/>
    <n v="1"/>
    <s v="1"/>
    <s v="1"/>
    <m/>
    <m/>
    <m/>
    <m/>
    <m/>
    <m/>
    <m/>
    <m/>
    <m/>
    <x v="2"/>
    <d v="2019-05-19T07:07:37.000"/>
    <s v="Exellent Endourology live workshop at_x000a_at Hyderbad RIRS vs MINIPERC by @DrVCMohan sir and team_x000a__x000a_Great oppurtunity to meet and learn from the legends of Urology @OTRAXER @ShashiKiranPal @DrMaheshDesai4 @mallikuro7 @DrVCMohan @madhu_agra @rbsabnis _x000a__x000a_#UroSoMe  #UroSoMeIndia #RIRS https://t.co/DGcDi4aKg5"/>
    <m/>
    <m/>
    <x v="7"/>
    <s v="https://pbs.twimg.com/media/D66Xb2tUEAEuueo.jpg"/>
    <s v="https://pbs.twimg.com/media/D66Xb2tUEAEuueo.jpg"/>
    <x v="12"/>
    <d v="2019-05-19T00:00:00.000"/>
    <s v="07:07:37"/>
    <s v="https://twitter.com/arjunuro9/status/1130007083376504832"/>
    <m/>
    <m/>
    <s v="1130007083376504832"/>
    <m/>
    <b v="0"/>
    <n v="0"/>
    <s v=""/>
    <b v="0"/>
    <s v="en"/>
    <m/>
    <s v=""/>
    <b v="0"/>
    <n v="0"/>
    <s v=""/>
    <s v="Twitter for iPhone"/>
    <b v="0"/>
    <s v="1130007083376504832"/>
    <s v="Tweet"/>
    <n v="0"/>
    <n v="0"/>
    <m/>
    <m/>
    <m/>
    <m/>
    <m/>
    <m/>
    <m/>
    <m/>
  </r>
  <r>
    <s v="arjunuro9"/>
    <s v="gudaruk"/>
    <m/>
    <m/>
    <m/>
    <m/>
    <m/>
    <m/>
    <m/>
    <m/>
    <s v="No"/>
    <n v="20"/>
    <m/>
    <m/>
    <n v="1"/>
    <s v="1"/>
    <s v="2"/>
    <n v="0"/>
    <n v="0"/>
    <n v="0"/>
    <n v="0"/>
    <n v="0"/>
    <n v="0"/>
    <n v="20"/>
    <n v="100"/>
    <n v="20"/>
    <x v="0"/>
    <d v="2019-05-19T05:44:12.000"/>
    <s v="Why are regional hashtags #UroSoMeIndia #UroSoMeBrasil #UroSoMeMexico so imp ? Read here and more in our recent manuscript at https://t.co/s4fv892dok #UroSoMe #urology https://t.co/tdhwiSvpDT"/>
    <m/>
    <m/>
    <x v="0"/>
    <m/>
    <s v="http://pbs.twimg.com/profile_images/1112785001819459584/yHcC2q3i_normal.png"/>
    <x v="13"/>
    <d v="2019-05-19T00:00:00.000"/>
    <s v="05:44:12"/>
    <s v="https://twitter.com/arjunuro9/status/1129986091405127681"/>
    <m/>
    <m/>
    <s v="1129986091405127681"/>
    <m/>
    <b v="0"/>
    <n v="0"/>
    <s v=""/>
    <b v="0"/>
    <s v="en"/>
    <m/>
    <s v=""/>
    <b v="0"/>
    <n v="8"/>
    <s v="1129586883393015809"/>
    <s v="Twitter for iPhone"/>
    <b v="0"/>
    <s v="1129586883393015809"/>
    <s v="Tweet"/>
    <n v="0"/>
    <n v="0"/>
    <m/>
    <m/>
    <m/>
    <m/>
    <m/>
    <m/>
    <m/>
    <m/>
  </r>
  <r>
    <s v="a_rizalhamid"/>
    <s v="gudaruk"/>
    <m/>
    <m/>
    <m/>
    <m/>
    <m/>
    <m/>
    <m/>
    <m/>
    <s v="No"/>
    <n v="26"/>
    <m/>
    <m/>
    <n v="1"/>
    <s v="2"/>
    <s v="2"/>
    <n v="0"/>
    <n v="0"/>
    <n v="0"/>
    <n v="0"/>
    <n v="0"/>
    <n v="0"/>
    <n v="8"/>
    <n v="100"/>
    <n v="8"/>
    <x v="0"/>
    <d v="2019-05-19T07:41:00.000"/>
    <s v="#UroSoMeIndia #UroSoMe our second article in a week https://t.co/XFEaKxi0bW"/>
    <s v="https://twitter.com/Uro_News/status/1129388350241165314"/>
    <s v="twitter.com"/>
    <x v="2"/>
    <m/>
    <s v="http://pbs.twimg.com/profile_images/871572316890595329/FQIQ4OUJ_normal.jpg"/>
    <x v="14"/>
    <d v="2019-05-19T00:00:00.000"/>
    <s v="07:41:00"/>
    <s v="https://twitter.com/a_rizalhamid/status/1130015481807527936"/>
    <m/>
    <m/>
    <s v="1130015481807527936"/>
    <m/>
    <b v="0"/>
    <n v="0"/>
    <s v=""/>
    <b v="1"/>
    <s v="en"/>
    <m/>
    <s v="1129388350241165314"/>
    <b v="0"/>
    <n v="6"/>
    <s v="1129744092471201793"/>
    <s v="Twitter for Android"/>
    <b v="0"/>
    <s v="1129744092471201793"/>
    <s v="Tweet"/>
    <n v="0"/>
    <n v="0"/>
    <m/>
    <m/>
    <m/>
    <m/>
    <m/>
    <m/>
    <m/>
    <m/>
  </r>
  <r>
    <s v="lufolkus"/>
    <s v="theashwinmallya"/>
    <m/>
    <m/>
    <m/>
    <m/>
    <m/>
    <m/>
    <m/>
    <m/>
    <s v="No"/>
    <n v="27"/>
    <m/>
    <m/>
    <n v="1"/>
    <s v="4"/>
    <s v="4"/>
    <m/>
    <m/>
    <m/>
    <m/>
    <m/>
    <m/>
    <m/>
    <m/>
    <m/>
    <x v="0"/>
    <d v="2019-05-19T08:15:06.000"/>
    <s v="Prof ⁦@OTRAXER⁩  explains the difference between Moses effect and Moses Technology. #UroSoMe #UroSomeIndia _x000a_Excellent Endourology feast at Hyderabad, RIRS Vs Miniperc workshop organised by Dr Chandramohan and team! https://t.co/8nDZXlY4vo"/>
    <m/>
    <m/>
    <x v="3"/>
    <m/>
    <s v="http://pbs.twimg.com/profile_images/1256821682/31_normal.gif"/>
    <x v="15"/>
    <d v="2019-05-19T00:00:00.000"/>
    <s v="08:15:06"/>
    <s v="https://twitter.com/lufolkus/status/1130024063554994176"/>
    <m/>
    <m/>
    <s v="1130024063554994176"/>
    <m/>
    <b v="0"/>
    <n v="0"/>
    <s v=""/>
    <b v="0"/>
    <s v="en"/>
    <m/>
    <s v=""/>
    <b v="0"/>
    <n v="5"/>
    <s v="1129818315654881281"/>
    <s v="Twitter for iPhone"/>
    <b v="0"/>
    <s v="1129818315654881281"/>
    <s v="Tweet"/>
    <n v="0"/>
    <n v="0"/>
    <m/>
    <m/>
    <m/>
    <m/>
    <m/>
    <m/>
    <m/>
    <m/>
  </r>
  <r>
    <s v="delataillealex"/>
    <s v="gudaruk"/>
    <m/>
    <m/>
    <m/>
    <m/>
    <m/>
    <m/>
    <m/>
    <m/>
    <s v="No"/>
    <n v="29"/>
    <m/>
    <m/>
    <n v="1"/>
    <s v="2"/>
    <s v="2"/>
    <n v="0"/>
    <n v="0"/>
    <n v="0"/>
    <n v="0"/>
    <n v="0"/>
    <n v="0"/>
    <n v="8"/>
    <n v="100"/>
    <n v="8"/>
    <x v="0"/>
    <d v="2019-05-19T08:42:39.000"/>
    <s v="#UroSoMeIndia #UroSoMe our second article in a week https://t.co/XFEaKxi0bW"/>
    <s v="https://twitter.com/Uro_News/status/1129388350241165314"/>
    <s v="twitter.com"/>
    <x v="2"/>
    <m/>
    <s v="http://pbs.twimg.com/profile_images/1097967295903739905/fQVwapKs_normal.jpg"/>
    <x v="16"/>
    <d v="2019-05-19T00:00:00.000"/>
    <s v="08:42:39"/>
    <s v="https://twitter.com/delataillealex/status/1130030995934203904"/>
    <m/>
    <m/>
    <s v="1130030995934203904"/>
    <m/>
    <b v="0"/>
    <n v="0"/>
    <s v=""/>
    <b v="1"/>
    <s v="en"/>
    <m/>
    <s v="1129388350241165314"/>
    <b v="0"/>
    <n v="6"/>
    <s v="1129744092471201793"/>
    <s v="Twitter for iPhone"/>
    <b v="0"/>
    <s v="1129744092471201793"/>
    <s v="Tweet"/>
    <n v="0"/>
    <n v="0"/>
    <m/>
    <m/>
    <m/>
    <m/>
    <m/>
    <m/>
    <m/>
    <m/>
  </r>
  <r>
    <s v="jteoh_hk"/>
    <s v="wroclawski_uro"/>
    <m/>
    <m/>
    <m/>
    <m/>
    <m/>
    <m/>
    <m/>
    <m/>
    <s v="No"/>
    <n v="30"/>
    <m/>
    <m/>
    <n v="1"/>
    <s v="3"/>
    <s v="3"/>
    <m/>
    <m/>
    <m/>
    <m/>
    <m/>
    <m/>
    <m/>
    <m/>
    <m/>
    <x v="2"/>
    <d v="2019-05-10T13:27:00.000"/>
    <s v="@DocGauhar @jteoh_hk @EIvanBravoC @RdonalisioMD @zainaladwin @JontxuM @D_Castellani @DrTortolero @JGomezRivas @wroclawski_uro I like the monthly thing the most #UroSoMeIndia #UroSoMe"/>
    <m/>
    <m/>
    <x v="5"/>
    <m/>
    <s v="http://pbs.twimg.com/profile_images/1021355802286702592/kQCjs-3R_normal.jpg"/>
    <x v="17"/>
    <d v="2019-05-10T00:00:00.000"/>
    <s v="13:27:00"/>
    <s v="https://twitter.com/jteoh_hk/status/1126841067548995585"/>
    <m/>
    <m/>
    <s v="1126841067548995585"/>
    <m/>
    <b v="0"/>
    <n v="0"/>
    <s v=""/>
    <b v="0"/>
    <s v="en"/>
    <m/>
    <s v=""/>
    <b v="0"/>
    <n v="2"/>
    <s v="1126840045971705857"/>
    <s v="Twitter for iPhone"/>
    <b v="0"/>
    <s v="1126840045971705857"/>
    <s v="Tweet"/>
    <n v="0"/>
    <n v="0"/>
    <m/>
    <m/>
    <m/>
    <m/>
    <m/>
    <m/>
    <m/>
    <m/>
  </r>
  <r>
    <s v="gudaruk"/>
    <s v="wroclawski_uro"/>
    <m/>
    <m/>
    <m/>
    <m/>
    <m/>
    <m/>
    <m/>
    <m/>
    <s v="No"/>
    <n v="31"/>
    <m/>
    <m/>
    <n v="1"/>
    <s v="2"/>
    <s v="3"/>
    <m/>
    <m/>
    <m/>
    <m/>
    <m/>
    <m/>
    <m/>
    <m/>
    <m/>
    <x v="2"/>
    <d v="2019-05-10T13:22:57.000"/>
    <s v="@DocGauhar @jteoh_hk @EIvanBravoC @RdonalisioMD @zainaladwin @JontxuM @D_Castellani @DrTortolero @JGomezRivas @wroclawski_uro I like the monthly thing the most #UroSoMeIndia #UroSoMe"/>
    <m/>
    <m/>
    <x v="2"/>
    <m/>
    <s v="http://pbs.twimg.com/profile_images/433519795040817152/1N9coEKo_normal.jpeg"/>
    <x v="18"/>
    <d v="2019-05-10T00:00:00.000"/>
    <s v="13:22:57"/>
    <s v="https://twitter.com/gudaruk/status/1126840045971705857"/>
    <m/>
    <m/>
    <s v="1126840045971705857"/>
    <s v="1126781000682315776"/>
    <b v="0"/>
    <n v="6"/>
    <s v="944803802447732736"/>
    <b v="0"/>
    <s v="en"/>
    <m/>
    <s v=""/>
    <b v="0"/>
    <n v="2"/>
    <s v=""/>
    <s v="Twitter for iPhone"/>
    <b v="0"/>
    <s v="1126781000682315776"/>
    <s v="Tweet"/>
    <n v="0"/>
    <n v="0"/>
    <m/>
    <m/>
    <m/>
    <m/>
    <m/>
    <m/>
    <m/>
    <m/>
  </r>
  <r>
    <s v="jontxum"/>
    <s v="gudaruk"/>
    <m/>
    <m/>
    <m/>
    <m/>
    <m/>
    <m/>
    <m/>
    <m/>
    <s v="Yes"/>
    <n v="38"/>
    <m/>
    <m/>
    <n v="1"/>
    <s v="3"/>
    <s v="2"/>
    <n v="0"/>
    <n v="0"/>
    <n v="0"/>
    <n v="0"/>
    <n v="0"/>
    <n v="0"/>
    <n v="20"/>
    <n v="100"/>
    <n v="20"/>
    <x v="0"/>
    <d v="2019-05-18T03:19:25.000"/>
    <s v="Why are regional hashtags #UroSoMeIndia #UroSoMeBrasil #UroSoMeMexico so imp ? Read here and more in our recent manuscript at https://t.co/s4fv892dok #UroSoMe #urology https://t.co/tdhwiSvpDT"/>
    <m/>
    <m/>
    <x v="0"/>
    <m/>
    <s v="http://pbs.twimg.com/profile_images/616999290116780032/rTmoBzN3_normal.jpg"/>
    <x v="19"/>
    <d v="2019-05-18T00:00:00.000"/>
    <s v="03:19:25"/>
    <s v="https://twitter.com/jontxum/status/1129587263979917312"/>
    <m/>
    <m/>
    <s v="1129587263979917312"/>
    <m/>
    <b v="0"/>
    <n v="0"/>
    <s v=""/>
    <b v="0"/>
    <s v="en"/>
    <m/>
    <s v=""/>
    <b v="0"/>
    <n v="8"/>
    <s v="1129586883393015809"/>
    <s v="Twitter for iPhone"/>
    <b v="0"/>
    <s v="1129586883393015809"/>
    <s v="Tweet"/>
    <n v="0"/>
    <n v="0"/>
    <m/>
    <m/>
    <m/>
    <m/>
    <m/>
    <m/>
    <m/>
    <m/>
  </r>
  <r>
    <s v="jteoh_hk"/>
    <s v="gudaruk"/>
    <m/>
    <m/>
    <m/>
    <m/>
    <m/>
    <m/>
    <m/>
    <m/>
    <s v="Yes"/>
    <n v="49"/>
    <m/>
    <m/>
    <n v="4"/>
    <s v="3"/>
    <s v="2"/>
    <n v="0"/>
    <n v="0"/>
    <n v="0"/>
    <n v="0"/>
    <n v="0"/>
    <n v="0"/>
    <n v="20"/>
    <n v="100"/>
    <n v="20"/>
    <x v="0"/>
    <d v="2019-05-18T05:44:42.000"/>
    <s v="Why are regional hashtags #UroSoMeIndia #UroSoMeBrasil #UroSoMeMexico so imp ? Read here and more in our recent manuscript at https://t.co/s4fv892dok #UroSoMe #urology https://t.co/tdhwiSvpDT"/>
    <m/>
    <m/>
    <x v="0"/>
    <m/>
    <s v="http://pbs.twimg.com/profile_images/1021355802286702592/kQCjs-3R_normal.jpg"/>
    <x v="20"/>
    <d v="2019-05-18T00:00:00.000"/>
    <s v="05:44:42"/>
    <s v="https://twitter.com/jteoh_hk/status/1129623826340311041"/>
    <m/>
    <m/>
    <s v="1129623826340311041"/>
    <m/>
    <b v="0"/>
    <n v="0"/>
    <s v=""/>
    <b v="0"/>
    <s v="en"/>
    <m/>
    <s v=""/>
    <b v="0"/>
    <n v="8"/>
    <s v="1129586883393015809"/>
    <s v="Twitter for iPhone"/>
    <b v="0"/>
    <s v="1129586883393015809"/>
    <s v="Tweet"/>
    <n v="0"/>
    <n v="0"/>
    <m/>
    <m/>
    <m/>
    <m/>
    <m/>
    <m/>
    <m/>
    <m/>
  </r>
  <r>
    <s v="jteoh_hk"/>
    <s v="gudaruk"/>
    <m/>
    <m/>
    <m/>
    <m/>
    <m/>
    <m/>
    <m/>
    <m/>
    <s v="Yes"/>
    <n v="50"/>
    <m/>
    <m/>
    <n v="4"/>
    <s v="3"/>
    <s v="2"/>
    <n v="0"/>
    <n v="0"/>
    <n v="0"/>
    <n v="0"/>
    <n v="0"/>
    <n v="0"/>
    <n v="8"/>
    <n v="100"/>
    <n v="8"/>
    <x v="0"/>
    <d v="2019-05-18T15:38:09.000"/>
    <s v="#UroSoMeIndia #UroSoMe our second article in a week https://t.co/XFEaKxi0bW"/>
    <s v="https://twitter.com/Uro_News/status/1129388350241165314"/>
    <s v="twitter.com"/>
    <x v="2"/>
    <m/>
    <s v="http://pbs.twimg.com/profile_images/1021355802286702592/kQCjs-3R_normal.jpg"/>
    <x v="21"/>
    <d v="2019-05-18T00:00:00.000"/>
    <s v="15:38:09"/>
    <s v="https://twitter.com/jteoh_hk/status/1129773176051752960"/>
    <m/>
    <m/>
    <s v="1129773176051752960"/>
    <m/>
    <b v="0"/>
    <n v="0"/>
    <s v=""/>
    <b v="1"/>
    <s v="en"/>
    <m/>
    <s v="1129388350241165314"/>
    <b v="0"/>
    <n v="6"/>
    <s v="1129744092471201793"/>
    <s v="Twitter for iPhone"/>
    <b v="0"/>
    <s v="1129744092471201793"/>
    <s v="Tweet"/>
    <n v="0"/>
    <n v="0"/>
    <m/>
    <m/>
    <m/>
    <m/>
    <m/>
    <m/>
    <m/>
    <m/>
  </r>
  <r>
    <s v="jteoh_hk"/>
    <s v="sudheerdevana"/>
    <m/>
    <m/>
    <m/>
    <m/>
    <m/>
    <m/>
    <m/>
    <m/>
    <s v="No"/>
    <n v="51"/>
    <m/>
    <m/>
    <n v="3"/>
    <s v="3"/>
    <s v="3"/>
    <n v="0"/>
    <n v="0"/>
    <n v="2"/>
    <n v="10.526315789473685"/>
    <n v="0"/>
    <n v="0"/>
    <n v="17"/>
    <n v="89.47368421052632"/>
    <n v="19"/>
    <x v="0"/>
    <d v="2019-05-19T01:15:44.000"/>
    <s v="Interested in knowing about the Management approach for Isolated Renal Mucormycosis ( a fulminant infection)! Read our published article https://t.co/qSDfeW6dHG._x000a_#UroSomeIndia"/>
    <m/>
    <m/>
    <x v="5"/>
    <m/>
    <s v="http://pbs.twimg.com/profile_images/1021355802286702592/kQCjs-3R_normal.jpg"/>
    <x v="22"/>
    <d v="2019-05-19T00:00:00.000"/>
    <s v="01:15:44"/>
    <s v="https://twitter.com/jteoh_hk/status/1129918527928823808"/>
    <m/>
    <m/>
    <s v="1129918527928823808"/>
    <m/>
    <b v="0"/>
    <n v="0"/>
    <s v=""/>
    <b v="0"/>
    <s v="en"/>
    <m/>
    <s v=""/>
    <b v="0"/>
    <n v="2"/>
    <s v="1129916568593260544"/>
    <s v="Twitter for iPhone"/>
    <b v="0"/>
    <s v="1129916568593260544"/>
    <s v="Tweet"/>
    <n v="0"/>
    <n v="0"/>
    <m/>
    <m/>
    <m/>
    <m/>
    <m/>
    <m/>
    <m/>
    <m/>
  </r>
  <r>
    <s v="jteoh_hk"/>
    <s v="sudheerdevana"/>
    <m/>
    <m/>
    <m/>
    <m/>
    <m/>
    <m/>
    <m/>
    <m/>
    <s v="No"/>
    <n v="52"/>
    <m/>
    <m/>
    <n v="3"/>
    <s v="3"/>
    <s v="3"/>
    <n v="0"/>
    <n v="0"/>
    <n v="0"/>
    <n v="0"/>
    <n v="0"/>
    <n v="0"/>
    <n v="1"/>
    <n v="100"/>
    <n v="1"/>
    <x v="0"/>
    <d v="2019-05-19T01:15:46.000"/>
    <s v="#UrosomeIndia"/>
    <m/>
    <m/>
    <x v="8"/>
    <m/>
    <s v="http://pbs.twimg.com/profile_images/1021355802286702592/kQCjs-3R_normal.jpg"/>
    <x v="23"/>
    <d v="2019-05-19T00:00:00.000"/>
    <s v="01:15:46"/>
    <s v="https://twitter.com/jteoh_hk/status/1129918536007147521"/>
    <m/>
    <m/>
    <s v="1129918536007147521"/>
    <m/>
    <b v="0"/>
    <n v="0"/>
    <s v=""/>
    <b v="0"/>
    <s v="und"/>
    <m/>
    <s v=""/>
    <b v="0"/>
    <n v="1"/>
    <s v="1129916046989832193"/>
    <s v="Twitter for iPhone"/>
    <b v="0"/>
    <s v="1129916046989832193"/>
    <s v="Tweet"/>
    <n v="0"/>
    <n v="0"/>
    <m/>
    <m/>
    <m/>
    <m/>
    <m/>
    <m/>
    <m/>
    <m/>
  </r>
  <r>
    <s v="jteoh_hk"/>
    <s v="sudheerdevana"/>
    <m/>
    <m/>
    <m/>
    <m/>
    <m/>
    <m/>
    <m/>
    <m/>
    <s v="No"/>
    <n v="53"/>
    <m/>
    <m/>
    <n v="3"/>
    <s v="3"/>
    <s v="3"/>
    <n v="0"/>
    <n v="0"/>
    <n v="0"/>
    <n v="0"/>
    <n v="0"/>
    <n v="0"/>
    <n v="1"/>
    <n v="100"/>
    <n v="1"/>
    <x v="0"/>
    <d v="2019-05-19T01:15:47.000"/>
    <s v="#UrosomeIndia"/>
    <m/>
    <m/>
    <x v="8"/>
    <m/>
    <s v="http://pbs.twimg.com/profile_images/1021355802286702592/kQCjs-3R_normal.jpg"/>
    <x v="24"/>
    <d v="2019-05-19T00:00:00.000"/>
    <s v="01:15:47"/>
    <s v="https://twitter.com/jteoh_hk/status/1129918541770059776"/>
    <m/>
    <m/>
    <s v="1129918541770059776"/>
    <m/>
    <b v="0"/>
    <n v="0"/>
    <s v=""/>
    <b v="0"/>
    <s v="und"/>
    <m/>
    <s v=""/>
    <b v="0"/>
    <n v="1"/>
    <s v="1129913539311882245"/>
    <s v="Twitter for iPhone"/>
    <b v="0"/>
    <s v="1129913539311882245"/>
    <s v="Tweet"/>
    <n v="0"/>
    <n v="0"/>
    <m/>
    <m/>
    <m/>
    <m/>
    <m/>
    <m/>
    <m/>
    <m/>
  </r>
  <r>
    <s v="jteoh_hk"/>
    <s v="theashwinmallya"/>
    <m/>
    <m/>
    <m/>
    <m/>
    <m/>
    <m/>
    <m/>
    <m/>
    <s v="No"/>
    <n v="54"/>
    <m/>
    <m/>
    <n v="1"/>
    <s v="3"/>
    <s v="4"/>
    <m/>
    <m/>
    <m/>
    <m/>
    <m/>
    <m/>
    <m/>
    <m/>
    <m/>
    <x v="0"/>
    <d v="2019-05-19T01:15:52.000"/>
    <s v="Prof ⁦@OTRAXER⁩  explains the difference between Moses effect and Moses Technology. #UroSoMe #UroSomeIndia _x000a_Excellent Endourology feast at Hyderabad, RIRS Vs Miniperc workshop organised by Dr Chandramohan and team! https://t.co/8nDZXlY4vo"/>
    <m/>
    <m/>
    <x v="3"/>
    <m/>
    <s v="http://pbs.twimg.com/profile_images/1021355802286702592/kQCjs-3R_normal.jpg"/>
    <x v="25"/>
    <d v="2019-05-19T00:00:00.000"/>
    <s v="01:15:52"/>
    <s v="https://twitter.com/jteoh_hk/status/1129918561260937217"/>
    <m/>
    <m/>
    <s v="1129918561260937217"/>
    <m/>
    <b v="0"/>
    <n v="0"/>
    <s v=""/>
    <b v="0"/>
    <s v="en"/>
    <m/>
    <s v=""/>
    <b v="0"/>
    <n v="5"/>
    <s v="1129818315654881281"/>
    <s v="Twitter for iPhone"/>
    <b v="0"/>
    <s v="1129818315654881281"/>
    <s v="Tweet"/>
    <n v="0"/>
    <n v="0"/>
    <m/>
    <m/>
    <m/>
    <m/>
    <m/>
    <m/>
    <m/>
    <m/>
  </r>
  <r>
    <s v="jteoh_hk"/>
    <s v="arunkumardr"/>
    <m/>
    <m/>
    <m/>
    <m/>
    <m/>
    <m/>
    <m/>
    <m/>
    <s v="No"/>
    <n v="56"/>
    <m/>
    <m/>
    <n v="2"/>
    <s v="3"/>
    <s v="1"/>
    <n v="0"/>
    <n v="0"/>
    <n v="0"/>
    <n v="0"/>
    <n v="0"/>
    <n v="0"/>
    <n v="3"/>
    <n v="100"/>
    <n v="3"/>
    <x v="0"/>
    <d v="2019-05-19T01:15:54.000"/>
    <s v="Options... #UroSoMe #UroSoMeIndia https://t.co/NnNYzSSsrM"/>
    <m/>
    <m/>
    <x v="3"/>
    <s v="https://pbs.twimg.com/ext_tw_video_thumb/1129790891172851712/pu/img/0CzWJdAxC-hY9Anp.jpg"/>
    <s v="https://pbs.twimg.com/ext_tw_video_thumb/1129790891172851712/pu/img/0CzWJdAxC-hY9Anp.jpg"/>
    <x v="26"/>
    <d v="2019-05-19T00:00:00.000"/>
    <s v="01:15:54"/>
    <s v="https://twitter.com/jteoh_hk/status/1129918568559067136"/>
    <m/>
    <m/>
    <s v="1129918568559067136"/>
    <m/>
    <b v="0"/>
    <n v="0"/>
    <s v=""/>
    <b v="0"/>
    <s v="en"/>
    <m/>
    <s v=""/>
    <b v="0"/>
    <n v="1"/>
    <s v="1129790987797008384"/>
    <s v="Twitter for iPhone"/>
    <b v="0"/>
    <s v="1129790987797008384"/>
    <s v="Tweet"/>
    <n v="0"/>
    <n v="0"/>
    <m/>
    <m/>
    <m/>
    <m/>
    <m/>
    <m/>
    <m/>
    <m/>
  </r>
  <r>
    <s v="jteoh_hk"/>
    <s v="arunkumardr"/>
    <m/>
    <m/>
    <m/>
    <m/>
    <m/>
    <m/>
    <m/>
    <m/>
    <s v="No"/>
    <n v="57"/>
    <m/>
    <m/>
    <n v="2"/>
    <s v="3"/>
    <s v="1"/>
    <m/>
    <m/>
    <m/>
    <m/>
    <m/>
    <m/>
    <m/>
    <m/>
    <m/>
    <x v="0"/>
    <d v="2019-05-19T01:15:57.000"/>
    <s v="@gudaruk @mallikuro7 @drnmreddy @AshwinTamhankar @theashwinmallya @UroZedman @drragoori @Bhav_Tez @urorao @DrGaganGautam @drjanakddesai @PrasantNayak @docdilipmishra @madhu_agra @ShashiKiranPal @jleow @irfanurology @DrVCMohan @GalahadUro @RajivKu90124576 @Perinealpicasso #UroSoMeIndia should trend Kalyan. We should make this trend in all the live workshops"/>
    <m/>
    <m/>
    <x v="5"/>
    <m/>
    <s v="http://pbs.twimg.com/profile_images/1021355802286702592/kQCjs-3R_normal.jpg"/>
    <x v="27"/>
    <d v="2019-05-19T00:00:00.000"/>
    <s v="01:15:57"/>
    <s v="https://twitter.com/jteoh_hk/status/1129918580433154049"/>
    <m/>
    <m/>
    <s v="1129918580433154049"/>
    <m/>
    <b v="0"/>
    <n v="0"/>
    <s v=""/>
    <b v="0"/>
    <s v="en"/>
    <m/>
    <s v=""/>
    <b v="0"/>
    <n v="2"/>
    <s v="1129789470822166530"/>
    <s v="Twitter for iPhone"/>
    <b v="0"/>
    <s v="1129789470822166530"/>
    <s v="Tweet"/>
    <n v="0"/>
    <n v="0"/>
    <m/>
    <m/>
    <m/>
    <m/>
    <m/>
    <m/>
    <m/>
    <m/>
  </r>
  <r>
    <s v="jteoh_hk"/>
    <s v="gudaruk"/>
    <m/>
    <m/>
    <m/>
    <m/>
    <m/>
    <m/>
    <m/>
    <m/>
    <s v="Yes"/>
    <n v="79"/>
    <m/>
    <m/>
    <n v="4"/>
    <s v="3"/>
    <s v="2"/>
    <m/>
    <m/>
    <m/>
    <m/>
    <m/>
    <m/>
    <m/>
    <m/>
    <m/>
    <x v="0"/>
    <d v="2019-05-19T01:15:58.000"/>
    <s v="@AshwinTamhankar Thank you please do tweet with hashtag #UroSoMeIndia 😊"/>
    <m/>
    <m/>
    <x v="8"/>
    <m/>
    <s v="http://pbs.twimg.com/profile_images/1021355802286702592/kQCjs-3R_normal.jpg"/>
    <x v="28"/>
    <d v="2019-05-19T00:00:00.000"/>
    <s v="01:15:58"/>
    <s v="https://twitter.com/jteoh_hk/status/1129918587064311810"/>
    <m/>
    <m/>
    <s v="1129918587064311810"/>
    <m/>
    <b v="0"/>
    <n v="0"/>
    <s v=""/>
    <b v="0"/>
    <s v="en"/>
    <m/>
    <s v=""/>
    <b v="0"/>
    <n v="1"/>
    <s v="1129754810285199361"/>
    <s v="Twitter for iPhone"/>
    <b v="0"/>
    <s v="1129754810285199361"/>
    <s v="Tweet"/>
    <n v="0"/>
    <n v="0"/>
    <m/>
    <m/>
    <m/>
    <m/>
    <m/>
    <m/>
    <m/>
    <m/>
  </r>
  <r>
    <s v="jteoh_hk"/>
    <s v="perinealpicasso"/>
    <m/>
    <m/>
    <m/>
    <m/>
    <m/>
    <m/>
    <m/>
    <m/>
    <s v="Yes"/>
    <n v="81"/>
    <m/>
    <m/>
    <n v="1"/>
    <s v="3"/>
    <s v="3"/>
    <n v="0"/>
    <n v="0"/>
    <n v="0"/>
    <n v="0"/>
    <n v="0"/>
    <n v="0"/>
    <n v="24"/>
    <n v="100"/>
    <n v="24"/>
    <x v="0"/>
    <d v="2019-05-19T01:16:20.000"/>
    <s v="52/F coming in from Madagascar._x000a_No documentation._x000a_Post radiation for CA cervix and wants to get rid of the tubes!_x000a_Next?_x000a_#UroSoMe  #urosomeindia https://t.co/cUG3D7l6qa"/>
    <m/>
    <m/>
    <x v="5"/>
    <m/>
    <s v="http://pbs.twimg.com/profile_images/1021355802286702592/kQCjs-3R_normal.jpg"/>
    <x v="29"/>
    <d v="2019-05-19T00:00:00.000"/>
    <s v="01:16:20"/>
    <s v="https://twitter.com/jteoh_hk/status/1129918680228220928"/>
    <m/>
    <m/>
    <s v="1129918680228220928"/>
    <m/>
    <b v="0"/>
    <n v="0"/>
    <s v=""/>
    <b v="0"/>
    <s v="en"/>
    <m/>
    <s v=""/>
    <b v="0"/>
    <n v="2"/>
    <s v="1128860953938759681"/>
    <s v="Twitter for iPhone"/>
    <b v="0"/>
    <s v="1128860953938759681"/>
    <s v="Tweet"/>
    <n v="0"/>
    <n v="0"/>
    <m/>
    <m/>
    <m/>
    <m/>
    <m/>
    <m/>
    <m/>
    <m/>
  </r>
  <r>
    <s v="theashwinmallya"/>
    <s v="otraxer"/>
    <m/>
    <m/>
    <m/>
    <m/>
    <m/>
    <m/>
    <m/>
    <m/>
    <s v="No"/>
    <n v="85"/>
    <m/>
    <m/>
    <n v="1"/>
    <s v="4"/>
    <s v="4"/>
    <n v="1"/>
    <n v="3.5714285714285716"/>
    <n v="0"/>
    <n v="0"/>
    <n v="0"/>
    <n v="0"/>
    <n v="27"/>
    <n v="96.42857142857143"/>
    <n v="28"/>
    <x v="2"/>
    <d v="2019-05-18T18:37:32.000"/>
    <s v="Prof ⁦@OTRAXER⁩  explains the difference between Moses effect and Moses Technology. #UroSoMe #UroSomeIndia _x000a_Excellent Endourology feast at Hyderabad, RIRS Vs Miniperc workshop organised by Dr Chandramohan and team! https://t.co/8nDZXlY4vo"/>
    <m/>
    <m/>
    <x v="3"/>
    <s v="https://pbs.twimg.com/ext_tw_video_thumb/1129817973177241600/pu/img/SN9lVugyK7RmaaL3.jpg"/>
    <s v="https://pbs.twimg.com/ext_tw_video_thumb/1129817973177241600/pu/img/SN9lVugyK7RmaaL3.jpg"/>
    <x v="30"/>
    <d v="2019-05-18T00:00:00.000"/>
    <s v="18:37:32"/>
    <s v="https://twitter.com/theashwinmallya/status/1129818315654881281"/>
    <m/>
    <m/>
    <s v="1129818315654881281"/>
    <m/>
    <b v="0"/>
    <n v="23"/>
    <s v=""/>
    <b v="0"/>
    <s v="en"/>
    <m/>
    <s v=""/>
    <b v="0"/>
    <n v="5"/>
    <s v=""/>
    <s v="Twitter for iPhone"/>
    <b v="0"/>
    <s v="1129818315654881281"/>
    <s v="Tweet"/>
    <n v="0"/>
    <n v="0"/>
    <m/>
    <m/>
    <m/>
    <m/>
    <m/>
    <m/>
    <m/>
    <m/>
  </r>
  <r>
    <s v="gudaruk"/>
    <s v="otraxer"/>
    <m/>
    <m/>
    <m/>
    <m/>
    <m/>
    <m/>
    <m/>
    <m/>
    <s v="No"/>
    <n v="86"/>
    <m/>
    <m/>
    <n v="1"/>
    <s v="2"/>
    <s v="4"/>
    <n v="1"/>
    <n v="3.5714285714285716"/>
    <n v="0"/>
    <n v="0"/>
    <n v="0"/>
    <n v="0"/>
    <n v="27"/>
    <n v="96.42857142857143"/>
    <n v="28"/>
    <x v="2"/>
    <d v="2019-05-19T00:01:06.000"/>
    <s v="Prof ⁦@OTRAXER⁩  explains the difference between Moses effect and Moses Technology. #UroSoMe #UroSomeIndia _x000a_Excellent Endourology feast at Hyderabad, RIRS Vs Miniperc workshop organised by Dr Chandramohan and team! https://t.co/8nDZXlY4vo"/>
    <m/>
    <m/>
    <x v="3"/>
    <m/>
    <s v="http://pbs.twimg.com/profile_images/433519795040817152/1N9coEKo_normal.jpeg"/>
    <x v="31"/>
    <d v="2019-05-19T00:00:00.000"/>
    <s v="00:01:06"/>
    <s v="https://twitter.com/gudaruk/status/1129899747303550976"/>
    <m/>
    <m/>
    <s v="1129899747303550976"/>
    <m/>
    <b v="0"/>
    <n v="0"/>
    <s v=""/>
    <b v="0"/>
    <s v="en"/>
    <m/>
    <s v=""/>
    <b v="0"/>
    <n v="5"/>
    <s v="1129818315654881281"/>
    <s v="Twitter for iPhone"/>
    <b v="0"/>
    <s v="1129818315654881281"/>
    <s v="Tweet"/>
    <n v="0"/>
    <n v="0"/>
    <m/>
    <m/>
    <m/>
    <m/>
    <m/>
    <m/>
    <m/>
    <m/>
  </r>
  <r>
    <s v="gudaruk"/>
    <s v="usisecretary"/>
    <m/>
    <m/>
    <m/>
    <m/>
    <m/>
    <m/>
    <m/>
    <m/>
    <s v="No"/>
    <n v="87"/>
    <m/>
    <m/>
    <n v="1"/>
    <s v="2"/>
    <s v="2"/>
    <n v="4"/>
    <n v="7.142857142857143"/>
    <n v="0"/>
    <n v="0"/>
    <n v="0"/>
    <n v="0"/>
    <n v="52"/>
    <n v="92.85714285714286"/>
    <n v="56"/>
    <x v="2"/>
    <d v="2019-05-19T03:27:11.000"/>
    <s v="@ArunkumarDr @mallikuro7 @drnmreddy @AshwinTamhankar @theashwinmallya @UroZedman @drragoori @Bhav_Tez @urorao @DrGaganGautam @drjanakddesai @PrasantNayak @docdilipmishra @madhu_agra @ShashiKiranPal @jleow @irfanurology @DrVCMohan @GalahadUro @RajivKu90124576 @Perinealpicasso Thank you for your support sir . Especially from a senior urologist like you in India #UroSoMeIndia #UroSoMe. It will be very easy from us to communicate at our conferences and day to day events @usisecretary"/>
    <m/>
    <m/>
    <x v="2"/>
    <m/>
    <s v="http://pbs.twimg.com/profile_images/433519795040817152/1N9coEKo_normal.jpeg"/>
    <x v="32"/>
    <d v="2019-05-19T00:00:00.000"/>
    <s v="03:27:11"/>
    <s v="https://twitter.com/gudaruk/status/1129951606068269058"/>
    <m/>
    <m/>
    <s v="1129951606068269058"/>
    <s v="1129789470822166530"/>
    <b v="0"/>
    <n v="4"/>
    <s v="117475948"/>
    <b v="0"/>
    <s v="en"/>
    <m/>
    <s v=""/>
    <b v="0"/>
    <n v="0"/>
    <s v=""/>
    <s v="Twitter for iPhone"/>
    <b v="0"/>
    <s v="1129789470822166530"/>
    <s v="Tweet"/>
    <n v="0"/>
    <n v="0"/>
    <m/>
    <m/>
    <m/>
    <m/>
    <m/>
    <m/>
    <m/>
    <m/>
  </r>
  <r>
    <s v="sudheerdevana"/>
    <s v="sudheerdevana"/>
    <m/>
    <m/>
    <m/>
    <m/>
    <m/>
    <m/>
    <m/>
    <m/>
    <s v="No"/>
    <n v="88"/>
    <m/>
    <m/>
    <n v="4"/>
    <s v="3"/>
    <s v="3"/>
    <n v="0"/>
    <n v="0"/>
    <n v="0"/>
    <n v="0"/>
    <n v="0"/>
    <n v="0"/>
    <n v="1"/>
    <n v="100"/>
    <n v="1"/>
    <x v="1"/>
    <d v="2019-05-19T00:55:55.000"/>
    <s v="#UrosomeIndia"/>
    <m/>
    <m/>
    <x v="8"/>
    <m/>
    <s v="http://pbs.twimg.com/profile_images/992967611771162625/ID_eXCJq_normal.jpg"/>
    <x v="33"/>
    <d v="2019-05-19T00:00:00.000"/>
    <s v="00:55:55"/>
    <s v="https://twitter.com/sudheerdevana/status/1129913539311882245"/>
    <m/>
    <m/>
    <s v="1129913539311882245"/>
    <s v="1129911917890416646"/>
    <b v="0"/>
    <n v="1"/>
    <s v="831910093348147201"/>
    <b v="0"/>
    <s v="und"/>
    <m/>
    <s v=""/>
    <b v="0"/>
    <n v="1"/>
    <s v=""/>
    <s v="Twitter Web Client"/>
    <b v="0"/>
    <s v="1129911917890416646"/>
    <s v="Tweet"/>
    <n v="0"/>
    <n v="0"/>
    <m/>
    <m/>
    <m/>
    <m/>
    <m/>
    <m/>
    <m/>
    <m/>
  </r>
  <r>
    <s v="sudheerdevana"/>
    <s v="sudheerdevana"/>
    <m/>
    <m/>
    <m/>
    <m/>
    <m/>
    <m/>
    <m/>
    <m/>
    <s v="No"/>
    <n v="89"/>
    <m/>
    <m/>
    <n v="4"/>
    <s v="3"/>
    <s v="3"/>
    <n v="0"/>
    <n v="0"/>
    <n v="0"/>
    <n v="0"/>
    <n v="0"/>
    <n v="0"/>
    <n v="1"/>
    <n v="100"/>
    <n v="1"/>
    <x v="1"/>
    <d v="2019-05-19T01:05:53.000"/>
    <s v="#UrosomeIndia"/>
    <m/>
    <m/>
    <x v="8"/>
    <m/>
    <s v="http://pbs.twimg.com/profile_images/992967611771162625/ID_eXCJq_normal.jpg"/>
    <x v="34"/>
    <d v="2019-05-19T00:00:00.000"/>
    <s v="01:05:53"/>
    <s v="https://twitter.com/sudheerdevana/status/1129916046989832193"/>
    <m/>
    <m/>
    <s v="1129916046989832193"/>
    <s v="1129913539311882245"/>
    <b v="0"/>
    <n v="2"/>
    <s v="831910093348147201"/>
    <b v="0"/>
    <s v="und"/>
    <m/>
    <s v=""/>
    <b v="0"/>
    <n v="1"/>
    <s v=""/>
    <s v="Twitter Web Client"/>
    <b v="0"/>
    <s v="1129913539311882245"/>
    <s v="Tweet"/>
    <n v="0"/>
    <n v="0"/>
    <m/>
    <m/>
    <m/>
    <m/>
    <m/>
    <m/>
    <m/>
    <m/>
  </r>
  <r>
    <s v="sudheerdevana"/>
    <s v="sudheerdevana"/>
    <m/>
    <m/>
    <m/>
    <m/>
    <m/>
    <m/>
    <m/>
    <m/>
    <s v="No"/>
    <n v="90"/>
    <m/>
    <m/>
    <n v="4"/>
    <s v="3"/>
    <s v="3"/>
    <n v="0"/>
    <n v="0"/>
    <n v="2"/>
    <n v="10.526315789473685"/>
    <n v="0"/>
    <n v="0"/>
    <n v="17"/>
    <n v="89.47368421052632"/>
    <n v="19"/>
    <x v="1"/>
    <d v="2019-05-19T01:07:57.000"/>
    <s v="Interested in knowing about the Management approach for Isolated Renal Mucormycosis ( a fulminant infection)! Read our published article https://t.co/qSDfeW6dHG._x000a_#UroSomeIndia"/>
    <s v="https://www.ncbi.nlm.nih.gov/pubmed/30652661"/>
    <s v="nih.gov"/>
    <x v="8"/>
    <m/>
    <s v="http://pbs.twimg.com/profile_images/992967611771162625/ID_eXCJq_normal.jpg"/>
    <x v="35"/>
    <d v="2019-05-19T00:00:00.000"/>
    <s v="01:07:57"/>
    <s v="https://twitter.com/sudheerdevana/status/1129916568593260544"/>
    <m/>
    <m/>
    <s v="1129916568593260544"/>
    <s v="1129916046989832193"/>
    <b v="0"/>
    <n v="3"/>
    <s v="831910093348147201"/>
    <b v="0"/>
    <s v="en"/>
    <m/>
    <s v=""/>
    <b v="0"/>
    <n v="2"/>
    <s v=""/>
    <s v="Twitter Web Client"/>
    <b v="0"/>
    <s v="1129916046989832193"/>
    <s v="Tweet"/>
    <n v="0"/>
    <n v="0"/>
    <m/>
    <m/>
    <m/>
    <m/>
    <m/>
    <m/>
    <m/>
    <m/>
  </r>
  <r>
    <s v="sudheerdevana"/>
    <s v="sudheerdevana"/>
    <m/>
    <m/>
    <m/>
    <m/>
    <m/>
    <m/>
    <m/>
    <m/>
    <s v="No"/>
    <n v="91"/>
    <m/>
    <m/>
    <n v="4"/>
    <s v="3"/>
    <s v="3"/>
    <n v="1"/>
    <n v="3.5714285714285716"/>
    <n v="1"/>
    <n v="3.5714285714285716"/>
    <n v="0"/>
    <n v="0"/>
    <n v="26"/>
    <n v="92.85714285714286"/>
    <n v="28"/>
    <x v="1"/>
    <d v="2019-05-19T01:20:26.000"/>
    <s v="Antibiotic stewardship is a must in developing countries like India to prevent resistance to antibiotics. Read our article on Protocol based perioperative antimicrobial prophylaxis in urologic surgeries https://t.co/AkW9Lbniig_x000a_#UroSomeIndia"/>
    <s v="https://www.ncbi.nlm.nih.gov/pmc/articles/PMC6458815/"/>
    <s v="nih.gov"/>
    <x v="8"/>
    <m/>
    <s v="http://pbs.twimg.com/profile_images/992967611771162625/ID_eXCJq_normal.jpg"/>
    <x v="36"/>
    <d v="2019-05-19T00:00:00.000"/>
    <s v="01:20:26"/>
    <s v="https://twitter.com/sudheerdevana/status/1129919711553175554"/>
    <m/>
    <m/>
    <s v="1129919711553175554"/>
    <m/>
    <b v="0"/>
    <n v="1"/>
    <s v=""/>
    <b v="0"/>
    <s v="en"/>
    <m/>
    <s v=""/>
    <b v="0"/>
    <n v="1"/>
    <s v=""/>
    <s v="Twitter Web Client"/>
    <b v="0"/>
    <s v="1129919711553175554"/>
    <s v="Tweet"/>
    <n v="0"/>
    <n v="0"/>
    <m/>
    <m/>
    <m/>
    <m/>
    <m/>
    <m/>
    <m/>
    <m/>
  </r>
  <r>
    <s v="gudaruk"/>
    <s v="sudheerdevana"/>
    <m/>
    <m/>
    <m/>
    <m/>
    <m/>
    <m/>
    <m/>
    <m/>
    <s v="No"/>
    <n v="92"/>
    <m/>
    <m/>
    <n v="2"/>
    <s v="2"/>
    <s v="3"/>
    <n v="0"/>
    <n v="0"/>
    <n v="2"/>
    <n v="10.526315789473685"/>
    <n v="0"/>
    <n v="0"/>
    <n v="17"/>
    <n v="89.47368421052632"/>
    <n v="19"/>
    <x v="0"/>
    <d v="2019-05-19T03:28:01.000"/>
    <s v="Interested in knowing about the Management approach for Isolated Renal Mucormycosis ( a fulminant infection)! Read our published article https://t.co/qSDfeW6dHG._x000a_#UroSomeIndia"/>
    <m/>
    <m/>
    <x v="5"/>
    <m/>
    <s v="http://pbs.twimg.com/profile_images/433519795040817152/1N9coEKo_normal.jpeg"/>
    <x v="37"/>
    <d v="2019-05-19T00:00:00.000"/>
    <s v="03:28:01"/>
    <s v="https://twitter.com/gudaruk/status/1129951817968758786"/>
    <m/>
    <m/>
    <s v="1129951817968758786"/>
    <m/>
    <b v="0"/>
    <n v="0"/>
    <s v=""/>
    <b v="0"/>
    <s v="en"/>
    <m/>
    <s v=""/>
    <b v="0"/>
    <n v="2"/>
    <s v="1129916568593260544"/>
    <s v="Twitter for iPhone"/>
    <b v="0"/>
    <s v="1129916568593260544"/>
    <s v="Tweet"/>
    <n v="0"/>
    <n v="0"/>
    <m/>
    <m/>
    <m/>
    <m/>
    <m/>
    <m/>
    <m/>
    <m/>
  </r>
  <r>
    <s v="gudaruk"/>
    <s v="sudheerdevana"/>
    <m/>
    <m/>
    <m/>
    <m/>
    <m/>
    <m/>
    <m/>
    <m/>
    <s v="No"/>
    <n v="93"/>
    <m/>
    <m/>
    <n v="2"/>
    <s v="2"/>
    <s v="3"/>
    <n v="1"/>
    <n v="3.5714285714285716"/>
    <n v="1"/>
    <n v="3.5714285714285716"/>
    <n v="0"/>
    <n v="0"/>
    <n v="26"/>
    <n v="92.85714285714286"/>
    <n v="28"/>
    <x v="0"/>
    <d v="2019-05-19T03:30:29.000"/>
    <s v="Antibiotic stewardship is a must in developing countries like India to prevent resistance to antibiotics. Read our article on Protocol based perioperative antimicrobial prophylaxis in urologic surgeries https://t.co/AkW9Lbniig_x000a_#UroSomeIndia"/>
    <m/>
    <m/>
    <x v="5"/>
    <m/>
    <s v="http://pbs.twimg.com/profile_images/433519795040817152/1N9coEKo_normal.jpeg"/>
    <x v="38"/>
    <d v="2019-05-19T00:00:00.000"/>
    <s v="03:30:29"/>
    <s v="https://twitter.com/gudaruk/status/1129952436855066625"/>
    <m/>
    <m/>
    <s v="1129952436855066625"/>
    <m/>
    <b v="0"/>
    <n v="0"/>
    <s v=""/>
    <b v="0"/>
    <s v="en"/>
    <m/>
    <s v=""/>
    <b v="0"/>
    <n v="1"/>
    <s v="1129919711553175554"/>
    <s v="Twitter for iPhone"/>
    <b v="0"/>
    <s v="1129919711553175554"/>
    <s v="Tweet"/>
    <n v="0"/>
    <n v="0"/>
    <m/>
    <m/>
    <m/>
    <m/>
    <m/>
    <m/>
    <m/>
    <m/>
  </r>
  <r>
    <s v="irfanurology"/>
    <s v="perinealpicasso"/>
    <m/>
    <m/>
    <m/>
    <m/>
    <m/>
    <m/>
    <m/>
    <m/>
    <s v="No"/>
    <n v="94"/>
    <m/>
    <m/>
    <n v="1"/>
    <s v="1"/>
    <s v="3"/>
    <m/>
    <m/>
    <m/>
    <m/>
    <m/>
    <m/>
    <m/>
    <m/>
    <m/>
    <x v="2"/>
    <d v="2019-05-18T16:43:47.000"/>
    <s v="@gudaruk @mallikuro7 @drnmreddy @AshwinTamhankar @theashwinmallya @UroZedman @drragoori @Bhav_Tez @urorao @DrGaganGautam @drjanakddesai @PrasantNayak @docdilipmishra @madhu_agra @ShashiKiranPal @jleow @irfanurology @DrVCMohan @GalahadUro @RajivKu90124576 @Perinealpicasso #UroSoMeIndia should trend Kalyan. We should make this trend in all the live workshops"/>
    <m/>
    <m/>
    <x v="5"/>
    <m/>
    <s v="http://pbs.twimg.com/profile_images/1021964819837202433/w_TcxugM_normal.jpg"/>
    <x v="39"/>
    <d v="2019-05-18T00:00:00.000"/>
    <s v="16:43:47"/>
    <s v="https://twitter.com/irfanurology/status/1129789689559486464"/>
    <m/>
    <m/>
    <s v="1129789689559486464"/>
    <m/>
    <b v="0"/>
    <n v="0"/>
    <s v=""/>
    <b v="0"/>
    <s v="en"/>
    <m/>
    <s v=""/>
    <b v="0"/>
    <n v="2"/>
    <s v="1129789470822166530"/>
    <s v="Twitter for iPhone"/>
    <b v="0"/>
    <s v="1129789470822166530"/>
    <s v="Tweet"/>
    <n v="0"/>
    <n v="0"/>
    <m/>
    <m/>
    <m/>
    <m/>
    <m/>
    <m/>
    <m/>
    <m/>
  </r>
  <r>
    <s v="arunkumardr"/>
    <s v="perinealpicasso"/>
    <m/>
    <m/>
    <m/>
    <m/>
    <m/>
    <m/>
    <m/>
    <m/>
    <s v="No"/>
    <n v="95"/>
    <m/>
    <m/>
    <n v="1"/>
    <s v="1"/>
    <s v="3"/>
    <m/>
    <m/>
    <m/>
    <m/>
    <m/>
    <m/>
    <m/>
    <m/>
    <m/>
    <x v="2"/>
    <d v="2019-05-18T16:42:54.000"/>
    <s v="@gudaruk @mallikuro7 @drnmreddy @AshwinTamhankar @theashwinmallya @UroZedman @drragoori @Bhav_Tez @urorao @DrGaganGautam @drjanakddesai @PrasantNayak @docdilipmishra @madhu_agra @ShashiKiranPal @jleow @irfanurology @DrVCMohan @GalahadUro @RajivKu90124576 @Perinealpicasso #UroSoMeIndia should trend Kalyan. We should make this trend in all the live workshops"/>
    <m/>
    <m/>
    <x v="8"/>
    <m/>
    <s v="http://pbs.twimg.com/profile_images/840797932798504960/b98Tg7BO_normal.jpg"/>
    <x v="40"/>
    <d v="2019-05-18T00:00:00.000"/>
    <s v="16:42:54"/>
    <s v="https://twitter.com/arunkumardr/status/1129789470822166530"/>
    <m/>
    <m/>
    <s v="1129789470822166530"/>
    <s v="1129588671026307072"/>
    <b v="0"/>
    <n v="4"/>
    <s v="59572164"/>
    <b v="0"/>
    <s v="en"/>
    <m/>
    <s v=""/>
    <b v="0"/>
    <n v="2"/>
    <s v=""/>
    <s v="Twitter for Android"/>
    <b v="0"/>
    <s v="1129588671026307072"/>
    <s v="Tweet"/>
    <n v="0"/>
    <n v="0"/>
    <m/>
    <m/>
    <m/>
    <m/>
    <m/>
    <m/>
    <m/>
    <m/>
  </r>
  <r>
    <s v="perinealpicasso"/>
    <s v="perinealpicasso"/>
    <m/>
    <m/>
    <m/>
    <m/>
    <m/>
    <m/>
    <m/>
    <m/>
    <s v="No"/>
    <n v="96"/>
    <m/>
    <m/>
    <n v="1"/>
    <s v="3"/>
    <s v="3"/>
    <n v="0"/>
    <n v="0"/>
    <n v="0"/>
    <n v="0"/>
    <n v="0"/>
    <n v="0"/>
    <n v="24"/>
    <n v="100"/>
    <n v="24"/>
    <x v="1"/>
    <d v="2019-05-16T03:13:19.000"/>
    <s v="52/F coming in from Madagascar._x000a_No documentation._x000a_Post radiation for CA cervix and wants to get rid of the tubes!_x000a_Next?_x000a_#UroSoMe  #urosomeindia https://t.co/cUG3D7l6qa"/>
    <m/>
    <m/>
    <x v="3"/>
    <s v="https://pbs.twimg.com/media/D6qFCz-V4AAyeUU.jpg"/>
    <s v="https://pbs.twimg.com/media/D6qFCz-V4AAyeUU.jpg"/>
    <x v="41"/>
    <d v="2019-05-16T00:00:00.000"/>
    <s v="03:13:19"/>
    <s v="https://twitter.com/perinealpicasso/status/1128860953938759681"/>
    <m/>
    <m/>
    <s v="1128860953938759681"/>
    <m/>
    <b v="0"/>
    <n v="3"/>
    <s v=""/>
    <b v="0"/>
    <s v="en"/>
    <m/>
    <s v=""/>
    <b v="0"/>
    <n v="2"/>
    <s v=""/>
    <s v="Twitter Web App"/>
    <b v="0"/>
    <s v="1128860953938759681"/>
    <s v="Tweet"/>
    <n v="0"/>
    <n v="0"/>
    <m/>
    <m/>
    <m/>
    <m/>
    <m/>
    <m/>
    <m/>
    <m/>
  </r>
  <r>
    <s v="gudaruk"/>
    <s v="perinealpicasso"/>
    <m/>
    <m/>
    <m/>
    <m/>
    <m/>
    <m/>
    <m/>
    <m/>
    <s v="No"/>
    <n v="98"/>
    <m/>
    <m/>
    <n v="2"/>
    <s v="2"/>
    <s v="3"/>
    <m/>
    <m/>
    <m/>
    <m/>
    <m/>
    <m/>
    <m/>
    <m/>
    <m/>
    <x v="2"/>
    <d v="2019-05-19T09:20:51.000"/>
    <s v="@drragoori @ArunkumarDr @mallikuro7 @drnmreddy @AshwinTamhankar @theashwinmallya @UroZedman @Bhav_Tez @urorao @DrGaganGautam @drjanakddesai @PrasantNayak @docdilipmishra @madhu_agra @ShashiKiranPal @jleow @irfanurology @DrVCMohan @GalahadUro @RajivKu90124576 @Perinealpicasso Sure !!! That’s sounds like a good idea .  I will put forward this thought with #UroSoMe working group members at next online meet and try to make it our collobrative event 😀 #UroSoMeIndia"/>
    <m/>
    <m/>
    <x v="3"/>
    <m/>
    <s v="http://pbs.twimg.com/profile_images/433519795040817152/1N9coEKo_normal.jpeg"/>
    <x v="42"/>
    <d v="2019-05-19T00:00:00.000"/>
    <s v="09:20:51"/>
    <s v="https://twitter.com/gudaruk/status/1130040612684587008"/>
    <m/>
    <m/>
    <s v="1130040612684587008"/>
    <s v="1130035923859562496"/>
    <b v="0"/>
    <n v="0"/>
    <s v="122904448"/>
    <b v="0"/>
    <s v="en"/>
    <m/>
    <s v=""/>
    <b v="0"/>
    <n v="0"/>
    <s v=""/>
    <s v="Twitter for iPhone"/>
    <b v="0"/>
    <s v="1130035923859562496"/>
    <s v="Tweet"/>
    <n v="0"/>
    <n v="0"/>
    <m/>
    <m/>
    <m/>
    <m/>
    <m/>
    <m/>
    <m/>
    <m/>
  </r>
  <r>
    <s v="ashwintamhankar"/>
    <s v="gudaruk"/>
    <m/>
    <m/>
    <m/>
    <m/>
    <m/>
    <m/>
    <m/>
    <m/>
    <s v="Yes"/>
    <n v="165"/>
    <m/>
    <m/>
    <n v="1"/>
    <s v="1"/>
    <s v="2"/>
    <n v="0"/>
    <n v="0"/>
    <n v="0"/>
    <n v="0"/>
    <n v="0"/>
    <n v="0"/>
    <n v="20"/>
    <n v="100"/>
    <n v="20"/>
    <x v="0"/>
    <d v="2019-05-18T12:18:37.000"/>
    <s v="Why are regional hashtags #UroSoMeIndia #UroSoMeBrasil #UroSoMeMexico so imp ? Read here and more in our recent manuscript at https://t.co/s4fv892dok #UroSoMe #urology https://t.co/tdhwiSvpDT"/>
    <m/>
    <m/>
    <x v="0"/>
    <m/>
    <s v="http://pbs.twimg.com/profile_images/1113987227732692992/I8RrczYV_normal.jpg"/>
    <x v="43"/>
    <d v="2019-05-18T00:00:00.000"/>
    <s v="12:18:37"/>
    <s v="https://twitter.com/ashwintamhankar/status/1129722960682426368"/>
    <m/>
    <m/>
    <s v="1129722960682426368"/>
    <m/>
    <b v="0"/>
    <n v="0"/>
    <s v=""/>
    <b v="0"/>
    <s v="en"/>
    <m/>
    <s v=""/>
    <b v="0"/>
    <n v="8"/>
    <s v="1129586883393015809"/>
    <s v="Twitter for Android"/>
    <b v="0"/>
    <s v="1129586883393015809"/>
    <s v="Tweet"/>
    <n v="0"/>
    <n v="0"/>
    <m/>
    <m/>
    <m/>
    <m/>
    <m/>
    <m/>
    <m/>
    <m/>
  </r>
  <r>
    <s v="gudaruk"/>
    <s v="ashwintamhankar"/>
    <m/>
    <m/>
    <m/>
    <m/>
    <m/>
    <m/>
    <m/>
    <m/>
    <s v="Yes"/>
    <n v="167"/>
    <m/>
    <m/>
    <n v="1"/>
    <s v="2"/>
    <s v="1"/>
    <n v="1"/>
    <n v="11.11111111111111"/>
    <n v="0"/>
    <n v="0"/>
    <n v="0"/>
    <n v="0"/>
    <n v="8"/>
    <n v="88.88888888888889"/>
    <n v="9"/>
    <x v="3"/>
    <d v="2019-05-18T14:25:11.000"/>
    <s v="@AshwinTamhankar Thank you please do tweet with hashtag #UroSoMeIndia 😊"/>
    <m/>
    <m/>
    <x v="8"/>
    <m/>
    <s v="http://pbs.twimg.com/profile_images/433519795040817152/1N9coEKo_normal.jpeg"/>
    <x v="44"/>
    <d v="2019-05-18T00:00:00.000"/>
    <s v="14:25:11"/>
    <s v="https://twitter.com/gudaruk/status/1129754810285199361"/>
    <m/>
    <m/>
    <s v="1129754810285199361"/>
    <s v="1129754277788966916"/>
    <b v="0"/>
    <n v="3"/>
    <s v="978356886486515713"/>
    <b v="0"/>
    <s v="en"/>
    <m/>
    <s v=""/>
    <b v="0"/>
    <n v="1"/>
    <s v=""/>
    <s v="Twitter for iPhone"/>
    <b v="0"/>
    <s v="1129754277788966916"/>
    <s v="Tweet"/>
    <n v="0"/>
    <n v="0"/>
    <m/>
    <m/>
    <m/>
    <m/>
    <m/>
    <m/>
    <m/>
    <m/>
  </r>
  <r>
    <s v="arunkumardr"/>
    <s v="arunkumardr"/>
    <m/>
    <m/>
    <m/>
    <m/>
    <m/>
    <m/>
    <m/>
    <m/>
    <s v="No"/>
    <n v="178"/>
    <m/>
    <m/>
    <n v="1"/>
    <s v="1"/>
    <s v="1"/>
    <n v="0"/>
    <n v="0"/>
    <n v="0"/>
    <n v="0"/>
    <n v="0"/>
    <n v="0"/>
    <n v="3"/>
    <n v="100"/>
    <n v="3"/>
    <x v="1"/>
    <d v="2019-05-18T16:48:56.000"/>
    <s v="Options... #UroSoMe #UroSoMeIndia https://t.co/NnNYzSSsrM"/>
    <m/>
    <m/>
    <x v="3"/>
    <s v="https://pbs.twimg.com/ext_tw_video_thumb/1129790891172851712/pu/img/0CzWJdAxC-hY9Anp.jpg"/>
    <s v="https://pbs.twimg.com/ext_tw_video_thumb/1129790891172851712/pu/img/0CzWJdAxC-hY9Anp.jpg"/>
    <x v="45"/>
    <d v="2019-05-18T00:00:00.000"/>
    <s v="16:48:56"/>
    <s v="https://twitter.com/arunkumardr/status/1129790987797008384"/>
    <m/>
    <m/>
    <s v="1129790987797008384"/>
    <m/>
    <b v="0"/>
    <n v="6"/>
    <s v=""/>
    <b v="0"/>
    <s v="en"/>
    <m/>
    <s v=""/>
    <b v="0"/>
    <n v="1"/>
    <s v=""/>
    <s v="Twitter for Android"/>
    <b v="0"/>
    <s v="1129790987797008384"/>
    <s v="Tweet"/>
    <n v="0"/>
    <n v="0"/>
    <m/>
    <m/>
    <m/>
    <m/>
    <m/>
    <m/>
    <m/>
    <m/>
  </r>
  <r>
    <s v="gudaruk"/>
    <s v="gudaruk"/>
    <m/>
    <m/>
    <m/>
    <m/>
    <m/>
    <m/>
    <m/>
    <m/>
    <s v="No"/>
    <n v="183"/>
    <m/>
    <m/>
    <n v="3"/>
    <s v="2"/>
    <s v="2"/>
    <n v="0"/>
    <n v="0"/>
    <n v="0"/>
    <n v="0"/>
    <n v="0"/>
    <n v="0"/>
    <n v="1"/>
    <n v="100"/>
    <n v="1"/>
    <x v="1"/>
    <d v="2019-05-15T08:47:37.000"/>
    <s v="#UroSoMeIndia https://t.co/MuiJxVRx3E"/>
    <s v="https://twitter.com/jeleu_dpg/status/1128379994990940160"/>
    <s v="twitter.com"/>
    <x v="8"/>
    <m/>
    <s v="http://pbs.twimg.com/profile_images/433519795040817152/1N9coEKo_normal.jpeg"/>
    <x v="46"/>
    <d v="2019-05-15T00:00:00.000"/>
    <s v="08:47:37"/>
    <s v="https://twitter.com/gudaruk/status/1128582694793703424"/>
    <m/>
    <m/>
    <s v="1128582694793703424"/>
    <m/>
    <b v="0"/>
    <n v="0"/>
    <s v=""/>
    <b v="1"/>
    <s v="und"/>
    <m/>
    <s v="1128379994990940160"/>
    <b v="0"/>
    <n v="1"/>
    <s v=""/>
    <s v="Twitter for iPhone"/>
    <b v="0"/>
    <s v="1128582694793703424"/>
    <s v="Tweet"/>
    <n v="0"/>
    <n v="0"/>
    <m/>
    <m/>
    <m/>
    <m/>
    <m/>
    <m/>
    <m/>
    <m/>
  </r>
  <r>
    <s v="gudaruk"/>
    <s v="gudaruk"/>
    <m/>
    <m/>
    <m/>
    <m/>
    <m/>
    <m/>
    <m/>
    <m/>
    <s v="No"/>
    <n v="184"/>
    <m/>
    <m/>
    <n v="3"/>
    <s v="2"/>
    <s v="2"/>
    <n v="0"/>
    <n v="0"/>
    <n v="0"/>
    <n v="0"/>
    <n v="0"/>
    <n v="0"/>
    <n v="20"/>
    <n v="100"/>
    <n v="20"/>
    <x v="1"/>
    <d v="2019-05-18T03:17:54.000"/>
    <s v="Why are regional hashtags #UroSoMeIndia #UroSoMeBrasil #UroSoMeMexico so imp ? Read here and more in our recent manuscript at https://t.co/s4fv892dok #UroSoMe #urology https://t.co/tdhwiSvpDT"/>
    <s v="http://www.jeleu.com/index.php/JELEU/article/view/44"/>
    <s v="jeleu.com"/>
    <x v="9"/>
    <s v="https://pbs.twimg.com/media/D60ZRz0UYAA-KBn.jpg"/>
    <s v="https://pbs.twimg.com/media/D60ZRz0UYAA-KBn.jpg"/>
    <x v="47"/>
    <d v="2019-05-18T00:00:00.000"/>
    <s v="03:17:54"/>
    <s v="https://twitter.com/gudaruk/status/1129586883393015809"/>
    <m/>
    <m/>
    <s v="1129586883393015809"/>
    <m/>
    <b v="0"/>
    <n v="21"/>
    <s v=""/>
    <b v="0"/>
    <s v="en"/>
    <m/>
    <s v=""/>
    <b v="0"/>
    <n v="8"/>
    <s v=""/>
    <s v="Twitter for iPhone"/>
    <b v="0"/>
    <s v="1129586883393015809"/>
    <s v="Tweet"/>
    <n v="0"/>
    <n v="0"/>
    <m/>
    <m/>
    <m/>
    <m/>
    <m/>
    <m/>
    <m/>
    <m/>
  </r>
  <r>
    <s v="gudaruk"/>
    <s v="gudaruk"/>
    <m/>
    <m/>
    <m/>
    <m/>
    <m/>
    <m/>
    <m/>
    <m/>
    <s v="No"/>
    <n v="185"/>
    <m/>
    <m/>
    <n v="3"/>
    <s v="2"/>
    <s v="2"/>
    <n v="0"/>
    <n v="0"/>
    <n v="0"/>
    <n v="0"/>
    <n v="0"/>
    <n v="0"/>
    <n v="8"/>
    <n v="100"/>
    <n v="8"/>
    <x v="1"/>
    <d v="2019-05-18T13:42:35.000"/>
    <s v="#UroSoMeIndia #UroSoMe our second article in a week https://t.co/XFEaKxi0bW"/>
    <s v="https://twitter.com/Uro_News/status/1129388350241165314"/>
    <s v="twitter.com"/>
    <x v="2"/>
    <m/>
    <s v="http://pbs.twimg.com/profile_images/433519795040817152/1N9coEKo_normal.jpeg"/>
    <x v="48"/>
    <d v="2019-05-18T00:00:00.000"/>
    <s v="13:42:35"/>
    <s v="https://twitter.com/gudaruk/status/1129744092471201793"/>
    <m/>
    <m/>
    <s v="1129744092471201793"/>
    <m/>
    <b v="0"/>
    <n v="16"/>
    <s v=""/>
    <b v="1"/>
    <s v="en"/>
    <m/>
    <s v="1129388350241165314"/>
    <b v="0"/>
    <n v="6"/>
    <s v=""/>
    <s v="Twitter for iPhone"/>
    <b v="0"/>
    <s v="1129744092471201793"/>
    <s v="Tweet"/>
    <n v="0"/>
    <n v="0"/>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7"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5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34"/>
  </rowFields>
  <rowItems count="33">
    <i>
      <x v="1"/>
    </i>
    <i r="1">
      <x v="5"/>
    </i>
    <i r="2">
      <x v="131"/>
    </i>
    <i r="3">
      <x v="14"/>
    </i>
    <i r="2">
      <x v="136"/>
    </i>
    <i r="3">
      <x v="9"/>
    </i>
    <i r="2">
      <x v="137"/>
    </i>
    <i r="3">
      <x v="4"/>
    </i>
    <i r="2">
      <x v="139"/>
    </i>
    <i r="3">
      <x v="4"/>
    </i>
    <i r="3">
      <x v="5"/>
    </i>
    <i r="3">
      <x v="6"/>
    </i>
    <i r="3">
      <x v="11"/>
    </i>
    <i r="3">
      <x v="12"/>
    </i>
    <i r="3">
      <x v="13"/>
    </i>
    <i r="3">
      <x v="14"/>
    </i>
    <i r="3">
      <x v="15"/>
    </i>
    <i r="3">
      <x v="16"/>
    </i>
    <i r="3">
      <x v="17"/>
    </i>
    <i r="3">
      <x v="18"/>
    </i>
    <i r="3">
      <x v="19"/>
    </i>
    <i r="3">
      <x v="20"/>
    </i>
    <i r="2">
      <x v="140"/>
    </i>
    <i r="3">
      <x v="1"/>
    </i>
    <i r="3">
      <x v="2"/>
    </i>
    <i r="3">
      <x v="3"/>
    </i>
    <i r="3">
      <x v="4"/>
    </i>
    <i r="3">
      <x v="5"/>
    </i>
    <i r="3">
      <x v="6"/>
    </i>
    <i r="3">
      <x v="8"/>
    </i>
    <i r="3">
      <x v="9"/>
    </i>
    <i r="3">
      <x v="10"/>
    </i>
    <i t="grand">
      <x/>
    </i>
  </rowItems>
  <colItems count="1">
    <i/>
  </colItems>
  <dataFields count="1">
    <dataField name="Count of Tweet Date (UTC)" fld="34"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4">
        <i x="2" s="1"/>
        <i x="3"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0">
        <i x="1" s="1"/>
        <i x="6" s="1"/>
        <i x="3" s="1"/>
        <i x="7" s="1"/>
        <i x="4" s="1"/>
        <i x="8" s="1"/>
        <i x="2" s="1"/>
        <i x="0" s="1"/>
        <i x="9"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5" totalsRowShown="0" headerRowDxfId="418" dataDxfId="381">
  <autoFilter ref="A2:BN185"/>
  <tableColumns count="66">
    <tableColumn id="1" name="Vertex 1" dataDxfId="366"/>
    <tableColumn id="2" name="Vertex 2" dataDxfId="364"/>
    <tableColumn id="3" name="Color" dataDxfId="365"/>
    <tableColumn id="4" name="Width" dataDxfId="391"/>
    <tableColumn id="11" name="Style" dataDxfId="390"/>
    <tableColumn id="5" name="Opacity" dataDxfId="389"/>
    <tableColumn id="6" name="Visibility" dataDxfId="388"/>
    <tableColumn id="10" name="Label" dataDxfId="387"/>
    <tableColumn id="12" name="Label Text Color" dataDxfId="386"/>
    <tableColumn id="13" name="Label Font Size" dataDxfId="385"/>
    <tableColumn id="14" name="Reciprocated?" dataDxfId="97"/>
    <tableColumn id="7" name="ID" dataDxfId="384"/>
    <tableColumn id="9" name="Dynamic Filter" dataDxfId="383"/>
    <tableColumn id="8" name="Add Your Own Columns Here" dataDxfId="382"/>
    <tableColumn id="15" name="Edge Weight" dataDxfId="289"/>
    <tableColumn id="16" name="Vertex 1 Group" dataDxfId="288">
      <calculatedColumnFormula>REPLACE(INDEX(GroupVertices[Group], MATCH(Edges[[#This Row],[Vertex 1]],GroupVertices[Vertex],0)),1,1,"")</calculatedColumnFormula>
    </tableColumn>
    <tableColumn id="17" name="Vertex 2 Group" dataDxfId="129">
      <calculatedColumnFormula>REPLACE(INDEX(GroupVertices[Group], MATCH(Edges[[#This Row],[Vertex 2]],GroupVertices[Vertex],0)),1,1,"")</calculatedColumnFormula>
    </tableColumn>
    <tableColumn id="18" name="Sentiment List #1: Positive Word Count" dataDxfId="128"/>
    <tableColumn id="19" name="Sentiment List #1: Positive Word Percentage (%)" dataDxfId="127"/>
    <tableColumn id="20" name="Sentiment List #2: Negative Word Count" dataDxfId="126"/>
    <tableColumn id="21" name="Sentiment List #2: Negative Word Percentage (%)" dataDxfId="125"/>
    <tableColumn id="22" name="Sentiment List #3: Angry/Violent Word Count" dataDxfId="124"/>
    <tableColumn id="23" name="Sentiment List #3: Angry/Violent Word Percentage (%)" dataDxfId="123"/>
    <tableColumn id="24" name="Non-categorized Word Count" dataDxfId="122"/>
    <tableColumn id="25" name="Non-categorized Word Percentage (%)" dataDxfId="121"/>
    <tableColumn id="26" name="Edge Content Word Count" dataDxfId="119"/>
    <tableColumn id="27" name="Relationship" dataDxfId="120"/>
    <tableColumn id="28" name="Relationship Date (UTC)" dataDxfId="363"/>
    <tableColumn id="29" name="Tweet" dataDxfId="362"/>
    <tableColumn id="30" name="URLs in Tweet" dataDxfId="361"/>
    <tableColumn id="31" name="Domains in Tweet" dataDxfId="360"/>
    <tableColumn id="32" name="Hashtags in Tweet" dataDxfId="359"/>
    <tableColumn id="33" name="Media in Tweet" dataDxfId="358"/>
    <tableColumn id="34" name="Tweet Image File" dataDxfId="357"/>
    <tableColumn id="35" name="Tweet Date (UTC)" dataDxfId="356"/>
    <tableColumn id="36" name="Date" dataDxfId="355"/>
    <tableColumn id="37" name="Time" dataDxfId="354"/>
    <tableColumn id="38" name="Twitter Page for Tweet" dataDxfId="353"/>
    <tableColumn id="39" name="Latitude" dataDxfId="352"/>
    <tableColumn id="40" name="Longitude" dataDxfId="351"/>
    <tableColumn id="41" name="Imported ID" dataDxfId="350"/>
    <tableColumn id="42" name="In-Reply-To Tweet ID" dataDxfId="349"/>
    <tableColumn id="43" name="Favorited" dataDxfId="348"/>
    <tableColumn id="44" name="Favorite Count" dataDxfId="347"/>
    <tableColumn id="45" name="In-Reply-To User ID" dataDxfId="346"/>
    <tableColumn id="46" name="Is Quote Status" dataDxfId="345"/>
    <tableColumn id="47" name="Language" dataDxfId="344"/>
    <tableColumn id="48" name="Possibly Sensitive" dataDxfId="343"/>
    <tableColumn id="49" name="Quoted Status ID" dataDxfId="342"/>
    <tableColumn id="50" name="Retweeted" dataDxfId="341"/>
    <tableColumn id="51" name="Retweet Count" dataDxfId="340"/>
    <tableColumn id="52" name="Retweet ID" dataDxfId="339"/>
    <tableColumn id="53" name="Source" dataDxfId="338"/>
    <tableColumn id="54" name="Truncated" dataDxfId="337"/>
    <tableColumn id="55" name="Unified Twitter ID" dataDxfId="336"/>
    <tableColumn id="56" name="Imported Tweet Type" dataDxfId="335"/>
    <tableColumn id="57" name="Added By Extended Analysis" dataDxfId="334"/>
    <tableColumn id="58" name="Corrected By Extended Analysis" dataDxfId="333"/>
    <tableColumn id="59" name="Place Bounding Box" dataDxfId="332"/>
    <tableColumn id="60" name="Place Country" dataDxfId="331"/>
    <tableColumn id="61" name="Place Country Code" dataDxfId="330"/>
    <tableColumn id="62" name="Place Full Name" dataDxfId="329"/>
    <tableColumn id="63" name="Place ID" dataDxfId="328"/>
    <tableColumn id="64" name="Place Name" dataDxfId="327"/>
    <tableColumn id="65" name="Place Type" dataDxfId="326"/>
    <tableColumn id="66" name="Place URL" dataDxfId="32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4" name="TwitterSearchNetworkTopItems_1" displayName="TwitterSearchNetworkTopItems_1" ref="A1:L7" totalsRowShown="0" headerRowDxfId="280" dataDxfId="279">
  <autoFilter ref="A1:L7"/>
  <tableColumns count="12">
    <tableColumn id="1" name="Top URLs in Tweet in Entire Graph" dataDxfId="278"/>
    <tableColumn id="2" name="Entire Graph Count" dataDxfId="277"/>
    <tableColumn id="3" name="Top URLs in Tweet in G1" dataDxfId="276"/>
    <tableColumn id="4" name="G1 Count" dataDxfId="275"/>
    <tableColumn id="5" name="Top URLs in Tweet in G2" dataDxfId="274"/>
    <tableColumn id="6" name="G2 Count" dataDxfId="273"/>
    <tableColumn id="7" name="Top URLs in Tweet in G3" dataDxfId="272"/>
    <tableColumn id="8" name="G3 Count" dataDxfId="271"/>
    <tableColumn id="9" name="Top URLs in Tweet in G4" dataDxfId="270"/>
    <tableColumn id="10" name="G4 Count" dataDxfId="269"/>
    <tableColumn id="11" name="Top URLs in Tweet in G5" dataDxfId="268"/>
    <tableColumn id="12" name="G5 Count" dataDxfId="267"/>
  </tableColumns>
  <tableStyleInfo name="NodeXL Table" showFirstColumn="0" showLastColumn="0" showRowStripes="1" showColumnStripes="0"/>
</table>
</file>

<file path=xl/tables/table12.xml><?xml version="1.0" encoding="utf-8"?>
<table xmlns="http://schemas.openxmlformats.org/spreadsheetml/2006/main" id="25" name="TwitterSearchNetworkTopItems_2" displayName="TwitterSearchNetworkTopItems_2" ref="A10:L13" totalsRowShown="0" headerRowDxfId="266" dataDxfId="265">
  <autoFilter ref="A10:L13"/>
  <tableColumns count="1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s>
  <tableStyleInfo name="NodeXL Table" showFirstColumn="0" showLastColumn="0" showRowStripes="1" showColumnStripes="0"/>
</table>
</file>

<file path=xl/tables/table13.xml><?xml version="1.0" encoding="utf-8"?>
<table xmlns="http://schemas.openxmlformats.org/spreadsheetml/2006/main" id="26" name="TwitterSearchNetworkTopItems_3" displayName="TwitterSearchNetworkTopItems_3" ref="A16:L23" totalsRowShown="0" headerRowDxfId="252" dataDxfId="251">
  <autoFilter ref="A16:L23"/>
  <tableColumns count="12">
    <tableColumn id="1" name="Top Hashtags in Tweet in Entire Graph" dataDxfId="250"/>
    <tableColumn id="2" name="Entire Graph Count" dataDxfId="249"/>
    <tableColumn id="3" name="Top Hashtags in Tweet in G1" dataDxfId="248"/>
    <tableColumn id="4" name="G1 Count" dataDxfId="247"/>
    <tableColumn id="5" name="Top Hashtags in Tweet in G2" dataDxfId="246"/>
    <tableColumn id="6" name="G2 Count" dataDxfId="245"/>
    <tableColumn id="7" name="Top Hashtags in Tweet in G3" dataDxfId="244"/>
    <tableColumn id="8" name="G3 Count" dataDxfId="243"/>
    <tableColumn id="9" name="Top Hashtags in Tweet in G4" dataDxfId="242"/>
    <tableColumn id="10" name="G4 Count" dataDxfId="241"/>
    <tableColumn id="11" name="Top Hashtags in Tweet in G5" dataDxfId="240"/>
    <tableColumn id="12" name="G5 Count" dataDxfId="239"/>
  </tableColumns>
  <tableStyleInfo name="NodeXL Table" showFirstColumn="0" showLastColumn="0" showRowStripes="1" showColumnStripes="0"/>
</table>
</file>

<file path=xl/tables/table14.xml><?xml version="1.0" encoding="utf-8"?>
<table xmlns="http://schemas.openxmlformats.org/spreadsheetml/2006/main" id="27" name="TwitterSearchNetworkTopItems_4" displayName="TwitterSearchNetworkTopItems_4" ref="A26:L36" totalsRowShown="0" headerRowDxfId="237" dataDxfId="236">
  <autoFilter ref="A26:L36"/>
  <tableColumns count="12">
    <tableColumn id="1" name="Top Words in Tweet in Entire Graph" dataDxfId="235"/>
    <tableColumn id="2" name="Entire Graph Count" dataDxfId="234"/>
    <tableColumn id="3" name="Top Words in Tweet in G1" dataDxfId="233"/>
    <tableColumn id="4" name="G1 Count" dataDxfId="232"/>
    <tableColumn id="5" name="Top Words in Tweet in G2" dataDxfId="231"/>
    <tableColumn id="6" name="G2 Count" dataDxfId="230"/>
    <tableColumn id="7" name="Top Words in Tweet in G3" dataDxfId="229"/>
    <tableColumn id="8" name="G3 Count" dataDxfId="228"/>
    <tableColumn id="9" name="Top Words in Tweet in G4" dataDxfId="227"/>
    <tableColumn id="10" name="G4 Count" dataDxfId="226"/>
    <tableColumn id="11" name="Top Words in Tweet in G5" dataDxfId="225"/>
    <tableColumn id="12" name="G5 Count" dataDxfId="224"/>
  </tableColumns>
  <tableStyleInfo name="NodeXL Table" showFirstColumn="0" showLastColumn="0" showRowStripes="1" showColumnStripes="0"/>
</table>
</file>

<file path=xl/tables/table15.xml><?xml version="1.0" encoding="utf-8"?>
<table xmlns="http://schemas.openxmlformats.org/spreadsheetml/2006/main" id="28" name="TwitterSearchNetworkTopItems_5" displayName="TwitterSearchNetworkTopItems_5" ref="A39:L49" totalsRowShown="0" headerRowDxfId="222" dataDxfId="221">
  <autoFilter ref="A39:L49"/>
  <tableColumns count="12">
    <tableColumn id="1" name="Top Word Pairs in Tweet in Entire Graph" dataDxfId="220"/>
    <tableColumn id="2" name="Entire Graph Count" dataDxfId="219"/>
    <tableColumn id="3" name="Top Word Pairs in Tweet in G1" dataDxfId="218"/>
    <tableColumn id="4" name="G1 Count" dataDxfId="217"/>
    <tableColumn id="5" name="Top Word Pairs in Tweet in G2" dataDxfId="216"/>
    <tableColumn id="6" name="G2 Count" dataDxfId="215"/>
    <tableColumn id="7" name="Top Word Pairs in Tweet in G3" dataDxfId="214"/>
    <tableColumn id="8" name="G3 Count" dataDxfId="213"/>
    <tableColumn id="9" name="Top Word Pairs in Tweet in G4" dataDxfId="212"/>
    <tableColumn id="10" name="G4 Count" dataDxfId="211"/>
    <tableColumn id="11" name="Top Word Pairs in Tweet in G5" dataDxfId="210"/>
    <tableColumn id="12" name="G5 Count" dataDxfId="209"/>
  </tableColumns>
  <tableStyleInfo name="NodeXL Table" showFirstColumn="0" showLastColumn="0" showRowStripes="1" showColumnStripes="0"/>
</table>
</file>

<file path=xl/tables/table16.xml><?xml version="1.0" encoding="utf-8"?>
<table xmlns="http://schemas.openxmlformats.org/spreadsheetml/2006/main" id="29" name="TwitterSearchNetworkTopItems_6" displayName="TwitterSearchNetworkTopItems_6" ref="A52:L59" totalsRowShown="0" headerRowDxfId="207" dataDxfId="206">
  <autoFilter ref="A52:L59"/>
  <tableColumns count="12">
    <tableColumn id="1" name="Top Replied-To in Entire Graph" dataDxfId="205"/>
    <tableColumn id="2" name="Entire Graph Count" dataDxfId="201"/>
    <tableColumn id="3" name="Top Replied-To in G1" dataDxfId="200"/>
    <tableColumn id="4" name="G1 Count" dataDxfId="197"/>
    <tableColumn id="5" name="Top Replied-To in G2" dataDxfId="196"/>
    <tableColumn id="6" name="G2 Count" dataDxfId="193"/>
    <tableColumn id="7" name="Top Replied-To in G3" dataDxfId="192"/>
    <tableColumn id="8" name="G3 Count" dataDxfId="189"/>
    <tableColumn id="9" name="Top Replied-To in G4" dataDxfId="188"/>
    <tableColumn id="10" name="G4 Count" dataDxfId="185"/>
    <tableColumn id="11" name="Top Replied-To in G5" dataDxfId="184"/>
    <tableColumn id="12" name="G5 Count" dataDxfId="183"/>
  </tableColumns>
  <tableStyleInfo name="NodeXL Table" showFirstColumn="0" showLastColumn="0" showRowStripes="1" showColumnStripes="0"/>
</table>
</file>

<file path=xl/tables/table17.xml><?xml version="1.0" encoding="utf-8"?>
<table xmlns="http://schemas.openxmlformats.org/spreadsheetml/2006/main" id="30" name="TwitterSearchNetworkTopItems_7" displayName="TwitterSearchNetworkTopItems_7" ref="A62:L72" totalsRowShown="0" headerRowDxfId="204" dataDxfId="203">
  <autoFilter ref="A62:L72"/>
  <tableColumns count="12">
    <tableColumn id="1" name="Top Mentioned in Entire Graph" dataDxfId="202"/>
    <tableColumn id="2" name="Entire Graph Count" dataDxfId="199"/>
    <tableColumn id="3" name="Top Mentioned in G1" dataDxfId="198"/>
    <tableColumn id="4" name="G1 Count" dataDxfId="195"/>
    <tableColumn id="5" name="Top Mentioned in G2" dataDxfId="194"/>
    <tableColumn id="6" name="G2 Count" dataDxfId="191"/>
    <tableColumn id="7" name="Top Mentioned in G3" dataDxfId="190"/>
    <tableColumn id="8" name="G3 Count" dataDxfId="187"/>
    <tableColumn id="9" name="Top Mentioned in G4" dataDxfId="186"/>
    <tableColumn id="10" name="G4 Count" dataDxfId="182"/>
    <tableColumn id="11" name="Top Mentioned in G5" dataDxfId="181"/>
    <tableColumn id="12" name="G5 Count" dataDxfId="180"/>
  </tableColumns>
  <tableStyleInfo name="NodeXL Table" showFirstColumn="0" showLastColumn="0" showRowStripes="1" showColumnStripes="0"/>
</table>
</file>

<file path=xl/tables/table18.xml><?xml version="1.0" encoding="utf-8"?>
<table xmlns="http://schemas.openxmlformats.org/spreadsheetml/2006/main" id="31" name="TwitterSearchNetworkTopItems_8" displayName="TwitterSearchNetworkTopItems_8" ref="A75:L85" totalsRowShown="0" headerRowDxfId="177" dataDxfId="176">
  <autoFilter ref="A75:L85"/>
  <tableColumns count="12">
    <tableColumn id="1" name="Top Tweeters in Entire Graph" dataDxfId="175"/>
    <tableColumn id="2" name="Entire Graph Count" dataDxfId="174"/>
    <tableColumn id="3" name="Top Tweeters in G1" dataDxfId="173"/>
    <tableColumn id="4" name="G1 Count" dataDxfId="172"/>
    <tableColumn id="5" name="Top Tweeters in G2" dataDxfId="171"/>
    <tableColumn id="6" name="G2 Count" dataDxfId="170"/>
    <tableColumn id="7" name="Top Tweeters in G3" dataDxfId="169"/>
    <tableColumn id="8" name="G3 Count" dataDxfId="168"/>
    <tableColumn id="9" name="Top Tweeters in G4" dataDxfId="167"/>
    <tableColumn id="10" name="G4 Count" dataDxfId="166"/>
    <tableColumn id="11" name="Top Tweeters in G5" dataDxfId="165"/>
    <tableColumn id="12" name="G5 Count" dataDxfId="164"/>
  </tableColumns>
  <tableStyleInfo name="NodeXL Table" showFirstColumn="0" showLastColumn="0" showRowStripes="1" showColumnStripes="0"/>
</table>
</file>

<file path=xl/tables/table19.xml><?xml version="1.0" encoding="utf-8"?>
<table xmlns="http://schemas.openxmlformats.org/spreadsheetml/2006/main" id="32" name="Words" displayName="Words" ref="A1:G274" totalsRowShown="0" headerRowDxfId="152" dataDxfId="151">
  <autoFilter ref="A1:G274"/>
  <tableColumns count="7">
    <tableColumn id="1" name="Word" dataDxfId="150"/>
    <tableColumn id="2" name="Count" dataDxfId="149"/>
    <tableColumn id="3" name="Salience" dataDxfId="148"/>
    <tableColumn id="4" name="Group" dataDxfId="147"/>
    <tableColumn id="5" name="Word on Sentiment List #1: Positive" dataDxfId="146"/>
    <tableColumn id="6" name="Word on Sentiment List #2: Negative" dataDxfId="145"/>
    <tableColumn id="7" name="Word on Sentiment List #3: Angry/Violent" dataDxfId="14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2" totalsRowShown="0" headerRowDxfId="417" dataDxfId="367">
  <autoFilter ref="A2:BT52"/>
  <tableColumns count="72">
    <tableColumn id="1" name="Vertex" dataDxfId="380"/>
    <tableColumn id="72" name="Subgraph"/>
    <tableColumn id="2" name="Color" dataDxfId="379"/>
    <tableColumn id="5" name="Shape" dataDxfId="378"/>
    <tableColumn id="6" name="Size" dataDxfId="377"/>
    <tableColumn id="4" name="Opacity" dataDxfId="307"/>
    <tableColumn id="7" name="Image File" dataDxfId="305"/>
    <tableColumn id="3" name="Visibility" dataDxfId="306"/>
    <tableColumn id="10" name="Label" dataDxfId="376"/>
    <tableColumn id="16" name="Label Fill Color" dataDxfId="375"/>
    <tableColumn id="9" name="Label Position" dataDxfId="300"/>
    <tableColumn id="8" name="Tooltip" dataDxfId="298"/>
    <tableColumn id="18" name="Layout Order" dataDxfId="299"/>
    <tableColumn id="13" name="X" dataDxfId="374"/>
    <tableColumn id="14" name="Y" dataDxfId="373"/>
    <tableColumn id="12" name="Locked?" dataDxfId="372"/>
    <tableColumn id="19" name="Polar R" dataDxfId="371"/>
    <tableColumn id="20" name="Polar Angle" dataDxfId="370"/>
    <tableColumn id="21" name="Degree" dataDxfId="80"/>
    <tableColumn id="22" name="In-Degree" dataDxfId="79"/>
    <tableColumn id="23" name="Out-Degree" dataDxfId="76"/>
    <tableColumn id="24" name="Betweenness Centrality" dataDxfId="75"/>
    <tableColumn id="25" name="Closeness Centrality" dataDxfId="74"/>
    <tableColumn id="26" name="Eigenvector Centrality" dataDxfId="72"/>
    <tableColumn id="15" name="PageRank" dataDxfId="73"/>
    <tableColumn id="27" name="Clustering Coefficient" dataDxfId="77"/>
    <tableColumn id="29" name="Reciprocated Vertex Pair Ratio" dataDxfId="78"/>
    <tableColumn id="11" name="ID" dataDxfId="369"/>
    <tableColumn id="28" name="Dynamic Filter" dataDxfId="368"/>
    <tableColumn id="17" name="Add Your Own Columns Here" dataDxfId="290"/>
    <tableColumn id="30" name="Vertex Group" dataDxfId="162">
      <calculatedColumnFormula>REPLACE(INDEX(GroupVertices[Group], MATCH(Vertices[[#This Row],[Vertex]],GroupVertices[Vertex],0)),1,1,"")</calculatedColumnFormula>
    </tableColumn>
    <tableColumn id="31" name="Top URLs in Tweet by Count" dataDxfId="161"/>
    <tableColumn id="32" name="Top URLs in Tweet by Salience" dataDxfId="160"/>
    <tableColumn id="33" name="Top Domains in Tweet by Count" dataDxfId="159"/>
    <tableColumn id="34" name="Top Domains in Tweet by Salience" dataDxfId="158"/>
    <tableColumn id="35" name="Top Hashtags in Tweet by Count" dataDxfId="157"/>
    <tableColumn id="36" name="Top Hashtags in Tweet by Salience" dataDxfId="156"/>
    <tableColumn id="37" name="Top Words in Tweet by Count" dataDxfId="155"/>
    <tableColumn id="38" name="Top Words in Tweet by Salience" dataDxfId="154"/>
    <tableColumn id="39" name="Top Word Pairs in Tweet by Count" dataDxfId="153"/>
    <tableColumn id="40" name="Top Word Pairs in Tweet by Salience" dataDxfId="118"/>
    <tableColumn id="41" name="Sentiment List #1: Positive Word Count" dataDxfId="117"/>
    <tableColumn id="42" name="Sentiment List #1: Positive Word Percentage (%)" dataDxfId="116"/>
    <tableColumn id="43" name="Sentiment List #2: Negative Word Count" dataDxfId="115"/>
    <tableColumn id="44" name="Sentiment List #2: Negative Word Percentage (%)" dataDxfId="114"/>
    <tableColumn id="45" name="Sentiment List #3: Angry/Violent Word Count" dataDxfId="113"/>
    <tableColumn id="46" name="Sentiment List #3: Angry/Violent Word Percentage (%)" dataDxfId="112"/>
    <tableColumn id="47" name="Non-categorized Word Count" dataDxfId="111"/>
    <tableColumn id="48" name="Non-categorized Word Percentage (%)" dataDxfId="110"/>
    <tableColumn id="49" name="Vertex Content Word Count" dataDxfId="108"/>
    <tableColumn id="50" name="Name" dataDxfId="109"/>
    <tableColumn id="51" name="Followed" dataDxfId="324"/>
    <tableColumn id="52" name="Followers" dataDxfId="323"/>
    <tableColumn id="53" name="Tweets" dataDxfId="322"/>
    <tableColumn id="54" name="Favorites" dataDxfId="321"/>
    <tableColumn id="55" name="Time Zone UTC Offset (Seconds)" dataDxfId="320"/>
    <tableColumn id="56" name="Description" dataDxfId="319"/>
    <tableColumn id="57" name="Location" dataDxfId="318"/>
    <tableColumn id="58" name="Web" dataDxfId="317"/>
    <tableColumn id="59" name="Time Zone" dataDxfId="316"/>
    <tableColumn id="60" name="Joined Twitter Date (UTC)" dataDxfId="315"/>
    <tableColumn id="61" name="Profile Banner Url" dataDxfId="314"/>
    <tableColumn id="62" name="Default Profile" dataDxfId="313"/>
    <tableColumn id="63" name="Default Profile Image" dataDxfId="312"/>
    <tableColumn id="64" name="Geo Enabled" dataDxfId="311"/>
    <tableColumn id="65" name="Language" dataDxfId="310"/>
    <tableColumn id="66" name="Listed Count" dataDxfId="309"/>
    <tableColumn id="67" name="Profile Background Image Url" dataDxfId="308"/>
    <tableColumn id="68" name="Verified" dataDxfId="304"/>
    <tableColumn id="69" name="Custom Menu Item Text" dataDxfId="303"/>
    <tableColumn id="70" name="Custom Menu Item Action" dataDxfId="302"/>
    <tableColumn id="71" name="Tweeted Search Term?" dataDxfId="301"/>
  </tableColumns>
  <tableStyleInfo name="NodeXL Table" showFirstColumn="0" showLastColumn="0" showRowStripes="0" showColumnStripes="0"/>
</table>
</file>

<file path=xl/tables/table20.xml><?xml version="1.0" encoding="utf-8"?>
<table xmlns="http://schemas.openxmlformats.org/spreadsheetml/2006/main" id="33" name="WordPairs" displayName="WordPairs" ref="A1:L264" totalsRowShown="0" headerRowDxfId="143" dataDxfId="142">
  <autoFilter ref="A1:L264"/>
  <tableColumns count="12">
    <tableColumn id="1" name="Word 1" dataDxfId="141"/>
    <tableColumn id="2" name="Word 2" dataDxfId="140"/>
    <tableColumn id="3" name="Count" dataDxfId="139"/>
    <tableColumn id="4" name="Salience" dataDxfId="138"/>
    <tableColumn id="5" name="Mutual Information" dataDxfId="137"/>
    <tableColumn id="6" name="Group" dataDxfId="136"/>
    <tableColumn id="7" name="Word1 on Sentiment List #1: Positive" dataDxfId="135"/>
    <tableColumn id="8" name="Word1 on Sentiment List #2: Negative" dataDxfId="134"/>
    <tableColumn id="9" name="Word1 on Sentiment List #3: Angry/Violent" dataDxfId="133"/>
    <tableColumn id="10" name="Word2 on Sentiment List #1: Positive" dataDxfId="132"/>
    <tableColumn id="11" name="Word2 on Sentiment List #2: Negative" dataDxfId="131"/>
    <tableColumn id="12" name="Word2 on Sentiment List #3: Angry/Violent" dataDxfId="130"/>
  </tableColumns>
  <tableStyleInfo name="NodeXL Table" showFirstColumn="0" showLastColumn="0" showRowStripes="1" showColumnStripes="0"/>
</table>
</file>

<file path=xl/tables/table21.xml><?xml version="1.0" encoding="utf-8"?>
<table xmlns="http://schemas.openxmlformats.org/spreadsheetml/2006/main" id="34" name="TopItems_1" displayName="TopItems_1" ref="A1:B11" totalsRowShown="0" headerRowDxfId="71" dataDxfId="70">
  <autoFilter ref="A1:B11"/>
  <tableColumns count="2">
    <tableColumn id="1" name="Top 10 Vertices, Ranked by Betweenness Centrality" dataDxfId="69"/>
    <tableColumn id="2" name="Betweenness Centrality" dataDxfId="68"/>
  </tableColumns>
  <tableStyleInfo name="NodeXL Table" showFirstColumn="0" showLastColumn="0" showRowStripes="1" showColumnStripes="0"/>
</table>
</file>

<file path=xl/tables/table22.xml><?xml version="1.0" encoding="utf-8"?>
<table xmlns="http://schemas.openxmlformats.org/spreadsheetml/2006/main" id="35" name="Edges36" displayName="Edges36" ref="A2:BN51" totalsRowShown="0" headerRowDxfId="67" dataDxfId="66">
  <autoFilter ref="A2:BN51"/>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Edge Weight" dataDxfId="51"/>
    <tableColumn id="16" name="Vertex 1 Group" dataDxfId="50">
      <calculatedColumnFormula>REPLACE(INDEX(GroupVertices[Group], MATCH(Edges36[[#This Row],[Vertex 1]],GroupVertices[Vertex],0)),1,1,"")</calculatedColumnFormula>
    </tableColumn>
    <tableColumn id="17" name="Vertex 2 Group" dataDxfId="49">
      <calculatedColumnFormula>REPLACE(INDEX(GroupVertices[Group], MATCH(Edges36[[#This Row],[Vertex 2]],GroupVertices[Vertex],0)),1,1,"")</calculatedColumnFormula>
    </tableColumn>
    <tableColumn id="18" name="Sentiment List #1: Positive Word Count" dataDxfId="48"/>
    <tableColumn id="19" name="Sentiment List #1: Positive Word Percentage (%)" dataDxfId="47"/>
    <tableColumn id="20" name="Sentiment List #2: Negative Word Count" dataDxfId="46"/>
    <tableColumn id="21" name="Sentiment List #2: Negative Word Percentage (%)" dataDxfId="45"/>
    <tableColumn id="22" name="Sentiment List #3: Angry/Violent Word Count" dataDxfId="44"/>
    <tableColumn id="23" name="Sentiment List #3: Angry/Violent Word Percentage (%)" dataDxfId="43"/>
    <tableColumn id="24" name="Non-categorized Word Count" dataDxfId="42"/>
    <tableColumn id="25" name="Non-categorized Word Percentage (%)" dataDxfId="41"/>
    <tableColumn id="26" name="Edge Content Word Count" dataDxfId="40"/>
    <tableColumn id="27" name="Relationship" dataDxfId="39"/>
    <tableColumn id="28" name="Relationship Date (UTC)" dataDxfId="38"/>
    <tableColumn id="29" name="Tweet" dataDxfId="37"/>
    <tableColumn id="30" name="URLs in Tweet" dataDxfId="36"/>
    <tableColumn id="31" name="Domains in Tweet" dataDxfId="35"/>
    <tableColumn id="32" name="Hashtags in Tweet" dataDxfId="34"/>
    <tableColumn id="33" name="Media in Tweet" dataDxfId="33"/>
    <tableColumn id="34" name="Tweet Image File" dataDxfId="32"/>
    <tableColumn id="35" name="Tweet Date (UTC)" dataDxfId="31"/>
    <tableColumn id="36" name="Date" dataDxfId="30"/>
    <tableColumn id="37" name="Time" dataDxfId="29"/>
    <tableColumn id="38" name="Twitter Page for Tweet" dataDxfId="28"/>
    <tableColumn id="39" name="Latitude" dataDxfId="27"/>
    <tableColumn id="40" name="Longitude" dataDxfId="26"/>
    <tableColumn id="41" name="Imported ID" dataDxfId="25"/>
    <tableColumn id="42" name="In-Reply-To Tweet ID" dataDxfId="24"/>
    <tableColumn id="43" name="Favorited" dataDxfId="23"/>
    <tableColumn id="44" name="Favorite Count" dataDxfId="22"/>
    <tableColumn id="45" name="In-Reply-To User ID" dataDxfId="21"/>
    <tableColumn id="46" name="Is Quote Status" dataDxfId="20"/>
    <tableColumn id="47" name="Language" dataDxfId="19"/>
    <tableColumn id="48" name="Possibly Sensitive" dataDxfId="18"/>
    <tableColumn id="49" name="Quoted Status ID" dataDxfId="17"/>
    <tableColumn id="50" name="Retweeted" dataDxfId="16"/>
    <tableColumn id="51" name="Retweet Count" dataDxfId="15"/>
    <tableColumn id="52" name="Retweet ID" dataDxfId="14"/>
    <tableColumn id="53" name="Source" dataDxfId="13"/>
    <tableColumn id="54" name="Truncated" dataDxfId="12"/>
    <tableColumn id="55" name="Unified Twitter ID" dataDxfId="11"/>
    <tableColumn id="56" name="Imported Tweet Type" dataDxfId="10"/>
    <tableColumn id="57" name="Added By Extended Analysis" dataDxfId="9"/>
    <tableColumn id="58" name="Corrected By Extended Analysis" dataDxfId="8"/>
    <tableColumn id="59" name="Place Bounding Box" dataDxfId="7"/>
    <tableColumn id="60" name="Place Country" dataDxfId="6"/>
    <tableColumn id="61" name="Place Country Code" dataDxfId="5"/>
    <tableColumn id="62" name="Place Full Name" dataDxfId="4"/>
    <tableColumn id="63" name="Place ID" dataDxfId="3"/>
    <tableColumn id="64" name="Place Name" dataDxfId="2"/>
    <tableColumn id="65" name="Place Type" dataDxfId="1"/>
    <tableColumn id="66" name="Place URL" dataDxfId="0"/>
  </tableColumns>
  <tableStyleInfo name="NodeXL Table" showFirstColumn="0" showLastColumn="0" showRowStripes="0" showColumnStripes="0"/>
</table>
</file>

<file path=xl/tables/table23.xml><?xml version="1.0" encoding="utf-8"?>
<table xmlns="http://schemas.openxmlformats.org/spreadsheetml/2006/main" id="23" name="GroupEdges" displayName="GroupEdges" ref="A2:C16" totalsRowShown="0" headerRowDxfId="287" dataDxfId="286">
  <autoFilter ref="A2:C16"/>
  <tableColumns count="3">
    <tableColumn id="1" name="Group 1" dataDxfId="285"/>
    <tableColumn id="2" name="Group 2" dataDxfId="284"/>
    <tableColumn id="3" name="Edges" dataDxfId="28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16">
  <autoFilter ref="A2:AO7"/>
  <tableColumns count="41">
    <tableColumn id="1" name="Group" dataDxfId="297"/>
    <tableColumn id="2" name="Vertex Color" dataDxfId="296"/>
    <tableColumn id="3" name="Vertex Shape" dataDxfId="294"/>
    <tableColumn id="22" name="Visibility" dataDxfId="295"/>
    <tableColumn id="4" name="Collapsed?"/>
    <tableColumn id="18" name="Label" dataDxfId="415"/>
    <tableColumn id="20" name="Collapsed X"/>
    <tableColumn id="21" name="Collapsed Y"/>
    <tableColumn id="6" name="ID" dataDxfId="414"/>
    <tableColumn id="19" name="Collapsed Properties" dataDxfId="96"/>
    <tableColumn id="5" name="Vertices" dataDxfId="95"/>
    <tableColumn id="7" name="Unique Edges" dataDxfId="94"/>
    <tableColumn id="8" name="Edges With Duplicates" dataDxfId="93"/>
    <tableColumn id="9" name="Total Edges" dataDxfId="92"/>
    <tableColumn id="10" name="Self-Loops" dataDxfId="91"/>
    <tableColumn id="24" name="Reciprocated Vertex Pair Ratio" dataDxfId="90"/>
    <tableColumn id="25" name="Reciprocated Edge Ratio" dataDxfId="89"/>
    <tableColumn id="11" name="Connected Components" dataDxfId="88"/>
    <tableColumn id="12" name="Single-Vertex Connected Components" dataDxfId="87"/>
    <tableColumn id="13" name="Maximum Vertices in a Connected Component" dataDxfId="86"/>
    <tableColumn id="14" name="Maximum Edges in a Connected Component" dataDxfId="85"/>
    <tableColumn id="15" name="Maximum Geodesic Distance (Diameter)" dataDxfId="84"/>
    <tableColumn id="16" name="Average Geodesic Distance" dataDxfId="83"/>
    <tableColumn id="17" name="Graph Density" dataDxfId="81"/>
    <tableColumn id="23" name="Top URLs in Tweet" dataDxfId="82"/>
    <tableColumn id="26" name="Top Domains in Tweet" dataDxfId="238"/>
    <tableColumn id="27" name="Top Hashtags in Tweet" dataDxfId="223"/>
    <tableColumn id="28" name="Top Words in Tweet" dataDxfId="208"/>
    <tableColumn id="29" name="Top Word Pairs in Tweet" dataDxfId="179"/>
    <tableColumn id="30" name="Top Replied-To in Tweet" dataDxfId="178"/>
    <tableColumn id="31" name="Top Mentioned in Tweet" dataDxfId="163"/>
    <tableColumn id="32" name="Top Tweeters" dataDxfId="107"/>
    <tableColumn id="33" name="Sentiment List #1: Positive Word Count" dataDxfId="106"/>
    <tableColumn id="34" name="Sentiment List #1: Positive Word Percentage (%)" dataDxfId="105"/>
    <tableColumn id="35" name="Sentiment List #2: Negative Word Count" dataDxfId="104"/>
    <tableColumn id="36" name="Sentiment List #2: Negative Word Percentage (%)" dataDxfId="103"/>
    <tableColumn id="37" name="Sentiment List #3: Angry/Violent Word Count" dataDxfId="102"/>
    <tableColumn id="38" name="Sentiment List #3: Angry/Violent Word Percentage (%)" dataDxfId="101"/>
    <tableColumn id="39" name="Non-categorized Word Count" dataDxfId="100"/>
    <tableColumn id="40" name="Non-categorized Word Percentage (%)" dataDxfId="99"/>
    <tableColumn id="41" name="Group Content Word Count" dataDxfId="9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1" totalsRowShown="0" headerRowDxfId="413" dataDxfId="412">
  <autoFilter ref="A1:C51"/>
  <tableColumns count="3">
    <tableColumn id="1" name="Group" dataDxfId="293"/>
    <tableColumn id="2" name="Vertex" dataDxfId="292"/>
    <tableColumn id="3" name="Vertex ID" dataDxfId="29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282"/>
    <tableColumn id="2" name="Value" dataDxfId="28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11"/>
    <tableColumn id="2" name="Degree Frequency" dataDxfId="410">
      <calculatedColumnFormula>COUNTIF(Vertices[Degree], "&gt;= " &amp; D2) - COUNTIF(Vertices[Degree], "&gt;=" &amp; D3)</calculatedColumnFormula>
    </tableColumn>
    <tableColumn id="3" name="In-Degree Bin" dataDxfId="409"/>
    <tableColumn id="4" name="In-Degree Frequency" dataDxfId="408">
      <calculatedColumnFormula>COUNTIF(Vertices[In-Degree], "&gt;= " &amp; F2) - COUNTIF(Vertices[In-Degree], "&gt;=" &amp; F3)</calculatedColumnFormula>
    </tableColumn>
    <tableColumn id="5" name="Out-Degree Bin" dataDxfId="407"/>
    <tableColumn id="6" name="Out-Degree Frequency" dataDxfId="406">
      <calculatedColumnFormula>COUNTIF(Vertices[Out-Degree], "&gt;= " &amp; H2) - COUNTIF(Vertices[Out-Degree], "&gt;=" &amp; H3)</calculatedColumnFormula>
    </tableColumn>
    <tableColumn id="7" name="Betweenness Centrality Bin" dataDxfId="405"/>
    <tableColumn id="8" name="Betweenness Centrality Frequency" dataDxfId="404">
      <calculatedColumnFormula>COUNTIF(Vertices[Betweenness Centrality], "&gt;= " &amp; J2) - COUNTIF(Vertices[Betweenness Centrality], "&gt;=" &amp; J3)</calculatedColumnFormula>
    </tableColumn>
    <tableColumn id="9" name="Closeness Centrality Bin" dataDxfId="403"/>
    <tableColumn id="10" name="Closeness Centrality Frequency" dataDxfId="402">
      <calculatedColumnFormula>COUNTIF(Vertices[Closeness Centrality], "&gt;= " &amp; L2) - COUNTIF(Vertices[Closeness Centrality], "&gt;=" &amp; L3)</calculatedColumnFormula>
    </tableColumn>
    <tableColumn id="11" name="Eigenvector Centrality Bin" dataDxfId="401"/>
    <tableColumn id="12" name="Eigenvector Centrality Frequency" dataDxfId="400">
      <calculatedColumnFormula>COUNTIF(Vertices[Eigenvector Centrality], "&gt;= " &amp; N2) - COUNTIF(Vertices[Eigenvector Centrality], "&gt;=" &amp; N3)</calculatedColumnFormula>
    </tableColumn>
    <tableColumn id="18" name="PageRank Bin" dataDxfId="399"/>
    <tableColumn id="17" name="PageRank Frequency" dataDxfId="398">
      <calculatedColumnFormula>COUNTIF(Vertices[Eigenvector Centrality], "&gt;= " &amp; P2) - COUNTIF(Vertices[Eigenvector Centrality], "&gt;=" &amp; P3)</calculatedColumnFormula>
    </tableColumn>
    <tableColumn id="13" name="Clustering Coefficient Bin" dataDxfId="397"/>
    <tableColumn id="14" name="Clustering Coefficient Frequency" dataDxfId="396">
      <calculatedColumnFormula>COUNTIF(Vertices[Clustering Coefficient], "&gt;= " &amp; R2) - COUNTIF(Vertices[Clustering Coefficient], "&gt;=" &amp; R3)</calculatedColumnFormula>
    </tableColumn>
    <tableColumn id="15" name="Dynamic Filter Bin" dataDxfId="395"/>
    <tableColumn id="16" name="Dynamic Filter Frequency" dataDxfId="3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9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gudaruk/status/1129586883393015809" TargetMode="External" /><Relationship Id="rId2" Type="http://schemas.openxmlformats.org/officeDocument/2006/relationships/hyperlink" Target="https://twitter.com/Uro_News/status/1129388350241165314" TargetMode="External" /><Relationship Id="rId3" Type="http://schemas.openxmlformats.org/officeDocument/2006/relationships/hyperlink" Target="https://twitter.com/gudaruk/status/1129586883393015809" TargetMode="External" /><Relationship Id="rId4" Type="http://schemas.openxmlformats.org/officeDocument/2006/relationships/hyperlink" Target="https://twitter.com/gudaruk/status/1129586883393015809" TargetMode="External" /><Relationship Id="rId5" Type="http://schemas.openxmlformats.org/officeDocument/2006/relationships/hyperlink" Target="https://twitter.com/gudaruk/status/1129586883393015809" TargetMode="External" /><Relationship Id="rId6" Type="http://schemas.openxmlformats.org/officeDocument/2006/relationships/hyperlink" Target="https://twitter.com/Uro_News/status/1129388350241165314" TargetMode="External" /><Relationship Id="rId7" Type="http://schemas.openxmlformats.org/officeDocument/2006/relationships/hyperlink" Target="https://twitter.com/Uro_News/status/1129388350241165314" TargetMode="External" /><Relationship Id="rId8" Type="http://schemas.openxmlformats.org/officeDocument/2006/relationships/hyperlink" Target="https://twitter.com/Uro_News/status/1129388350241165314" TargetMode="External" /><Relationship Id="rId9" Type="http://schemas.openxmlformats.org/officeDocument/2006/relationships/hyperlink" Target="https://www.ncbi.nlm.nih.gov/pubmed/30652661" TargetMode="External" /><Relationship Id="rId10" Type="http://schemas.openxmlformats.org/officeDocument/2006/relationships/hyperlink" Target="https://www.ncbi.nlm.nih.gov/pmc/articles/PMC6458815/" TargetMode="External" /><Relationship Id="rId11" Type="http://schemas.openxmlformats.org/officeDocument/2006/relationships/hyperlink" Target="https://twitter.com/jeleu_dpg/status/1128379994990940160" TargetMode="External" /><Relationship Id="rId12" Type="http://schemas.openxmlformats.org/officeDocument/2006/relationships/hyperlink" Target="http://www.jeleu.com/index.php/JELEU/article/view/44" TargetMode="External" /><Relationship Id="rId13" Type="http://schemas.openxmlformats.org/officeDocument/2006/relationships/hyperlink" Target="https://twitter.com/Uro_News/status/1129388350241165314" TargetMode="External" /><Relationship Id="rId14" Type="http://schemas.openxmlformats.org/officeDocument/2006/relationships/hyperlink" Target="https://pbs.twimg.com/media/D66Xb2tUEAEuueo.jpg" TargetMode="External" /><Relationship Id="rId15" Type="http://schemas.openxmlformats.org/officeDocument/2006/relationships/hyperlink" Target="https://pbs.twimg.com/media/D66Xb2tUEAEuueo.jpg" TargetMode="External" /><Relationship Id="rId16" Type="http://schemas.openxmlformats.org/officeDocument/2006/relationships/hyperlink" Target="https://pbs.twimg.com/media/D66Xb2tUEAEuueo.jpg" TargetMode="External" /><Relationship Id="rId17" Type="http://schemas.openxmlformats.org/officeDocument/2006/relationships/hyperlink" Target="https://pbs.twimg.com/media/D66Xb2tUEAEuueo.jpg" TargetMode="External" /><Relationship Id="rId18" Type="http://schemas.openxmlformats.org/officeDocument/2006/relationships/hyperlink" Target="https://pbs.twimg.com/media/D66Xb2tUEAEuueo.jpg" TargetMode="External" /><Relationship Id="rId19" Type="http://schemas.openxmlformats.org/officeDocument/2006/relationships/hyperlink" Target="https://pbs.twimg.com/media/D66Xb2tUEAEuueo.jpg" TargetMode="External" /><Relationship Id="rId20" Type="http://schemas.openxmlformats.org/officeDocument/2006/relationships/hyperlink" Target="https://pbs.twimg.com/media/D66Xb2tUEAEuueo.jpg" TargetMode="External" /><Relationship Id="rId21" Type="http://schemas.openxmlformats.org/officeDocument/2006/relationships/hyperlink" Target="https://pbs.twimg.com/ext_tw_video_thumb/1129790891172851712/pu/img/0CzWJdAxC-hY9Anp.jpg" TargetMode="External" /><Relationship Id="rId22" Type="http://schemas.openxmlformats.org/officeDocument/2006/relationships/hyperlink" Target="https://pbs.twimg.com/ext_tw_video_thumb/1129817973177241600/pu/img/SN9lVugyK7RmaaL3.jpg" TargetMode="External" /><Relationship Id="rId23" Type="http://schemas.openxmlformats.org/officeDocument/2006/relationships/hyperlink" Target="https://pbs.twimg.com/media/D6qFCz-V4AAyeUU.jpg" TargetMode="External" /><Relationship Id="rId24" Type="http://schemas.openxmlformats.org/officeDocument/2006/relationships/hyperlink" Target="https://pbs.twimg.com/ext_tw_video_thumb/1129790891172851712/pu/img/0CzWJdAxC-hY9Anp.jpg" TargetMode="External" /><Relationship Id="rId25" Type="http://schemas.openxmlformats.org/officeDocument/2006/relationships/hyperlink" Target="https://pbs.twimg.com/media/D60ZRz0UYAA-KBn.jpg" TargetMode="External" /><Relationship Id="rId26" Type="http://schemas.openxmlformats.org/officeDocument/2006/relationships/hyperlink" Target="http://pbs.twimg.com/profile_images/1083391740285833217/xZrVbDmE_normal.jpg" TargetMode="External" /><Relationship Id="rId27" Type="http://schemas.openxmlformats.org/officeDocument/2006/relationships/hyperlink" Target="http://pbs.twimg.com/profile_images/819609184622653440/OkOZfniM_normal.jpg" TargetMode="External" /><Relationship Id="rId28" Type="http://schemas.openxmlformats.org/officeDocument/2006/relationships/hyperlink" Target="http://pbs.twimg.com/profile_images/1127700601272401920/myEetYjM_normal.jpg" TargetMode="External" /><Relationship Id="rId29" Type="http://schemas.openxmlformats.org/officeDocument/2006/relationships/hyperlink" Target="http://pbs.twimg.com/profile_images/1049016032495456256/AicWH6JW_normal.jpg" TargetMode="External" /><Relationship Id="rId30" Type="http://schemas.openxmlformats.org/officeDocument/2006/relationships/hyperlink" Target="http://pbs.twimg.com/profile_images/1049016032495456256/AicWH6JW_normal.jpg" TargetMode="External" /><Relationship Id="rId31" Type="http://schemas.openxmlformats.org/officeDocument/2006/relationships/hyperlink" Target="http://pbs.twimg.com/profile_images/1081873672120471553/TNT6J66S_normal.jpg" TargetMode="External" /><Relationship Id="rId32" Type="http://schemas.openxmlformats.org/officeDocument/2006/relationships/hyperlink" Target="http://pbs.twimg.com/profile_images/1081873672120471553/TNT6J66S_normal.jpg" TargetMode="External" /><Relationship Id="rId33" Type="http://schemas.openxmlformats.org/officeDocument/2006/relationships/hyperlink" Target="http://pbs.twimg.com/profile_images/950862097558200321/c7tQ82Jp_normal.jpg" TargetMode="External" /><Relationship Id="rId34" Type="http://schemas.openxmlformats.org/officeDocument/2006/relationships/hyperlink" Target="http://pbs.twimg.com/profile_images/1021355802286702592/kQCjs-3R_normal.jpg" TargetMode="External" /><Relationship Id="rId35" Type="http://schemas.openxmlformats.org/officeDocument/2006/relationships/hyperlink" Target="http://pbs.twimg.com/profile_images/3039620699/975d0746eb544ad856b1f16b0445bebf_normal.jpeg" TargetMode="External" /><Relationship Id="rId36" Type="http://schemas.openxmlformats.org/officeDocument/2006/relationships/hyperlink" Target="http://pbs.twimg.com/profile_images/1037219660209561602/RRHVa6O0_normal.jpg" TargetMode="External" /><Relationship Id="rId37" Type="http://schemas.openxmlformats.org/officeDocument/2006/relationships/hyperlink" Target="http://pbs.twimg.com/profile_images/1037219660209561602/RRHVa6O0_normal.jpg" TargetMode="External" /><Relationship Id="rId38" Type="http://schemas.openxmlformats.org/officeDocument/2006/relationships/hyperlink" Target="http://pbs.twimg.com/profile_images/1037219660209561602/RRHVa6O0_normal.jpg" TargetMode="External" /><Relationship Id="rId39" Type="http://schemas.openxmlformats.org/officeDocument/2006/relationships/hyperlink" Target="http://pbs.twimg.com/profile_images/1098615948523827200/tcCb-QTP_normal.jpg" TargetMode="External" /><Relationship Id="rId40" Type="http://schemas.openxmlformats.org/officeDocument/2006/relationships/hyperlink" Target="http://pbs.twimg.com/profile_images/1098615948523827200/tcCb-QTP_normal.jpg" TargetMode="External" /><Relationship Id="rId41" Type="http://schemas.openxmlformats.org/officeDocument/2006/relationships/hyperlink" Target="https://pbs.twimg.com/media/D66Xb2tUEAEuueo.jpg" TargetMode="External" /><Relationship Id="rId42" Type="http://schemas.openxmlformats.org/officeDocument/2006/relationships/hyperlink" Target="https://pbs.twimg.com/media/D66Xb2tUEAEuueo.jpg" TargetMode="External" /><Relationship Id="rId43" Type="http://schemas.openxmlformats.org/officeDocument/2006/relationships/hyperlink" Target="http://pbs.twimg.com/profile_images/1112785001819459584/yHcC2q3i_normal.png" TargetMode="External" /><Relationship Id="rId44" Type="http://schemas.openxmlformats.org/officeDocument/2006/relationships/hyperlink" Target="https://pbs.twimg.com/media/D66Xb2tUEAEuueo.jpg" TargetMode="External" /><Relationship Id="rId45" Type="http://schemas.openxmlformats.org/officeDocument/2006/relationships/hyperlink" Target="https://pbs.twimg.com/media/D66Xb2tUEAEuueo.jpg" TargetMode="External" /><Relationship Id="rId46" Type="http://schemas.openxmlformats.org/officeDocument/2006/relationships/hyperlink" Target="https://pbs.twimg.com/media/D66Xb2tUEAEuueo.jpg" TargetMode="External" /><Relationship Id="rId47" Type="http://schemas.openxmlformats.org/officeDocument/2006/relationships/hyperlink" Target="https://pbs.twimg.com/media/D66Xb2tUEAEuueo.jpg" TargetMode="External" /><Relationship Id="rId48" Type="http://schemas.openxmlformats.org/officeDocument/2006/relationships/hyperlink" Target="https://pbs.twimg.com/media/D66Xb2tUEAEuueo.jpg" TargetMode="External" /><Relationship Id="rId49" Type="http://schemas.openxmlformats.org/officeDocument/2006/relationships/hyperlink" Target="http://pbs.twimg.com/profile_images/871572316890595329/FQIQ4OUJ_normal.jpg" TargetMode="External" /><Relationship Id="rId50" Type="http://schemas.openxmlformats.org/officeDocument/2006/relationships/hyperlink" Target="http://pbs.twimg.com/profile_images/1256821682/31_normal.gif" TargetMode="External" /><Relationship Id="rId51" Type="http://schemas.openxmlformats.org/officeDocument/2006/relationships/hyperlink" Target="http://pbs.twimg.com/profile_images/1256821682/31_normal.gif" TargetMode="External" /><Relationship Id="rId52" Type="http://schemas.openxmlformats.org/officeDocument/2006/relationships/hyperlink" Target="http://pbs.twimg.com/profile_images/1097967295903739905/fQVwapKs_normal.jpg" TargetMode="External" /><Relationship Id="rId53" Type="http://schemas.openxmlformats.org/officeDocument/2006/relationships/hyperlink" Target="http://pbs.twimg.com/profile_images/1021355802286702592/kQCjs-3R_normal.jpg" TargetMode="External" /><Relationship Id="rId54" Type="http://schemas.openxmlformats.org/officeDocument/2006/relationships/hyperlink" Target="http://pbs.twimg.com/profile_images/433519795040817152/1N9coEKo_normal.jpeg" TargetMode="External" /><Relationship Id="rId55" Type="http://schemas.openxmlformats.org/officeDocument/2006/relationships/hyperlink" Target="http://pbs.twimg.com/profile_images/1021355802286702592/kQCjs-3R_normal.jpg" TargetMode="External" /><Relationship Id="rId56" Type="http://schemas.openxmlformats.org/officeDocument/2006/relationships/hyperlink" Target="http://pbs.twimg.com/profile_images/433519795040817152/1N9coEKo_normal.jpeg" TargetMode="External" /><Relationship Id="rId57" Type="http://schemas.openxmlformats.org/officeDocument/2006/relationships/hyperlink" Target="http://pbs.twimg.com/profile_images/1021355802286702592/kQCjs-3R_normal.jpg" TargetMode="External" /><Relationship Id="rId58" Type="http://schemas.openxmlformats.org/officeDocument/2006/relationships/hyperlink" Target="http://pbs.twimg.com/profile_images/433519795040817152/1N9coEKo_normal.jpeg" TargetMode="External" /><Relationship Id="rId59" Type="http://schemas.openxmlformats.org/officeDocument/2006/relationships/hyperlink" Target="http://pbs.twimg.com/profile_images/1021355802286702592/kQCjs-3R_normal.jpg" TargetMode="External" /><Relationship Id="rId60" Type="http://schemas.openxmlformats.org/officeDocument/2006/relationships/hyperlink" Target="http://pbs.twimg.com/profile_images/433519795040817152/1N9coEKo_normal.jpeg" TargetMode="External" /><Relationship Id="rId61" Type="http://schemas.openxmlformats.org/officeDocument/2006/relationships/hyperlink" Target="http://pbs.twimg.com/profile_images/616999290116780032/rTmoBzN3_normal.jpg" TargetMode="External" /><Relationship Id="rId62" Type="http://schemas.openxmlformats.org/officeDocument/2006/relationships/hyperlink" Target="http://pbs.twimg.com/profile_images/1021355802286702592/kQCjs-3R_normal.jpg" TargetMode="External" /><Relationship Id="rId63" Type="http://schemas.openxmlformats.org/officeDocument/2006/relationships/hyperlink" Target="http://pbs.twimg.com/profile_images/433519795040817152/1N9coEKo_normal.jpeg" TargetMode="External" /><Relationship Id="rId64" Type="http://schemas.openxmlformats.org/officeDocument/2006/relationships/hyperlink" Target="http://pbs.twimg.com/profile_images/1021355802286702592/kQCjs-3R_normal.jpg" TargetMode="External" /><Relationship Id="rId65" Type="http://schemas.openxmlformats.org/officeDocument/2006/relationships/hyperlink" Target="http://pbs.twimg.com/profile_images/433519795040817152/1N9coEKo_normal.jpeg" TargetMode="External" /><Relationship Id="rId66" Type="http://schemas.openxmlformats.org/officeDocument/2006/relationships/hyperlink" Target="http://pbs.twimg.com/profile_images/1021355802286702592/kQCjs-3R_normal.jpg" TargetMode="External" /><Relationship Id="rId67" Type="http://schemas.openxmlformats.org/officeDocument/2006/relationships/hyperlink" Target="http://pbs.twimg.com/profile_images/433519795040817152/1N9coEKo_normal.jpeg" TargetMode="External" /><Relationship Id="rId68" Type="http://schemas.openxmlformats.org/officeDocument/2006/relationships/hyperlink" Target="http://pbs.twimg.com/profile_images/1021355802286702592/kQCjs-3R_normal.jpg" TargetMode="External" /><Relationship Id="rId69" Type="http://schemas.openxmlformats.org/officeDocument/2006/relationships/hyperlink" Target="http://pbs.twimg.com/profile_images/433519795040817152/1N9coEKo_normal.jpeg" TargetMode="External" /><Relationship Id="rId70" Type="http://schemas.openxmlformats.org/officeDocument/2006/relationships/hyperlink" Target="http://pbs.twimg.com/profile_images/1021355802286702592/kQCjs-3R_normal.jpg" TargetMode="External" /><Relationship Id="rId71" Type="http://schemas.openxmlformats.org/officeDocument/2006/relationships/hyperlink" Target="http://pbs.twimg.com/profile_images/1021355802286702592/kQCjs-3R_normal.jpg" TargetMode="External" /><Relationship Id="rId72" Type="http://schemas.openxmlformats.org/officeDocument/2006/relationships/hyperlink" Target="http://pbs.twimg.com/profile_images/1021355802286702592/kQCjs-3R_normal.jpg" TargetMode="External" /><Relationship Id="rId73" Type="http://schemas.openxmlformats.org/officeDocument/2006/relationships/hyperlink" Target="http://pbs.twimg.com/profile_images/1021355802286702592/kQCjs-3R_normal.jpg" TargetMode="External" /><Relationship Id="rId74" Type="http://schemas.openxmlformats.org/officeDocument/2006/relationships/hyperlink" Target="http://pbs.twimg.com/profile_images/1021355802286702592/kQCjs-3R_normal.jpg" TargetMode="External" /><Relationship Id="rId75" Type="http://schemas.openxmlformats.org/officeDocument/2006/relationships/hyperlink" Target="http://pbs.twimg.com/profile_images/1021355802286702592/kQCjs-3R_normal.jpg" TargetMode="External" /><Relationship Id="rId76" Type="http://schemas.openxmlformats.org/officeDocument/2006/relationships/hyperlink" Target="http://pbs.twimg.com/profile_images/1021355802286702592/kQCjs-3R_normal.jpg" TargetMode="External" /><Relationship Id="rId77" Type="http://schemas.openxmlformats.org/officeDocument/2006/relationships/hyperlink" Target="http://pbs.twimg.com/profile_images/1021355802286702592/kQCjs-3R_normal.jpg" TargetMode="External" /><Relationship Id="rId78" Type="http://schemas.openxmlformats.org/officeDocument/2006/relationships/hyperlink" Target="http://pbs.twimg.com/profile_images/1021355802286702592/kQCjs-3R_normal.jpg" TargetMode="External" /><Relationship Id="rId79" Type="http://schemas.openxmlformats.org/officeDocument/2006/relationships/hyperlink" Target="https://pbs.twimg.com/ext_tw_video_thumb/1129790891172851712/pu/img/0CzWJdAxC-hY9Anp.jpg" TargetMode="External" /><Relationship Id="rId80" Type="http://schemas.openxmlformats.org/officeDocument/2006/relationships/hyperlink" Target="http://pbs.twimg.com/profile_images/1021355802286702592/kQCjs-3R_normal.jpg" TargetMode="External" /><Relationship Id="rId81" Type="http://schemas.openxmlformats.org/officeDocument/2006/relationships/hyperlink" Target="http://pbs.twimg.com/profile_images/1021355802286702592/kQCjs-3R_normal.jpg" TargetMode="External" /><Relationship Id="rId82" Type="http://schemas.openxmlformats.org/officeDocument/2006/relationships/hyperlink" Target="http://pbs.twimg.com/profile_images/1021355802286702592/kQCjs-3R_normal.jpg" TargetMode="External" /><Relationship Id="rId83" Type="http://schemas.openxmlformats.org/officeDocument/2006/relationships/hyperlink" Target="http://pbs.twimg.com/profile_images/1021355802286702592/kQCjs-3R_normal.jpg" TargetMode="External" /><Relationship Id="rId84" Type="http://schemas.openxmlformats.org/officeDocument/2006/relationships/hyperlink" Target="http://pbs.twimg.com/profile_images/1021355802286702592/kQCjs-3R_normal.jpg" TargetMode="External" /><Relationship Id="rId85" Type="http://schemas.openxmlformats.org/officeDocument/2006/relationships/hyperlink" Target="http://pbs.twimg.com/profile_images/1021355802286702592/kQCjs-3R_normal.jpg" TargetMode="External" /><Relationship Id="rId86" Type="http://schemas.openxmlformats.org/officeDocument/2006/relationships/hyperlink" Target="http://pbs.twimg.com/profile_images/1021355802286702592/kQCjs-3R_normal.jpg" TargetMode="External" /><Relationship Id="rId87" Type="http://schemas.openxmlformats.org/officeDocument/2006/relationships/hyperlink" Target="http://pbs.twimg.com/profile_images/1021355802286702592/kQCjs-3R_normal.jpg" TargetMode="External" /><Relationship Id="rId88" Type="http://schemas.openxmlformats.org/officeDocument/2006/relationships/hyperlink" Target="http://pbs.twimg.com/profile_images/1021355802286702592/kQCjs-3R_normal.jpg" TargetMode="External" /><Relationship Id="rId89" Type="http://schemas.openxmlformats.org/officeDocument/2006/relationships/hyperlink" Target="http://pbs.twimg.com/profile_images/1021355802286702592/kQCjs-3R_normal.jpg" TargetMode="External" /><Relationship Id="rId90" Type="http://schemas.openxmlformats.org/officeDocument/2006/relationships/hyperlink" Target="http://pbs.twimg.com/profile_images/1021355802286702592/kQCjs-3R_normal.jpg" TargetMode="External" /><Relationship Id="rId91" Type="http://schemas.openxmlformats.org/officeDocument/2006/relationships/hyperlink" Target="http://pbs.twimg.com/profile_images/1021355802286702592/kQCjs-3R_normal.jpg" TargetMode="External" /><Relationship Id="rId92" Type="http://schemas.openxmlformats.org/officeDocument/2006/relationships/hyperlink" Target="http://pbs.twimg.com/profile_images/1021355802286702592/kQCjs-3R_normal.jpg" TargetMode="External" /><Relationship Id="rId93" Type="http://schemas.openxmlformats.org/officeDocument/2006/relationships/hyperlink" Target="http://pbs.twimg.com/profile_images/1021355802286702592/kQCjs-3R_normal.jpg" TargetMode="External" /><Relationship Id="rId94" Type="http://schemas.openxmlformats.org/officeDocument/2006/relationships/hyperlink" Target="http://pbs.twimg.com/profile_images/1021355802286702592/kQCjs-3R_normal.jpg" TargetMode="External" /><Relationship Id="rId95" Type="http://schemas.openxmlformats.org/officeDocument/2006/relationships/hyperlink" Target="http://pbs.twimg.com/profile_images/1021355802286702592/kQCjs-3R_normal.jpg" TargetMode="External" /><Relationship Id="rId96" Type="http://schemas.openxmlformats.org/officeDocument/2006/relationships/hyperlink" Target="http://pbs.twimg.com/profile_images/1021355802286702592/kQCjs-3R_normal.jpg" TargetMode="External" /><Relationship Id="rId97" Type="http://schemas.openxmlformats.org/officeDocument/2006/relationships/hyperlink" Target="http://pbs.twimg.com/profile_images/1021355802286702592/kQCjs-3R_normal.jpg" TargetMode="External" /><Relationship Id="rId98" Type="http://schemas.openxmlformats.org/officeDocument/2006/relationships/hyperlink" Target="http://pbs.twimg.com/profile_images/1021355802286702592/kQCjs-3R_normal.jpg" TargetMode="External" /><Relationship Id="rId99" Type="http://schemas.openxmlformats.org/officeDocument/2006/relationships/hyperlink" Target="http://pbs.twimg.com/profile_images/1021355802286702592/kQCjs-3R_normal.jpg" TargetMode="External" /><Relationship Id="rId100" Type="http://schemas.openxmlformats.org/officeDocument/2006/relationships/hyperlink" Target="http://pbs.twimg.com/profile_images/1021355802286702592/kQCjs-3R_normal.jpg" TargetMode="External" /><Relationship Id="rId101" Type="http://schemas.openxmlformats.org/officeDocument/2006/relationships/hyperlink" Target="http://pbs.twimg.com/profile_images/1021355802286702592/kQCjs-3R_normal.jpg" TargetMode="External" /><Relationship Id="rId102" Type="http://schemas.openxmlformats.org/officeDocument/2006/relationships/hyperlink" Target="http://pbs.twimg.com/profile_images/1021355802286702592/kQCjs-3R_normal.jpg" TargetMode="External" /><Relationship Id="rId103" Type="http://schemas.openxmlformats.org/officeDocument/2006/relationships/hyperlink" Target="http://pbs.twimg.com/profile_images/1021355802286702592/kQCjs-3R_normal.jpg" TargetMode="External" /><Relationship Id="rId104" Type="http://schemas.openxmlformats.org/officeDocument/2006/relationships/hyperlink" Target="http://pbs.twimg.com/profile_images/1021355802286702592/kQCjs-3R_normal.jpg" TargetMode="External" /><Relationship Id="rId105" Type="http://schemas.openxmlformats.org/officeDocument/2006/relationships/hyperlink" Target="http://pbs.twimg.com/profile_images/1098615948523827200/tcCb-QTP_normal.jpg" TargetMode="External" /><Relationship Id="rId106" Type="http://schemas.openxmlformats.org/officeDocument/2006/relationships/hyperlink" Target="http://pbs.twimg.com/profile_images/433519795040817152/1N9coEKo_normal.jpeg" TargetMode="External" /><Relationship Id="rId107" Type="http://schemas.openxmlformats.org/officeDocument/2006/relationships/hyperlink" Target="http://pbs.twimg.com/profile_images/433519795040817152/1N9coEKo_normal.jpeg" TargetMode="External" /><Relationship Id="rId108" Type="http://schemas.openxmlformats.org/officeDocument/2006/relationships/hyperlink" Target="https://pbs.twimg.com/ext_tw_video_thumb/1129817973177241600/pu/img/SN9lVugyK7RmaaL3.jpg" TargetMode="External" /><Relationship Id="rId109" Type="http://schemas.openxmlformats.org/officeDocument/2006/relationships/hyperlink" Target="http://pbs.twimg.com/profile_images/433519795040817152/1N9coEKo_normal.jpeg" TargetMode="External" /><Relationship Id="rId110" Type="http://schemas.openxmlformats.org/officeDocument/2006/relationships/hyperlink" Target="http://pbs.twimg.com/profile_images/433519795040817152/1N9coEKo_normal.jpeg" TargetMode="External" /><Relationship Id="rId111" Type="http://schemas.openxmlformats.org/officeDocument/2006/relationships/hyperlink" Target="http://pbs.twimg.com/profile_images/992967611771162625/ID_eXCJq_normal.jpg" TargetMode="External" /><Relationship Id="rId112" Type="http://schemas.openxmlformats.org/officeDocument/2006/relationships/hyperlink" Target="http://pbs.twimg.com/profile_images/992967611771162625/ID_eXCJq_normal.jpg" TargetMode="External" /><Relationship Id="rId113" Type="http://schemas.openxmlformats.org/officeDocument/2006/relationships/hyperlink" Target="http://pbs.twimg.com/profile_images/992967611771162625/ID_eXCJq_normal.jpg" TargetMode="External" /><Relationship Id="rId114" Type="http://schemas.openxmlformats.org/officeDocument/2006/relationships/hyperlink" Target="http://pbs.twimg.com/profile_images/992967611771162625/ID_eXCJq_normal.jpg" TargetMode="External" /><Relationship Id="rId115" Type="http://schemas.openxmlformats.org/officeDocument/2006/relationships/hyperlink" Target="http://pbs.twimg.com/profile_images/433519795040817152/1N9coEKo_normal.jpeg" TargetMode="External" /><Relationship Id="rId116" Type="http://schemas.openxmlformats.org/officeDocument/2006/relationships/hyperlink" Target="http://pbs.twimg.com/profile_images/433519795040817152/1N9coEKo_normal.jpeg" TargetMode="External" /><Relationship Id="rId117" Type="http://schemas.openxmlformats.org/officeDocument/2006/relationships/hyperlink" Target="http://pbs.twimg.com/profile_images/1021964819837202433/w_TcxugM_normal.jpg" TargetMode="External" /><Relationship Id="rId118" Type="http://schemas.openxmlformats.org/officeDocument/2006/relationships/hyperlink" Target="http://pbs.twimg.com/profile_images/840797932798504960/b98Tg7BO_normal.jpg" TargetMode="External" /><Relationship Id="rId119" Type="http://schemas.openxmlformats.org/officeDocument/2006/relationships/hyperlink" Target="https://pbs.twimg.com/media/D6qFCz-V4AAyeUU.jpg" TargetMode="External" /><Relationship Id="rId120" Type="http://schemas.openxmlformats.org/officeDocument/2006/relationships/hyperlink" Target="http://pbs.twimg.com/profile_images/433519795040817152/1N9coEKo_normal.jpeg" TargetMode="External" /><Relationship Id="rId121" Type="http://schemas.openxmlformats.org/officeDocument/2006/relationships/hyperlink" Target="http://pbs.twimg.com/profile_images/433519795040817152/1N9coEKo_normal.jpeg" TargetMode="External" /><Relationship Id="rId122" Type="http://schemas.openxmlformats.org/officeDocument/2006/relationships/hyperlink" Target="http://pbs.twimg.com/profile_images/1021964819837202433/w_TcxugM_normal.jpg" TargetMode="External" /><Relationship Id="rId123" Type="http://schemas.openxmlformats.org/officeDocument/2006/relationships/hyperlink" Target="http://pbs.twimg.com/profile_images/840797932798504960/b98Tg7BO_normal.jpg" TargetMode="External" /><Relationship Id="rId124" Type="http://schemas.openxmlformats.org/officeDocument/2006/relationships/hyperlink" Target="http://pbs.twimg.com/profile_images/433519795040817152/1N9coEKo_normal.jpeg" TargetMode="External" /><Relationship Id="rId125" Type="http://schemas.openxmlformats.org/officeDocument/2006/relationships/hyperlink" Target="http://pbs.twimg.com/profile_images/433519795040817152/1N9coEKo_normal.jpeg" TargetMode="External" /><Relationship Id="rId126" Type="http://schemas.openxmlformats.org/officeDocument/2006/relationships/hyperlink" Target="http://pbs.twimg.com/profile_images/1021964819837202433/w_TcxugM_normal.jpg" TargetMode="External" /><Relationship Id="rId127" Type="http://schemas.openxmlformats.org/officeDocument/2006/relationships/hyperlink" Target="http://pbs.twimg.com/profile_images/840797932798504960/b98Tg7BO_normal.jpg" TargetMode="External" /><Relationship Id="rId128" Type="http://schemas.openxmlformats.org/officeDocument/2006/relationships/hyperlink" Target="http://pbs.twimg.com/profile_images/433519795040817152/1N9coEKo_normal.jpeg" TargetMode="External" /><Relationship Id="rId129" Type="http://schemas.openxmlformats.org/officeDocument/2006/relationships/hyperlink" Target="http://pbs.twimg.com/profile_images/433519795040817152/1N9coEKo_normal.jpeg" TargetMode="External" /><Relationship Id="rId130" Type="http://schemas.openxmlformats.org/officeDocument/2006/relationships/hyperlink" Target="http://pbs.twimg.com/profile_images/1021964819837202433/w_TcxugM_normal.jpg" TargetMode="External" /><Relationship Id="rId131" Type="http://schemas.openxmlformats.org/officeDocument/2006/relationships/hyperlink" Target="http://pbs.twimg.com/profile_images/840797932798504960/b98Tg7BO_normal.jpg" TargetMode="External" /><Relationship Id="rId132" Type="http://schemas.openxmlformats.org/officeDocument/2006/relationships/hyperlink" Target="http://pbs.twimg.com/profile_images/433519795040817152/1N9coEKo_normal.jpeg" TargetMode="External" /><Relationship Id="rId133" Type="http://schemas.openxmlformats.org/officeDocument/2006/relationships/hyperlink" Target="http://pbs.twimg.com/profile_images/433519795040817152/1N9coEKo_normal.jpeg" TargetMode="External" /><Relationship Id="rId134" Type="http://schemas.openxmlformats.org/officeDocument/2006/relationships/hyperlink" Target="http://pbs.twimg.com/profile_images/1021964819837202433/w_TcxugM_normal.jpg" TargetMode="External" /><Relationship Id="rId135" Type="http://schemas.openxmlformats.org/officeDocument/2006/relationships/hyperlink" Target="http://pbs.twimg.com/profile_images/1021964819837202433/w_TcxugM_normal.jpg" TargetMode="External" /><Relationship Id="rId136" Type="http://schemas.openxmlformats.org/officeDocument/2006/relationships/hyperlink" Target="http://pbs.twimg.com/profile_images/1021964819837202433/w_TcxugM_normal.jpg" TargetMode="External" /><Relationship Id="rId137" Type="http://schemas.openxmlformats.org/officeDocument/2006/relationships/hyperlink" Target="http://pbs.twimg.com/profile_images/1021964819837202433/w_TcxugM_normal.jpg" TargetMode="External" /><Relationship Id="rId138" Type="http://schemas.openxmlformats.org/officeDocument/2006/relationships/hyperlink" Target="http://pbs.twimg.com/profile_images/1021964819837202433/w_TcxugM_normal.jpg" TargetMode="External" /><Relationship Id="rId139" Type="http://schemas.openxmlformats.org/officeDocument/2006/relationships/hyperlink" Target="http://pbs.twimg.com/profile_images/1021964819837202433/w_TcxugM_normal.jpg" TargetMode="External" /><Relationship Id="rId140" Type="http://schemas.openxmlformats.org/officeDocument/2006/relationships/hyperlink" Target="http://pbs.twimg.com/profile_images/1021964819837202433/w_TcxugM_normal.jpg" TargetMode="External" /><Relationship Id="rId141" Type="http://schemas.openxmlformats.org/officeDocument/2006/relationships/hyperlink" Target="http://pbs.twimg.com/profile_images/1021964819837202433/w_TcxugM_normal.jpg" TargetMode="External" /><Relationship Id="rId142" Type="http://schemas.openxmlformats.org/officeDocument/2006/relationships/hyperlink" Target="http://pbs.twimg.com/profile_images/1021964819837202433/w_TcxugM_normal.jpg" TargetMode="External" /><Relationship Id="rId143" Type="http://schemas.openxmlformats.org/officeDocument/2006/relationships/hyperlink" Target="http://pbs.twimg.com/profile_images/1021964819837202433/w_TcxugM_normal.jpg" TargetMode="External" /><Relationship Id="rId144" Type="http://schemas.openxmlformats.org/officeDocument/2006/relationships/hyperlink" Target="http://pbs.twimg.com/profile_images/1021964819837202433/w_TcxugM_normal.jpg" TargetMode="External" /><Relationship Id="rId145" Type="http://schemas.openxmlformats.org/officeDocument/2006/relationships/hyperlink" Target="http://pbs.twimg.com/profile_images/1021964819837202433/w_TcxugM_normal.jpg" TargetMode="External" /><Relationship Id="rId146" Type="http://schemas.openxmlformats.org/officeDocument/2006/relationships/hyperlink" Target="http://pbs.twimg.com/profile_images/1021964819837202433/w_TcxugM_normal.jpg" TargetMode="External" /><Relationship Id="rId147" Type="http://schemas.openxmlformats.org/officeDocument/2006/relationships/hyperlink" Target="http://pbs.twimg.com/profile_images/1021964819837202433/w_TcxugM_normal.jpg" TargetMode="External" /><Relationship Id="rId148" Type="http://schemas.openxmlformats.org/officeDocument/2006/relationships/hyperlink" Target="http://pbs.twimg.com/profile_images/1021964819837202433/w_TcxugM_normal.jpg" TargetMode="External" /><Relationship Id="rId149" Type="http://schemas.openxmlformats.org/officeDocument/2006/relationships/hyperlink" Target="http://pbs.twimg.com/profile_images/1021964819837202433/w_TcxugM_normal.jpg" TargetMode="External" /><Relationship Id="rId150" Type="http://schemas.openxmlformats.org/officeDocument/2006/relationships/hyperlink" Target="http://pbs.twimg.com/profile_images/1021964819837202433/w_TcxugM_normal.jpg" TargetMode="External" /><Relationship Id="rId151" Type="http://schemas.openxmlformats.org/officeDocument/2006/relationships/hyperlink" Target="http://pbs.twimg.com/profile_images/840797932798504960/b98Tg7BO_normal.jpg" TargetMode="External" /><Relationship Id="rId152" Type="http://schemas.openxmlformats.org/officeDocument/2006/relationships/hyperlink" Target="http://pbs.twimg.com/profile_images/433519795040817152/1N9coEKo_normal.jpeg" TargetMode="External" /><Relationship Id="rId153" Type="http://schemas.openxmlformats.org/officeDocument/2006/relationships/hyperlink" Target="http://pbs.twimg.com/profile_images/433519795040817152/1N9coEKo_normal.jpeg" TargetMode="External" /><Relationship Id="rId154" Type="http://schemas.openxmlformats.org/officeDocument/2006/relationships/hyperlink" Target="http://pbs.twimg.com/profile_images/840797932798504960/b98Tg7BO_normal.jpg" TargetMode="External" /><Relationship Id="rId155" Type="http://schemas.openxmlformats.org/officeDocument/2006/relationships/hyperlink" Target="http://pbs.twimg.com/profile_images/433519795040817152/1N9coEKo_normal.jpeg" TargetMode="External" /><Relationship Id="rId156" Type="http://schemas.openxmlformats.org/officeDocument/2006/relationships/hyperlink" Target="http://pbs.twimg.com/profile_images/433519795040817152/1N9coEKo_normal.jpeg" TargetMode="External" /><Relationship Id="rId157" Type="http://schemas.openxmlformats.org/officeDocument/2006/relationships/hyperlink" Target="http://pbs.twimg.com/profile_images/840797932798504960/b98Tg7BO_normal.jpg" TargetMode="External" /><Relationship Id="rId158" Type="http://schemas.openxmlformats.org/officeDocument/2006/relationships/hyperlink" Target="http://pbs.twimg.com/profile_images/433519795040817152/1N9coEKo_normal.jpeg" TargetMode="External" /><Relationship Id="rId159" Type="http://schemas.openxmlformats.org/officeDocument/2006/relationships/hyperlink" Target="http://pbs.twimg.com/profile_images/433519795040817152/1N9coEKo_normal.jpeg" TargetMode="External" /><Relationship Id="rId160" Type="http://schemas.openxmlformats.org/officeDocument/2006/relationships/hyperlink" Target="http://pbs.twimg.com/profile_images/840797932798504960/b98Tg7BO_normal.jpg" TargetMode="External" /><Relationship Id="rId161" Type="http://schemas.openxmlformats.org/officeDocument/2006/relationships/hyperlink" Target="http://pbs.twimg.com/profile_images/433519795040817152/1N9coEKo_normal.jpeg" TargetMode="External" /><Relationship Id="rId162" Type="http://schemas.openxmlformats.org/officeDocument/2006/relationships/hyperlink" Target="http://pbs.twimg.com/profile_images/433519795040817152/1N9coEKo_normal.jpeg" TargetMode="External" /><Relationship Id="rId163" Type="http://schemas.openxmlformats.org/officeDocument/2006/relationships/hyperlink" Target="http://pbs.twimg.com/profile_images/840797932798504960/b98Tg7BO_normal.jpg" TargetMode="External" /><Relationship Id="rId164" Type="http://schemas.openxmlformats.org/officeDocument/2006/relationships/hyperlink" Target="http://pbs.twimg.com/profile_images/433519795040817152/1N9coEKo_normal.jpeg" TargetMode="External" /><Relationship Id="rId165" Type="http://schemas.openxmlformats.org/officeDocument/2006/relationships/hyperlink" Target="http://pbs.twimg.com/profile_images/433519795040817152/1N9coEKo_normal.jpeg" TargetMode="External" /><Relationship Id="rId166" Type="http://schemas.openxmlformats.org/officeDocument/2006/relationships/hyperlink" Target="http://pbs.twimg.com/profile_images/840797932798504960/b98Tg7BO_normal.jpg" TargetMode="External" /><Relationship Id="rId167" Type="http://schemas.openxmlformats.org/officeDocument/2006/relationships/hyperlink" Target="http://pbs.twimg.com/profile_images/433519795040817152/1N9coEKo_normal.jpeg" TargetMode="External" /><Relationship Id="rId168" Type="http://schemas.openxmlformats.org/officeDocument/2006/relationships/hyperlink" Target="http://pbs.twimg.com/profile_images/433519795040817152/1N9coEKo_normal.jpeg" TargetMode="External" /><Relationship Id="rId169" Type="http://schemas.openxmlformats.org/officeDocument/2006/relationships/hyperlink" Target="http://pbs.twimg.com/profile_images/840797932798504960/b98Tg7BO_normal.jpg" TargetMode="External" /><Relationship Id="rId170" Type="http://schemas.openxmlformats.org/officeDocument/2006/relationships/hyperlink" Target="http://pbs.twimg.com/profile_images/433519795040817152/1N9coEKo_normal.jpeg" TargetMode="External" /><Relationship Id="rId171" Type="http://schemas.openxmlformats.org/officeDocument/2006/relationships/hyperlink" Target="http://pbs.twimg.com/profile_images/433519795040817152/1N9coEKo_normal.jpeg" TargetMode="External" /><Relationship Id="rId172" Type="http://schemas.openxmlformats.org/officeDocument/2006/relationships/hyperlink" Target="http://pbs.twimg.com/profile_images/840797932798504960/b98Tg7BO_normal.jpg" TargetMode="External" /><Relationship Id="rId173" Type="http://schemas.openxmlformats.org/officeDocument/2006/relationships/hyperlink" Target="http://pbs.twimg.com/profile_images/433519795040817152/1N9coEKo_normal.jpeg" TargetMode="External" /><Relationship Id="rId174" Type="http://schemas.openxmlformats.org/officeDocument/2006/relationships/hyperlink" Target="http://pbs.twimg.com/profile_images/433519795040817152/1N9coEKo_normal.jpeg" TargetMode="External" /><Relationship Id="rId175" Type="http://schemas.openxmlformats.org/officeDocument/2006/relationships/hyperlink" Target="http://pbs.twimg.com/profile_images/840797932798504960/b98Tg7BO_normal.jpg" TargetMode="External" /><Relationship Id="rId176" Type="http://schemas.openxmlformats.org/officeDocument/2006/relationships/hyperlink" Target="http://pbs.twimg.com/profile_images/433519795040817152/1N9coEKo_normal.jpeg" TargetMode="External" /><Relationship Id="rId177" Type="http://schemas.openxmlformats.org/officeDocument/2006/relationships/hyperlink" Target="http://pbs.twimg.com/profile_images/433519795040817152/1N9coEKo_normal.jpeg" TargetMode="External" /><Relationship Id="rId178" Type="http://schemas.openxmlformats.org/officeDocument/2006/relationships/hyperlink" Target="http://pbs.twimg.com/profile_images/840797932798504960/b98Tg7BO_normal.jpg" TargetMode="External" /><Relationship Id="rId179" Type="http://schemas.openxmlformats.org/officeDocument/2006/relationships/hyperlink" Target="http://pbs.twimg.com/profile_images/433519795040817152/1N9coEKo_normal.jpeg" TargetMode="External" /><Relationship Id="rId180" Type="http://schemas.openxmlformats.org/officeDocument/2006/relationships/hyperlink" Target="http://pbs.twimg.com/profile_images/433519795040817152/1N9coEKo_normal.jpeg" TargetMode="External" /><Relationship Id="rId181" Type="http://schemas.openxmlformats.org/officeDocument/2006/relationships/hyperlink" Target="http://pbs.twimg.com/profile_images/840797932798504960/b98Tg7BO_normal.jpg" TargetMode="External" /><Relationship Id="rId182" Type="http://schemas.openxmlformats.org/officeDocument/2006/relationships/hyperlink" Target="http://pbs.twimg.com/profile_images/433519795040817152/1N9coEKo_normal.jpeg" TargetMode="External" /><Relationship Id="rId183" Type="http://schemas.openxmlformats.org/officeDocument/2006/relationships/hyperlink" Target="http://pbs.twimg.com/profile_images/433519795040817152/1N9coEKo_normal.jpeg" TargetMode="External" /><Relationship Id="rId184" Type="http://schemas.openxmlformats.org/officeDocument/2006/relationships/hyperlink" Target="http://pbs.twimg.com/profile_images/840797932798504960/b98Tg7BO_normal.jpg" TargetMode="External" /><Relationship Id="rId185" Type="http://schemas.openxmlformats.org/officeDocument/2006/relationships/hyperlink" Target="http://pbs.twimg.com/profile_images/433519795040817152/1N9coEKo_normal.jpeg" TargetMode="External" /><Relationship Id="rId186" Type="http://schemas.openxmlformats.org/officeDocument/2006/relationships/hyperlink" Target="http://pbs.twimg.com/profile_images/433519795040817152/1N9coEKo_normal.jpeg" TargetMode="External" /><Relationship Id="rId187" Type="http://schemas.openxmlformats.org/officeDocument/2006/relationships/hyperlink" Target="http://pbs.twimg.com/profile_images/433519795040817152/1N9coEKo_normal.jpeg" TargetMode="External" /><Relationship Id="rId188" Type="http://schemas.openxmlformats.org/officeDocument/2006/relationships/hyperlink" Target="http://pbs.twimg.com/profile_images/1113987227732692992/I8RrczYV_normal.jpg" TargetMode="External" /><Relationship Id="rId189" Type="http://schemas.openxmlformats.org/officeDocument/2006/relationships/hyperlink" Target="http://pbs.twimg.com/profile_images/840797932798504960/b98Tg7BO_normal.jpg" TargetMode="External" /><Relationship Id="rId190" Type="http://schemas.openxmlformats.org/officeDocument/2006/relationships/hyperlink" Target="http://pbs.twimg.com/profile_images/433519795040817152/1N9coEKo_normal.jpeg" TargetMode="External" /><Relationship Id="rId191" Type="http://schemas.openxmlformats.org/officeDocument/2006/relationships/hyperlink" Target="http://pbs.twimg.com/profile_images/433519795040817152/1N9coEKo_normal.jpeg" TargetMode="External" /><Relationship Id="rId192" Type="http://schemas.openxmlformats.org/officeDocument/2006/relationships/hyperlink" Target="http://pbs.twimg.com/profile_images/433519795040817152/1N9coEKo_normal.jpeg" TargetMode="External" /><Relationship Id="rId193" Type="http://schemas.openxmlformats.org/officeDocument/2006/relationships/hyperlink" Target="http://pbs.twimg.com/profile_images/840797932798504960/b98Tg7BO_normal.jpg" TargetMode="External" /><Relationship Id="rId194" Type="http://schemas.openxmlformats.org/officeDocument/2006/relationships/hyperlink" Target="http://pbs.twimg.com/profile_images/433519795040817152/1N9coEKo_normal.jpeg" TargetMode="External" /><Relationship Id="rId195" Type="http://schemas.openxmlformats.org/officeDocument/2006/relationships/hyperlink" Target="http://pbs.twimg.com/profile_images/433519795040817152/1N9coEKo_normal.jpeg" TargetMode="External" /><Relationship Id="rId196" Type="http://schemas.openxmlformats.org/officeDocument/2006/relationships/hyperlink" Target="http://pbs.twimg.com/profile_images/840797932798504960/b98Tg7BO_normal.jpg" TargetMode="External" /><Relationship Id="rId197" Type="http://schemas.openxmlformats.org/officeDocument/2006/relationships/hyperlink" Target="http://pbs.twimg.com/profile_images/433519795040817152/1N9coEKo_normal.jpeg" TargetMode="External" /><Relationship Id="rId198" Type="http://schemas.openxmlformats.org/officeDocument/2006/relationships/hyperlink" Target="http://pbs.twimg.com/profile_images/433519795040817152/1N9coEKo_normal.jpeg" TargetMode="External" /><Relationship Id="rId199" Type="http://schemas.openxmlformats.org/officeDocument/2006/relationships/hyperlink" Target="http://pbs.twimg.com/profile_images/840797932798504960/b98Tg7BO_normal.jpg" TargetMode="External" /><Relationship Id="rId200" Type="http://schemas.openxmlformats.org/officeDocument/2006/relationships/hyperlink" Target="http://pbs.twimg.com/profile_images/840797932798504960/b98Tg7BO_normal.jpg" TargetMode="External" /><Relationship Id="rId201" Type="http://schemas.openxmlformats.org/officeDocument/2006/relationships/hyperlink" Target="https://pbs.twimg.com/ext_tw_video_thumb/1129790891172851712/pu/img/0CzWJdAxC-hY9Anp.jpg" TargetMode="External" /><Relationship Id="rId202" Type="http://schemas.openxmlformats.org/officeDocument/2006/relationships/hyperlink" Target="http://pbs.twimg.com/profile_images/433519795040817152/1N9coEKo_normal.jpeg" TargetMode="External" /><Relationship Id="rId203" Type="http://schemas.openxmlformats.org/officeDocument/2006/relationships/hyperlink" Target="http://pbs.twimg.com/profile_images/433519795040817152/1N9coEKo_normal.jpeg" TargetMode="External" /><Relationship Id="rId204" Type="http://schemas.openxmlformats.org/officeDocument/2006/relationships/hyperlink" Target="http://pbs.twimg.com/profile_images/433519795040817152/1N9coEKo_normal.jpeg" TargetMode="External" /><Relationship Id="rId205" Type="http://schemas.openxmlformats.org/officeDocument/2006/relationships/hyperlink" Target="http://pbs.twimg.com/profile_images/433519795040817152/1N9coEKo_normal.jpeg" TargetMode="External" /><Relationship Id="rId206" Type="http://schemas.openxmlformats.org/officeDocument/2006/relationships/hyperlink" Target="http://pbs.twimg.com/profile_images/433519795040817152/1N9coEKo_normal.jpeg" TargetMode="External" /><Relationship Id="rId207" Type="http://schemas.openxmlformats.org/officeDocument/2006/relationships/hyperlink" Target="https://pbs.twimg.com/media/D60ZRz0UYAA-KBn.jpg" TargetMode="External" /><Relationship Id="rId208" Type="http://schemas.openxmlformats.org/officeDocument/2006/relationships/hyperlink" Target="http://pbs.twimg.com/profile_images/433519795040817152/1N9coEKo_normal.jpeg" TargetMode="External" /><Relationship Id="rId209" Type="http://schemas.openxmlformats.org/officeDocument/2006/relationships/hyperlink" Target="https://twitter.com/so_uro/status/1129694045272387587" TargetMode="External" /><Relationship Id="rId210" Type="http://schemas.openxmlformats.org/officeDocument/2006/relationships/hyperlink" Target="https://twitter.com/edgarlindenmd/status/1129718022556475392" TargetMode="External" /><Relationship Id="rId211" Type="http://schemas.openxmlformats.org/officeDocument/2006/relationships/hyperlink" Target="https://twitter.com/alejandroacqui2/status/1129799569229983744" TargetMode="External" /><Relationship Id="rId212" Type="http://schemas.openxmlformats.org/officeDocument/2006/relationships/hyperlink" Target="https://twitter.com/hegelts/status/1129600976493666305" TargetMode="External" /><Relationship Id="rId213" Type="http://schemas.openxmlformats.org/officeDocument/2006/relationships/hyperlink" Target="https://twitter.com/hegelts/status/1129836297516748800" TargetMode="External" /><Relationship Id="rId214" Type="http://schemas.openxmlformats.org/officeDocument/2006/relationships/hyperlink" Target="https://twitter.com/docvaruna/status/1129914140829421568" TargetMode="External" /><Relationship Id="rId215" Type="http://schemas.openxmlformats.org/officeDocument/2006/relationships/hyperlink" Target="https://twitter.com/docvaruna/status/1129914140829421568" TargetMode="External" /><Relationship Id="rId216" Type="http://schemas.openxmlformats.org/officeDocument/2006/relationships/hyperlink" Target="https://twitter.com/bellotemateus/status/1129713871340617728" TargetMode="External" /><Relationship Id="rId217" Type="http://schemas.openxmlformats.org/officeDocument/2006/relationships/hyperlink" Target="https://twitter.com/jteoh_hk/status/1129773225804623872" TargetMode="External" /><Relationship Id="rId218" Type="http://schemas.openxmlformats.org/officeDocument/2006/relationships/hyperlink" Target="https://twitter.com/marcelapelayo/status/1129940547794157568" TargetMode="External" /><Relationship Id="rId219" Type="http://schemas.openxmlformats.org/officeDocument/2006/relationships/hyperlink" Target="https://twitter.com/nariotakimoto/status/1129955401468928001" TargetMode="External" /><Relationship Id="rId220" Type="http://schemas.openxmlformats.org/officeDocument/2006/relationships/hyperlink" Target="https://twitter.com/nariotakimoto/status/1129966826010681344" TargetMode="External" /><Relationship Id="rId221" Type="http://schemas.openxmlformats.org/officeDocument/2006/relationships/hyperlink" Target="https://twitter.com/nariotakimoto/status/1129966826010681344" TargetMode="External" /><Relationship Id="rId222" Type="http://schemas.openxmlformats.org/officeDocument/2006/relationships/hyperlink" Target="https://twitter.com/perinealpicasso/status/1129980534904565760" TargetMode="External" /><Relationship Id="rId223" Type="http://schemas.openxmlformats.org/officeDocument/2006/relationships/hyperlink" Target="https://twitter.com/perinealpicasso/status/1129980534904565760" TargetMode="External" /><Relationship Id="rId224" Type="http://schemas.openxmlformats.org/officeDocument/2006/relationships/hyperlink" Target="https://twitter.com/arjunuro9/status/1130007083376504832" TargetMode="External" /><Relationship Id="rId225" Type="http://schemas.openxmlformats.org/officeDocument/2006/relationships/hyperlink" Target="https://twitter.com/arjunuro9/status/1130007083376504832" TargetMode="External" /><Relationship Id="rId226" Type="http://schemas.openxmlformats.org/officeDocument/2006/relationships/hyperlink" Target="https://twitter.com/arjunuro9/status/1129986091405127681" TargetMode="External" /><Relationship Id="rId227" Type="http://schemas.openxmlformats.org/officeDocument/2006/relationships/hyperlink" Target="https://twitter.com/arjunuro9/status/1130007083376504832" TargetMode="External" /><Relationship Id="rId228" Type="http://schemas.openxmlformats.org/officeDocument/2006/relationships/hyperlink" Target="https://twitter.com/arjunuro9/status/1130007083376504832" TargetMode="External" /><Relationship Id="rId229" Type="http://schemas.openxmlformats.org/officeDocument/2006/relationships/hyperlink" Target="https://twitter.com/arjunuro9/status/1130007083376504832" TargetMode="External" /><Relationship Id="rId230" Type="http://schemas.openxmlformats.org/officeDocument/2006/relationships/hyperlink" Target="https://twitter.com/arjunuro9/status/1130007083376504832" TargetMode="External" /><Relationship Id="rId231" Type="http://schemas.openxmlformats.org/officeDocument/2006/relationships/hyperlink" Target="https://twitter.com/arjunuro9/status/1130007083376504832" TargetMode="External" /><Relationship Id="rId232" Type="http://schemas.openxmlformats.org/officeDocument/2006/relationships/hyperlink" Target="https://twitter.com/a_rizalhamid/status/1130015481807527936" TargetMode="External" /><Relationship Id="rId233" Type="http://schemas.openxmlformats.org/officeDocument/2006/relationships/hyperlink" Target="https://twitter.com/lufolkus/status/1130024063554994176" TargetMode="External" /><Relationship Id="rId234" Type="http://schemas.openxmlformats.org/officeDocument/2006/relationships/hyperlink" Target="https://twitter.com/lufolkus/status/1130024063554994176" TargetMode="External" /><Relationship Id="rId235" Type="http://schemas.openxmlformats.org/officeDocument/2006/relationships/hyperlink" Target="https://twitter.com/delataillealex/status/1130030995934203904" TargetMode="External" /><Relationship Id="rId236" Type="http://schemas.openxmlformats.org/officeDocument/2006/relationships/hyperlink" Target="https://twitter.com/jteoh_hk/status/1126841067548995585" TargetMode="External" /><Relationship Id="rId237" Type="http://schemas.openxmlformats.org/officeDocument/2006/relationships/hyperlink" Target="https://twitter.com/gudaruk/status/1126840045971705857" TargetMode="External" /><Relationship Id="rId238" Type="http://schemas.openxmlformats.org/officeDocument/2006/relationships/hyperlink" Target="https://twitter.com/jteoh_hk/status/1126841067548995585" TargetMode="External" /><Relationship Id="rId239" Type="http://schemas.openxmlformats.org/officeDocument/2006/relationships/hyperlink" Target="https://twitter.com/gudaruk/status/1126840045971705857" TargetMode="External" /><Relationship Id="rId240" Type="http://schemas.openxmlformats.org/officeDocument/2006/relationships/hyperlink" Target="https://twitter.com/jteoh_hk/status/1126841067548995585" TargetMode="External" /><Relationship Id="rId241" Type="http://schemas.openxmlformats.org/officeDocument/2006/relationships/hyperlink" Target="https://twitter.com/gudaruk/status/1126840045971705857" TargetMode="External" /><Relationship Id="rId242" Type="http://schemas.openxmlformats.org/officeDocument/2006/relationships/hyperlink" Target="https://twitter.com/jteoh_hk/status/1126841067548995585" TargetMode="External" /><Relationship Id="rId243" Type="http://schemas.openxmlformats.org/officeDocument/2006/relationships/hyperlink" Target="https://twitter.com/gudaruk/status/1126840045971705857" TargetMode="External" /><Relationship Id="rId244" Type="http://schemas.openxmlformats.org/officeDocument/2006/relationships/hyperlink" Target="https://twitter.com/jontxum/status/1129587263979917312" TargetMode="External" /><Relationship Id="rId245" Type="http://schemas.openxmlformats.org/officeDocument/2006/relationships/hyperlink" Target="https://twitter.com/jteoh_hk/status/1126841067548995585" TargetMode="External" /><Relationship Id="rId246" Type="http://schemas.openxmlformats.org/officeDocument/2006/relationships/hyperlink" Target="https://twitter.com/gudaruk/status/1126840045971705857" TargetMode="External" /><Relationship Id="rId247" Type="http://schemas.openxmlformats.org/officeDocument/2006/relationships/hyperlink" Target="https://twitter.com/jteoh_hk/status/1126841067548995585" TargetMode="External" /><Relationship Id="rId248" Type="http://schemas.openxmlformats.org/officeDocument/2006/relationships/hyperlink" Target="https://twitter.com/gudaruk/status/1126840045971705857" TargetMode="External" /><Relationship Id="rId249" Type="http://schemas.openxmlformats.org/officeDocument/2006/relationships/hyperlink" Target="https://twitter.com/jteoh_hk/status/1126841067548995585" TargetMode="External" /><Relationship Id="rId250" Type="http://schemas.openxmlformats.org/officeDocument/2006/relationships/hyperlink" Target="https://twitter.com/gudaruk/status/1126840045971705857" TargetMode="External" /><Relationship Id="rId251" Type="http://schemas.openxmlformats.org/officeDocument/2006/relationships/hyperlink" Target="https://twitter.com/jteoh_hk/status/1126841067548995585" TargetMode="External" /><Relationship Id="rId252" Type="http://schemas.openxmlformats.org/officeDocument/2006/relationships/hyperlink" Target="https://twitter.com/gudaruk/status/1126840045971705857" TargetMode="External" /><Relationship Id="rId253" Type="http://schemas.openxmlformats.org/officeDocument/2006/relationships/hyperlink" Target="https://twitter.com/jteoh_hk/status/1126841067548995585" TargetMode="External" /><Relationship Id="rId254" Type="http://schemas.openxmlformats.org/officeDocument/2006/relationships/hyperlink" Target="https://twitter.com/jteoh_hk/status/1126841067548995585" TargetMode="External" /><Relationship Id="rId255" Type="http://schemas.openxmlformats.org/officeDocument/2006/relationships/hyperlink" Target="https://twitter.com/jteoh_hk/status/1129623826340311041" TargetMode="External" /><Relationship Id="rId256" Type="http://schemas.openxmlformats.org/officeDocument/2006/relationships/hyperlink" Target="https://twitter.com/jteoh_hk/status/1129773176051752960" TargetMode="External" /><Relationship Id="rId257" Type="http://schemas.openxmlformats.org/officeDocument/2006/relationships/hyperlink" Target="https://twitter.com/jteoh_hk/status/1129918527928823808" TargetMode="External" /><Relationship Id="rId258" Type="http://schemas.openxmlformats.org/officeDocument/2006/relationships/hyperlink" Target="https://twitter.com/jteoh_hk/status/1129918536007147521" TargetMode="External" /><Relationship Id="rId259" Type="http://schemas.openxmlformats.org/officeDocument/2006/relationships/hyperlink" Target="https://twitter.com/jteoh_hk/status/1129918541770059776" TargetMode="External" /><Relationship Id="rId260" Type="http://schemas.openxmlformats.org/officeDocument/2006/relationships/hyperlink" Target="https://twitter.com/jteoh_hk/status/1129918561260937217" TargetMode="External" /><Relationship Id="rId261" Type="http://schemas.openxmlformats.org/officeDocument/2006/relationships/hyperlink" Target="https://twitter.com/jteoh_hk/status/1129918561260937217" TargetMode="External" /><Relationship Id="rId262" Type="http://schemas.openxmlformats.org/officeDocument/2006/relationships/hyperlink" Target="https://twitter.com/jteoh_hk/status/1129918568559067136" TargetMode="External" /><Relationship Id="rId263" Type="http://schemas.openxmlformats.org/officeDocument/2006/relationships/hyperlink" Target="https://twitter.com/jteoh_hk/status/1129918580433154049" TargetMode="External" /><Relationship Id="rId264" Type="http://schemas.openxmlformats.org/officeDocument/2006/relationships/hyperlink" Target="https://twitter.com/jteoh_hk/status/1129918580433154049" TargetMode="External" /><Relationship Id="rId265" Type="http://schemas.openxmlformats.org/officeDocument/2006/relationships/hyperlink" Target="https://twitter.com/jteoh_hk/status/1129918580433154049" TargetMode="External" /><Relationship Id="rId266" Type="http://schemas.openxmlformats.org/officeDocument/2006/relationships/hyperlink" Target="https://twitter.com/jteoh_hk/status/1129918580433154049" TargetMode="External" /><Relationship Id="rId267" Type="http://schemas.openxmlformats.org/officeDocument/2006/relationships/hyperlink" Target="https://twitter.com/jteoh_hk/status/1129918580433154049" TargetMode="External" /><Relationship Id="rId268" Type="http://schemas.openxmlformats.org/officeDocument/2006/relationships/hyperlink" Target="https://twitter.com/jteoh_hk/status/1129918580433154049" TargetMode="External" /><Relationship Id="rId269" Type="http://schemas.openxmlformats.org/officeDocument/2006/relationships/hyperlink" Target="https://twitter.com/jteoh_hk/status/1129918580433154049" TargetMode="External" /><Relationship Id="rId270" Type="http://schemas.openxmlformats.org/officeDocument/2006/relationships/hyperlink" Target="https://twitter.com/jteoh_hk/status/1129918580433154049" TargetMode="External" /><Relationship Id="rId271" Type="http://schemas.openxmlformats.org/officeDocument/2006/relationships/hyperlink" Target="https://twitter.com/jteoh_hk/status/1129918580433154049" TargetMode="External" /><Relationship Id="rId272" Type="http://schemas.openxmlformats.org/officeDocument/2006/relationships/hyperlink" Target="https://twitter.com/jteoh_hk/status/1129918580433154049" TargetMode="External" /><Relationship Id="rId273" Type="http://schemas.openxmlformats.org/officeDocument/2006/relationships/hyperlink" Target="https://twitter.com/jteoh_hk/status/1129918580433154049" TargetMode="External" /><Relationship Id="rId274" Type="http://schemas.openxmlformats.org/officeDocument/2006/relationships/hyperlink" Target="https://twitter.com/jteoh_hk/status/1129918580433154049" TargetMode="External" /><Relationship Id="rId275" Type="http://schemas.openxmlformats.org/officeDocument/2006/relationships/hyperlink" Target="https://twitter.com/jteoh_hk/status/1129918580433154049" TargetMode="External" /><Relationship Id="rId276" Type="http://schemas.openxmlformats.org/officeDocument/2006/relationships/hyperlink" Target="https://twitter.com/jteoh_hk/status/1129918580433154049" TargetMode="External" /><Relationship Id="rId277" Type="http://schemas.openxmlformats.org/officeDocument/2006/relationships/hyperlink" Target="https://twitter.com/jteoh_hk/status/1129918580433154049" TargetMode="External" /><Relationship Id="rId278" Type="http://schemas.openxmlformats.org/officeDocument/2006/relationships/hyperlink" Target="https://twitter.com/jteoh_hk/status/1129918580433154049" TargetMode="External" /><Relationship Id="rId279" Type="http://schemas.openxmlformats.org/officeDocument/2006/relationships/hyperlink" Target="https://twitter.com/jteoh_hk/status/1129918580433154049" TargetMode="External" /><Relationship Id="rId280" Type="http://schemas.openxmlformats.org/officeDocument/2006/relationships/hyperlink" Target="https://twitter.com/jteoh_hk/status/1129918580433154049" TargetMode="External" /><Relationship Id="rId281" Type="http://schemas.openxmlformats.org/officeDocument/2006/relationships/hyperlink" Target="https://twitter.com/jteoh_hk/status/1129918580433154049" TargetMode="External" /><Relationship Id="rId282" Type="http://schemas.openxmlformats.org/officeDocument/2006/relationships/hyperlink" Target="https://twitter.com/jteoh_hk/status/1129918580433154049" TargetMode="External" /><Relationship Id="rId283" Type="http://schemas.openxmlformats.org/officeDocument/2006/relationships/hyperlink" Target="https://twitter.com/jteoh_hk/status/1129918580433154049" TargetMode="External" /><Relationship Id="rId284" Type="http://schemas.openxmlformats.org/officeDocument/2006/relationships/hyperlink" Target="https://twitter.com/jteoh_hk/status/1129918580433154049" TargetMode="External" /><Relationship Id="rId285" Type="http://schemas.openxmlformats.org/officeDocument/2006/relationships/hyperlink" Target="https://twitter.com/jteoh_hk/status/1129918587064311810" TargetMode="External" /><Relationship Id="rId286" Type="http://schemas.openxmlformats.org/officeDocument/2006/relationships/hyperlink" Target="https://twitter.com/jteoh_hk/status/1129918587064311810" TargetMode="External" /><Relationship Id="rId287" Type="http://schemas.openxmlformats.org/officeDocument/2006/relationships/hyperlink" Target="https://twitter.com/jteoh_hk/status/1129918680228220928" TargetMode="External" /><Relationship Id="rId288" Type="http://schemas.openxmlformats.org/officeDocument/2006/relationships/hyperlink" Target="https://twitter.com/perinealpicasso/status/1129980534904565760" TargetMode="External" /><Relationship Id="rId289" Type="http://schemas.openxmlformats.org/officeDocument/2006/relationships/hyperlink" Target="https://twitter.com/gudaruk/status/1126840045971705857" TargetMode="External" /><Relationship Id="rId290" Type="http://schemas.openxmlformats.org/officeDocument/2006/relationships/hyperlink" Target="https://twitter.com/gudaruk/status/1126840045971705857" TargetMode="External" /><Relationship Id="rId291" Type="http://schemas.openxmlformats.org/officeDocument/2006/relationships/hyperlink" Target="https://twitter.com/theashwinmallya/status/1129818315654881281" TargetMode="External" /><Relationship Id="rId292" Type="http://schemas.openxmlformats.org/officeDocument/2006/relationships/hyperlink" Target="https://twitter.com/gudaruk/status/1129899747303550976" TargetMode="External" /><Relationship Id="rId293" Type="http://schemas.openxmlformats.org/officeDocument/2006/relationships/hyperlink" Target="https://twitter.com/gudaruk/status/1129951606068269058" TargetMode="External" /><Relationship Id="rId294" Type="http://schemas.openxmlformats.org/officeDocument/2006/relationships/hyperlink" Target="https://twitter.com/sudheerdevana/status/1129913539311882245" TargetMode="External" /><Relationship Id="rId295" Type="http://schemas.openxmlformats.org/officeDocument/2006/relationships/hyperlink" Target="https://twitter.com/sudheerdevana/status/1129916046989832193" TargetMode="External" /><Relationship Id="rId296" Type="http://schemas.openxmlformats.org/officeDocument/2006/relationships/hyperlink" Target="https://twitter.com/sudheerdevana/status/1129916568593260544" TargetMode="External" /><Relationship Id="rId297" Type="http://schemas.openxmlformats.org/officeDocument/2006/relationships/hyperlink" Target="https://twitter.com/sudheerdevana/status/1129919711553175554" TargetMode="External" /><Relationship Id="rId298" Type="http://schemas.openxmlformats.org/officeDocument/2006/relationships/hyperlink" Target="https://twitter.com/gudaruk/status/1129951817968758786" TargetMode="External" /><Relationship Id="rId299" Type="http://schemas.openxmlformats.org/officeDocument/2006/relationships/hyperlink" Target="https://twitter.com/gudaruk/status/1129952436855066625" TargetMode="External" /><Relationship Id="rId300" Type="http://schemas.openxmlformats.org/officeDocument/2006/relationships/hyperlink" Target="https://twitter.com/irfanurology/status/1129789689559486464" TargetMode="External" /><Relationship Id="rId301" Type="http://schemas.openxmlformats.org/officeDocument/2006/relationships/hyperlink" Target="https://twitter.com/arunkumardr/status/1129789470822166530" TargetMode="External" /><Relationship Id="rId302" Type="http://schemas.openxmlformats.org/officeDocument/2006/relationships/hyperlink" Target="https://twitter.com/perinealpicasso/status/1128860953938759681" TargetMode="External" /><Relationship Id="rId303" Type="http://schemas.openxmlformats.org/officeDocument/2006/relationships/hyperlink" Target="https://twitter.com/gudaruk/status/1129951606068269058" TargetMode="External" /><Relationship Id="rId304" Type="http://schemas.openxmlformats.org/officeDocument/2006/relationships/hyperlink" Target="https://twitter.com/gudaruk/status/1130040612684587008" TargetMode="External" /><Relationship Id="rId305" Type="http://schemas.openxmlformats.org/officeDocument/2006/relationships/hyperlink" Target="https://twitter.com/irfanurology/status/1129789689559486464" TargetMode="External" /><Relationship Id="rId306" Type="http://schemas.openxmlformats.org/officeDocument/2006/relationships/hyperlink" Target="https://twitter.com/arunkumardr/status/1129789470822166530" TargetMode="External" /><Relationship Id="rId307" Type="http://schemas.openxmlformats.org/officeDocument/2006/relationships/hyperlink" Target="https://twitter.com/gudaruk/status/1129951606068269058" TargetMode="External" /><Relationship Id="rId308" Type="http://schemas.openxmlformats.org/officeDocument/2006/relationships/hyperlink" Target="https://twitter.com/gudaruk/status/1130040612684587008" TargetMode="External" /><Relationship Id="rId309" Type="http://schemas.openxmlformats.org/officeDocument/2006/relationships/hyperlink" Target="https://twitter.com/irfanurology/status/1129789689559486464" TargetMode="External" /><Relationship Id="rId310" Type="http://schemas.openxmlformats.org/officeDocument/2006/relationships/hyperlink" Target="https://twitter.com/arunkumardr/status/1129789470822166530" TargetMode="External" /><Relationship Id="rId311" Type="http://schemas.openxmlformats.org/officeDocument/2006/relationships/hyperlink" Target="https://twitter.com/gudaruk/status/1129951606068269058" TargetMode="External" /><Relationship Id="rId312" Type="http://schemas.openxmlformats.org/officeDocument/2006/relationships/hyperlink" Target="https://twitter.com/gudaruk/status/1130040612684587008" TargetMode="External" /><Relationship Id="rId313" Type="http://schemas.openxmlformats.org/officeDocument/2006/relationships/hyperlink" Target="https://twitter.com/irfanurology/status/1129789689559486464" TargetMode="External" /><Relationship Id="rId314" Type="http://schemas.openxmlformats.org/officeDocument/2006/relationships/hyperlink" Target="https://twitter.com/arunkumardr/status/1129789470822166530" TargetMode="External" /><Relationship Id="rId315" Type="http://schemas.openxmlformats.org/officeDocument/2006/relationships/hyperlink" Target="https://twitter.com/gudaruk/status/1129951606068269058" TargetMode="External" /><Relationship Id="rId316" Type="http://schemas.openxmlformats.org/officeDocument/2006/relationships/hyperlink" Target="https://twitter.com/gudaruk/status/1130040612684587008" TargetMode="External" /><Relationship Id="rId317" Type="http://schemas.openxmlformats.org/officeDocument/2006/relationships/hyperlink" Target="https://twitter.com/irfanurology/status/1129789689559486464" TargetMode="External" /><Relationship Id="rId318" Type="http://schemas.openxmlformats.org/officeDocument/2006/relationships/hyperlink" Target="https://twitter.com/irfanurology/status/1129789689559486464" TargetMode="External" /><Relationship Id="rId319" Type="http://schemas.openxmlformats.org/officeDocument/2006/relationships/hyperlink" Target="https://twitter.com/irfanurology/status/1129789689559486464" TargetMode="External" /><Relationship Id="rId320" Type="http://schemas.openxmlformats.org/officeDocument/2006/relationships/hyperlink" Target="https://twitter.com/irfanurology/status/1129789689559486464" TargetMode="External" /><Relationship Id="rId321" Type="http://schemas.openxmlformats.org/officeDocument/2006/relationships/hyperlink" Target="https://twitter.com/irfanurology/status/1129789689559486464" TargetMode="External" /><Relationship Id="rId322" Type="http://schemas.openxmlformats.org/officeDocument/2006/relationships/hyperlink" Target="https://twitter.com/irfanurology/status/1129789689559486464" TargetMode="External" /><Relationship Id="rId323" Type="http://schemas.openxmlformats.org/officeDocument/2006/relationships/hyperlink" Target="https://twitter.com/irfanurology/status/1129789689559486464" TargetMode="External" /><Relationship Id="rId324" Type="http://schemas.openxmlformats.org/officeDocument/2006/relationships/hyperlink" Target="https://twitter.com/irfanurology/status/1129789689559486464" TargetMode="External" /><Relationship Id="rId325" Type="http://schemas.openxmlformats.org/officeDocument/2006/relationships/hyperlink" Target="https://twitter.com/irfanurology/status/1129789689559486464" TargetMode="External" /><Relationship Id="rId326" Type="http://schemas.openxmlformats.org/officeDocument/2006/relationships/hyperlink" Target="https://twitter.com/irfanurology/status/1129789689559486464" TargetMode="External" /><Relationship Id="rId327" Type="http://schemas.openxmlformats.org/officeDocument/2006/relationships/hyperlink" Target="https://twitter.com/irfanurology/status/1129789689559486464" TargetMode="External" /><Relationship Id="rId328" Type="http://schemas.openxmlformats.org/officeDocument/2006/relationships/hyperlink" Target="https://twitter.com/irfanurology/status/1129789689559486464" TargetMode="External" /><Relationship Id="rId329" Type="http://schemas.openxmlformats.org/officeDocument/2006/relationships/hyperlink" Target="https://twitter.com/irfanurology/status/1129789689559486464" TargetMode="External" /><Relationship Id="rId330" Type="http://schemas.openxmlformats.org/officeDocument/2006/relationships/hyperlink" Target="https://twitter.com/irfanurology/status/1129789689559486464" TargetMode="External" /><Relationship Id="rId331" Type="http://schemas.openxmlformats.org/officeDocument/2006/relationships/hyperlink" Target="https://twitter.com/irfanurology/status/1129789689559486464" TargetMode="External" /><Relationship Id="rId332" Type="http://schemas.openxmlformats.org/officeDocument/2006/relationships/hyperlink" Target="https://twitter.com/irfanurology/status/1129789689559486464" TargetMode="External" /><Relationship Id="rId333" Type="http://schemas.openxmlformats.org/officeDocument/2006/relationships/hyperlink" Target="https://twitter.com/irfanurology/status/1129789689559486464" TargetMode="External" /><Relationship Id="rId334" Type="http://schemas.openxmlformats.org/officeDocument/2006/relationships/hyperlink" Target="https://twitter.com/arunkumardr/status/1129789470822166530" TargetMode="External" /><Relationship Id="rId335" Type="http://schemas.openxmlformats.org/officeDocument/2006/relationships/hyperlink" Target="https://twitter.com/gudaruk/status/1129951606068269058" TargetMode="External" /><Relationship Id="rId336" Type="http://schemas.openxmlformats.org/officeDocument/2006/relationships/hyperlink" Target="https://twitter.com/gudaruk/status/1130040612684587008" TargetMode="External" /><Relationship Id="rId337" Type="http://schemas.openxmlformats.org/officeDocument/2006/relationships/hyperlink" Target="https://twitter.com/arunkumardr/status/1129789470822166530" TargetMode="External" /><Relationship Id="rId338" Type="http://schemas.openxmlformats.org/officeDocument/2006/relationships/hyperlink" Target="https://twitter.com/gudaruk/status/1129951606068269058" TargetMode="External" /><Relationship Id="rId339" Type="http://schemas.openxmlformats.org/officeDocument/2006/relationships/hyperlink" Target="https://twitter.com/gudaruk/status/1130040612684587008" TargetMode="External" /><Relationship Id="rId340" Type="http://schemas.openxmlformats.org/officeDocument/2006/relationships/hyperlink" Target="https://twitter.com/arunkumardr/status/1129789470822166530" TargetMode="External" /><Relationship Id="rId341" Type="http://schemas.openxmlformats.org/officeDocument/2006/relationships/hyperlink" Target="https://twitter.com/gudaruk/status/1129951606068269058" TargetMode="External" /><Relationship Id="rId342" Type="http://schemas.openxmlformats.org/officeDocument/2006/relationships/hyperlink" Target="https://twitter.com/gudaruk/status/1130040612684587008" TargetMode="External" /><Relationship Id="rId343" Type="http://schemas.openxmlformats.org/officeDocument/2006/relationships/hyperlink" Target="https://twitter.com/arunkumardr/status/1129789470822166530" TargetMode="External" /><Relationship Id="rId344" Type="http://schemas.openxmlformats.org/officeDocument/2006/relationships/hyperlink" Target="https://twitter.com/gudaruk/status/1129951606068269058" TargetMode="External" /><Relationship Id="rId345" Type="http://schemas.openxmlformats.org/officeDocument/2006/relationships/hyperlink" Target="https://twitter.com/gudaruk/status/1130040612684587008" TargetMode="External" /><Relationship Id="rId346" Type="http://schemas.openxmlformats.org/officeDocument/2006/relationships/hyperlink" Target="https://twitter.com/arunkumardr/status/1129789470822166530" TargetMode="External" /><Relationship Id="rId347" Type="http://schemas.openxmlformats.org/officeDocument/2006/relationships/hyperlink" Target="https://twitter.com/gudaruk/status/1129951606068269058" TargetMode="External" /><Relationship Id="rId348" Type="http://schemas.openxmlformats.org/officeDocument/2006/relationships/hyperlink" Target="https://twitter.com/gudaruk/status/1130040612684587008" TargetMode="External" /><Relationship Id="rId349" Type="http://schemas.openxmlformats.org/officeDocument/2006/relationships/hyperlink" Target="https://twitter.com/arunkumardr/status/1129789470822166530" TargetMode="External" /><Relationship Id="rId350" Type="http://schemas.openxmlformats.org/officeDocument/2006/relationships/hyperlink" Target="https://twitter.com/gudaruk/status/1129951606068269058" TargetMode="External" /><Relationship Id="rId351" Type="http://schemas.openxmlformats.org/officeDocument/2006/relationships/hyperlink" Target="https://twitter.com/gudaruk/status/1130040612684587008" TargetMode="External" /><Relationship Id="rId352" Type="http://schemas.openxmlformats.org/officeDocument/2006/relationships/hyperlink" Target="https://twitter.com/arunkumardr/status/1129789470822166530" TargetMode="External" /><Relationship Id="rId353" Type="http://schemas.openxmlformats.org/officeDocument/2006/relationships/hyperlink" Target="https://twitter.com/gudaruk/status/1129951606068269058" TargetMode="External" /><Relationship Id="rId354" Type="http://schemas.openxmlformats.org/officeDocument/2006/relationships/hyperlink" Target="https://twitter.com/gudaruk/status/1130040612684587008" TargetMode="External" /><Relationship Id="rId355" Type="http://schemas.openxmlformats.org/officeDocument/2006/relationships/hyperlink" Target="https://twitter.com/arunkumardr/status/1129789470822166530" TargetMode="External" /><Relationship Id="rId356" Type="http://schemas.openxmlformats.org/officeDocument/2006/relationships/hyperlink" Target="https://twitter.com/gudaruk/status/1129951606068269058" TargetMode="External" /><Relationship Id="rId357" Type="http://schemas.openxmlformats.org/officeDocument/2006/relationships/hyperlink" Target="https://twitter.com/gudaruk/status/1130040612684587008" TargetMode="External" /><Relationship Id="rId358" Type="http://schemas.openxmlformats.org/officeDocument/2006/relationships/hyperlink" Target="https://twitter.com/arunkumardr/status/1129789470822166530" TargetMode="External" /><Relationship Id="rId359" Type="http://schemas.openxmlformats.org/officeDocument/2006/relationships/hyperlink" Target="https://twitter.com/gudaruk/status/1129951606068269058" TargetMode="External" /><Relationship Id="rId360" Type="http://schemas.openxmlformats.org/officeDocument/2006/relationships/hyperlink" Target="https://twitter.com/gudaruk/status/1130040612684587008" TargetMode="External" /><Relationship Id="rId361" Type="http://schemas.openxmlformats.org/officeDocument/2006/relationships/hyperlink" Target="https://twitter.com/arunkumardr/status/1129789470822166530" TargetMode="External" /><Relationship Id="rId362" Type="http://schemas.openxmlformats.org/officeDocument/2006/relationships/hyperlink" Target="https://twitter.com/gudaruk/status/1129951606068269058" TargetMode="External" /><Relationship Id="rId363" Type="http://schemas.openxmlformats.org/officeDocument/2006/relationships/hyperlink" Target="https://twitter.com/gudaruk/status/1130040612684587008" TargetMode="External" /><Relationship Id="rId364" Type="http://schemas.openxmlformats.org/officeDocument/2006/relationships/hyperlink" Target="https://twitter.com/arunkumardr/status/1129789470822166530" TargetMode="External" /><Relationship Id="rId365" Type="http://schemas.openxmlformats.org/officeDocument/2006/relationships/hyperlink" Target="https://twitter.com/gudaruk/status/1129951606068269058" TargetMode="External" /><Relationship Id="rId366" Type="http://schemas.openxmlformats.org/officeDocument/2006/relationships/hyperlink" Target="https://twitter.com/gudaruk/status/1130040612684587008" TargetMode="External" /><Relationship Id="rId367" Type="http://schemas.openxmlformats.org/officeDocument/2006/relationships/hyperlink" Target="https://twitter.com/arunkumardr/status/1129789470822166530" TargetMode="External" /><Relationship Id="rId368" Type="http://schemas.openxmlformats.org/officeDocument/2006/relationships/hyperlink" Target="https://twitter.com/gudaruk/status/1129899747303550976" TargetMode="External" /><Relationship Id="rId369" Type="http://schemas.openxmlformats.org/officeDocument/2006/relationships/hyperlink" Target="https://twitter.com/gudaruk/status/1129951606068269058" TargetMode="External" /><Relationship Id="rId370" Type="http://schemas.openxmlformats.org/officeDocument/2006/relationships/hyperlink" Target="https://twitter.com/gudaruk/status/1130040612684587008" TargetMode="External" /><Relationship Id="rId371" Type="http://schemas.openxmlformats.org/officeDocument/2006/relationships/hyperlink" Target="https://twitter.com/ashwintamhankar/status/1129722960682426368" TargetMode="External" /><Relationship Id="rId372" Type="http://schemas.openxmlformats.org/officeDocument/2006/relationships/hyperlink" Target="https://twitter.com/arunkumardr/status/1129789470822166530" TargetMode="External" /><Relationship Id="rId373" Type="http://schemas.openxmlformats.org/officeDocument/2006/relationships/hyperlink" Target="https://twitter.com/gudaruk/status/1129754810285199361" TargetMode="External" /><Relationship Id="rId374" Type="http://schemas.openxmlformats.org/officeDocument/2006/relationships/hyperlink" Target="https://twitter.com/gudaruk/status/1129951606068269058" TargetMode="External" /><Relationship Id="rId375" Type="http://schemas.openxmlformats.org/officeDocument/2006/relationships/hyperlink" Target="https://twitter.com/gudaruk/status/1130040612684587008" TargetMode="External" /><Relationship Id="rId376" Type="http://schemas.openxmlformats.org/officeDocument/2006/relationships/hyperlink" Target="https://twitter.com/arunkumardr/status/1129789470822166530" TargetMode="External" /><Relationship Id="rId377" Type="http://schemas.openxmlformats.org/officeDocument/2006/relationships/hyperlink" Target="https://twitter.com/gudaruk/status/1129951606068269058" TargetMode="External" /><Relationship Id="rId378" Type="http://schemas.openxmlformats.org/officeDocument/2006/relationships/hyperlink" Target="https://twitter.com/gudaruk/status/1130040612684587008" TargetMode="External" /><Relationship Id="rId379" Type="http://schemas.openxmlformats.org/officeDocument/2006/relationships/hyperlink" Target="https://twitter.com/arunkumardr/status/1129789470822166530" TargetMode="External" /><Relationship Id="rId380" Type="http://schemas.openxmlformats.org/officeDocument/2006/relationships/hyperlink" Target="https://twitter.com/gudaruk/status/1129951606068269058" TargetMode="External" /><Relationship Id="rId381" Type="http://schemas.openxmlformats.org/officeDocument/2006/relationships/hyperlink" Target="https://twitter.com/gudaruk/status/1130040612684587008" TargetMode="External" /><Relationship Id="rId382" Type="http://schemas.openxmlformats.org/officeDocument/2006/relationships/hyperlink" Target="https://twitter.com/arunkumardr/status/1129789470822166530" TargetMode="External" /><Relationship Id="rId383" Type="http://schemas.openxmlformats.org/officeDocument/2006/relationships/hyperlink" Target="https://twitter.com/arunkumardr/status/1129789470822166530" TargetMode="External" /><Relationship Id="rId384" Type="http://schemas.openxmlformats.org/officeDocument/2006/relationships/hyperlink" Target="https://twitter.com/arunkumardr/status/1129790987797008384" TargetMode="External" /><Relationship Id="rId385" Type="http://schemas.openxmlformats.org/officeDocument/2006/relationships/hyperlink" Target="https://twitter.com/gudaruk/status/1129951606068269058" TargetMode="External" /><Relationship Id="rId386" Type="http://schemas.openxmlformats.org/officeDocument/2006/relationships/hyperlink" Target="https://twitter.com/gudaruk/status/1130040612684587008" TargetMode="External" /><Relationship Id="rId387" Type="http://schemas.openxmlformats.org/officeDocument/2006/relationships/hyperlink" Target="https://twitter.com/gudaruk/status/1129951606068269058" TargetMode="External" /><Relationship Id="rId388" Type="http://schemas.openxmlformats.org/officeDocument/2006/relationships/hyperlink" Target="https://twitter.com/gudaruk/status/1130040612684587008" TargetMode="External" /><Relationship Id="rId389" Type="http://schemas.openxmlformats.org/officeDocument/2006/relationships/hyperlink" Target="https://twitter.com/gudaruk/status/1128582694793703424" TargetMode="External" /><Relationship Id="rId390" Type="http://schemas.openxmlformats.org/officeDocument/2006/relationships/hyperlink" Target="https://twitter.com/gudaruk/status/1129586883393015809" TargetMode="External" /><Relationship Id="rId391" Type="http://schemas.openxmlformats.org/officeDocument/2006/relationships/hyperlink" Target="https://twitter.com/gudaruk/status/1129744092471201793" TargetMode="External" /><Relationship Id="rId392" Type="http://schemas.openxmlformats.org/officeDocument/2006/relationships/hyperlink" Target="https://api.twitter.com/1.1/geo/id/6d5542f8d837770d.json" TargetMode="External" /><Relationship Id="rId393" Type="http://schemas.openxmlformats.org/officeDocument/2006/relationships/comments" Target="../comments1.xml" /><Relationship Id="rId394" Type="http://schemas.openxmlformats.org/officeDocument/2006/relationships/vmlDrawing" Target="../drawings/vmlDrawing1.vml" /><Relationship Id="rId395" Type="http://schemas.openxmlformats.org/officeDocument/2006/relationships/table" Target="../tables/table1.xml" /><Relationship Id="rId39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gudaruk/status/1129586883393015809" TargetMode="External" /><Relationship Id="rId2" Type="http://schemas.openxmlformats.org/officeDocument/2006/relationships/hyperlink" Target="https://twitter.com/Uro_News/status/1129388350241165314" TargetMode="External" /><Relationship Id="rId3" Type="http://schemas.openxmlformats.org/officeDocument/2006/relationships/hyperlink" Target="https://twitter.com/gudaruk/status/1129586883393015809" TargetMode="External" /><Relationship Id="rId4" Type="http://schemas.openxmlformats.org/officeDocument/2006/relationships/hyperlink" Target="https://twitter.com/gudaruk/status/1129586883393015809" TargetMode="External" /><Relationship Id="rId5" Type="http://schemas.openxmlformats.org/officeDocument/2006/relationships/hyperlink" Target="https://twitter.com/gudaruk/status/1129586883393015809" TargetMode="External" /><Relationship Id="rId6" Type="http://schemas.openxmlformats.org/officeDocument/2006/relationships/hyperlink" Target="https://twitter.com/Uro_News/status/1129388350241165314" TargetMode="External" /><Relationship Id="rId7" Type="http://schemas.openxmlformats.org/officeDocument/2006/relationships/hyperlink" Target="https://twitter.com/Uro_News/status/1129388350241165314" TargetMode="External" /><Relationship Id="rId8" Type="http://schemas.openxmlformats.org/officeDocument/2006/relationships/hyperlink" Target="https://twitter.com/Uro_News/status/1129388350241165314" TargetMode="External" /><Relationship Id="rId9" Type="http://schemas.openxmlformats.org/officeDocument/2006/relationships/hyperlink" Target="https://www.ncbi.nlm.nih.gov/pubmed/30652661" TargetMode="External" /><Relationship Id="rId10" Type="http://schemas.openxmlformats.org/officeDocument/2006/relationships/hyperlink" Target="https://www.ncbi.nlm.nih.gov/pmc/articles/PMC6458815/" TargetMode="External" /><Relationship Id="rId11" Type="http://schemas.openxmlformats.org/officeDocument/2006/relationships/hyperlink" Target="https://twitter.com/jeleu_dpg/status/1128379994990940160" TargetMode="External" /><Relationship Id="rId12" Type="http://schemas.openxmlformats.org/officeDocument/2006/relationships/hyperlink" Target="http://www.jeleu.com/index.php/JELEU/article/view/44" TargetMode="External" /><Relationship Id="rId13" Type="http://schemas.openxmlformats.org/officeDocument/2006/relationships/hyperlink" Target="https://twitter.com/Uro_News/status/1129388350241165314" TargetMode="External" /><Relationship Id="rId14" Type="http://schemas.openxmlformats.org/officeDocument/2006/relationships/hyperlink" Target="https://pbs.twimg.com/media/D66Xb2tUEAEuueo.jpg" TargetMode="External" /><Relationship Id="rId15" Type="http://schemas.openxmlformats.org/officeDocument/2006/relationships/hyperlink" Target="https://pbs.twimg.com/ext_tw_video_thumb/1129790891172851712/pu/img/0CzWJdAxC-hY9Anp.jpg" TargetMode="External" /><Relationship Id="rId16" Type="http://schemas.openxmlformats.org/officeDocument/2006/relationships/hyperlink" Target="https://pbs.twimg.com/ext_tw_video_thumb/1129817973177241600/pu/img/SN9lVugyK7RmaaL3.jpg" TargetMode="External" /><Relationship Id="rId17" Type="http://schemas.openxmlformats.org/officeDocument/2006/relationships/hyperlink" Target="https://pbs.twimg.com/media/D6qFCz-V4AAyeUU.jpg" TargetMode="External" /><Relationship Id="rId18" Type="http://schemas.openxmlformats.org/officeDocument/2006/relationships/hyperlink" Target="https://pbs.twimg.com/ext_tw_video_thumb/1129790891172851712/pu/img/0CzWJdAxC-hY9Anp.jpg" TargetMode="External" /><Relationship Id="rId19" Type="http://schemas.openxmlformats.org/officeDocument/2006/relationships/hyperlink" Target="https://pbs.twimg.com/media/D60ZRz0UYAA-KBn.jpg" TargetMode="External" /><Relationship Id="rId20" Type="http://schemas.openxmlformats.org/officeDocument/2006/relationships/hyperlink" Target="http://pbs.twimg.com/profile_images/1083391740285833217/xZrVbDmE_normal.jpg" TargetMode="External" /><Relationship Id="rId21" Type="http://schemas.openxmlformats.org/officeDocument/2006/relationships/hyperlink" Target="http://pbs.twimg.com/profile_images/819609184622653440/OkOZfniM_normal.jpg" TargetMode="External" /><Relationship Id="rId22" Type="http://schemas.openxmlformats.org/officeDocument/2006/relationships/hyperlink" Target="http://pbs.twimg.com/profile_images/1127700601272401920/myEetYjM_normal.jpg" TargetMode="External" /><Relationship Id="rId23" Type="http://schemas.openxmlformats.org/officeDocument/2006/relationships/hyperlink" Target="http://pbs.twimg.com/profile_images/1049016032495456256/AicWH6JW_normal.jpg" TargetMode="External" /><Relationship Id="rId24" Type="http://schemas.openxmlformats.org/officeDocument/2006/relationships/hyperlink" Target="http://pbs.twimg.com/profile_images/1049016032495456256/AicWH6JW_normal.jpg" TargetMode="External" /><Relationship Id="rId25" Type="http://schemas.openxmlformats.org/officeDocument/2006/relationships/hyperlink" Target="http://pbs.twimg.com/profile_images/1081873672120471553/TNT6J66S_normal.jpg" TargetMode="External" /><Relationship Id="rId26" Type="http://schemas.openxmlformats.org/officeDocument/2006/relationships/hyperlink" Target="http://pbs.twimg.com/profile_images/950862097558200321/c7tQ82Jp_normal.jpg" TargetMode="External" /><Relationship Id="rId27" Type="http://schemas.openxmlformats.org/officeDocument/2006/relationships/hyperlink" Target="http://pbs.twimg.com/profile_images/1021355802286702592/kQCjs-3R_normal.jpg" TargetMode="External" /><Relationship Id="rId28" Type="http://schemas.openxmlformats.org/officeDocument/2006/relationships/hyperlink" Target="http://pbs.twimg.com/profile_images/3039620699/975d0746eb544ad856b1f16b0445bebf_normal.jpeg" TargetMode="External" /><Relationship Id="rId29" Type="http://schemas.openxmlformats.org/officeDocument/2006/relationships/hyperlink" Target="http://pbs.twimg.com/profile_images/1037219660209561602/RRHVa6O0_normal.jpg" TargetMode="External" /><Relationship Id="rId30" Type="http://schemas.openxmlformats.org/officeDocument/2006/relationships/hyperlink" Target="http://pbs.twimg.com/profile_images/1037219660209561602/RRHVa6O0_normal.jpg" TargetMode="External" /><Relationship Id="rId31" Type="http://schemas.openxmlformats.org/officeDocument/2006/relationships/hyperlink" Target="http://pbs.twimg.com/profile_images/1098615948523827200/tcCb-QTP_normal.jpg" TargetMode="External" /><Relationship Id="rId32" Type="http://schemas.openxmlformats.org/officeDocument/2006/relationships/hyperlink" Target="https://pbs.twimg.com/media/D66Xb2tUEAEuueo.jpg" TargetMode="External" /><Relationship Id="rId33" Type="http://schemas.openxmlformats.org/officeDocument/2006/relationships/hyperlink" Target="http://pbs.twimg.com/profile_images/1112785001819459584/yHcC2q3i_normal.png" TargetMode="External" /><Relationship Id="rId34" Type="http://schemas.openxmlformats.org/officeDocument/2006/relationships/hyperlink" Target="http://pbs.twimg.com/profile_images/871572316890595329/FQIQ4OUJ_normal.jpg" TargetMode="External" /><Relationship Id="rId35" Type="http://schemas.openxmlformats.org/officeDocument/2006/relationships/hyperlink" Target="http://pbs.twimg.com/profile_images/1256821682/31_normal.gif" TargetMode="External" /><Relationship Id="rId36" Type="http://schemas.openxmlformats.org/officeDocument/2006/relationships/hyperlink" Target="http://pbs.twimg.com/profile_images/1097967295903739905/fQVwapKs_normal.jpg" TargetMode="External" /><Relationship Id="rId37" Type="http://schemas.openxmlformats.org/officeDocument/2006/relationships/hyperlink" Target="http://pbs.twimg.com/profile_images/1021355802286702592/kQCjs-3R_normal.jpg" TargetMode="External" /><Relationship Id="rId38" Type="http://schemas.openxmlformats.org/officeDocument/2006/relationships/hyperlink" Target="http://pbs.twimg.com/profile_images/433519795040817152/1N9coEKo_normal.jpeg" TargetMode="External" /><Relationship Id="rId39" Type="http://schemas.openxmlformats.org/officeDocument/2006/relationships/hyperlink" Target="http://pbs.twimg.com/profile_images/616999290116780032/rTmoBzN3_normal.jpg" TargetMode="External" /><Relationship Id="rId40" Type="http://schemas.openxmlformats.org/officeDocument/2006/relationships/hyperlink" Target="http://pbs.twimg.com/profile_images/1021355802286702592/kQCjs-3R_normal.jpg" TargetMode="External" /><Relationship Id="rId41" Type="http://schemas.openxmlformats.org/officeDocument/2006/relationships/hyperlink" Target="http://pbs.twimg.com/profile_images/1021355802286702592/kQCjs-3R_normal.jpg" TargetMode="External" /><Relationship Id="rId42" Type="http://schemas.openxmlformats.org/officeDocument/2006/relationships/hyperlink" Target="http://pbs.twimg.com/profile_images/1021355802286702592/kQCjs-3R_normal.jpg" TargetMode="External" /><Relationship Id="rId43" Type="http://schemas.openxmlformats.org/officeDocument/2006/relationships/hyperlink" Target="http://pbs.twimg.com/profile_images/1021355802286702592/kQCjs-3R_normal.jpg" TargetMode="External" /><Relationship Id="rId44" Type="http://schemas.openxmlformats.org/officeDocument/2006/relationships/hyperlink" Target="http://pbs.twimg.com/profile_images/1021355802286702592/kQCjs-3R_normal.jpg" TargetMode="External" /><Relationship Id="rId45" Type="http://schemas.openxmlformats.org/officeDocument/2006/relationships/hyperlink" Target="http://pbs.twimg.com/profile_images/1021355802286702592/kQCjs-3R_normal.jpg" TargetMode="External" /><Relationship Id="rId46" Type="http://schemas.openxmlformats.org/officeDocument/2006/relationships/hyperlink" Target="https://pbs.twimg.com/ext_tw_video_thumb/1129790891172851712/pu/img/0CzWJdAxC-hY9Anp.jpg" TargetMode="External" /><Relationship Id="rId47" Type="http://schemas.openxmlformats.org/officeDocument/2006/relationships/hyperlink" Target="http://pbs.twimg.com/profile_images/1021355802286702592/kQCjs-3R_normal.jpg" TargetMode="External" /><Relationship Id="rId48" Type="http://schemas.openxmlformats.org/officeDocument/2006/relationships/hyperlink" Target="http://pbs.twimg.com/profile_images/1021355802286702592/kQCjs-3R_normal.jpg" TargetMode="External" /><Relationship Id="rId49" Type="http://schemas.openxmlformats.org/officeDocument/2006/relationships/hyperlink" Target="http://pbs.twimg.com/profile_images/1021355802286702592/kQCjs-3R_normal.jpg" TargetMode="External" /><Relationship Id="rId50" Type="http://schemas.openxmlformats.org/officeDocument/2006/relationships/hyperlink" Target="https://pbs.twimg.com/ext_tw_video_thumb/1129817973177241600/pu/img/SN9lVugyK7RmaaL3.jpg" TargetMode="External" /><Relationship Id="rId51" Type="http://schemas.openxmlformats.org/officeDocument/2006/relationships/hyperlink" Target="http://pbs.twimg.com/profile_images/433519795040817152/1N9coEKo_normal.jpeg" TargetMode="External" /><Relationship Id="rId52" Type="http://schemas.openxmlformats.org/officeDocument/2006/relationships/hyperlink" Target="http://pbs.twimg.com/profile_images/433519795040817152/1N9coEKo_normal.jpeg" TargetMode="External" /><Relationship Id="rId53" Type="http://schemas.openxmlformats.org/officeDocument/2006/relationships/hyperlink" Target="http://pbs.twimg.com/profile_images/992967611771162625/ID_eXCJq_normal.jpg" TargetMode="External" /><Relationship Id="rId54" Type="http://schemas.openxmlformats.org/officeDocument/2006/relationships/hyperlink" Target="http://pbs.twimg.com/profile_images/992967611771162625/ID_eXCJq_normal.jpg" TargetMode="External" /><Relationship Id="rId55" Type="http://schemas.openxmlformats.org/officeDocument/2006/relationships/hyperlink" Target="http://pbs.twimg.com/profile_images/992967611771162625/ID_eXCJq_normal.jpg" TargetMode="External" /><Relationship Id="rId56" Type="http://schemas.openxmlformats.org/officeDocument/2006/relationships/hyperlink" Target="http://pbs.twimg.com/profile_images/992967611771162625/ID_eXCJq_normal.jpg" TargetMode="External" /><Relationship Id="rId57" Type="http://schemas.openxmlformats.org/officeDocument/2006/relationships/hyperlink" Target="http://pbs.twimg.com/profile_images/433519795040817152/1N9coEKo_normal.jpeg" TargetMode="External" /><Relationship Id="rId58" Type="http://schemas.openxmlformats.org/officeDocument/2006/relationships/hyperlink" Target="http://pbs.twimg.com/profile_images/433519795040817152/1N9coEKo_normal.jpeg" TargetMode="External" /><Relationship Id="rId59" Type="http://schemas.openxmlformats.org/officeDocument/2006/relationships/hyperlink" Target="http://pbs.twimg.com/profile_images/1021964819837202433/w_TcxugM_normal.jpg" TargetMode="External" /><Relationship Id="rId60" Type="http://schemas.openxmlformats.org/officeDocument/2006/relationships/hyperlink" Target="http://pbs.twimg.com/profile_images/840797932798504960/b98Tg7BO_normal.jpg" TargetMode="External" /><Relationship Id="rId61" Type="http://schemas.openxmlformats.org/officeDocument/2006/relationships/hyperlink" Target="https://pbs.twimg.com/media/D6qFCz-V4AAyeUU.jpg" TargetMode="External" /><Relationship Id="rId62" Type="http://schemas.openxmlformats.org/officeDocument/2006/relationships/hyperlink" Target="http://pbs.twimg.com/profile_images/433519795040817152/1N9coEKo_normal.jpeg" TargetMode="External" /><Relationship Id="rId63" Type="http://schemas.openxmlformats.org/officeDocument/2006/relationships/hyperlink" Target="http://pbs.twimg.com/profile_images/1113987227732692992/I8RrczYV_normal.jpg" TargetMode="External" /><Relationship Id="rId64" Type="http://schemas.openxmlformats.org/officeDocument/2006/relationships/hyperlink" Target="http://pbs.twimg.com/profile_images/433519795040817152/1N9coEKo_normal.jpeg" TargetMode="External" /><Relationship Id="rId65" Type="http://schemas.openxmlformats.org/officeDocument/2006/relationships/hyperlink" Target="https://pbs.twimg.com/ext_tw_video_thumb/1129790891172851712/pu/img/0CzWJdAxC-hY9Anp.jpg" TargetMode="External" /><Relationship Id="rId66" Type="http://schemas.openxmlformats.org/officeDocument/2006/relationships/hyperlink" Target="http://pbs.twimg.com/profile_images/433519795040817152/1N9coEKo_normal.jpeg" TargetMode="External" /><Relationship Id="rId67" Type="http://schemas.openxmlformats.org/officeDocument/2006/relationships/hyperlink" Target="https://pbs.twimg.com/media/D60ZRz0UYAA-KBn.jpg" TargetMode="External" /><Relationship Id="rId68" Type="http://schemas.openxmlformats.org/officeDocument/2006/relationships/hyperlink" Target="http://pbs.twimg.com/profile_images/433519795040817152/1N9coEKo_normal.jpeg" TargetMode="External" /><Relationship Id="rId69" Type="http://schemas.openxmlformats.org/officeDocument/2006/relationships/hyperlink" Target="https://twitter.com/so_uro/status/1129694045272387587" TargetMode="External" /><Relationship Id="rId70" Type="http://schemas.openxmlformats.org/officeDocument/2006/relationships/hyperlink" Target="https://twitter.com/edgarlindenmd/status/1129718022556475392" TargetMode="External" /><Relationship Id="rId71" Type="http://schemas.openxmlformats.org/officeDocument/2006/relationships/hyperlink" Target="https://twitter.com/alejandroacqui2/status/1129799569229983744" TargetMode="External" /><Relationship Id="rId72" Type="http://schemas.openxmlformats.org/officeDocument/2006/relationships/hyperlink" Target="https://twitter.com/hegelts/status/1129600976493666305" TargetMode="External" /><Relationship Id="rId73" Type="http://schemas.openxmlformats.org/officeDocument/2006/relationships/hyperlink" Target="https://twitter.com/hegelts/status/1129836297516748800" TargetMode="External" /><Relationship Id="rId74" Type="http://schemas.openxmlformats.org/officeDocument/2006/relationships/hyperlink" Target="https://twitter.com/docvaruna/status/1129914140829421568" TargetMode="External" /><Relationship Id="rId75" Type="http://schemas.openxmlformats.org/officeDocument/2006/relationships/hyperlink" Target="https://twitter.com/bellotemateus/status/1129713871340617728" TargetMode="External" /><Relationship Id="rId76" Type="http://schemas.openxmlformats.org/officeDocument/2006/relationships/hyperlink" Target="https://twitter.com/jteoh_hk/status/1129773225804623872" TargetMode="External" /><Relationship Id="rId77" Type="http://schemas.openxmlformats.org/officeDocument/2006/relationships/hyperlink" Target="https://twitter.com/marcelapelayo/status/1129940547794157568" TargetMode="External" /><Relationship Id="rId78" Type="http://schemas.openxmlformats.org/officeDocument/2006/relationships/hyperlink" Target="https://twitter.com/nariotakimoto/status/1129955401468928001" TargetMode="External" /><Relationship Id="rId79" Type="http://schemas.openxmlformats.org/officeDocument/2006/relationships/hyperlink" Target="https://twitter.com/nariotakimoto/status/1129966826010681344" TargetMode="External" /><Relationship Id="rId80" Type="http://schemas.openxmlformats.org/officeDocument/2006/relationships/hyperlink" Target="https://twitter.com/perinealpicasso/status/1129980534904565760" TargetMode="External" /><Relationship Id="rId81" Type="http://schemas.openxmlformats.org/officeDocument/2006/relationships/hyperlink" Target="https://twitter.com/arjunuro9/status/1130007083376504832" TargetMode="External" /><Relationship Id="rId82" Type="http://schemas.openxmlformats.org/officeDocument/2006/relationships/hyperlink" Target="https://twitter.com/arjunuro9/status/1129986091405127681" TargetMode="External" /><Relationship Id="rId83" Type="http://schemas.openxmlformats.org/officeDocument/2006/relationships/hyperlink" Target="https://twitter.com/a_rizalhamid/status/1130015481807527936" TargetMode="External" /><Relationship Id="rId84" Type="http://schemas.openxmlformats.org/officeDocument/2006/relationships/hyperlink" Target="https://twitter.com/lufolkus/status/1130024063554994176" TargetMode="External" /><Relationship Id="rId85" Type="http://schemas.openxmlformats.org/officeDocument/2006/relationships/hyperlink" Target="https://twitter.com/delataillealex/status/1130030995934203904" TargetMode="External" /><Relationship Id="rId86" Type="http://schemas.openxmlformats.org/officeDocument/2006/relationships/hyperlink" Target="https://twitter.com/jteoh_hk/status/1126841067548995585" TargetMode="External" /><Relationship Id="rId87" Type="http://schemas.openxmlformats.org/officeDocument/2006/relationships/hyperlink" Target="https://twitter.com/gudaruk/status/1126840045971705857" TargetMode="External" /><Relationship Id="rId88" Type="http://schemas.openxmlformats.org/officeDocument/2006/relationships/hyperlink" Target="https://twitter.com/jontxum/status/1129587263979917312" TargetMode="External" /><Relationship Id="rId89" Type="http://schemas.openxmlformats.org/officeDocument/2006/relationships/hyperlink" Target="https://twitter.com/jteoh_hk/status/1129623826340311041" TargetMode="External" /><Relationship Id="rId90" Type="http://schemas.openxmlformats.org/officeDocument/2006/relationships/hyperlink" Target="https://twitter.com/jteoh_hk/status/1129773176051752960" TargetMode="External" /><Relationship Id="rId91" Type="http://schemas.openxmlformats.org/officeDocument/2006/relationships/hyperlink" Target="https://twitter.com/jteoh_hk/status/1129918527928823808" TargetMode="External" /><Relationship Id="rId92" Type="http://schemas.openxmlformats.org/officeDocument/2006/relationships/hyperlink" Target="https://twitter.com/jteoh_hk/status/1129918536007147521" TargetMode="External" /><Relationship Id="rId93" Type="http://schemas.openxmlformats.org/officeDocument/2006/relationships/hyperlink" Target="https://twitter.com/jteoh_hk/status/1129918541770059776" TargetMode="External" /><Relationship Id="rId94" Type="http://schemas.openxmlformats.org/officeDocument/2006/relationships/hyperlink" Target="https://twitter.com/jteoh_hk/status/1129918561260937217" TargetMode="External" /><Relationship Id="rId95" Type="http://schemas.openxmlformats.org/officeDocument/2006/relationships/hyperlink" Target="https://twitter.com/jteoh_hk/status/1129918568559067136" TargetMode="External" /><Relationship Id="rId96" Type="http://schemas.openxmlformats.org/officeDocument/2006/relationships/hyperlink" Target="https://twitter.com/jteoh_hk/status/1129918580433154049" TargetMode="External" /><Relationship Id="rId97" Type="http://schemas.openxmlformats.org/officeDocument/2006/relationships/hyperlink" Target="https://twitter.com/jteoh_hk/status/1129918587064311810" TargetMode="External" /><Relationship Id="rId98" Type="http://schemas.openxmlformats.org/officeDocument/2006/relationships/hyperlink" Target="https://twitter.com/jteoh_hk/status/1129918680228220928" TargetMode="External" /><Relationship Id="rId99" Type="http://schemas.openxmlformats.org/officeDocument/2006/relationships/hyperlink" Target="https://twitter.com/theashwinmallya/status/1129818315654881281" TargetMode="External" /><Relationship Id="rId100" Type="http://schemas.openxmlformats.org/officeDocument/2006/relationships/hyperlink" Target="https://twitter.com/gudaruk/status/1129899747303550976" TargetMode="External" /><Relationship Id="rId101" Type="http://schemas.openxmlformats.org/officeDocument/2006/relationships/hyperlink" Target="https://twitter.com/gudaruk/status/1129951606068269058" TargetMode="External" /><Relationship Id="rId102" Type="http://schemas.openxmlformats.org/officeDocument/2006/relationships/hyperlink" Target="https://twitter.com/sudheerdevana/status/1129913539311882245" TargetMode="External" /><Relationship Id="rId103" Type="http://schemas.openxmlformats.org/officeDocument/2006/relationships/hyperlink" Target="https://twitter.com/sudheerdevana/status/1129916046989832193" TargetMode="External" /><Relationship Id="rId104" Type="http://schemas.openxmlformats.org/officeDocument/2006/relationships/hyperlink" Target="https://twitter.com/sudheerdevana/status/1129916568593260544" TargetMode="External" /><Relationship Id="rId105" Type="http://schemas.openxmlformats.org/officeDocument/2006/relationships/hyperlink" Target="https://twitter.com/sudheerdevana/status/1129919711553175554" TargetMode="External" /><Relationship Id="rId106" Type="http://schemas.openxmlformats.org/officeDocument/2006/relationships/hyperlink" Target="https://twitter.com/gudaruk/status/1129951817968758786" TargetMode="External" /><Relationship Id="rId107" Type="http://schemas.openxmlformats.org/officeDocument/2006/relationships/hyperlink" Target="https://twitter.com/gudaruk/status/1129952436855066625" TargetMode="External" /><Relationship Id="rId108" Type="http://schemas.openxmlformats.org/officeDocument/2006/relationships/hyperlink" Target="https://twitter.com/irfanurology/status/1129789689559486464" TargetMode="External" /><Relationship Id="rId109" Type="http://schemas.openxmlformats.org/officeDocument/2006/relationships/hyperlink" Target="https://twitter.com/arunkumardr/status/1129789470822166530" TargetMode="External" /><Relationship Id="rId110" Type="http://schemas.openxmlformats.org/officeDocument/2006/relationships/hyperlink" Target="https://twitter.com/perinealpicasso/status/1128860953938759681" TargetMode="External" /><Relationship Id="rId111" Type="http://schemas.openxmlformats.org/officeDocument/2006/relationships/hyperlink" Target="https://twitter.com/gudaruk/status/1130040612684587008" TargetMode="External" /><Relationship Id="rId112" Type="http://schemas.openxmlformats.org/officeDocument/2006/relationships/hyperlink" Target="https://twitter.com/ashwintamhankar/status/1129722960682426368" TargetMode="External" /><Relationship Id="rId113" Type="http://schemas.openxmlformats.org/officeDocument/2006/relationships/hyperlink" Target="https://twitter.com/gudaruk/status/1129754810285199361" TargetMode="External" /><Relationship Id="rId114" Type="http://schemas.openxmlformats.org/officeDocument/2006/relationships/hyperlink" Target="https://twitter.com/arunkumardr/status/1129790987797008384" TargetMode="External" /><Relationship Id="rId115" Type="http://schemas.openxmlformats.org/officeDocument/2006/relationships/hyperlink" Target="https://twitter.com/gudaruk/status/1128582694793703424" TargetMode="External" /><Relationship Id="rId116" Type="http://schemas.openxmlformats.org/officeDocument/2006/relationships/hyperlink" Target="https://twitter.com/gudaruk/status/1129586883393015809" TargetMode="External" /><Relationship Id="rId117" Type="http://schemas.openxmlformats.org/officeDocument/2006/relationships/hyperlink" Target="https://twitter.com/gudaruk/status/1129744092471201793" TargetMode="External" /><Relationship Id="rId118" Type="http://schemas.openxmlformats.org/officeDocument/2006/relationships/hyperlink" Target="https://api.twitter.com/1.1/geo/id/6d5542f8d837770d.json" TargetMode="External" /><Relationship Id="rId119" Type="http://schemas.openxmlformats.org/officeDocument/2006/relationships/comments" Target="../comments12.xml" /><Relationship Id="rId120" Type="http://schemas.openxmlformats.org/officeDocument/2006/relationships/vmlDrawing" Target="../drawings/vmlDrawing6.vml" /><Relationship Id="rId121" Type="http://schemas.openxmlformats.org/officeDocument/2006/relationships/table" Target="../tables/table22.xml" /><Relationship Id="rId12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bZTpObWP5I" TargetMode="External" /><Relationship Id="rId2" Type="http://schemas.openxmlformats.org/officeDocument/2006/relationships/hyperlink" Target="https://t.co/xBfK2bTSjU" TargetMode="External" /><Relationship Id="rId3" Type="http://schemas.openxmlformats.org/officeDocument/2006/relationships/hyperlink" Target="https://t.co/Q6E54Ankgt" TargetMode="External" /><Relationship Id="rId4" Type="http://schemas.openxmlformats.org/officeDocument/2006/relationships/hyperlink" Target="https://t.co/aEO93BiAi0" TargetMode="External" /><Relationship Id="rId5" Type="http://schemas.openxmlformats.org/officeDocument/2006/relationships/hyperlink" Target="https://t.co/J17MRmHg2P" TargetMode="External" /><Relationship Id="rId6" Type="http://schemas.openxmlformats.org/officeDocument/2006/relationships/hyperlink" Target="https://t.co/zDBfaRDC6b" TargetMode="External" /><Relationship Id="rId7" Type="http://schemas.openxmlformats.org/officeDocument/2006/relationships/hyperlink" Target="https://t.co/VADxSFmziT" TargetMode="External" /><Relationship Id="rId8" Type="http://schemas.openxmlformats.org/officeDocument/2006/relationships/hyperlink" Target="https://t.co/Pt8wZfXlRT" TargetMode="External" /><Relationship Id="rId9" Type="http://schemas.openxmlformats.org/officeDocument/2006/relationships/hyperlink" Target="https://t.co/SOp4BD3UPk" TargetMode="External" /><Relationship Id="rId10" Type="http://schemas.openxmlformats.org/officeDocument/2006/relationships/hyperlink" Target="https://t.co/K7GoFuuLbK" TargetMode="External" /><Relationship Id="rId11" Type="http://schemas.openxmlformats.org/officeDocument/2006/relationships/hyperlink" Target="https://t.co/xQBY8TfSlf" TargetMode="External" /><Relationship Id="rId12" Type="http://schemas.openxmlformats.org/officeDocument/2006/relationships/hyperlink" Target="https://t.co/aa5RCrGtnr" TargetMode="External" /><Relationship Id="rId13" Type="http://schemas.openxmlformats.org/officeDocument/2006/relationships/hyperlink" Target="https://t.co/FMBBs6Oquy" TargetMode="External" /><Relationship Id="rId14" Type="http://schemas.openxmlformats.org/officeDocument/2006/relationships/hyperlink" Target="https://t.co/yZt0zB3fEq" TargetMode="External" /><Relationship Id="rId15" Type="http://schemas.openxmlformats.org/officeDocument/2006/relationships/hyperlink" Target="https://t.co/W5Qf48cOUV" TargetMode="External" /><Relationship Id="rId16" Type="http://schemas.openxmlformats.org/officeDocument/2006/relationships/hyperlink" Target="https://t.co/l1YYvgPMwD" TargetMode="External" /><Relationship Id="rId17" Type="http://schemas.openxmlformats.org/officeDocument/2006/relationships/hyperlink" Target="https://t.co/0E73cDELs8" TargetMode="External" /><Relationship Id="rId18" Type="http://schemas.openxmlformats.org/officeDocument/2006/relationships/hyperlink" Target="https://t.co/KlZKIWekoQ" TargetMode="External" /><Relationship Id="rId19" Type="http://schemas.openxmlformats.org/officeDocument/2006/relationships/hyperlink" Target="https://pbs.twimg.com/profile_banners/1035387218494287873/1547388832" TargetMode="External" /><Relationship Id="rId20" Type="http://schemas.openxmlformats.org/officeDocument/2006/relationships/hyperlink" Target="https://pbs.twimg.com/profile_banners/59572164/1490451338" TargetMode="External" /><Relationship Id="rId21" Type="http://schemas.openxmlformats.org/officeDocument/2006/relationships/hyperlink" Target="https://pbs.twimg.com/profile_banners/819601733638684674/1484245087" TargetMode="External" /><Relationship Id="rId22" Type="http://schemas.openxmlformats.org/officeDocument/2006/relationships/hyperlink" Target="https://pbs.twimg.com/profile_banners/950858766836215808/1515538164" TargetMode="External" /><Relationship Id="rId23" Type="http://schemas.openxmlformats.org/officeDocument/2006/relationships/hyperlink" Target="https://pbs.twimg.com/profile_banners/1049009977652727808/1538939937" TargetMode="External" /><Relationship Id="rId24" Type="http://schemas.openxmlformats.org/officeDocument/2006/relationships/hyperlink" Target="https://pbs.twimg.com/profile_banners/357710125/1536327010" TargetMode="External" /><Relationship Id="rId25" Type="http://schemas.openxmlformats.org/officeDocument/2006/relationships/hyperlink" Target="https://pbs.twimg.com/profile_banners/3746830993/1552923311" TargetMode="External" /><Relationship Id="rId26" Type="http://schemas.openxmlformats.org/officeDocument/2006/relationships/hyperlink" Target="https://pbs.twimg.com/profile_banners/111490238/1534542845" TargetMode="External" /><Relationship Id="rId27" Type="http://schemas.openxmlformats.org/officeDocument/2006/relationships/hyperlink" Target="https://pbs.twimg.com/profile_banners/1014318193458974721/1554591845" TargetMode="External" /><Relationship Id="rId28" Type="http://schemas.openxmlformats.org/officeDocument/2006/relationships/hyperlink" Target="https://pbs.twimg.com/profile_banners/26678945/1555956357" TargetMode="External" /><Relationship Id="rId29" Type="http://schemas.openxmlformats.org/officeDocument/2006/relationships/hyperlink" Target="https://pbs.twimg.com/profile_banners/3871196908/1523203027" TargetMode="External" /><Relationship Id="rId30" Type="http://schemas.openxmlformats.org/officeDocument/2006/relationships/hyperlink" Target="https://pbs.twimg.com/profile_banners/931385825434021888/1510901113" TargetMode="External" /><Relationship Id="rId31" Type="http://schemas.openxmlformats.org/officeDocument/2006/relationships/hyperlink" Target="https://pbs.twimg.com/profile_banners/2578509698/1466758861" TargetMode="External" /><Relationship Id="rId32" Type="http://schemas.openxmlformats.org/officeDocument/2006/relationships/hyperlink" Target="https://pbs.twimg.com/profile_banners/702054302613970944/1496634007" TargetMode="External" /><Relationship Id="rId33" Type="http://schemas.openxmlformats.org/officeDocument/2006/relationships/hyperlink" Target="https://pbs.twimg.com/profile_banners/258040811/1505639693" TargetMode="External" /><Relationship Id="rId34" Type="http://schemas.openxmlformats.org/officeDocument/2006/relationships/hyperlink" Target="https://pbs.twimg.com/profile_banners/3563896697/1557858036" TargetMode="External" /><Relationship Id="rId35" Type="http://schemas.openxmlformats.org/officeDocument/2006/relationships/hyperlink" Target="https://pbs.twimg.com/profile_banners/3247530455/1555494603" TargetMode="External" /><Relationship Id="rId36" Type="http://schemas.openxmlformats.org/officeDocument/2006/relationships/hyperlink" Target="https://pbs.twimg.com/profile_banners/93241153/1548630110" TargetMode="External" /><Relationship Id="rId37" Type="http://schemas.openxmlformats.org/officeDocument/2006/relationships/hyperlink" Target="https://pbs.twimg.com/profile_banners/781512777781374976/1496853327" TargetMode="External" /><Relationship Id="rId38" Type="http://schemas.openxmlformats.org/officeDocument/2006/relationships/hyperlink" Target="https://pbs.twimg.com/profile_banners/13277362/1532796021" TargetMode="External" /><Relationship Id="rId39" Type="http://schemas.openxmlformats.org/officeDocument/2006/relationships/hyperlink" Target="https://pbs.twimg.com/profile_banners/37412078/1472955954" TargetMode="External" /><Relationship Id="rId40" Type="http://schemas.openxmlformats.org/officeDocument/2006/relationships/hyperlink" Target="https://pbs.twimg.com/profile_banners/252766389/1374725419" TargetMode="External" /><Relationship Id="rId41" Type="http://schemas.openxmlformats.org/officeDocument/2006/relationships/hyperlink" Target="https://pbs.twimg.com/profile_banners/850233354045628417/1541647903" TargetMode="External" /><Relationship Id="rId42" Type="http://schemas.openxmlformats.org/officeDocument/2006/relationships/hyperlink" Target="https://pbs.twimg.com/profile_banners/117475948/1398364049" TargetMode="External" /><Relationship Id="rId43" Type="http://schemas.openxmlformats.org/officeDocument/2006/relationships/hyperlink" Target="https://pbs.twimg.com/profile_banners/883967485/1551892789" TargetMode="External" /><Relationship Id="rId44" Type="http://schemas.openxmlformats.org/officeDocument/2006/relationships/hyperlink" Target="https://pbs.twimg.com/profile_banners/1021680851547873280/1532490374" TargetMode="External" /><Relationship Id="rId45" Type="http://schemas.openxmlformats.org/officeDocument/2006/relationships/hyperlink" Target="https://pbs.twimg.com/profile_banners/1673597996/1401599099" TargetMode="External" /><Relationship Id="rId46" Type="http://schemas.openxmlformats.org/officeDocument/2006/relationships/hyperlink" Target="https://pbs.twimg.com/profile_banners/1368827882/1546067143" TargetMode="External" /><Relationship Id="rId47" Type="http://schemas.openxmlformats.org/officeDocument/2006/relationships/hyperlink" Target="https://pbs.twimg.com/profile_banners/122904448/1540953752"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9/bg.gif"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4/bg.gif"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2/bg.gif"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7/bg.gif"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9/bg.gif"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pbs.twimg.com/profile_images/1083391740285833217/xZrVbDmE_normal.jpg" TargetMode="External" /><Relationship Id="rId81" Type="http://schemas.openxmlformats.org/officeDocument/2006/relationships/hyperlink" Target="http://pbs.twimg.com/profile_images/433519795040817152/1N9coEKo_normal.jpeg" TargetMode="External" /><Relationship Id="rId82" Type="http://schemas.openxmlformats.org/officeDocument/2006/relationships/hyperlink" Target="http://pbs.twimg.com/profile_images/819609184622653440/OkOZfniM_normal.jpg" TargetMode="External" /><Relationship Id="rId83" Type="http://schemas.openxmlformats.org/officeDocument/2006/relationships/hyperlink" Target="http://pbs.twimg.com/profile_images/950862097558200321/c7tQ82Jp_normal.jpg" TargetMode="External" /><Relationship Id="rId84" Type="http://schemas.openxmlformats.org/officeDocument/2006/relationships/hyperlink" Target="http://pbs.twimg.com/profile_images/1127700601272401920/myEetYjM_normal.jpg" TargetMode="External" /><Relationship Id="rId85" Type="http://schemas.openxmlformats.org/officeDocument/2006/relationships/hyperlink" Target="http://pbs.twimg.com/profile_images/1049016032495456256/AicWH6JW_normal.jpg" TargetMode="External" /><Relationship Id="rId86" Type="http://schemas.openxmlformats.org/officeDocument/2006/relationships/hyperlink" Target="http://pbs.twimg.com/profile_images/1081873672120471553/TNT6J66S_normal.jpg" TargetMode="External" /><Relationship Id="rId87" Type="http://schemas.openxmlformats.org/officeDocument/2006/relationships/hyperlink" Target="http://pbs.twimg.com/profile_images/1038057236470353922/IlbCEV2a_normal.jpg" TargetMode="External" /><Relationship Id="rId88" Type="http://schemas.openxmlformats.org/officeDocument/2006/relationships/hyperlink" Target="http://pbs.twimg.com/profile_images/881149932773748736/Ho6a_op__normal.jpg" TargetMode="External" /><Relationship Id="rId89" Type="http://schemas.openxmlformats.org/officeDocument/2006/relationships/hyperlink" Target="http://pbs.twimg.com/profile_images/1021355802286702592/kQCjs-3R_normal.jpg" TargetMode="External" /><Relationship Id="rId90" Type="http://schemas.openxmlformats.org/officeDocument/2006/relationships/hyperlink" Target="http://pbs.twimg.com/profile_images/3039620699/975d0746eb544ad856b1f16b0445bebf_normal.jpeg" TargetMode="External" /><Relationship Id="rId91" Type="http://schemas.openxmlformats.org/officeDocument/2006/relationships/hyperlink" Target="http://pbs.twimg.com/profile_images/1037219660209561602/RRHVa6O0_normal.jpg" TargetMode="External" /><Relationship Id="rId92" Type="http://schemas.openxmlformats.org/officeDocument/2006/relationships/hyperlink" Target="http://pbs.twimg.com/profile_images/1098615948523827200/tcCb-QTP_normal.jpg" TargetMode="External" /><Relationship Id="rId93" Type="http://schemas.openxmlformats.org/officeDocument/2006/relationships/hyperlink" Target="http://pbs.twimg.com/profile_images/983010856740032512/TGLWd77N_normal.jpg" TargetMode="External" /><Relationship Id="rId94" Type="http://schemas.openxmlformats.org/officeDocument/2006/relationships/hyperlink" Target="http://pbs.twimg.com/profile_images/1112785001819459584/yHcC2q3i_normal.png" TargetMode="External" /><Relationship Id="rId95" Type="http://schemas.openxmlformats.org/officeDocument/2006/relationships/hyperlink" Target="http://pbs.twimg.com/profile_images/472900526770626560/jUmZtg06_normal.jpeg" TargetMode="External" /><Relationship Id="rId96" Type="http://schemas.openxmlformats.org/officeDocument/2006/relationships/hyperlink" Target="http://pbs.twimg.com/profile_images/1070930092400926720/UU914y4T_normal.jpg" TargetMode="External" /><Relationship Id="rId97" Type="http://schemas.openxmlformats.org/officeDocument/2006/relationships/hyperlink" Target="http://pbs.twimg.com/profile_images/827742397832556544/oBwRIZdj_normal.jpg" TargetMode="External" /><Relationship Id="rId98" Type="http://schemas.openxmlformats.org/officeDocument/2006/relationships/hyperlink" Target="http://pbs.twimg.com/profile_images/1039694820288028673/fLb95p8K_normal.jpg" TargetMode="External" /><Relationship Id="rId99" Type="http://schemas.openxmlformats.org/officeDocument/2006/relationships/hyperlink" Target="http://pbs.twimg.com/profile_images/479952994801156097/P0ufWD-V_normal.jpeg" TargetMode="External" /><Relationship Id="rId100" Type="http://schemas.openxmlformats.org/officeDocument/2006/relationships/hyperlink" Target="http://pbs.twimg.com/profile_images/1038312858944266240/4r0lfZcv_normal.jpg" TargetMode="External" /><Relationship Id="rId101" Type="http://schemas.openxmlformats.org/officeDocument/2006/relationships/hyperlink" Target="http://pbs.twimg.com/profile_images/871572316890595329/FQIQ4OUJ_normal.jpg" TargetMode="External" /><Relationship Id="rId102" Type="http://schemas.openxmlformats.org/officeDocument/2006/relationships/hyperlink" Target="http://pbs.twimg.com/profile_images/1256821682/31_normal.gif" TargetMode="External" /><Relationship Id="rId103" Type="http://schemas.openxmlformats.org/officeDocument/2006/relationships/hyperlink" Target="http://pbs.twimg.com/profile_images/1097967295903739905/fQVwapKs_normal.jpg" TargetMode="External" /><Relationship Id="rId104" Type="http://schemas.openxmlformats.org/officeDocument/2006/relationships/hyperlink" Target="http://pbs.twimg.com/profile_images/816109691344486400/8oSMv6wG_normal.jpg" TargetMode="External" /><Relationship Id="rId105" Type="http://schemas.openxmlformats.org/officeDocument/2006/relationships/hyperlink" Target="http://pbs.twimg.com/profile_images/1048930837775958019/G45pJKW4_normal.jpg" TargetMode="External" /><Relationship Id="rId106" Type="http://schemas.openxmlformats.org/officeDocument/2006/relationships/hyperlink" Target="http://pbs.twimg.com/profile_images/1108327033313071105/V1LRk5JE_normal.jpg" TargetMode="External" /><Relationship Id="rId107" Type="http://schemas.openxmlformats.org/officeDocument/2006/relationships/hyperlink" Target="http://pbs.twimg.com/profile_images/1052208890295783424/_mzYO41A_normal.jpg" TargetMode="External" /><Relationship Id="rId108" Type="http://schemas.openxmlformats.org/officeDocument/2006/relationships/hyperlink" Target="http://pbs.twimg.com/profile_images/616999290116780032/rTmoBzN3_normal.jpg" TargetMode="External" /><Relationship Id="rId109" Type="http://schemas.openxmlformats.org/officeDocument/2006/relationships/hyperlink" Target="http://pbs.twimg.com/profile_images/1093076424771067904/Xj_767Iw_normal.jpg" TargetMode="External" /><Relationship Id="rId110" Type="http://schemas.openxmlformats.org/officeDocument/2006/relationships/hyperlink" Target="http://pbs.twimg.com/profile_images/378800000184422555/cb25d6e6d250f26a42d5b7fe9d50ef94_normal.jpeg" TargetMode="External" /><Relationship Id="rId111" Type="http://schemas.openxmlformats.org/officeDocument/2006/relationships/hyperlink" Target="http://pbs.twimg.com/profile_images/1104554733728075781/9aIRPV8k_normal.jpg" TargetMode="External" /><Relationship Id="rId112" Type="http://schemas.openxmlformats.org/officeDocument/2006/relationships/hyperlink" Target="http://pbs.twimg.com/profile_images/1056902885055713280/T6KnHh8X_normal.jpg" TargetMode="External" /><Relationship Id="rId113" Type="http://schemas.openxmlformats.org/officeDocument/2006/relationships/hyperlink" Target="http://pbs.twimg.com/profile_images/992967611771162625/ID_eXCJq_normal.jpg" TargetMode="External" /><Relationship Id="rId114" Type="http://schemas.openxmlformats.org/officeDocument/2006/relationships/hyperlink" Target="http://pbs.twimg.com/profile_images/840797932798504960/b98Tg7BO_normal.jpg" TargetMode="External" /><Relationship Id="rId115" Type="http://schemas.openxmlformats.org/officeDocument/2006/relationships/hyperlink" Target="http://pbs.twimg.com/profile_images/1129981374100779009/OUC_LgeC_normal.jpg" TargetMode="External" /><Relationship Id="rId116" Type="http://schemas.openxmlformats.org/officeDocument/2006/relationships/hyperlink" Target="http://pbs.twimg.com/profile_images/1103344424413609986/zrPlpG_l_normal.jpg" TargetMode="External" /><Relationship Id="rId117" Type="http://schemas.openxmlformats.org/officeDocument/2006/relationships/hyperlink" Target="http://pbs.twimg.com/profile_images/1021964819837202433/w_TcxugM_normal.jpg" TargetMode="External" /><Relationship Id="rId118" Type="http://schemas.openxmlformats.org/officeDocument/2006/relationships/hyperlink" Target="http://pbs.twimg.com/profile_images/488236242446712833/3tJtXfyI_normal.jpeg" TargetMode="External" /><Relationship Id="rId119" Type="http://schemas.openxmlformats.org/officeDocument/2006/relationships/hyperlink" Target="http://pbs.twimg.com/profile_images/456379815256289280/UKDSNs_l_normal.jpeg" TargetMode="External" /><Relationship Id="rId120" Type="http://schemas.openxmlformats.org/officeDocument/2006/relationships/hyperlink" Target="http://pbs.twimg.com/profile_images/961909901759934465/BjyDEIIK_normal.jpg" TargetMode="External" /><Relationship Id="rId121" Type="http://schemas.openxmlformats.org/officeDocument/2006/relationships/hyperlink" Target="http://pbs.twimg.com/profile_images/475157393790103552/VyrssE1m_normal.jpeg" TargetMode="External" /><Relationship Id="rId122" Type="http://schemas.openxmlformats.org/officeDocument/2006/relationships/hyperlink" Target="http://pbs.twimg.com/profile_images/472968022768885760/tJ87Ca0J_normal.jpeg" TargetMode="External" /><Relationship Id="rId123" Type="http://schemas.openxmlformats.org/officeDocument/2006/relationships/hyperlink" Target="http://pbs.twimg.com/profile_images/1107317269917372416/5JjemTdJ_normal.jpg" TargetMode="External" /><Relationship Id="rId124" Type="http://schemas.openxmlformats.org/officeDocument/2006/relationships/hyperlink" Target="http://pbs.twimg.com/profile_images/1064154591196061699/l_zbv3ns_normal.jpg" TargetMode="External" /><Relationship Id="rId125" Type="http://schemas.openxmlformats.org/officeDocument/2006/relationships/hyperlink" Target="http://pbs.twimg.com/profile_images/1064205994350194688/nXjTIu9J_normal.jpg" TargetMode="External" /><Relationship Id="rId126" Type="http://schemas.openxmlformats.org/officeDocument/2006/relationships/hyperlink" Target="http://pbs.twimg.com/profile_images/967010613531758592/UkyxuLjD_normal.jpg" TargetMode="External" /><Relationship Id="rId127" Type="http://schemas.openxmlformats.org/officeDocument/2006/relationships/hyperlink" Target="http://pbs.twimg.com/profile_images/1113987227732692992/I8RrczYV_normal.jpg" TargetMode="External" /><Relationship Id="rId128" Type="http://schemas.openxmlformats.org/officeDocument/2006/relationships/hyperlink" Target="http://abs.twimg.com/sticky/default_profile_images/default_profile_normal.png" TargetMode="External" /><Relationship Id="rId129" Type="http://schemas.openxmlformats.org/officeDocument/2006/relationships/hyperlink" Target="http://pbs.twimg.com/profile_images/838649560499019778/Ko4IK_GB_normal.jpg" TargetMode="External" /><Relationship Id="rId130" Type="http://schemas.openxmlformats.org/officeDocument/2006/relationships/hyperlink" Target="https://twitter.com/so_uro" TargetMode="External" /><Relationship Id="rId131" Type="http://schemas.openxmlformats.org/officeDocument/2006/relationships/hyperlink" Target="https://twitter.com/gudaruk" TargetMode="External" /><Relationship Id="rId132" Type="http://schemas.openxmlformats.org/officeDocument/2006/relationships/hyperlink" Target="https://twitter.com/edgarlindenmd" TargetMode="External" /><Relationship Id="rId133" Type="http://schemas.openxmlformats.org/officeDocument/2006/relationships/hyperlink" Target="https://twitter.com/bellotemateus" TargetMode="External" /><Relationship Id="rId134" Type="http://schemas.openxmlformats.org/officeDocument/2006/relationships/hyperlink" Target="https://twitter.com/alejandroacqui2" TargetMode="External" /><Relationship Id="rId135" Type="http://schemas.openxmlformats.org/officeDocument/2006/relationships/hyperlink" Target="https://twitter.com/hegelts" TargetMode="External" /><Relationship Id="rId136" Type="http://schemas.openxmlformats.org/officeDocument/2006/relationships/hyperlink" Target="https://twitter.com/docvaruna" TargetMode="External" /><Relationship Id="rId137" Type="http://schemas.openxmlformats.org/officeDocument/2006/relationships/hyperlink" Target="https://twitter.com/theashwinmallya" TargetMode="External" /><Relationship Id="rId138" Type="http://schemas.openxmlformats.org/officeDocument/2006/relationships/hyperlink" Target="https://twitter.com/otraxer" TargetMode="External" /><Relationship Id="rId139" Type="http://schemas.openxmlformats.org/officeDocument/2006/relationships/hyperlink" Target="https://twitter.com/jteoh_hk" TargetMode="External" /><Relationship Id="rId140" Type="http://schemas.openxmlformats.org/officeDocument/2006/relationships/hyperlink" Target="https://twitter.com/marcelapelayo" TargetMode="External" /><Relationship Id="rId141" Type="http://schemas.openxmlformats.org/officeDocument/2006/relationships/hyperlink" Target="https://twitter.com/nariotakimoto" TargetMode="External" /><Relationship Id="rId142" Type="http://schemas.openxmlformats.org/officeDocument/2006/relationships/hyperlink" Target="https://twitter.com/perinealpicasso" TargetMode="External" /><Relationship Id="rId143" Type="http://schemas.openxmlformats.org/officeDocument/2006/relationships/hyperlink" Target="https://twitter.com/zavaskimd" TargetMode="External" /><Relationship Id="rId144" Type="http://schemas.openxmlformats.org/officeDocument/2006/relationships/hyperlink" Target="https://twitter.com/arjunuro9" TargetMode="External" /><Relationship Id="rId145" Type="http://schemas.openxmlformats.org/officeDocument/2006/relationships/hyperlink" Target="https://twitter.com/rbsabnis" TargetMode="External" /><Relationship Id="rId146" Type="http://schemas.openxmlformats.org/officeDocument/2006/relationships/hyperlink" Target="https://twitter.com/drmaheshdesai4" TargetMode="External" /><Relationship Id="rId147" Type="http://schemas.openxmlformats.org/officeDocument/2006/relationships/hyperlink" Target="https://twitter.com/madhu_agra" TargetMode="External" /><Relationship Id="rId148" Type="http://schemas.openxmlformats.org/officeDocument/2006/relationships/hyperlink" Target="https://twitter.com/mallikuro7" TargetMode="External" /><Relationship Id="rId149" Type="http://schemas.openxmlformats.org/officeDocument/2006/relationships/hyperlink" Target="https://twitter.com/shashikiranpal" TargetMode="External" /><Relationship Id="rId150" Type="http://schemas.openxmlformats.org/officeDocument/2006/relationships/hyperlink" Target="https://twitter.com/drvcmohan" TargetMode="External" /><Relationship Id="rId151" Type="http://schemas.openxmlformats.org/officeDocument/2006/relationships/hyperlink" Target="https://twitter.com/a_rizalhamid" TargetMode="External" /><Relationship Id="rId152" Type="http://schemas.openxmlformats.org/officeDocument/2006/relationships/hyperlink" Target="https://twitter.com/lufolkus" TargetMode="External" /><Relationship Id="rId153" Type="http://schemas.openxmlformats.org/officeDocument/2006/relationships/hyperlink" Target="https://twitter.com/delataillealex" TargetMode="External" /><Relationship Id="rId154" Type="http://schemas.openxmlformats.org/officeDocument/2006/relationships/hyperlink" Target="https://twitter.com/wroclawski_uro" TargetMode="External" /><Relationship Id="rId155" Type="http://schemas.openxmlformats.org/officeDocument/2006/relationships/hyperlink" Target="https://twitter.com/jgomezrivas" TargetMode="External" /><Relationship Id="rId156" Type="http://schemas.openxmlformats.org/officeDocument/2006/relationships/hyperlink" Target="https://twitter.com/drtortolero" TargetMode="External" /><Relationship Id="rId157" Type="http://schemas.openxmlformats.org/officeDocument/2006/relationships/hyperlink" Target="https://twitter.com/d_castellani" TargetMode="External" /><Relationship Id="rId158" Type="http://schemas.openxmlformats.org/officeDocument/2006/relationships/hyperlink" Target="https://twitter.com/jontxum" TargetMode="External" /><Relationship Id="rId159" Type="http://schemas.openxmlformats.org/officeDocument/2006/relationships/hyperlink" Target="https://twitter.com/zainaladwin" TargetMode="External" /><Relationship Id="rId160" Type="http://schemas.openxmlformats.org/officeDocument/2006/relationships/hyperlink" Target="https://twitter.com/rdonalisiomd" TargetMode="External" /><Relationship Id="rId161" Type="http://schemas.openxmlformats.org/officeDocument/2006/relationships/hyperlink" Target="https://twitter.com/eivanbravoc" TargetMode="External" /><Relationship Id="rId162" Type="http://schemas.openxmlformats.org/officeDocument/2006/relationships/hyperlink" Target="https://twitter.com/docgauhar" TargetMode="External" /><Relationship Id="rId163" Type="http://schemas.openxmlformats.org/officeDocument/2006/relationships/hyperlink" Target="https://twitter.com/sudheerdevana" TargetMode="External" /><Relationship Id="rId164" Type="http://schemas.openxmlformats.org/officeDocument/2006/relationships/hyperlink" Target="https://twitter.com/arunkumardr" TargetMode="External" /><Relationship Id="rId165" Type="http://schemas.openxmlformats.org/officeDocument/2006/relationships/hyperlink" Target="https://twitter.com/rajivku90124576" TargetMode="External" /><Relationship Id="rId166" Type="http://schemas.openxmlformats.org/officeDocument/2006/relationships/hyperlink" Target="https://twitter.com/galahaduro" TargetMode="External" /><Relationship Id="rId167" Type="http://schemas.openxmlformats.org/officeDocument/2006/relationships/hyperlink" Target="https://twitter.com/irfanurology" TargetMode="External" /><Relationship Id="rId168" Type="http://schemas.openxmlformats.org/officeDocument/2006/relationships/hyperlink" Target="https://twitter.com/jleow" TargetMode="External" /><Relationship Id="rId169" Type="http://schemas.openxmlformats.org/officeDocument/2006/relationships/hyperlink" Target="https://twitter.com/docdilipmishra" TargetMode="External" /><Relationship Id="rId170" Type="http://schemas.openxmlformats.org/officeDocument/2006/relationships/hyperlink" Target="https://twitter.com/prasantnayak" TargetMode="External" /><Relationship Id="rId171" Type="http://schemas.openxmlformats.org/officeDocument/2006/relationships/hyperlink" Target="https://twitter.com/drjanakddesai" TargetMode="External" /><Relationship Id="rId172" Type="http://schemas.openxmlformats.org/officeDocument/2006/relationships/hyperlink" Target="https://twitter.com/drgagangautam" TargetMode="External" /><Relationship Id="rId173" Type="http://schemas.openxmlformats.org/officeDocument/2006/relationships/hyperlink" Target="https://twitter.com/urorao" TargetMode="External" /><Relationship Id="rId174" Type="http://schemas.openxmlformats.org/officeDocument/2006/relationships/hyperlink" Target="https://twitter.com/bhav_tez" TargetMode="External" /><Relationship Id="rId175" Type="http://schemas.openxmlformats.org/officeDocument/2006/relationships/hyperlink" Target="https://twitter.com/drragoori" TargetMode="External" /><Relationship Id="rId176" Type="http://schemas.openxmlformats.org/officeDocument/2006/relationships/hyperlink" Target="https://twitter.com/urozedman" TargetMode="External" /><Relationship Id="rId177" Type="http://schemas.openxmlformats.org/officeDocument/2006/relationships/hyperlink" Target="https://twitter.com/ashwintamhankar" TargetMode="External" /><Relationship Id="rId178" Type="http://schemas.openxmlformats.org/officeDocument/2006/relationships/hyperlink" Target="https://twitter.com/drnmreddy" TargetMode="External" /><Relationship Id="rId179" Type="http://schemas.openxmlformats.org/officeDocument/2006/relationships/hyperlink" Target="https://twitter.com/usisecretary" TargetMode="External" /><Relationship Id="rId180" Type="http://schemas.openxmlformats.org/officeDocument/2006/relationships/comments" Target="../comments2.xml" /><Relationship Id="rId181" Type="http://schemas.openxmlformats.org/officeDocument/2006/relationships/vmlDrawing" Target="../drawings/vmlDrawing2.vml" /><Relationship Id="rId182" Type="http://schemas.openxmlformats.org/officeDocument/2006/relationships/table" Target="../tables/table2.xml" /><Relationship Id="rId183" Type="http://schemas.openxmlformats.org/officeDocument/2006/relationships/drawing" Target="../drawings/drawing1.xml" /><Relationship Id="rId18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Uro_News/status/1129388350241165314" TargetMode="External" /><Relationship Id="rId2" Type="http://schemas.openxmlformats.org/officeDocument/2006/relationships/hyperlink" Target="https://twitter.com/gudaruk/status/1129586883393015809" TargetMode="External" /><Relationship Id="rId3" Type="http://schemas.openxmlformats.org/officeDocument/2006/relationships/hyperlink" Target="https://www.ncbi.nlm.nih.gov/pmc/articles/PMC6458815/" TargetMode="External" /><Relationship Id="rId4" Type="http://schemas.openxmlformats.org/officeDocument/2006/relationships/hyperlink" Target="https://www.ncbi.nlm.nih.gov/pubmed/30652661" TargetMode="External" /><Relationship Id="rId5" Type="http://schemas.openxmlformats.org/officeDocument/2006/relationships/hyperlink" Target="http://www.jeleu.com/index.php/JELEU/article/view/44" TargetMode="External" /><Relationship Id="rId6" Type="http://schemas.openxmlformats.org/officeDocument/2006/relationships/hyperlink" Target="https://twitter.com/jeleu_dpg/status/1128379994990940160" TargetMode="External" /><Relationship Id="rId7" Type="http://schemas.openxmlformats.org/officeDocument/2006/relationships/hyperlink" Target="https://twitter.com/Uro_News/status/1129388350241165314" TargetMode="External" /><Relationship Id="rId8" Type="http://schemas.openxmlformats.org/officeDocument/2006/relationships/hyperlink" Target="https://twitter.com/jeleu_dpg/status/1128379994990940160" TargetMode="External" /><Relationship Id="rId9" Type="http://schemas.openxmlformats.org/officeDocument/2006/relationships/hyperlink" Target="http://www.jeleu.com/index.php/JELEU/article/view/44" TargetMode="External" /><Relationship Id="rId10" Type="http://schemas.openxmlformats.org/officeDocument/2006/relationships/hyperlink" Target="https://twitter.com/gudaruk/status/1129586883393015809" TargetMode="External" /><Relationship Id="rId11" Type="http://schemas.openxmlformats.org/officeDocument/2006/relationships/hyperlink" Target="https://twitter.com/Uro_News/status/1129388350241165314" TargetMode="External" /><Relationship Id="rId12" Type="http://schemas.openxmlformats.org/officeDocument/2006/relationships/hyperlink" Target="https://www.ncbi.nlm.nih.gov/pmc/articles/PMC6458815/" TargetMode="External" /><Relationship Id="rId13" Type="http://schemas.openxmlformats.org/officeDocument/2006/relationships/hyperlink" Target="https://www.ncbi.nlm.nih.gov/pubmed/30652661" TargetMode="External" /><Relationship Id="rId14" Type="http://schemas.openxmlformats.org/officeDocument/2006/relationships/hyperlink" Target="https://twitter.com/gudaruk/status/1129586883393015809" TargetMode="External" /><Relationship Id="rId15" Type="http://schemas.openxmlformats.org/officeDocument/2006/relationships/table" Target="../tables/table11.xml" /><Relationship Id="rId16" Type="http://schemas.openxmlformats.org/officeDocument/2006/relationships/table" Target="../tables/table12.xml" /><Relationship Id="rId17" Type="http://schemas.openxmlformats.org/officeDocument/2006/relationships/table" Target="../tables/table13.xml" /><Relationship Id="rId18" Type="http://schemas.openxmlformats.org/officeDocument/2006/relationships/table" Target="../tables/table14.xml" /><Relationship Id="rId19" Type="http://schemas.openxmlformats.org/officeDocument/2006/relationships/table" Target="../tables/table15.xml" /><Relationship Id="rId20" Type="http://schemas.openxmlformats.org/officeDocument/2006/relationships/table" Target="../tables/table16.xml" /><Relationship Id="rId21" Type="http://schemas.openxmlformats.org/officeDocument/2006/relationships/table" Target="../tables/table17.xml" /><Relationship Id="rId2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5"/>
  <sheetViews>
    <sheetView tabSelected="1"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4.421875" style="0" customWidth="1"/>
    <col min="16" max="17" width="9.8515625" style="0" bestFit="1" customWidth="1"/>
    <col min="18" max="18" width="20.28125" style="0" bestFit="1" customWidth="1"/>
    <col min="19" max="19" width="24.8515625" style="0" bestFit="1" customWidth="1"/>
    <col min="20" max="20" width="21.140625" style="0" bestFit="1" customWidth="1"/>
    <col min="21" max="21" width="25.57421875" style="0" bestFit="1" customWidth="1"/>
    <col min="22" max="22" width="25.421875" style="0" bestFit="1" customWidth="1"/>
    <col min="23" max="23" width="30.00390625" style="0" bestFit="1" customWidth="1"/>
    <col min="24" max="24" width="16.8515625" style="0" bestFit="1" customWidth="1"/>
    <col min="25" max="25" width="20.8515625" style="0" bestFit="1" customWidth="1"/>
    <col min="26" max="26" width="14.140625" style="0" bestFit="1" customWidth="1"/>
    <col min="27" max="27" width="12.28125" style="0" bestFit="1" customWidth="1"/>
    <col min="28" max="28" width="13.421875" style="0" bestFit="1" customWidth="1"/>
    <col min="29" max="29" width="8.140625" style="0" bestFit="1" customWidth="1"/>
    <col min="30" max="30" width="9.140625" style="0" bestFit="1" customWidth="1"/>
    <col min="31" max="31" width="12.421875" style="0" bestFit="1" customWidth="1"/>
    <col min="32" max="32" width="12.57421875" style="0" bestFit="1" customWidth="1"/>
    <col min="33" max="33" width="10.421875" style="0" bestFit="1" customWidth="1"/>
    <col min="34" max="34" width="13.7109375" style="0" bestFit="1" customWidth="1"/>
    <col min="35" max="35" width="12.57421875" style="0" bestFit="1" customWidth="1"/>
    <col min="36" max="36" width="7.00390625" style="0" bestFit="1" customWidth="1"/>
    <col min="37" max="37" width="7.140625" style="0" bestFit="1" customWidth="1"/>
    <col min="38" max="38" width="13.421875" style="0" bestFit="1" customWidth="1"/>
    <col min="39" max="39" width="9.8515625" style="0" bestFit="1" customWidth="1"/>
    <col min="40" max="40" width="11.28125" style="0" bestFit="1" customWidth="1"/>
    <col min="41" max="41" width="13.140625" style="0" bestFit="1" customWidth="1"/>
    <col min="42" max="42" width="12.57421875" style="0" bestFit="1" customWidth="1"/>
    <col min="43" max="43" width="10.8515625" style="0" bestFit="1" customWidth="1"/>
    <col min="44" max="44" width="9.8515625" style="0" bestFit="1" customWidth="1"/>
    <col min="45" max="45" width="12.57421875" style="0" bestFit="1" customWidth="1"/>
    <col min="46" max="46" width="10.140625" style="0" bestFit="1" customWidth="1"/>
    <col min="47" max="47" width="10.8515625" style="0" bestFit="1" customWidth="1"/>
    <col min="48" max="49" width="10.421875" style="0" bestFit="1" customWidth="1"/>
    <col min="50" max="50" width="12.00390625" style="0" bestFit="1" customWidth="1"/>
    <col min="51" max="51" width="9.8515625" style="0" bestFit="1" customWidth="1"/>
    <col min="52" max="52" width="12.140625" style="0" bestFit="1" customWidth="1"/>
    <col min="54" max="54" width="11.57421875" style="0" bestFit="1" customWidth="1"/>
    <col min="55" max="55" width="11.28125" style="0" bestFit="1" customWidth="1"/>
    <col min="56" max="56" width="12.57421875" style="0" bestFit="1" customWidth="1"/>
    <col min="57" max="57" width="19.421875" style="0" bestFit="1" customWidth="1"/>
    <col min="58" max="58" width="18.140625" style="0" bestFit="1" customWidth="1"/>
    <col min="59" max="59" width="15.8515625" style="0" bestFit="1" customWidth="1"/>
    <col min="60" max="60" width="9.7109375" style="0" bestFit="1" customWidth="1"/>
    <col min="61" max="61" width="14.421875" style="0" bestFit="1" customWidth="1"/>
    <col min="62" max="62" width="10.7109375" style="0" bestFit="1" customWidth="1"/>
    <col min="63" max="63" width="9.57421875" style="0" bestFit="1" customWidth="1"/>
    <col min="64" max="64" width="8.00390625" style="0" bestFit="1" customWidth="1"/>
    <col min="65" max="65" width="7.421875" style="0" bestFit="1" customWidth="1"/>
    <col min="66" max="66" width="11.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t="s">
        <v>207</v>
      </c>
      <c r="P2" s="13" t="s">
        <v>209</v>
      </c>
      <c r="Q2" s="13" t="s">
        <v>210</v>
      </c>
      <c r="R2" s="52" t="s">
        <v>265</v>
      </c>
      <c r="S2" s="52" t="s">
        <v>266</v>
      </c>
      <c r="T2" s="52" t="s">
        <v>267</v>
      </c>
      <c r="U2" s="52" t="s">
        <v>268</v>
      </c>
      <c r="V2" s="52" t="s">
        <v>269</v>
      </c>
      <c r="W2" s="52" t="s">
        <v>270</v>
      </c>
      <c r="X2" s="52" t="s">
        <v>271</v>
      </c>
      <c r="Y2" s="52" t="s">
        <v>272</v>
      </c>
      <c r="Z2" s="52" t="s">
        <v>273</v>
      </c>
      <c r="AA2" s="13" t="s">
        <v>278</v>
      </c>
      <c r="AB2" s="13" t="s">
        <v>279</v>
      </c>
      <c r="AC2" s="13" t="s">
        <v>280</v>
      </c>
      <c r="AD2" s="13" t="s">
        <v>281</v>
      </c>
      <c r="AE2" s="13" t="s">
        <v>282</v>
      </c>
      <c r="AF2" s="13" t="s">
        <v>283</v>
      </c>
      <c r="AG2" s="13" t="s">
        <v>284</v>
      </c>
      <c r="AH2" s="13" t="s">
        <v>285</v>
      </c>
      <c r="AI2" s="13" t="s">
        <v>286</v>
      </c>
      <c r="AJ2" s="13" t="s">
        <v>287</v>
      </c>
      <c r="AK2" s="13" t="s">
        <v>288</v>
      </c>
      <c r="AL2" s="13" t="s">
        <v>289</v>
      </c>
      <c r="AM2" s="13" t="s">
        <v>290</v>
      </c>
      <c r="AN2" s="13" t="s">
        <v>291</v>
      </c>
      <c r="AO2" s="13" t="s">
        <v>292</v>
      </c>
      <c r="AP2" s="13" t="s">
        <v>293</v>
      </c>
      <c r="AQ2" s="13" t="s">
        <v>294</v>
      </c>
      <c r="AR2" s="13" t="s">
        <v>295</v>
      </c>
      <c r="AS2" s="13" t="s">
        <v>296</v>
      </c>
      <c r="AT2" s="13" t="s">
        <v>297</v>
      </c>
      <c r="AU2" s="13" t="s">
        <v>298</v>
      </c>
      <c r="AV2" s="13" t="s">
        <v>299</v>
      </c>
      <c r="AW2" s="13" t="s">
        <v>300</v>
      </c>
      <c r="AX2" s="13" t="s">
        <v>301</v>
      </c>
      <c r="AY2" s="13" t="s">
        <v>302</v>
      </c>
      <c r="AZ2" s="13" t="s">
        <v>303</v>
      </c>
      <c r="BA2" s="13" t="s">
        <v>304</v>
      </c>
      <c r="BB2" s="13" t="s">
        <v>305</v>
      </c>
      <c r="BC2" s="13" t="s">
        <v>306</v>
      </c>
      <c r="BD2" s="13" t="s">
        <v>307</v>
      </c>
      <c r="BE2" s="13" t="s">
        <v>308</v>
      </c>
      <c r="BF2" s="13" t="s">
        <v>309</v>
      </c>
      <c r="BG2" s="13" t="s">
        <v>310</v>
      </c>
      <c r="BH2" s="13" t="s">
        <v>311</v>
      </c>
      <c r="BI2" s="13" t="s">
        <v>312</v>
      </c>
      <c r="BJ2" s="13" t="s">
        <v>313</v>
      </c>
      <c r="BK2" s="13" t="s">
        <v>314</v>
      </c>
      <c r="BL2" s="13" t="s">
        <v>315</v>
      </c>
      <c r="BM2" s="13" t="s">
        <v>316</v>
      </c>
      <c r="BN2" s="13" t="s">
        <v>317</v>
      </c>
    </row>
    <row r="3" spans="1:66" ht="15" customHeight="1">
      <c r="A3" s="66" t="s">
        <v>318</v>
      </c>
      <c r="B3" s="66" t="s">
        <v>332</v>
      </c>
      <c r="C3" s="68" t="s">
        <v>1227</v>
      </c>
      <c r="D3" s="75">
        <v>3</v>
      </c>
      <c r="E3" s="76" t="s">
        <v>132</v>
      </c>
      <c r="F3" s="77">
        <v>32</v>
      </c>
      <c r="G3" s="68"/>
      <c r="H3" s="78"/>
      <c r="I3" s="79"/>
      <c r="J3" s="79"/>
      <c r="K3" s="34" t="s">
        <v>65</v>
      </c>
      <c r="L3" s="80">
        <v>3</v>
      </c>
      <c r="M3" s="80"/>
      <c r="N3" s="81"/>
      <c r="O3" s="67">
        <v>1</v>
      </c>
      <c r="P3" s="67" t="str">
        <f>REPLACE(INDEX(GroupVertices[Group],MATCH(Edges[[#This Row],[Vertex 1]],GroupVertices[Vertex],0)),1,1,"")</f>
        <v>2</v>
      </c>
      <c r="Q3" s="67" t="str">
        <f>REPLACE(INDEX(GroupVertices[Group],MATCH(Edges[[#This Row],[Vertex 2]],GroupVertices[Vertex],0)),1,1,"")</f>
        <v>2</v>
      </c>
      <c r="R3" s="48">
        <v>0</v>
      </c>
      <c r="S3" s="49">
        <v>0</v>
      </c>
      <c r="T3" s="48">
        <v>0</v>
      </c>
      <c r="U3" s="49">
        <v>0</v>
      </c>
      <c r="V3" s="48">
        <v>0</v>
      </c>
      <c r="W3" s="49">
        <v>0</v>
      </c>
      <c r="X3" s="48">
        <v>20</v>
      </c>
      <c r="Y3" s="49">
        <v>100</v>
      </c>
      <c r="Z3" s="48">
        <v>20</v>
      </c>
      <c r="AA3" s="67" t="s">
        <v>368</v>
      </c>
      <c r="AB3" s="98">
        <v>43603.43313657407</v>
      </c>
      <c r="AC3" s="67" t="s">
        <v>371</v>
      </c>
      <c r="AD3" s="67"/>
      <c r="AE3" s="67"/>
      <c r="AF3" s="67" t="s">
        <v>400</v>
      </c>
      <c r="AG3" s="67"/>
      <c r="AH3" s="103" t="s">
        <v>414</v>
      </c>
      <c r="AI3" s="98">
        <v>43603.43313657407</v>
      </c>
      <c r="AJ3" s="104">
        <v>43603</v>
      </c>
      <c r="AK3" s="71" t="s">
        <v>434</v>
      </c>
      <c r="AL3" s="103" t="s">
        <v>483</v>
      </c>
      <c r="AM3" s="67"/>
      <c r="AN3" s="67"/>
      <c r="AO3" s="71" t="s">
        <v>531</v>
      </c>
      <c r="AP3" s="67"/>
      <c r="AQ3" s="67" t="b">
        <v>0</v>
      </c>
      <c r="AR3" s="67">
        <v>0</v>
      </c>
      <c r="AS3" s="71" t="s">
        <v>586</v>
      </c>
      <c r="AT3" s="67" t="b">
        <v>0</v>
      </c>
      <c r="AU3" s="67" t="s">
        <v>595</v>
      </c>
      <c r="AV3" s="67"/>
      <c r="AW3" s="71" t="s">
        <v>586</v>
      </c>
      <c r="AX3" s="67" t="b">
        <v>0</v>
      </c>
      <c r="AY3" s="67">
        <v>8</v>
      </c>
      <c r="AZ3" s="71" t="s">
        <v>578</v>
      </c>
      <c r="BA3" s="67" t="s">
        <v>599</v>
      </c>
      <c r="BB3" s="67" t="b">
        <v>0</v>
      </c>
      <c r="BC3" s="71" t="s">
        <v>578</v>
      </c>
      <c r="BD3" s="67" t="s">
        <v>280</v>
      </c>
      <c r="BE3" s="67">
        <v>0</v>
      </c>
      <c r="BF3" s="67">
        <v>0</v>
      </c>
      <c r="BG3" s="67"/>
      <c r="BH3" s="67"/>
      <c r="BI3" s="67"/>
      <c r="BJ3" s="67"/>
      <c r="BK3" s="67"/>
      <c r="BL3" s="67"/>
      <c r="BM3" s="67"/>
      <c r="BN3" s="67"/>
    </row>
    <row r="4" spans="1:66" ht="15" customHeight="1">
      <c r="A4" s="66" t="s">
        <v>319</v>
      </c>
      <c r="B4" s="66" t="s">
        <v>323</v>
      </c>
      <c r="C4" s="68" t="s">
        <v>1227</v>
      </c>
      <c r="D4" s="75">
        <v>3</v>
      </c>
      <c r="E4" s="76" t="s">
        <v>132</v>
      </c>
      <c r="F4" s="77">
        <v>32</v>
      </c>
      <c r="G4" s="68"/>
      <c r="H4" s="78"/>
      <c r="I4" s="79"/>
      <c r="J4" s="79"/>
      <c r="K4" s="34" t="s">
        <v>65</v>
      </c>
      <c r="L4" s="86">
        <v>4</v>
      </c>
      <c r="M4" s="86"/>
      <c r="N4" s="81"/>
      <c r="O4" s="70">
        <v>1</v>
      </c>
      <c r="P4" s="67" t="str">
        <f>REPLACE(INDEX(GroupVertices[Group],MATCH(Edges[[#This Row],[Vertex 1]],GroupVertices[Vertex],0)),1,1,"")</f>
        <v>3</v>
      </c>
      <c r="Q4" s="67" t="str">
        <f>REPLACE(INDEX(GroupVertices[Group],MATCH(Edges[[#This Row],[Vertex 2]],GroupVertices[Vertex],0)),1,1,"")</f>
        <v>3</v>
      </c>
      <c r="R4" s="48">
        <v>0</v>
      </c>
      <c r="S4" s="49">
        <v>0</v>
      </c>
      <c r="T4" s="48">
        <v>0</v>
      </c>
      <c r="U4" s="49">
        <v>0</v>
      </c>
      <c r="V4" s="48">
        <v>0</v>
      </c>
      <c r="W4" s="49">
        <v>0</v>
      </c>
      <c r="X4" s="48">
        <v>4</v>
      </c>
      <c r="Y4" s="49">
        <v>100</v>
      </c>
      <c r="Z4" s="48">
        <v>4</v>
      </c>
      <c r="AA4" s="70" t="s">
        <v>368</v>
      </c>
      <c r="AB4" s="99">
        <v>43603.49930555555</v>
      </c>
      <c r="AC4" s="70" t="s">
        <v>372</v>
      </c>
      <c r="AD4" s="101" t="s">
        <v>391</v>
      </c>
      <c r="AE4" s="70" t="s">
        <v>397</v>
      </c>
      <c r="AF4" s="70" t="s">
        <v>401</v>
      </c>
      <c r="AG4" s="70"/>
      <c r="AH4" s="101" t="s">
        <v>415</v>
      </c>
      <c r="AI4" s="99">
        <v>43603.49930555555</v>
      </c>
      <c r="AJ4" s="105">
        <v>43603</v>
      </c>
      <c r="AK4" s="72" t="s">
        <v>435</v>
      </c>
      <c r="AL4" s="101" t="s">
        <v>484</v>
      </c>
      <c r="AM4" s="70"/>
      <c r="AN4" s="70"/>
      <c r="AO4" s="72" t="s">
        <v>532</v>
      </c>
      <c r="AP4" s="70"/>
      <c r="AQ4" s="70" t="b">
        <v>0</v>
      </c>
      <c r="AR4" s="70">
        <v>0</v>
      </c>
      <c r="AS4" s="72" t="s">
        <v>586</v>
      </c>
      <c r="AT4" s="70" t="b">
        <v>1</v>
      </c>
      <c r="AU4" s="70" t="s">
        <v>596</v>
      </c>
      <c r="AV4" s="70"/>
      <c r="AW4" s="72" t="s">
        <v>578</v>
      </c>
      <c r="AX4" s="70" t="b">
        <v>0</v>
      </c>
      <c r="AY4" s="70">
        <v>2</v>
      </c>
      <c r="AZ4" s="72" t="s">
        <v>537</v>
      </c>
      <c r="BA4" s="70" t="s">
        <v>599</v>
      </c>
      <c r="BB4" s="70" t="b">
        <v>0</v>
      </c>
      <c r="BC4" s="72" t="s">
        <v>537</v>
      </c>
      <c r="BD4" s="70" t="s">
        <v>280</v>
      </c>
      <c r="BE4" s="70">
        <v>0</v>
      </c>
      <c r="BF4" s="70">
        <v>0</v>
      </c>
      <c r="BG4" s="70"/>
      <c r="BH4" s="70"/>
      <c r="BI4" s="70"/>
      <c r="BJ4" s="70"/>
      <c r="BK4" s="70"/>
      <c r="BL4" s="70"/>
      <c r="BM4" s="70"/>
      <c r="BN4" s="70"/>
    </row>
    <row r="5" spans="1:66" ht="15">
      <c r="A5" s="66" t="s">
        <v>320</v>
      </c>
      <c r="B5" s="66" t="s">
        <v>332</v>
      </c>
      <c r="C5" s="68" t="s">
        <v>1227</v>
      </c>
      <c r="D5" s="75">
        <v>3</v>
      </c>
      <c r="E5" s="76" t="s">
        <v>132</v>
      </c>
      <c r="F5" s="77">
        <v>32</v>
      </c>
      <c r="G5" s="68"/>
      <c r="H5" s="78"/>
      <c r="I5" s="79"/>
      <c r="J5" s="79"/>
      <c r="K5" s="34" t="s">
        <v>65</v>
      </c>
      <c r="L5" s="86">
        <v>5</v>
      </c>
      <c r="M5" s="86"/>
      <c r="N5" s="81"/>
      <c r="O5" s="70">
        <v>1</v>
      </c>
      <c r="P5" s="67" t="str">
        <f>REPLACE(INDEX(GroupVertices[Group],MATCH(Edges[[#This Row],[Vertex 1]],GroupVertices[Vertex],0)),1,1,"")</f>
        <v>2</v>
      </c>
      <c r="Q5" s="67" t="str">
        <f>REPLACE(INDEX(GroupVertices[Group],MATCH(Edges[[#This Row],[Vertex 2]],GroupVertices[Vertex],0)),1,1,"")</f>
        <v>2</v>
      </c>
      <c r="R5" s="48">
        <v>0</v>
      </c>
      <c r="S5" s="49">
        <v>0</v>
      </c>
      <c r="T5" s="48">
        <v>0</v>
      </c>
      <c r="U5" s="49">
        <v>0</v>
      </c>
      <c r="V5" s="48">
        <v>0</v>
      </c>
      <c r="W5" s="49">
        <v>0</v>
      </c>
      <c r="X5" s="48">
        <v>20</v>
      </c>
      <c r="Y5" s="49">
        <v>100</v>
      </c>
      <c r="Z5" s="48">
        <v>20</v>
      </c>
      <c r="AA5" s="70" t="s">
        <v>368</v>
      </c>
      <c r="AB5" s="99">
        <v>43603.724328703705</v>
      </c>
      <c r="AC5" s="70" t="s">
        <v>371</v>
      </c>
      <c r="AD5" s="70"/>
      <c r="AE5" s="70"/>
      <c r="AF5" s="70" t="s">
        <v>400</v>
      </c>
      <c r="AG5" s="70"/>
      <c r="AH5" s="101" t="s">
        <v>416</v>
      </c>
      <c r="AI5" s="99">
        <v>43603.724328703705</v>
      </c>
      <c r="AJ5" s="105">
        <v>43603</v>
      </c>
      <c r="AK5" s="72" t="s">
        <v>436</v>
      </c>
      <c r="AL5" s="101" t="s">
        <v>485</v>
      </c>
      <c r="AM5" s="70"/>
      <c r="AN5" s="70"/>
      <c r="AO5" s="72" t="s">
        <v>533</v>
      </c>
      <c r="AP5" s="70"/>
      <c r="AQ5" s="70" t="b">
        <v>0</v>
      </c>
      <c r="AR5" s="70">
        <v>0</v>
      </c>
      <c r="AS5" s="72" t="s">
        <v>586</v>
      </c>
      <c r="AT5" s="70" t="b">
        <v>0</v>
      </c>
      <c r="AU5" s="70" t="s">
        <v>595</v>
      </c>
      <c r="AV5" s="70"/>
      <c r="AW5" s="72" t="s">
        <v>586</v>
      </c>
      <c r="AX5" s="70" t="b">
        <v>0</v>
      </c>
      <c r="AY5" s="70">
        <v>8</v>
      </c>
      <c r="AZ5" s="72" t="s">
        <v>578</v>
      </c>
      <c r="BA5" s="70" t="s">
        <v>599</v>
      </c>
      <c r="BB5" s="70" t="b">
        <v>0</v>
      </c>
      <c r="BC5" s="72" t="s">
        <v>578</v>
      </c>
      <c r="BD5" s="70" t="s">
        <v>280</v>
      </c>
      <c r="BE5" s="70">
        <v>0</v>
      </c>
      <c r="BF5" s="70">
        <v>0</v>
      </c>
      <c r="BG5" s="70"/>
      <c r="BH5" s="70"/>
      <c r="BI5" s="70"/>
      <c r="BJ5" s="70"/>
      <c r="BK5" s="70"/>
      <c r="BL5" s="70"/>
      <c r="BM5" s="70"/>
      <c r="BN5" s="70"/>
    </row>
    <row r="6" spans="1:66" ht="15">
      <c r="A6" s="66" t="s">
        <v>321</v>
      </c>
      <c r="B6" s="66" t="s">
        <v>332</v>
      </c>
      <c r="C6" s="68" t="s">
        <v>1228</v>
      </c>
      <c r="D6" s="75">
        <v>10</v>
      </c>
      <c r="E6" s="76" t="s">
        <v>136</v>
      </c>
      <c r="F6" s="77">
        <v>23.333333333333336</v>
      </c>
      <c r="G6" s="68"/>
      <c r="H6" s="78"/>
      <c r="I6" s="79"/>
      <c r="J6" s="79"/>
      <c r="K6" s="34" t="s">
        <v>65</v>
      </c>
      <c r="L6" s="86">
        <v>6</v>
      </c>
      <c r="M6" s="86"/>
      <c r="N6" s="81"/>
      <c r="O6" s="70">
        <v>2</v>
      </c>
      <c r="P6" s="67" t="str">
        <f>REPLACE(INDEX(GroupVertices[Group],MATCH(Edges[[#This Row],[Vertex 1]],GroupVertices[Vertex],0)),1,1,"")</f>
        <v>2</v>
      </c>
      <c r="Q6" s="67" t="str">
        <f>REPLACE(INDEX(GroupVertices[Group],MATCH(Edges[[#This Row],[Vertex 2]],GroupVertices[Vertex],0)),1,1,"")</f>
        <v>2</v>
      </c>
      <c r="R6" s="48">
        <v>0</v>
      </c>
      <c r="S6" s="49">
        <v>0</v>
      </c>
      <c r="T6" s="48">
        <v>0</v>
      </c>
      <c r="U6" s="49">
        <v>0</v>
      </c>
      <c r="V6" s="48">
        <v>0</v>
      </c>
      <c r="W6" s="49">
        <v>0</v>
      </c>
      <c r="X6" s="48">
        <v>20</v>
      </c>
      <c r="Y6" s="49">
        <v>100</v>
      </c>
      <c r="Z6" s="48">
        <v>20</v>
      </c>
      <c r="AA6" s="70" t="s">
        <v>368</v>
      </c>
      <c r="AB6" s="99">
        <v>43603.17631944444</v>
      </c>
      <c r="AC6" s="70" t="s">
        <v>371</v>
      </c>
      <c r="AD6" s="70"/>
      <c r="AE6" s="70"/>
      <c r="AF6" s="70" t="s">
        <v>400</v>
      </c>
      <c r="AG6" s="70"/>
      <c r="AH6" s="101" t="s">
        <v>417</v>
      </c>
      <c r="AI6" s="99">
        <v>43603.17631944444</v>
      </c>
      <c r="AJ6" s="105">
        <v>43603</v>
      </c>
      <c r="AK6" s="72" t="s">
        <v>437</v>
      </c>
      <c r="AL6" s="101" t="s">
        <v>486</v>
      </c>
      <c r="AM6" s="70"/>
      <c r="AN6" s="70"/>
      <c r="AO6" s="72" t="s">
        <v>534</v>
      </c>
      <c r="AP6" s="70"/>
      <c r="AQ6" s="70" t="b">
        <v>0</v>
      </c>
      <c r="AR6" s="70">
        <v>0</v>
      </c>
      <c r="AS6" s="72" t="s">
        <v>586</v>
      </c>
      <c r="AT6" s="70" t="b">
        <v>0</v>
      </c>
      <c r="AU6" s="70" t="s">
        <v>595</v>
      </c>
      <c r="AV6" s="70"/>
      <c r="AW6" s="72" t="s">
        <v>586</v>
      </c>
      <c r="AX6" s="70" t="b">
        <v>0</v>
      </c>
      <c r="AY6" s="70">
        <v>8</v>
      </c>
      <c r="AZ6" s="72" t="s">
        <v>578</v>
      </c>
      <c r="BA6" s="70" t="s">
        <v>599</v>
      </c>
      <c r="BB6" s="70" t="b">
        <v>0</v>
      </c>
      <c r="BC6" s="72" t="s">
        <v>578</v>
      </c>
      <c r="BD6" s="70" t="s">
        <v>280</v>
      </c>
      <c r="BE6" s="70">
        <v>0</v>
      </c>
      <c r="BF6" s="70">
        <v>0</v>
      </c>
      <c r="BG6" s="70"/>
      <c r="BH6" s="70"/>
      <c r="BI6" s="70"/>
      <c r="BJ6" s="70"/>
      <c r="BK6" s="70"/>
      <c r="BL6" s="70"/>
      <c r="BM6" s="70"/>
      <c r="BN6" s="70"/>
    </row>
    <row r="7" spans="1:66" ht="15">
      <c r="A7" s="66" t="s">
        <v>321</v>
      </c>
      <c r="B7" s="66" t="s">
        <v>332</v>
      </c>
      <c r="C7" s="68" t="s">
        <v>1228</v>
      </c>
      <c r="D7" s="75">
        <v>10</v>
      </c>
      <c r="E7" s="76" t="s">
        <v>136</v>
      </c>
      <c r="F7" s="77">
        <v>23.333333333333336</v>
      </c>
      <c r="G7" s="68"/>
      <c r="H7" s="78"/>
      <c r="I7" s="79"/>
      <c r="J7" s="79"/>
      <c r="K7" s="34" t="s">
        <v>65</v>
      </c>
      <c r="L7" s="86">
        <v>7</v>
      </c>
      <c r="M7" s="86"/>
      <c r="N7" s="81"/>
      <c r="O7" s="70">
        <v>2</v>
      </c>
      <c r="P7" s="67" t="str">
        <f>REPLACE(INDEX(GroupVertices[Group],MATCH(Edges[[#This Row],[Vertex 1]],GroupVertices[Vertex],0)),1,1,"")</f>
        <v>2</v>
      </c>
      <c r="Q7" s="67" t="str">
        <f>REPLACE(INDEX(GroupVertices[Group],MATCH(Edges[[#This Row],[Vertex 2]],GroupVertices[Vertex],0)),1,1,"")</f>
        <v>2</v>
      </c>
      <c r="R7" s="48">
        <v>0</v>
      </c>
      <c r="S7" s="49">
        <v>0</v>
      </c>
      <c r="T7" s="48">
        <v>0</v>
      </c>
      <c r="U7" s="49">
        <v>0</v>
      </c>
      <c r="V7" s="48">
        <v>0</v>
      </c>
      <c r="W7" s="49">
        <v>0</v>
      </c>
      <c r="X7" s="48">
        <v>8</v>
      </c>
      <c r="Y7" s="49">
        <v>100</v>
      </c>
      <c r="Z7" s="48">
        <v>8</v>
      </c>
      <c r="AA7" s="70" t="s">
        <v>368</v>
      </c>
      <c r="AB7" s="99">
        <v>43603.82568287037</v>
      </c>
      <c r="AC7" s="70" t="s">
        <v>373</v>
      </c>
      <c r="AD7" s="101" t="s">
        <v>392</v>
      </c>
      <c r="AE7" s="70" t="s">
        <v>397</v>
      </c>
      <c r="AF7" s="70" t="s">
        <v>402</v>
      </c>
      <c r="AG7" s="70"/>
      <c r="AH7" s="101" t="s">
        <v>417</v>
      </c>
      <c r="AI7" s="99">
        <v>43603.82568287037</v>
      </c>
      <c r="AJ7" s="105">
        <v>43603</v>
      </c>
      <c r="AK7" s="72" t="s">
        <v>438</v>
      </c>
      <c r="AL7" s="101" t="s">
        <v>487</v>
      </c>
      <c r="AM7" s="70"/>
      <c r="AN7" s="70"/>
      <c r="AO7" s="72" t="s">
        <v>535</v>
      </c>
      <c r="AP7" s="70"/>
      <c r="AQ7" s="70" t="b">
        <v>0</v>
      </c>
      <c r="AR7" s="70">
        <v>0</v>
      </c>
      <c r="AS7" s="72" t="s">
        <v>586</v>
      </c>
      <c r="AT7" s="70" t="b">
        <v>1</v>
      </c>
      <c r="AU7" s="70" t="s">
        <v>595</v>
      </c>
      <c r="AV7" s="70"/>
      <c r="AW7" s="72" t="s">
        <v>597</v>
      </c>
      <c r="AX7" s="70" t="b">
        <v>0</v>
      </c>
      <c r="AY7" s="70">
        <v>6</v>
      </c>
      <c r="AZ7" s="72" t="s">
        <v>579</v>
      </c>
      <c r="BA7" s="70" t="s">
        <v>599</v>
      </c>
      <c r="BB7" s="70" t="b">
        <v>0</v>
      </c>
      <c r="BC7" s="72" t="s">
        <v>579</v>
      </c>
      <c r="BD7" s="70" t="s">
        <v>280</v>
      </c>
      <c r="BE7" s="70">
        <v>0</v>
      </c>
      <c r="BF7" s="70">
        <v>0</v>
      </c>
      <c r="BG7" s="70"/>
      <c r="BH7" s="70"/>
      <c r="BI7" s="70"/>
      <c r="BJ7" s="70"/>
      <c r="BK7" s="70"/>
      <c r="BL7" s="70"/>
      <c r="BM7" s="70"/>
      <c r="BN7" s="70"/>
    </row>
    <row r="8" spans="1:66" ht="15">
      <c r="A8" s="66" t="s">
        <v>322</v>
      </c>
      <c r="B8" s="66" t="s">
        <v>334</v>
      </c>
      <c r="C8" s="68" t="s">
        <v>1227</v>
      </c>
      <c r="D8" s="75">
        <v>3</v>
      </c>
      <c r="E8" s="76" t="s">
        <v>132</v>
      </c>
      <c r="F8" s="77">
        <v>32</v>
      </c>
      <c r="G8" s="68"/>
      <c r="H8" s="78"/>
      <c r="I8" s="79"/>
      <c r="J8" s="79"/>
      <c r="K8" s="34" t="s">
        <v>65</v>
      </c>
      <c r="L8" s="86">
        <v>8</v>
      </c>
      <c r="M8" s="86"/>
      <c r="N8" s="81"/>
      <c r="O8" s="70">
        <v>1</v>
      </c>
      <c r="P8" s="67" t="str">
        <f>REPLACE(INDEX(GroupVertices[Group],MATCH(Edges[[#This Row],[Vertex 1]],GroupVertices[Vertex],0)),1,1,"")</f>
        <v>4</v>
      </c>
      <c r="Q8" s="67" t="str">
        <f>REPLACE(INDEX(GroupVertices[Group],MATCH(Edges[[#This Row],[Vertex 2]],GroupVertices[Vertex],0)),1,1,"")</f>
        <v>4</v>
      </c>
      <c r="R8" s="48"/>
      <c r="S8" s="49"/>
      <c r="T8" s="48"/>
      <c r="U8" s="49"/>
      <c r="V8" s="48"/>
      <c r="W8" s="49"/>
      <c r="X8" s="48"/>
      <c r="Y8" s="49"/>
      <c r="Z8" s="48"/>
      <c r="AA8" s="70" t="s">
        <v>368</v>
      </c>
      <c r="AB8" s="99">
        <v>43604.04048611111</v>
      </c>
      <c r="AC8" s="70" t="s">
        <v>374</v>
      </c>
      <c r="AD8" s="70"/>
      <c r="AE8" s="70"/>
      <c r="AF8" s="70" t="s">
        <v>403</v>
      </c>
      <c r="AG8" s="70"/>
      <c r="AH8" s="101" t="s">
        <v>418</v>
      </c>
      <c r="AI8" s="99">
        <v>43604.04048611111</v>
      </c>
      <c r="AJ8" s="105">
        <v>43604</v>
      </c>
      <c r="AK8" s="72" t="s">
        <v>439</v>
      </c>
      <c r="AL8" s="101" t="s">
        <v>488</v>
      </c>
      <c r="AM8" s="70"/>
      <c r="AN8" s="70"/>
      <c r="AO8" s="72" t="s">
        <v>536</v>
      </c>
      <c r="AP8" s="70"/>
      <c r="AQ8" s="70" t="b">
        <v>0</v>
      </c>
      <c r="AR8" s="70">
        <v>0</v>
      </c>
      <c r="AS8" s="72" t="s">
        <v>586</v>
      </c>
      <c r="AT8" s="70" t="b">
        <v>0</v>
      </c>
      <c r="AU8" s="70" t="s">
        <v>595</v>
      </c>
      <c r="AV8" s="70"/>
      <c r="AW8" s="72" t="s">
        <v>586</v>
      </c>
      <c r="AX8" s="70" t="b">
        <v>0</v>
      </c>
      <c r="AY8" s="70">
        <v>5</v>
      </c>
      <c r="AZ8" s="72" t="s">
        <v>561</v>
      </c>
      <c r="BA8" s="70" t="s">
        <v>600</v>
      </c>
      <c r="BB8" s="70" t="b">
        <v>0</v>
      </c>
      <c r="BC8" s="72" t="s">
        <v>561</v>
      </c>
      <c r="BD8" s="70" t="s">
        <v>280</v>
      </c>
      <c r="BE8" s="70">
        <v>0</v>
      </c>
      <c r="BF8" s="70">
        <v>0</v>
      </c>
      <c r="BG8" s="70"/>
      <c r="BH8" s="70"/>
      <c r="BI8" s="70"/>
      <c r="BJ8" s="70"/>
      <c r="BK8" s="70"/>
      <c r="BL8" s="70"/>
      <c r="BM8" s="70"/>
      <c r="BN8" s="70"/>
    </row>
    <row r="9" spans="1:66" ht="15">
      <c r="A9" s="66" t="s">
        <v>322</v>
      </c>
      <c r="B9" s="66" t="s">
        <v>339</v>
      </c>
      <c r="C9" s="68" t="s">
        <v>1227</v>
      </c>
      <c r="D9" s="75">
        <v>3</v>
      </c>
      <c r="E9" s="76" t="s">
        <v>132</v>
      </c>
      <c r="F9" s="77">
        <v>32</v>
      </c>
      <c r="G9" s="68"/>
      <c r="H9" s="78"/>
      <c r="I9" s="79"/>
      <c r="J9" s="79"/>
      <c r="K9" s="34" t="s">
        <v>65</v>
      </c>
      <c r="L9" s="86">
        <v>9</v>
      </c>
      <c r="M9" s="86"/>
      <c r="N9" s="81"/>
      <c r="O9" s="70">
        <v>1</v>
      </c>
      <c r="P9" s="67" t="str">
        <f>REPLACE(INDEX(GroupVertices[Group],MATCH(Edges[[#This Row],[Vertex 1]],GroupVertices[Vertex],0)),1,1,"")</f>
        <v>4</v>
      </c>
      <c r="Q9" s="67" t="str">
        <f>REPLACE(INDEX(GroupVertices[Group],MATCH(Edges[[#This Row],[Vertex 2]],GroupVertices[Vertex],0)),1,1,"")</f>
        <v>4</v>
      </c>
      <c r="R9" s="48">
        <v>1</v>
      </c>
      <c r="S9" s="49">
        <v>3.5714285714285716</v>
      </c>
      <c r="T9" s="48">
        <v>0</v>
      </c>
      <c r="U9" s="49">
        <v>0</v>
      </c>
      <c r="V9" s="48">
        <v>0</v>
      </c>
      <c r="W9" s="49">
        <v>0</v>
      </c>
      <c r="X9" s="48">
        <v>27</v>
      </c>
      <c r="Y9" s="49">
        <v>96.42857142857143</v>
      </c>
      <c r="Z9" s="48">
        <v>28</v>
      </c>
      <c r="AA9" s="70" t="s">
        <v>369</v>
      </c>
      <c r="AB9" s="99">
        <v>43604.04048611111</v>
      </c>
      <c r="AC9" s="70" t="s">
        <v>374</v>
      </c>
      <c r="AD9" s="70"/>
      <c r="AE9" s="70"/>
      <c r="AF9" s="70" t="s">
        <v>403</v>
      </c>
      <c r="AG9" s="70"/>
      <c r="AH9" s="101" t="s">
        <v>418</v>
      </c>
      <c r="AI9" s="99">
        <v>43604.04048611111</v>
      </c>
      <c r="AJ9" s="105">
        <v>43604</v>
      </c>
      <c r="AK9" s="72" t="s">
        <v>439</v>
      </c>
      <c r="AL9" s="101" t="s">
        <v>488</v>
      </c>
      <c r="AM9" s="70"/>
      <c r="AN9" s="70"/>
      <c r="AO9" s="72" t="s">
        <v>536</v>
      </c>
      <c r="AP9" s="70"/>
      <c r="AQ9" s="70" t="b">
        <v>0</v>
      </c>
      <c r="AR9" s="70">
        <v>0</v>
      </c>
      <c r="AS9" s="72" t="s">
        <v>586</v>
      </c>
      <c r="AT9" s="70" t="b">
        <v>0</v>
      </c>
      <c r="AU9" s="70" t="s">
        <v>595</v>
      </c>
      <c r="AV9" s="70"/>
      <c r="AW9" s="72" t="s">
        <v>586</v>
      </c>
      <c r="AX9" s="70" t="b">
        <v>0</v>
      </c>
      <c r="AY9" s="70">
        <v>5</v>
      </c>
      <c r="AZ9" s="72" t="s">
        <v>561</v>
      </c>
      <c r="BA9" s="70" t="s">
        <v>600</v>
      </c>
      <c r="BB9" s="70" t="b">
        <v>0</v>
      </c>
      <c r="BC9" s="72" t="s">
        <v>561</v>
      </c>
      <c r="BD9" s="70" t="s">
        <v>280</v>
      </c>
      <c r="BE9" s="70">
        <v>0</v>
      </c>
      <c r="BF9" s="70">
        <v>0</v>
      </c>
      <c r="BG9" s="70"/>
      <c r="BH9" s="70"/>
      <c r="BI9" s="70"/>
      <c r="BJ9" s="70"/>
      <c r="BK9" s="70"/>
      <c r="BL9" s="70"/>
      <c r="BM9" s="70"/>
      <c r="BN9" s="70"/>
    </row>
    <row r="10" spans="1:66" ht="15">
      <c r="A10" s="66" t="s">
        <v>323</v>
      </c>
      <c r="B10" s="66" t="s">
        <v>323</v>
      </c>
      <c r="C10" s="68" t="s">
        <v>1227</v>
      </c>
      <c r="D10" s="75">
        <v>3</v>
      </c>
      <c r="E10" s="76" t="s">
        <v>132</v>
      </c>
      <c r="F10" s="77">
        <v>32</v>
      </c>
      <c r="G10" s="68"/>
      <c r="H10" s="78"/>
      <c r="I10" s="79"/>
      <c r="J10" s="79"/>
      <c r="K10" s="34" t="s">
        <v>65</v>
      </c>
      <c r="L10" s="86">
        <v>10</v>
      </c>
      <c r="M10" s="86"/>
      <c r="N10" s="81"/>
      <c r="O10" s="70">
        <v>1</v>
      </c>
      <c r="P10" s="67" t="str">
        <f>REPLACE(INDEX(GroupVertices[Group],MATCH(Edges[[#This Row],[Vertex 1]],GroupVertices[Vertex],0)),1,1,"")</f>
        <v>3</v>
      </c>
      <c r="Q10" s="67" t="str">
        <f>REPLACE(INDEX(GroupVertices[Group],MATCH(Edges[[#This Row],[Vertex 2]],GroupVertices[Vertex],0)),1,1,"")</f>
        <v>3</v>
      </c>
      <c r="R10" s="48">
        <v>0</v>
      </c>
      <c r="S10" s="49">
        <v>0</v>
      </c>
      <c r="T10" s="48">
        <v>0</v>
      </c>
      <c r="U10" s="49">
        <v>0</v>
      </c>
      <c r="V10" s="48">
        <v>0</v>
      </c>
      <c r="W10" s="49">
        <v>0</v>
      </c>
      <c r="X10" s="48">
        <v>4</v>
      </c>
      <c r="Y10" s="49">
        <v>100</v>
      </c>
      <c r="Z10" s="48">
        <v>4</v>
      </c>
      <c r="AA10" s="70" t="s">
        <v>280</v>
      </c>
      <c r="AB10" s="99">
        <v>43603.48784722222</v>
      </c>
      <c r="AC10" s="70" t="s">
        <v>372</v>
      </c>
      <c r="AD10" s="101" t="s">
        <v>391</v>
      </c>
      <c r="AE10" s="70" t="s">
        <v>397</v>
      </c>
      <c r="AF10" s="70" t="s">
        <v>401</v>
      </c>
      <c r="AG10" s="70"/>
      <c r="AH10" s="101" t="s">
        <v>419</v>
      </c>
      <c r="AI10" s="99">
        <v>43603.48784722222</v>
      </c>
      <c r="AJ10" s="105">
        <v>43603</v>
      </c>
      <c r="AK10" s="72" t="s">
        <v>440</v>
      </c>
      <c r="AL10" s="101" t="s">
        <v>489</v>
      </c>
      <c r="AM10" s="70"/>
      <c r="AN10" s="70"/>
      <c r="AO10" s="72" t="s">
        <v>537</v>
      </c>
      <c r="AP10" s="70"/>
      <c r="AQ10" s="70" t="b">
        <v>0</v>
      </c>
      <c r="AR10" s="70">
        <v>6</v>
      </c>
      <c r="AS10" s="72" t="s">
        <v>586</v>
      </c>
      <c r="AT10" s="70" t="b">
        <v>1</v>
      </c>
      <c r="AU10" s="70" t="s">
        <v>596</v>
      </c>
      <c r="AV10" s="70"/>
      <c r="AW10" s="72" t="s">
        <v>578</v>
      </c>
      <c r="AX10" s="70" t="b">
        <v>0</v>
      </c>
      <c r="AY10" s="70">
        <v>2</v>
      </c>
      <c r="AZ10" s="72" t="s">
        <v>586</v>
      </c>
      <c r="BA10" s="70" t="s">
        <v>600</v>
      </c>
      <c r="BB10" s="70" t="b">
        <v>0</v>
      </c>
      <c r="BC10" s="72" t="s">
        <v>537</v>
      </c>
      <c r="BD10" s="70" t="s">
        <v>280</v>
      </c>
      <c r="BE10" s="70">
        <v>0</v>
      </c>
      <c r="BF10" s="70">
        <v>0</v>
      </c>
      <c r="BG10" s="70" t="s">
        <v>603</v>
      </c>
      <c r="BH10" s="70" t="s">
        <v>604</v>
      </c>
      <c r="BI10" s="70" t="s">
        <v>605</v>
      </c>
      <c r="BJ10" s="70" t="s">
        <v>606</v>
      </c>
      <c r="BK10" s="70" t="s">
        <v>607</v>
      </c>
      <c r="BL10" s="70" t="s">
        <v>608</v>
      </c>
      <c r="BM10" s="70" t="s">
        <v>609</v>
      </c>
      <c r="BN10" s="101" t="s">
        <v>610</v>
      </c>
    </row>
    <row r="11" spans="1:66" ht="15">
      <c r="A11" s="66" t="s">
        <v>324</v>
      </c>
      <c r="B11" s="66" t="s">
        <v>323</v>
      </c>
      <c r="C11" s="68" t="s">
        <v>1227</v>
      </c>
      <c r="D11" s="75">
        <v>3</v>
      </c>
      <c r="E11" s="76" t="s">
        <v>132</v>
      </c>
      <c r="F11" s="77">
        <v>32</v>
      </c>
      <c r="G11" s="68"/>
      <c r="H11" s="78"/>
      <c r="I11" s="79"/>
      <c r="J11" s="79"/>
      <c r="K11" s="34" t="s">
        <v>65</v>
      </c>
      <c r="L11" s="86">
        <v>11</v>
      </c>
      <c r="M11" s="86"/>
      <c r="N11" s="81"/>
      <c r="O11" s="70">
        <v>1</v>
      </c>
      <c r="P11" s="67" t="str">
        <f>REPLACE(INDEX(GroupVertices[Group],MATCH(Edges[[#This Row],[Vertex 1]],GroupVertices[Vertex],0)),1,1,"")</f>
        <v>3</v>
      </c>
      <c r="Q11" s="67" t="str">
        <f>REPLACE(INDEX(GroupVertices[Group],MATCH(Edges[[#This Row],[Vertex 2]],GroupVertices[Vertex],0)),1,1,"")</f>
        <v>3</v>
      </c>
      <c r="R11" s="48">
        <v>0</v>
      </c>
      <c r="S11" s="49">
        <v>0</v>
      </c>
      <c r="T11" s="48">
        <v>0</v>
      </c>
      <c r="U11" s="49">
        <v>0</v>
      </c>
      <c r="V11" s="48">
        <v>0</v>
      </c>
      <c r="W11" s="49">
        <v>0</v>
      </c>
      <c r="X11" s="48">
        <v>4</v>
      </c>
      <c r="Y11" s="49">
        <v>100</v>
      </c>
      <c r="Z11" s="48">
        <v>4</v>
      </c>
      <c r="AA11" s="70" t="s">
        <v>368</v>
      </c>
      <c r="AB11" s="99">
        <v>43603.65163194444</v>
      </c>
      <c r="AC11" s="70" t="s">
        <v>372</v>
      </c>
      <c r="AD11" s="101" t="s">
        <v>391</v>
      </c>
      <c r="AE11" s="70" t="s">
        <v>397</v>
      </c>
      <c r="AF11" s="70" t="s">
        <v>401</v>
      </c>
      <c r="AG11" s="70"/>
      <c r="AH11" s="101" t="s">
        <v>420</v>
      </c>
      <c r="AI11" s="99">
        <v>43603.65163194444</v>
      </c>
      <c r="AJ11" s="105">
        <v>43603</v>
      </c>
      <c r="AK11" s="72" t="s">
        <v>441</v>
      </c>
      <c r="AL11" s="101" t="s">
        <v>490</v>
      </c>
      <c r="AM11" s="70"/>
      <c r="AN11" s="70"/>
      <c r="AO11" s="72" t="s">
        <v>538</v>
      </c>
      <c r="AP11" s="70"/>
      <c r="AQ11" s="70" t="b">
        <v>0</v>
      </c>
      <c r="AR11" s="70">
        <v>0</v>
      </c>
      <c r="AS11" s="72" t="s">
        <v>586</v>
      </c>
      <c r="AT11" s="70" t="b">
        <v>1</v>
      </c>
      <c r="AU11" s="70" t="s">
        <v>596</v>
      </c>
      <c r="AV11" s="70"/>
      <c r="AW11" s="72" t="s">
        <v>578</v>
      </c>
      <c r="AX11" s="70" t="b">
        <v>0</v>
      </c>
      <c r="AY11" s="70">
        <v>2</v>
      </c>
      <c r="AZ11" s="72" t="s">
        <v>537</v>
      </c>
      <c r="BA11" s="70" t="s">
        <v>599</v>
      </c>
      <c r="BB11" s="70" t="b">
        <v>0</v>
      </c>
      <c r="BC11" s="72" t="s">
        <v>537</v>
      </c>
      <c r="BD11" s="70" t="s">
        <v>280</v>
      </c>
      <c r="BE11" s="70">
        <v>0</v>
      </c>
      <c r="BF11" s="70">
        <v>0</v>
      </c>
      <c r="BG11" s="70"/>
      <c r="BH11" s="70"/>
      <c r="BI11" s="70"/>
      <c r="BJ11" s="70"/>
      <c r="BK11" s="70"/>
      <c r="BL11" s="70"/>
      <c r="BM11" s="70"/>
      <c r="BN11" s="70"/>
    </row>
    <row r="12" spans="1:66" ht="15">
      <c r="A12" s="66" t="s">
        <v>325</v>
      </c>
      <c r="B12" s="66" t="s">
        <v>325</v>
      </c>
      <c r="C12" s="68" t="s">
        <v>1227</v>
      </c>
      <c r="D12" s="75">
        <v>3</v>
      </c>
      <c r="E12" s="76" t="s">
        <v>132</v>
      </c>
      <c r="F12" s="77">
        <v>32</v>
      </c>
      <c r="G12" s="68"/>
      <c r="H12" s="78"/>
      <c r="I12" s="79"/>
      <c r="J12" s="79"/>
      <c r="K12" s="34" t="s">
        <v>65</v>
      </c>
      <c r="L12" s="86">
        <v>12</v>
      </c>
      <c r="M12" s="86"/>
      <c r="N12" s="81"/>
      <c r="O12" s="70">
        <v>1</v>
      </c>
      <c r="P12" s="67" t="str">
        <f>REPLACE(INDEX(GroupVertices[Group],MATCH(Edges[[#This Row],[Vertex 1]],GroupVertices[Vertex],0)),1,1,"")</f>
        <v>5</v>
      </c>
      <c r="Q12" s="67" t="str">
        <f>REPLACE(INDEX(GroupVertices[Group],MATCH(Edges[[#This Row],[Vertex 2]],GroupVertices[Vertex],0)),1,1,"")</f>
        <v>5</v>
      </c>
      <c r="R12" s="48">
        <v>0</v>
      </c>
      <c r="S12" s="49">
        <v>0</v>
      </c>
      <c r="T12" s="48">
        <v>0</v>
      </c>
      <c r="U12" s="49">
        <v>0</v>
      </c>
      <c r="V12" s="48">
        <v>0</v>
      </c>
      <c r="W12" s="49">
        <v>0</v>
      </c>
      <c r="X12" s="48">
        <v>4</v>
      </c>
      <c r="Y12" s="49">
        <v>100</v>
      </c>
      <c r="Z12" s="48">
        <v>4</v>
      </c>
      <c r="AA12" s="70" t="s">
        <v>280</v>
      </c>
      <c r="AB12" s="99">
        <v>43604.11335648148</v>
      </c>
      <c r="AC12" s="70" t="s">
        <v>375</v>
      </c>
      <c r="AD12" s="101" t="s">
        <v>391</v>
      </c>
      <c r="AE12" s="70" t="s">
        <v>397</v>
      </c>
      <c r="AF12" s="70" t="s">
        <v>404</v>
      </c>
      <c r="AG12" s="70"/>
      <c r="AH12" s="101" t="s">
        <v>421</v>
      </c>
      <c r="AI12" s="99">
        <v>43604.11335648148</v>
      </c>
      <c r="AJ12" s="105">
        <v>43604</v>
      </c>
      <c r="AK12" s="72" t="s">
        <v>442</v>
      </c>
      <c r="AL12" s="101" t="s">
        <v>491</v>
      </c>
      <c r="AM12" s="70"/>
      <c r="AN12" s="70"/>
      <c r="AO12" s="72" t="s">
        <v>539</v>
      </c>
      <c r="AP12" s="70"/>
      <c r="AQ12" s="70" t="b">
        <v>0</v>
      </c>
      <c r="AR12" s="70">
        <v>5</v>
      </c>
      <c r="AS12" s="72" t="s">
        <v>586</v>
      </c>
      <c r="AT12" s="70" t="b">
        <v>1</v>
      </c>
      <c r="AU12" s="70" t="s">
        <v>596</v>
      </c>
      <c r="AV12" s="70"/>
      <c r="AW12" s="72" t="s">
        <v>578</v>
      </c>
      <c r="AX12" s="70" t="b">
        <v>0</v>
      </c>
      <c r="AY12" s="70">
        <v>0</v>
      </c>
      <c r="AZ12" s="72" t="s">
        <v>586</v>
      </c>
      <c r="BA12" s="70" t="s">
        <v>599</v>
      </c>
      <c r="BB12" s="70" t="b">
        <v>0</v>
      </c>
      <c r="BC12" s="72" t="s">
        <v>539</v>
      </c>
      <c r="BD12" s="70" t="s">
        <v>280</v>
      </c>
      <c r="BE12" s="70">
        <v>0</v>
      </c>
      <c r="BF12" s="70">
        <v>0</v>
      </c>
      <c r="BG12" s="70"/>
      <c r="BH12" s="70"/>
      <c r="BI12" s="70"/>
      <c r="BJ12" s="70"/>
      <c r="BK12" s="70"/>
      <c r="BL12" s="70"/>
      <c r="BM12" s="70"/>
      <c r="BN12" s="70"/>
    </row>
    <row r="13" spans="1:66" ht="15">
      <c r="A13" s="66" t="s">
        <v>326</v>
      </c>
      <c r="B13" s="66" t="s">
        <v>327</v>
      </c>
      <c r="C13" s="68" t="s">
        <v>1227</v>
      </c>
      <c r="D13" s="75">
        <v>3</v>
      </c>
      <c r="E13" s="76" t="s">
        <v>132</v>
      </c>
      <c r="F13" s="77">
        <v>32</v>
      </c>
      <c r="G13" s="68"/>
      <c r="H13" s="78"/>
      <c r="I13" s="79"/>
      <c r="J13" s="79"/>
      <c r="K13" s="34" t="s">
        <v>66</v>
      </c>
      <c r="L13" s="86">
        <v>13</v>
      </c>
      <c r="M13" s="86"/>
      <c r="N13" s="81"/>
      <c r="O13" s="70">
        <v>1</v>
      </c>
      <c r="P13" s="67" t="str">
        <f>REPLACE(INDEX(GroupVertices[Group],MATCH(Edges[[#This Row],[Vertex 1]],GroupVertices[Vertex],0)),1,1,"")</f>
        <v>3</v>
      </c>
      <c r="Q13" s="67" t="str">
        <f>REPLACE(INDEX(GroupVertices[Group],MATCH(Edges[[#This Row],[Vertex 2]],GroupVertices[Vertex],0)),1,1,"")</f>
        <v>3</v>
      </c>
      <c r="R13" s="48">
        <v>0</v>
      </c>
      <c r="S13" s="49">
        <v>0</v>
      </c>
      <c r="T13" s="48">
        <v>0</v>
      </c>
      <c r="U13" s="49">
        <v>0</v>
      </c>
      <c r="V13" s="48">
        <v>0</v>
      </c>
      <c r="W13" s="49">
        <v>0</v>
      </c>
      <c r="X13" s="48">
        <v>24</v>
      </c>
      <c r="Y13" s="49">
        <v>100</v>
      </c>
      <c r="Z13" s="48">
        <v>24</v>
      </c>
      <c r="AA13" s="70" t="s">
        <v>368</v>
      </c>
      <c r="AB13" s="99">
        <v>43604.154340277775</v>
      </c>
      <c r="AC13" s="70" t="s">
        <v>376</v>
      </c>
      <c r="AD13" s="70"/>
      <c r="AE13" s="70"/>
      <c r="AF13" s="70"/>
      <c r="AG13" s="70"/>
      <c r="AH13" s="101" t="s">
        <v>422</v>
      </c>
      <c r="AI13" s="99">
        <v>43604.154340277775</v>
      </c>
      <c r="AJ13" s="105">
        <v>43604</v>
      </c>
      <c r="AK13" s="72" t="s">
        <v>443</v>
      </c>
      <c r="AL13" s="101" t="s">
        <v>492</v>
      </c>
      <c r="AM13" s="70"/>
      <c r="AN13" s="70"/>
      <c r="AO13" s="72" t="s">
        <v>540</v>
      </c>
      <c r="AP13" s="70"/>
      <c r="AQ13" s="70" t="b">
        <v>0</v>
      </c>
      <c r="AR13" s="70">
        <v>0</v>
      </c>
      <c r="AS13" s="72" t="s">
        <v>586</v>
      </c>
      <c r="AT13" s="70" t="b">
        <v>0</v>
      </c>
      <c r="AU13" s="70" t="s">
        <v>595</v>
      </c>
      <c r="AV13" s="70"/>
      <c r="AW13" s="72" t="s">
        <v>586</v>
      </c>
      <c r="AX13" s="70" t="b">
        <v>0</v>
      </c>
      <c r="AY13" s="70">
        <v>2</v>
      </c>
      <c r="AZ13" s="72" t="s">
        <v>572</v>
      </c>
      <c r="BA13" s="70" t="s">
        <v>599</v>
      </c>
      <c r="BB13" s="70" t="b">
        <v>0</v>
      </c>
      <c r="BC13" s="72" t="s">
        <v>572</v>
      </c>
      <c r="BD13" s="70" t="s">
        <v>280</v>
      </c>
      <c r="BE13" s="70">
        <v>0</v>
      </c>
      <c r="BF13" s="70">
        <v>0</v>
      </c>
      <c r="BG13" s="70"/>
      <c r="BH13" s="70"/>
      <c r="BI13" s="70"/>
      <c r="BJ13" s="70"/>
      <c r="BK13" s="70"/>
      <c r="BL13" s="70"/>
      <c r="BM13" s="70"/>
      <c r="BN13" s="70"/>
    </row>
    <row r="14" spans="1:66" ht="15">
      <c r="A14" s="66" t="s">
        <v>326</v>
      </c>
      <c r="B14" s="66" t="s">
        <v>324</v>
      </c>
      <c r="C14" s="68" t="s">
        <v>1227</v>
      </c>
      <c r="D14" s="75">
        <v>3</v>
      </c>
      <c r="E14" s="76" t="s">
        <v>132</v>
      </c>
      <c r="F14" s="77">
        <v>32</v>
      </c>
      <c r="G14" s="68"/>
      <c r="H14" s="78"/>
      <c r="I14" s="79"/>
      <c r="J14" s="79"/>
      <c r="K14" s="34" t="s">
        <v>65</v>
      </c>
      <c r="L14" s="86">
        <v>14</v>
      </c>
      <c r="M14" s="86"/>
      <c r="N14" s="81"/>
      <c r="O14" s="70">
        <v>1</v>
      </c>
      <c r="P14" s="67" t="str">
        <f>REPLACE(INDEX(GroupVertices[Group],MATCH(Edges[[#This Row],[Vertex 1]],GroupVertices[Vertex],0)),1,1,"")</f>
        <v>3</v>
      </c>
      <c r="Q14" s="67" t="str">
        <f>REPLACE(INDEX(GroupVertices[Group],MATCH(Edges[[#This Row],[Vertex 2]],GroupVertices[Vertex],0)),1,1,"")</f>
        <v>3</v>
      </c>
      <c r="R14" s="48"/>
      <c r="S14" s="49"/>
      <c r="T14" s="48"/>
      <c r="U14" s="49"/>
      <c r="V14" s="48"/>
      <c r="W14" s="49"/>
      <c r="X14" s="48"/>
      <c r="Y14" s="49"/>
      <c r="Z14" s="48"/>
      <c r="AA14" s="70" t="s">
        <v>369</v>
      </c>
      <c r="AB14" s="99">
        <v>43604.18586805555</v>
      </c>
      <c r="AC14" s="70" t="s">
        <v>377</v>
      </c>
      <c r="AD14" s="70"/>
      <c r="AE14" s="70"/>
      <c r="AF14" s="70" t="s">
        <v>405</v>
      </c>
      <c r="AG14" s="70"/>
      <c r="AH14" s="101" t="s">
        <v>422</v>
      </c>
      <c r="AI14" s="99">
        <v>43604.18586805555</v>
      </c>
      <c r="AJ14" s="105">
        <v>43604</v>
      </c>
      <c r="AK14" s="72" t="s">
        <v>444</v>
      </c>
      <c r="AL14" s="101" t="s">
        <v>493</v>
      </c>
      <c r="AM14" s="70"/>
      <c r="AN14" s="70"/>
      <c r="AO14" s="72" t="s">
        <v>541</v>
      </c>
      <c r="AP14" s="72" t="s">
        <v>572</v>
      </c>
      <c r="AQ14" s="70" t="b">
        <v>0</v>
      </c>
      <c r="AR14" s="70">
        <v>1</v>
      </c>
      <c r="AS14" s="72" t="s">
        <v>587</v>
      </c>
      <c r="AT14" s="70" t="b">
        <v>0</v>
      </c>
      <c r="AU14" s="70" t="s">
        <v>595</v>
      </c>
      <c r="AV14" s="70"/>
      <c r="AW14" s="72" t="s">
        <v>586</v>
      </c>
      <c r="AX14" s="70" t="b">
        <v>0</v>
      </c>
      <c r="AY14" s="70">
        <v>0</v>
      </c>
      <c r="AZ14" s="72" t="s">
        <v>586</v>
      </c>
      <c r="BA14" s="70" t="s">
        <v>599</v>
      </c>
      <c r="BB14" s="70" t="b">
        <v>0</v>
      </c>
      <c r="BC14" s="72" t="s">
        <v>572</v>
      </c>
      <c r="BD14" s="70" t="s">
        <v>280</v>
      </c>
      <c r="BE14" s="70">
        <v>0</v>
      </c>
      <c r="BF14" s="70">
        <v>0</v>
      </c>
      <c r="BG14" s="70"/>
      <c r="BH14" s="70"/>
      <c r="BI14" s="70"/>
      <c r="BJ14" s="70"/>
      <c r="BK14" s="70"/>
      <c r="BL14" s="70"/>
      <c r="BM14" s="70"/>
      <c r="BN14" s="70"/>
    </row>
    <row r="15" spans="1:66" ht="15">
      <c r="A15" s="66" t="s">
        <v>326</v>
      </c>
      <c r="B15" s="66" t="s">
        <v>327</v>
      </c>
      <c r="C15" s="68" t="s">
        <v>1227</v>
      </c>
      <c r="D15" s="75">
        <v>3</v>
      </c>
      <c r="E15" s="76" t="s">
        <v>132</v>
      </c>
      <c r="F15" s="77">
        <v>32</v>
      </c>
      <c r="G15" s="68"/>
      <c r="H15" s="78"/>
      <c r="I15" s="79"/>
      <c r="J15" s="79"/>
      <c r="K15" s="34" t="s">
        <v>66</v>
      </c>
      <c r="L15" s="86">
        <v>15</v>
      </c>
      <c r="M15" s="86"/>
      <c r="N15" s="81"/>
      <c r="O15" s="70">
        <v>1</v>
      </c>
      <c r="P15" s="67" t="str">
        <f>REPLACE(INDEX(GroupVertices[Group],MATCH(Edges[[#This Row],[Vertex 1]],GroupVertices[Vertex],0)),1,1,"")</f>
        <v>3</v>
      </c>
      <c r="Q15" s="67" t="str">
        <f>REPLACE(INDEX(GroupVertices[Group],MATCH(Edges[[#This Row],[Vertex 2]],GroupVertices[Vertex],0)),1,1,"")</f>
        <v>3</v>
      </c>
      <c r="R15" s="48">
        <v>1</v>
      </c>
      <c r="S15" s="49">
        <v>2.272727272727273</v>
      </c>
      <c r="T15" s="48">
        <v>0</v>
      </c>
      <c r="U15" s="49">
        <v>0</v>
      </c>
      <c r="V15" s="48">
        <v>0</v>
      </c>
      <c r="W15" s="49">
        <v>0</v>
      </c>
      <c r="X15" s="48">
        <v>43</v>
      </c>
      <c r="Y15" s="49">
        <v>97.72727272727273</v>
      </c>
      <c r="Z15" s="48">
        <v>44</v>
      </c>
      <c r="AA15" s="70" t="s">
        <v>370</v>
      </c>
      <c r="AB15" s="99">
        <v>43604.18586805555</v>
      </c>
      <c r="AC15" s="70" t="s">
        <v>377</v>
      </c>
      <c r="AD15" s="70"/>
      <c r="AE15" s="70"/>
      <c r="AF15" s="70" t="s">
        <v>405</v>
      </c>
      <c r="AG15" s="70"/>
      <c r="AH15" s="101" t="s">
        <v>422</v>
      </c>
      <c r="AI15" s="99">
        <v>43604.18586805555</v>
      </c>
      <c r="AJ15" s="105">
        <v>43604</v>
      </c>
      <c r="AK15" s="72" t="s">
        <v>444</v>
      </c>
      <c r="AL15" s="101" t="s">
        <v>493</v>
      </c>
      <c r="AM15" s="70"/>
      <c r="AN15" s="70"/>
      <c r="AO15" s="72" t="s">
        <v>541</v>
      </c>
      <c r="AP15" s="72" t="s">
        <v>572</v>
      </c>
      <c r="AQ15" s="70" t="b">
        <v>0</v>
      </c>
      <c r="AR15" s="70">
        <v>1</v>
      </c>
      <c r="AS15" s="72" t="s">
        <v>587</v>
      </c>
      <c r="AT15" s="70" t="b">
        <v>0</v>
      </c>
      <c r="AU15" s="70" t="s">
        <v>595</v>
      </c>
      <c r="AV15" s="70"/>
      <c r="AW15" s="72" t="s">
        <v>586</v>
      </c>
      <c r="AX15" s="70" t="b">
        <v>0</v>
      </c>
      <c r="AY15" s="70">
        <v>0</v>
      </c>
      <c r="AZ15" s="72" t="s">
        <v>586</v>
      </c>
      <c r="BA15" s="70" t="s">
        <v>599</v>
      </c>
      <c r="BB15" s="70" t="b">
        <v>0</v>
      </c>
      <c r="BC15" s="72" t="s">
        <v>572</v>
      </c>
      <c r="BD15" s="70" t="s">
        <v>280</v>
      </c>
      <c r="BE15" s="70">
        <v>0</v>
      </c>
      <c r="BF15" s="70">
        <v>0</v>
      </c>
      <c r="BG15" s="70"/>
      <c r="BH15" s="70"/>
      <c r="BI15" s="70"/>
      <c r="BJ15" s="70"/>
      <c r="BK15" s="70"/>
      <c r="BL15" s="70"/>
      <c r="BM15" s="70"/>
      <c r="BN15" s="70"/>
    </row>
    <row r="16" spans="1:66" ht="15">
      <c r="A16" s="66" t="s">
        <v>327</v>
      </c>
      <c r="B16" s="66" t="s">
        <v>326</v>
      </c>
      <c r="C16" s="68" t="s">
        <v>1227</v>
      </c>
      <c r="D16" s="75">
        <v>3</v>
      </c>
      <c r="E16" s="76" t="s">
        <v>132</v>
      </c>
      <c r="F16" s="77">
        <v>32</v>
      </c>
      <c r="G16" s="68"/>
      <c r="H16" s="78"/>
      <c r="I16" s="79"/>
      <c r="J16" s="79"/>
      <c r="K16" s="34" t="s">
        <v>66</v>
      </c>
      <c r="L16" s="86">
        <v>16</v>
      </c>
      <c r="M16" s="86"/>
      <c r="N16" s="81"/>
      <c r="O16" s="70">
        <v>1</v>
      </c>
      <c r="P16" s="67" t="str">
        <f>REPLACE(INDEX(GroupVertices[Group],MATCH(Edges[[#This Row],[Vertex 1]],GroupVertices[Vertex],0)),1,1,"")</f>
        <v>3</v>
      </c>
      <c r="Q16" s="67" t="str">
        <f>REPLACE(INDEX(GroupVertices[Group],MATCH(Edges[[#This Row],[Vertex 2]],GroupVertices[Vertex],0)),1,1,"")</f>
        <v>3</v>
      </c>
      <c r="R16" s="48"/>
      <c r="S16" s="49"/>
      <c r="T16" s="48"/>
      <c r="U16" s="49"/>
      <c r="V16" s="48"/>
      <c r="W16" s="49"/>
      <c r="X16" s="48"/>
      <c r="Y16" s="49"/>
      <c r="Z16" s="48"/>
      <c r="AA16" s="70" t="s">
        <v>369</v>
      </c>
      <c r="AB16" s="99">
        <v>43604.223703703705</v>
      </c>
      <c r="AC16" s="70" t="s">
        <v>378</v>
      </c>
      <c r="AD16" s="70"/>
      <c r="AE16" s="70"/>
      <c r="AF16" s="70" t="s">
        <v>403</v>
      </c>
      <c r="AG16" s="70"/>
      <c r="AH16" s="101" t="s">
        <v>423</v>
      </c>
      <c r="AI16" s="99">
        <v>43604.223703703705</v>
      </c>
      <c r="AJ16" s="105">
        <v>43604</v>
      </c>
      <c r="AK16" s="72" t="s">
        <v>445</v>
      </c>
      <c r="AL16" s="101" t="s">
        <v>494</v>
      </c>
      <c r="AM16" s="70"/>
      <c r="AN16" s="70"/>
      <c r="AO16" s="72" t="s">
        <v>542</v>
      </c>
      <c r="AP16" s="72" t="s">
        <v>580</v>
      </c>
      <c r="AQ16" s="70" t="b">
        <v>0</v>
      </c>
      <c r="AR16" s="70">
        <v>0</v>
      </c>
      <c r="AS16" s="72" t="s">
        <v>588</v>
      </c>
      <c r="AT16" s="70" t="b">
        <v>0</v>
      </c>
      <c r="AU16" s="70" t="s">
        <v>595</v>
      </c>
      <c r="AV16" s="70"/>
      <c r="AW16" s="72" t="s">
        <v>586</v>
      </c>
      <c r="AX16" s="70" t="b">
        <v>0</v>
      </c>
      <c r="AY16" s="70">
        <v>0</v>
      </c>
      <c r="AZ16" s="72" t="s">
        <v>586</v>
      </c>
      <c r="BA16" s="70" t="s">
        <v>601</v>
      </c>
      <c r="BB16" s="70" t="b">
        <v>0</v>
      </c>
      <c r="BC16" s="72" t="s">
        <v>580</v>
      </c>
      <c r="BD16" s="70" t="s">
        <v>280</v>
      </c>
      <c r="BE16" s="70">
        <v>0</v>
      </c>
      <c r="BF16" s="70">
        <v>0</v>
      </c>
      <c r="BG16" s="70"/>
      <c r="BH16" s="70"/>
      <c r="BI16" s="70"/>
      <c r="BJ16" s="70"/>
      <c r="BK16" s="70"/>
      <c r="BL16" s="70"/>
      <c r="BM16" s="70"/>
      <c r="BN16" s="70"/>
    </row>
    <row r="17" spans="1:66" ht="15">
      <c r="A17" s="66" t="s">
        <v>327</v>
      </c>
      <c r="B17" s="66" t="s">
        <v>340</v>
      </c>
      <c r="C17" s="68" t="s">
        <v>1227</v>
      </c>
      <c r="D17" s="75">
        <v>3</v>
      </c>
      <c r="E17" s="76" t="s">
        <v>132</v>
      </c>
      <c r="F17" s="77">
        <v>32</v>
      </c>
      <c r="G17" s="68"/>
      <c r="H17" s="78"/>
      <c r="I17" s="79"/>
      <c r="J17" s="79"/>
      <c r="K17" s="34" t="s">
        <v>65</v>
      </c>
      <c r="L17" s="86">
        <v>17</v>
      </c>
      <c r="M17" s="86"/>
      <c r="N17" s="81"/>
      <c r="O17" s="70">
        <v>1</v>
      </c>
      <c r="P17" s="67" t="str">
        <f>REPLACE(INDEX(GroupVertices[Group],MATCH(Edges[[#This Row],[Vertex 1]],GroupVertices[Vertex],0)),1,1,"")</f>
        <v>3</v>
      </c>
      <c r="Q17" s="67" t="str">
        <f>REPLACE(INDEX(GroupVertices[Group],MATCH(Edges[[#This Row],[Vertex 2]],GroupVertices[Vertex],0)),1,1,"")</f>
        <v>3</v>
      </c>
      <c r="R17" s="48">
        <v>4</v>
      </c>
      <c r="S17" s="49">
        <v>8.88888888888889</v>
      </c>
      <c r="T17" s="48">
        <v>2</v>
      </c>
      <c r="U17" s="49">
        <v>4.444444444444445</v>
      </c>
      <c r="V17" s="48">
        <v>0</v>
      </c>
      <c r="W17" s="49">
        <v>0</v>
      </c>
      <c r="X17" s="48">
        <v>39</v>
      </c>
      <c r="Y17" s="49">
        <v>86.66666666666667</v>
      </c>
      <c r="Z17" s="48">
        <v>45</v>
      </c>
      <c r="AA17" s="70" t="s">
        <v>370</v>
      </c>
      <c r="AB17" s="99">
        <v>43604.223703703705</v>
      </c>
      <c r="AC17" s="70" t="s">
        <v>378</v>
      </c>
      <c r="AD17" s="70"/>
      <c r="AE17" s="70"/>
      <c r="AF17" s="70" t="s">
        <v>403</v>
      </c>
      <c r="AG17" s="70"/>
      <c r="AH17" s="101" t="s">
        <v>423</v>
      </c>
      <c r="AI17" s="99">
        <v>43604.223703703705</v>
      </c>
      <c r="AJ17" s="105">
        <v>43604</v>
      </c>
      <c r="AK17" s="72" t="s">
        <v>445</v>
      </c>
      <c r="AL17" s="101" t="s">
        <v>494</v>
      </c>
      <c r="AM17" s="70"/>
      <c r="AN17" s="70"/>
      <c r="AO17" s="72" t="s">
        <v>542</v>
      </c>
      <c r="AP17" s="72" t="s">
        <v>580</v>
      </c>
      <c r="AQ17" s="70" t="b">
        <v>0</v>
      </c>
      <c r="AR17" s="70">
        <v>0</v>
      </c>
      <c r="AS17" s="72" t="s">
        <v>588</v>
      </c>
      <c r="AT17" s="70" t="b">
        <v>0</v>
      </c>
      <c r="AU17" s="70" t="s">
        <v>595</v>
      </c>
      <c r="AV17" s="70"/>
      <c r="AW17" s="72" t="s">
        <v>586</v>
      </c>
      <c r="AX17" s="70" t="b">
        <v>0</v>
      </c>
      <c r="AY17" s="70">
        <v>0</v>
      </c>
      <c r="AZ17" s="72" t="s">
        <v>586</v>
      </c>
      <c r="BA17" s="70" t="s">
        <v>601</v>
      </c>
      <c r="BB17" s="70" t="b">
        <v>0</v>
      </c>
      <c r="BC17" s="72" t="s">
        <v>580</v>
      </c>
      <c r="BD17" s="70" t="s">
        <v>280</v>
      </c>
      <c r="BE17" s="70">
        <v>0</v>
      </c>
      <c r="BF17" s="70">
        <v>0</v>
      </c>
      <c r="BG17" s="70"/>
      <c r="BH17" s="70"/>
      <c r="BI17" s="70"/>
      <c r="BJ17" s="70"/>
      <c r="BK17" s="70"/>
      <c r="BL17" s="70"/>
      <c r="BM17" s="70"/>
      <c r="BN17" s="70"/>
    </row>
    <row r="18" spans="1:66" ht="15">
      <c r="A18" s="66" t="s">
        <v>328</v>
      </c>
      <c r="B18" s="66" t="s">
        <v>341</v>
      </c>
      <c r="C18" s="68" t="s">
        <v>1227</v>
      </c>
      <c r="D18" s="75">
        <v>3</v>
      </c>
      <c r="E18" s="76" t="s">
        <v>132</v>
      </c>
      <c r="F18" s="77">
        <v>32</v>
      </c>
      <c r="G18" s="68"/>
      <c r="H18" s="78"/>
      <c r="I18" s="79"/>
      <c r="J18" s="79"/>
      <c r="K18" s="34" t="s">
        <v>65</v>
      </c>
      <c r="L18" s="86">
        <v>18</v>
      </c>
      <c r="M18" s="86"/>
      <c r="N18" s="81"/>
      <c r="O18" s="70">
        <v>1</v>
      </c>
      <c r="P18" s="67" t="str">
        <f>REPLACE(INDEX(GroupVertices[Group],MATCH(Edges[[#This Row],[Vertex 1]],GroupVertices[Vertex],0)),1,1,"")</f>
        <v>1</v>
      </c>
      <c r="Q18" s="67" t="str">
        <f>REPLACE(INDEX(GroupVertices[Group],MATCH(Edges[[#This Row],[Vertex 2]],GroupVertices[Vertex],0)),1,1,"")</f>
        <v>1</v>
      </c>
      <c r="R18" s="48"/>
      <c r="S18" s="49"/>
      <c r="T18" s="48"/>
      <c r="U18" s="49"/>
      <c r="V18" s="48"/>
      <c r="W18" s="49"/>
      <c r="X18" s="48"/>
      <c r="Y18" s="49"/>
      <c r="Z18" s="48"/>
      <c r="AA18" s="70" t="s">
        <v>369</v>
      </c>
      <c r="AB18" s="99">
        <v>43604.296956018516</v>
      </c>
      <c r="AC18" s="70" t="s">
        <v>379</v>
      </c>
      <c r="AD18" s="70"/>
      <c r="AE18" s="70"/>
      <c r="AF18" s="70" t="s">
        <v>406</v>
      </c>
      <c r="AG18" s="101" t="s">
        <v>409</v>
      </c>
      <c r="AH18" s="101" t="s">
        <v>409</v>
      </c>
      <c r="AI18" s="99">
        <v>43604.296956018516</v>
      </c>
      <c r="AJ18" s="105">
        <v>43604</v>
      </c>
      <c r="AK18" s="72" t="s">
        <v>446</v>
      </c>
      <c r="AL18" s="101" t="s">
        <v>495</v>
      </c>
      <c r="AM18" s="70"/>
      <c r="AN18" s="70"/>
      <c r="AO18" s="72" t="s">
        <v>543</v>
      </c>
      <c r="AP18" s="70"/>
      <c r="AQ18" s="70" t="b">
        <v>0</v>
      </c>
      <c r="AR18" s="70">
        <v>0</v>
      </c>
      <c r="AS18" s="72" t="s">
        <v>586</v>
      </c>
      <c r="AT18" s="70" t="b">
        <v>0</v>
      </c>
      <c r="AU18" s="70" t="s">
        <v>595</v>
      </c>
      <c r="AV18" s="70"/>
      <c r="AW18" s="72" t="s">
        <v>586</v>
      </c>
      <c r="AX18" s="70" t="b">
        <v>0</v>
      </c>
      <c r="AY18" s="70">
        <v>0</v>
      </c>
      <c r="AZ18" s="72" t="s">
        <v>586</v>
      </c>
      <c r="BA18" s="70" t="s">
        <v>599</v>
      </c>
      <c r="BB18" s="70" t="b">
        <v>0</v>
      </c>
      <c r="BC18" s="72" t="s">
        <v>543</v>
      </c>
      <c r="BD18" s="70" t="s">
        <v>280</v>
      </c>
      <c r="BE18" s="70">
        <v>0</v>
      </c>
      <c r="BF18" s="70">
        <v>0</v>
      </c>
      <c r="BG18" s="70"/>
      <c r="BH18" s="70"/>
      <c r="BI18" s="70"/>
      <c r="BJ18" s="70"/>
      <c r="BK18" s="70"/>
      <c r="BL18" s="70"/>
      <c r="BM18" s="70"/>
      <c r="BN18" s="70"/>
    </row>
    <row r="19" spans="1:66" ht="15">
      <c r="A19" s="66" t="s">
        <v>328</v>
      </c>
      <c r="B19" s="66" t="s">
        <v>342</v>
      </c>
      <c r="C19" s="68" t="s">
        <v>1227</v>
      </c>
      <c r="D19" s="75">
        <v>3</v>
      </c>
      <c r="E19" s="76" t="s">
        <v>132</v>
      </c>
      <c r="F19" s="77">
        <v>32</v>
      </c>
      <c r="G19" s="68"/>
      <c r="H19" s="78"/>
      <c r="I19" s="79"/>
      <c r="J19" s="79"/>
      <c r="K19" s="34" t="s">
        <v>65</v>
      </c>
      <c r="L19" s="86">
        <v>19</v>
      </c>
      <c r="M19" s="86"/>
      <c r="N19" s="81"/>
      <c r="O19" s="70">
        <v>1</v>
      </c>
      <c r="P19" s="67" t="str">
        <f>REPLACE(INDEX(GroupVertices[Group],MATCH(Edges[[#This Row],[Vertex 1]],GroupVertices[Vertex],0)),1,1,"")</f>
        <v>1</v>
      </c>
      <c r="Q19" s="67" t="str">
        <f>REPLACE(INDEX(GroupVertices[Group],MATCH(Edges[[#This Row],[Vertex 2]],GroupVertices[Vertex],0)),1,1,"")</f>
        <v>1</v>
      </c>
      <c r="R19" s="48"/>
      <c r="S19" s="49"/>
      <c r="T19" s="48"/>
      <c r="U19" s="49"/>
      <c r="V19" s="48"/>
      <c r="W19" s="49"/>
      <c r="X19" s="48"/>
      <c r="Y19" s="49"/>
      <c r="Z19" s="48"/>
      <c r="AA19" s="70" t="s">
        <v>369</v>
      </c>
      <c r="AB19" s="99">
        <v>43604.296956018516</v>
      </c>
      <c r="AC19" s="70" t="s">
        <v>379</v>
      </c>
      <c r="AD19" s="70"/>
      <c r="AE19" s="70"/>
      <c r="AF19" s="70" t="s">
        <v>406</v>
      </c>
      <c r="AG19" s="101" t="s">
        <v>409</v>
      </c>
      <c r="AH19" s="101" t="s">
        <v>409</v>
      </c>
      <c r="AI19" s="99">
        <v>43604.296956018516</v>
      </c>
      <c r="AJ19" s="105">
        <v>43604</v>
      </c>
      <c r="AK19" s="72" t="s">
        <v>446</v>
      </c>
      <c r="AL19" s="101" t="s">
        <v>495</v>
      </c>
      <c r="AM19" s="70"/>
      <c r="AN19" s="70"/>
      <c r="AO19" s="72" t="s">
        <v>543</v>
      </c>
      <c r="AP19" s="70"/>
      <c r="AQ19" s="70" t="b">
        <v>0</v>
      </c>
      <c r="AR19" s="70">
        <v>0</v>
      </c>
      <c r="AS19" s="72" t="s">
        <v>586</v>
      </c>
      <c r="AT19" s="70" t="b">
        <v>0</v>
      </c>
      <c r="AU19" s="70" t="s">
        <v>595</v>
      </c>
      <c r="AV19" s="70"/>
      <c r="AW19" s="72" t="s">
        <v>586</v>
      </c>
      <c r="AX19" s="70" t="b">
        <v>0</v>
      </c>
      <c r="AY19" s="70">
        <v>0</v>
      </c>
      <c r="AZ19" s="72" t="s">
        <v>586</v>
      </c>
      <c r="BA19" s="70" t="s">
        <v>599</v>
      </c>
      <c r="BB19" s="70" t="b">
        <v>0</v>
      </c>
      <c r="BC19" s="72" t="s">
        <v>543</v>
      </c>
      <c r="BD19" s="70" t="s">
        <v>280</v>
      </c>
      <c r="BE19" s="70">
        <v>0</v>
      </c>
      <c r="BF19" s="70">
        <v>0</v>
      </c>
      <c r="BG19" s="70"/>
      <c r="BH19" s="70"/>
      <c r="BI19" s="70"/>
      <c r="BJ19" s="70"/>
      <c r="BK19" s="70"/>
      <c r="BL19" s="70"/>
      <c r="BM19" s="70"/>
      <c r="BN19" s="70"/>
    </row>
    <row r="20" spans="1:66" ht="15">
      <c r="A20" s="66" t="s">
        <v>328</v>
      </c>
      <c r="B20" s="66" t="s">
        <v>332</v>
      </c>
      <c r="C20" s="68" t="s">
        <v>1227</v>
      </c>
      <c r="D20" s="75">
        <v>3</v>
      </c>
      <c r="E20" s="76" t="s">
        <v>132</v>
      </c>
      <c r="F20" s="77">
        <v>32</v>
      </c>
      <c r="G20" s="68"/>
      <c r="H20" s="78"/>
      <c r="I20" s="79"/>
      <c r="J20" s="79"/>
      <c r="K20" s="34" t="s">
        <v>65</v>
      </c>
      <c r="L20" s="86">
        <v>20</v>
      </c>
      <c r="M20" s="86"/>
      <c r="N20" s="81"/>
      <c r="O20" s="70">
        <v>1</v>
      </c>
      <c r="P20" s="67" t="str">
        <f>REPLACE(INDEX(GroupVertices[Group],MATCH(Edges[[#This Row],[Vertex 1]],GroupVertices[Vertex],0)),1,1,"")</f>
        <v>1</v>
      </c>
      <c r="Q20" s="67" t="str">
        <f>REPLACE(INDEX(GroupVertices[Group],MATCH(Edges[[#This Row],[Vertex 2]],GroupVertices[Vertex],0)),1,1,"")</f>
        <v>2</v>
      </c>
      <c r="R20" s="48">
        <v>0</v>
      </c>
      <c r="S20" s="49">
        <v>0</v>
      </c>
      <c r="T20" s="48">
        <v>0</v>
      </c>
      <c r="U20" s="49">
        <v>0</v>
      </c>
      <c r="V20" s="48">
        <v>0</v>
      </c>
      <c r="W20" s="49">
        <v>0</v>
      </c>
      <c r="X20" s="48">
        <v>20</v>
      </c>
      <c r="Y20" s="49">
        <v>100</v>
      </c>
      <c r="Z20" s="48">
        <v>20</v>
      </c>
      <c r="AA20" s="70" t="s">
        <v>368</v>
      </c>
      <c r="AB20" s="99">
        <v>43604.23902777778</v>
      </c>
      <c r="AC20" s="70" t="s">
        <v>371</v>
      </c>
      <c r="AD20" s="70"/>
      <c r="AE20" s="70"/>
      <c r="AF20" s="70" t="s">
        <v>400</v>
      </c>
      <c r="AG20" s="70"/>
      <c r="AH20" s="101" t="s">
        <v>424</v>
      </c>
      <c r="AI20" s="99">
        <v>43604.23902777778</v>
      </c>
      <c r="AJ20" s="105">
        <v>43604</v>
      </c>
      <c r="AK20" s="72" t="s">
        <v>447</v>
      </c>
      <c r="AL20" s="101" t="s">
        <v>496</v>
      </c>
      <c r="AM20" s="70"/>
      <c r="AN20" s="70"/>
      <c r="AO20" s="72" t="s">
        <v>544</v>
      </c>
      <c r="AP20" s="70"/>
      <c r="AQ20" s="70" t="b">
        <v>0</v>
      </c>
      <c r="AR20" s="70">
        <v>0</v>
      </c>
      <c r="AS20" s="72" t="s">
        <v>586</v>
      </c>
      <c r="AT20" s="70" t="b">
        <v>0</v>
      </c>
      <c r="AU20" s="70" t="s">
        <v>595</v>
      </c>
      <c r="AV20" s="70"/>
      <c r="AW20" s="72" t="s">
        <v>586</v>
      </c>
      <c r="AX20" s="70" t="b">
        <v>0</v>
      </c>
      <c r="AY20" s="70">
        <v>8</v>
      </c>
      <c r="AZ20" s="72" t="s">
        <v>578</v>
      </c>
      <c r="BA20" s="70" t="s">
        <v>599</v>
      </c>
      <c r="BB20" s="70" t="b">
        <v>0</v>
      </c>
      <c r="BC20" s="72" t="s">
        <v>578</v>
      </c>
      <c r="BD20" s="70" t="s">
        <v>280</v>
      </c>
      <c r="BE20" s="70">
        <v>0</v>
      </c>
      <c r="BF20" s="70">
        <v>0</v>
      </c>
      <c r="BG20" s="70"/>
      <c r="BH20" s="70"/>
      <c r="BI20" s="70"/>
      <c r="BJ20" s="70"/>
      <c r="BK20" s="70"/>
      <c r="BL20" s="70"/>
      <c r="BM20" s="70"/>
      <c r="BN20" s="70"/>
    </row>
    <row r="21" spans="1:66" ht="15">
      <c r="A21" s="66" t="s">
        <v>328</v>
      </c>
      <c r="B21" s="66" t="s">
        <v>343</v>
      </c>
      <c r="C21" s="68" t="s">
        <v>1227</v>
      </c>
      <c r="D21" s="75">
        <v>3</v>
      </c>
      <c r="E21" s="76" t="s">
        <v>132</v>
      </c>
      <c r="F21" s="77">
        <v>32</v>
      </c>
      <c r="G21" s="68"/>
      <c r="H21" s="78"/>
      <c r="I21" s="79"/>
      <c r="J21" s="79"/>
      <c r="K21" s="34" t="s">
        <v>65</v>
      </c>
      <c r="L21" s="86">
        <v>21</v>
      </c>
      <c r="M21" s="86"/>
      <c r="N21" s="81"/>
      <c r="O21" s="70">
        <v>1</v>
      </c>
      <c r="P21" s="67" t="str">
        <f>REPLACE(INDEX(GroupVertices[Group],MATCH(Edges[[#This Row],[Vertex 1]],GroupVertices[Vertex],0)),1,1,"")</f>
        <v>1</v>
      </c>
      <c r="Q21" s="67" t="str">
        <f>REPLACE(INDEX(GroupVertices[Group],MATCH(Edges[[#This Row],[Vertex 2]],GroupVertices[Vertex],0)),1,1,"")</f>
        <v>1</v>
      </c>
      <c r="R21" s="48"/>
      <c r="S21" s="49"/>
      <c r="T21" s="48"/>
      <c r="U21" s="49"/>
      <c r="V21" s="48"/>
      <c r="W21" s="49"/>
      <c r="X21" s="48"/>
      <c r="Y21" s="49"/>
      <c r="Z21" s="48"/>
      <c r="AA21" s="70" t="s">
        <v>369</v>
      </c>
      <c r="AB21" s="99">
        <v>43604.296956018516</v>
      </c>
      <c r="AC21" s="70" t="s">
        <v>379</v>
      </c>
      <c r="AD21" s="70"/>
      <c r="AE21" s="70"/>
      <c r="AF21" s="70" t="s">
        <v>406</v>
      </c>
      <c r="AG21" s="101" t="s">
        <v>409</v>
      </c>
      <c r="AH21" s="101" t="s">
        <v>409</v>
      </c>
      <c r="AI21" s="99">
        <v>43604.296956018516</v>
      </c>
      <c r="AJ21" s="105">
        <v>43604</v>
      </c>
      <c r="AK21" s="72" t="s">
        <v>446</v>
      </c>
      <c r="AL21" s="101" t="s">
        <v>495</v>
      </c>
      <c r="AM21" s="70"/>
      <c r="AN21" s="70"/>
      <c r="AO21" s="72" t="s">
        <v>543</v>
      </c>
      <c r="AP21" s="70"/>
      <c r="AQ21" s="70" t="b">
        <v>0</v>
      </c>
      <c r="AR21" s="70">
        <v>0</v>
      </c>
      <c r="AS21" s="72" t="s">
        <v>586</v>
      </c>
      <c r="AT21" s="70" t="b">
        <v>0</v>
      </c>
      <c r="AU21" s="70" t="s">
        <v>595</v>
      </c>
      <c r="AV21" s="70"/>
      <c r="AW21" s="72" t="s">
        <v>586</v>
      </c>
      <c r="AX21" s="70" t="b">
        <v>0</v>
      </c>
      <c r="AY21" s="70">
        <v>0</v>
      </c>
      <c r="AZ21" s="72" t="s">
        <v>586</v>
      </c>
      <c r="BA21" s="70" t="s">
        <v>599</v>
      </c>
      <c r="BB21" s="70" t="b">
        <v>0</v>
      </c>
      <c r="BC21" s="72" t="s">
        <v>543</v>
      </c>
      <c r="BD21" s="70" t="s">
        <v>280</v>
      </c>
      <c r="BE21" s="70">
        <v>0</v>
      </c>
      <c r="BF21" s="70">
        <v>0</v>
      </c>
      <c r="BG21" s="70"/>
      <c r="BH21" s="70"/>
      <c r="BI21" s="70"/>
      <c r="BJ21" s="70"/>
      <c r="BK21" s="70"/>
      <c r="BL21" s="70"/>
      <c r="BM21" s="70"/>
      <c r="BN21" s="70"/>
    </row>
    <row r="22" spans="1:66" ht="15">
      <c r="A22" s="66" t="s">
        <v>328</v>
      </c>
      <c r="B22" s="66" t="s">
        <v>344</v>
      </c>
      <c r="C22" s="68" t="s">
        <v>1227</v>
      </c>
      <c r="D22" s="75">
        <v>3</v>
      </c>
      <c r="E22" s="76" t="s">
        <v>132</v>
      </c>
      <c r="F22" s="77">
        <v>32</v>
      </c>
      <c r="G22" s="68"/>
      <c r="H22" s="78"/>
      <c r="I22" s="79"/>
      <c r="J22" s="79"/>
      <c r="K22" s="34" t="s">
        <v>65</v>
      </c>
      <c r="L22" s="86">
        <v>22</v>
      </c>
      <c r="M22" s="86"/>
      <c r="N22" s="81"/>
      <c r="O22" s="70">
        <v>1</v>
      </c>
      <c r="P22" s="67" t="str">
        <f>REPLACE(INDEX(GroupVertices[Group],MATCH(Edges[[#This Row],[Vertex 1]],GroupVertices[Vertex],0)),1,1,"")</f>
        <v>1</v>
      </c>
      <c r="Q22" s="67" t="str">
        <f>REPLACE(INDEX(GroupVertices[Group],MATCH(Edges[[#This Row],[Vertex 2]],GroupVertices[Vertex],0)),1,1,"")</f>
        <v>1</v>
      </c>
      <c r="R22" s="48"/>
      <c r="S22" s="49"/>
      <c r="T22" s="48"/>
      <c r="U22" s="49"/>
      <c r="V22" s="48"/>
      <c r="W22" s="49"/>
      <c r="X22" s="48"/>
      <c r="Y22" s="49"/>
      <c r="Z22" s="48"/>
      <c r="AA22" s="70" t="s">
        <v>369</v>
      </c>
      <c r="AB22" s="99">
        <v>43604.296956018516</v>
      </c>
      <c r="AC22" s="70" t="s">
        <v>379</v>
      </c>
      <c r="AD22" s="70"/>
      <c r="AE22" s="70"/>
      <c r="AF22" s="70" t="s">
        <v>406</v>
      </c>
      <c r="AG22" s="101" t="s">
        <v>409</v>
      </c>
      <c r="AH22" s="101" t="s">
        <v>409</v>
      </c>
      <c r="AI22" s="99">
        <v>43604.296956018516</v>
      </c>
      <c r="AJ22" s="105">
        <v>43604</v>
      </c>
      <c r="AK22" s="72" t="s">
        <v>446</v>
      </c>
      <c r="AL22" s="101" t="s">
        <v>495</v>
      </c>
      <c r="AM22" s="70"/>
      <c r="AN22" s="70"/>
      <c r="AO22" s="72" t="s">
        <v>543</v>
      </c>
      <c r="AP22" s="70"/>
      <c r="AQ22" s="70" t="b">
        <v>0</v>
      </c>
      <c r="AR22" s="70">
        <v>0</v>
      </c>
      <c r="AS22" s="72" t="s">
        <v>586</v>
      </c>
      <c r="AT22" s="70" t="b">
        <v>0</v>
      </c>
      <c r="AU22" s="70" t="s">
        <v>595</v>
      </c>
      <c r="AV22" s="70"/>
      <c r="AW22" s="72" t="s">
        <v>586</v>
      </c>
      <c r="AX22" s="70" t="b">
        <v>0</v>
      </c>
      <c r="AY22" s="70">
        <v>0</v>
      </c>
      <c r="AZ22" s="72" t="s">
        <v>586</v>
      </c>
      <c r="BA22" s="70" t="s">
        <v>599</v>
      </c>
      <c r="BB22" s="70" t="b">
        <v>0</v>
      </c>
      <c r="BC22" s="72" t="s">
        <v>543</v>
      </c>
      <c r="BD22" s="70" t="s">
        <v>280</v>
      </c>
      <c r="BE22" s="70">
        <v>0</v>
      </c>
      <c r="BF22" s="70">
        <v>0</v>
      </c>
      <c r="BG22" s="70"/>
      <c r="BH22" s="70"/>
      <c r="BI22" s="70"/>
      <c r="BJ22" s="70"/>
      <c r="BK22" s="70"/>
      <c r="BL22" s="70"/>
      <c r="BM22" s="70"/>
      <c r="BN22" s="70"/>
    </row>
    <row r="23" spans="1:66" ht="15">
      <c r="A23" s="66" t="s">
        <v>328</v>
      </c>
      <c r="B23" s="66" t="s">
        <v>345</v>
      </c>
      <c r="C23" s="68" t="s">
        <v>1227</v>
      </c>
      <c r="D23" s="75">
        <v>3</v>
      </c>
      <c r="E23" s="76" t="s">
        <v>132</v>
      </c>
      <c r="F23" s="77">
        <v>32</v>
      </c>
      <c r="G23" s="68"/>
      <c r="H23" s="78"/>
      <c r="I23" s="79"/>
      <c r="J23" s="79"/>
      <c r="K23" s="34" t="s">
        <v>65</v>
      </c>
      <c r="L23" s="86">
        <v>23</v>
      </c>
      <c r="M23" s="86"/>
      <c r="N23" s="81"/>
      <c r="O23" s="70">
        <v>1</v>
      </c>
      <c r="P23" s="67" t="str">
        <f>REPLACE(INDEX(GroupVertices[Group],MATCH(Edges[[#This Row],[Vertex 1]],GroupVertices[Vertex],0)),1,1,"")</f>
        <v>1</v>
      </c>
      <c r="Q23" s="67" t="str">
        <f>REPLACE(INDEX(GroupVertices[Group],MATCH(Edges[[#This Row],[Vertex 2]],GroupVertices[Vertex],0)),1,1,"")</f>
        <v>1</v>
      </c>
      <c r="R23" s="48"/>
      <c r="S23" s="49"/>
      <c r="T23" s="48"/>
      <c r="U23" s="49"/>
      <c r="V23" s="48"/>
      <c r="W23" s="49"/>
      <c r="X23" s="48"/>
      <c r="Y23" s="49"/>
      <c r="Z23" s="48"/>
      <c r="AA23" s="70" t="s">
        <v>369</v>
      </c>
      <c r="AB23" s="99">
        <v>43604.296956018516</v>
      </c>
      <c r="AC23" s="70" t="s">
        <v>379</v>
      </c>
      <c r="AD23" s="70"/>
      <c r="AE23" s="70"/>
      <c r="AF23" s="70" t="s">
        <v>406</v>
      </c>
      <c r="AG23" s="101" t="s">
        <v>409</v>
      </c>
      <c r="AH23" s="101" t="s">
        <v>409</v>
      </c>
      <c r="AI23" s="99">
        <v>43604.296956018516</v>
      </c>
      <c r="AJ23" s="105">
        <v>43604</v>
      </c>
      <c r="AK23" s="72" t="s">
        <v>446</v>
      </c>
      <c r="AL23" s="101" t="s">
        <v>495</v>
      </c>
      <c r="AM23" s="70"/>
      <c r="AN23" s="70"/>
      <c r="AO23" s="72" t="s">
        <v>543</v>
      </c>
      <c r="AP23" s="70"/>
      <c r="AQ23" s="70" t="b">
        <v>0</v>
      </c>
      <c r="AR23" s="70">
        <v>0</v>
      </c>
      <c r="AS23" s="72" t="s">
        <v>586</v>
      </c>
      <c r="AT23" s="70" t="b">
        <v>0</v>
      </c>
      <c r="AU23" s="70" t="s">
        <v>595</v>
      </c>
      <c r="AV23" s="70"/>
      <c r="AW23" s="72" t="s">
        <v>586</v>
      </c>
      <c r="AX23" s="70" t="b">
        <v>0</v>
      </c>
      <c r="AY23" s="70">
        <v>0</v>
      </c>
      <c r="AZ23" s="72" t="s">
        <v>586</v>
      </c>
      <c r="BA23" s="70" t="s">
        <v>599</v>
      </c>
      <c r="BB23" s="70" t="b">
        <v>0</v>
      </c>
      <c r="BC23" s="72" t="s">
        <v>543</v>
      </c>
      <c r="BD23" s="70" t="s">
        <v>280</v>
      </c>
      <c r="BE23" s="70">
        <v>0</v>
      </c>
      <c r="BF23" s="70">
        <v>0</v>
      </c>
      <c r="BG23" s="70"/>
      <c r="BH23" s="70"/>
      <c r="BI23" s="70"/>
      <c r="BJ23" s="70"/>
      <c r="BK23" s="70"/>
      <c r="BL23" s="70"/>
      <c r="BM23" s="70"/>
      <c r="BN23" s="70"/>
    </row>
    <row r="24" spans="1:66" ht="15">
      <c r="A24" s="66" t="s">
        <v>328</v>
      </c>
      <c r="B24" s="66" t="s">
        <v>339</v>
      </c>
      <c r="C24" s="68" t="s">
        <v>1227</v>
      </c>
      <c r="D24" s="75">
        <v>3</v>
      </c>
      <c r="E24" s="76" t="s">
        <v>132</v>
      </c>
      <c r="F24" s="77">
        <v>32</v>
      </c>
      <c r="G24" s="68"/>
      <c r="H24" s="78"/>
      <c r="I24" s="79"/>
      <c r="J24" s="79"/>
      <c r="K24" s="34" t="s">
        <v>65</v>
      </c>
      <c r="L24" s="86">
        <v>24</v>
      </c>
      <c r="M24" s="86"/>
      <c r="N24" s="81"/>
      <c r="O24" s="70">
        <v>1</v>
      </c>
      <c r="P24" s="67" t="str">
        <f>REPLACE(INDEX(GroupVertices[Group],MATCH(Edges[[#This Row],[Vertex 1]],GroupVertices[Vertex],0)),1,1,"")</f>
        <v>1</v>
      </c>
      <c r="Q24" s="67" t="str">
        <f>REPLACE(INDEX(GroupVertices[Group],MATCH(Edges[[#This Row],[Vertex 2]],GroupVertices[Vertex],0)),1,1,"")</f>
        <v>4</v>
      </c>
      <c r="R24" s="48"/>
      <c r="S24" s="49"/>
      <c r="T24" s="48"/>
      <c r="U24" s="49"/>
      <c r="V24" s="48"/>
      <c r="W24" s="49"/>
      <c r="X24" s="48"/>
      <c r="Y24" s="49"/>
      <c r="Z24" s="48"/>
      <c r="AA24" s="70" t="s">
        <v>369</v>
      </c>
      <c r="AB24" s="99">
        <v>43604.296956018516</v>
      </c>
      <c r="AC24" s="70" t="s">
        <v>379</v>
      </c>
      <c r="AD24" s="70"/>
      <c r="AE24" s="70"/>
      <c r="AF24" s="70" t="s">
        <v>406</v>
      </c>
      <c r="AG24" s="101" t="s">
        <v>409</v>
      </c>
      <c r="AH24" s="101" t="s">
        <v>409</v>
      </c>
      <c r="AI24" s="99">
        <v>43604.296956018516</v>
      </c>
      <c r="AJ24" s="105">
        <v>43604</v>
      </c>
      <c r="AK24" s="72" t="s">
        <v>446</v>
      </c>
      <c r="AL24" s="101" t="s">
        <v>495</v>
      </c>
      <c r="AM24" s="70"/>
      <c r="AN24" s="70"/>
      <c r="AO24" s="72" t="s">
        <v>543</v>
      </c>
      <c r="AP24" s="70"/>
      <c r="AQ24" s="70" t="b">
        <v>0</v>
      </c>
      <c r="AR24" s="70">
        <v>0</v>
      </c>
      <c r="AS24" s="72" t="s">
        <v>586</v>
      </c>
      <c r="AT24" s="70" t="b">
        <v>0</v>
      </c>
      <c r="AU24" s="70" t="s">
        <v>595</v>
      </c>
      <c r="AV24" s="70"/>
      <c r="AW24" s="72" t="s">
        <v>586</v>
      </c>
      <c r="AX24" s="70" t="b">
        <v>0</v>
      </c>
      <c r="AY24" s="70">
        <v>0</v>
      </c>
      <c r="AZ24" s="72" t="s">
        <v>586</v>
      </c>
      <c r="BA24" s="70" t="s">
        <v>599</v>
      </c>
      <c r="BB24" s="70" t="b">
        <v>0</v>
      </c>
      <c r="BC24" s="72" t="s">
        <v>543</v>
      </c>
      <c r="BD24" s="70" t="s">
        <v>280</v>
      </c>
      <c r="BE24" s="70">
        <v>0</v>
      </c>
      <c r="BF24" s="70">
        <v>0</v>
      </c>
      <c r="BG24" s="70"/>
      <c r="BH24" s="70"/>
      <c r="BI24" s="70"/>
      <c r="BJ24" s="70"/>
      <c r="BK24" s="70"/>
      <c r="BL24" s="70"/>
      <c r="BM24" s="70"/>
      <c r="BN24" s="70"/>
    </row>
    <row r="25" spans="1:66" ht="15">
      <c r="A25" s="66" t="s">
        <v>328</v>
      </c>
      <c r="B25" s="66" t="s">
        <v>346</v>
      </c>
      <c r="C25" s="68" t="s">
        <v>1227</v>
      </c>
      <c r="D25" s="75">
        <v>3</v>
      </c>
      <c r="E25" s="76" t="s">
        <v>132</v>
      </c>
      <c r="F25" s="77">
        <v>32</v>
      </c>
      <c r="G25" s="68"/>
      <c r="H25" s="78"/>
      <c r="I25" s="79"/>
      <c r="J25" s="79"/>
      <c r="K25" s="34" t="s">
        <v>65</v>
      </c>
      <c r="L25" s="86">
        <v>25</v>
      </c>
      <c r="M25" s="86"/>
      <c r="N25" s="81"/>
      <c r="O25" s="70">
        <v>1</v>
      </c>
      <c r="P25" s="67" t="str">
        <f>REPLACE(INDEX(GroupVertices[Group],MATCH(Edges[[#This Row],[Vertex 1]],GroupVertices[Vertex],0)),1,1,"")</f>
        <v>1</v>
      </c>
      <c r="Q25" s="67" t="str">
        <f>REPLACE(INDEX(GroupVertices[Group],MATCH(Edges[[#This Row],[Vertex 2]],GroupVertices[Vertex],0)),1,1,"")</f>
        <v>1</v>
      </c>
      <c r="R25" s="48">
        <v>2</v>
      </c>
      <c r="S25" s="49">
        <v>5.555555555555555</v>
      </c>
      <c r="T25" s="48">
        <v>0</v>
      </c>
      <c r="U25" s="49">
        <v>0</v>
      </c>
      <c r="V25" s="48">
        <v>0</v>
      </c>
      <c r="W25" s="49">
        <v>0</v>
      </c>
      <c r="X25" s="48">
        <v>34</v>
      </c>
      <c r="Y25" s="49">
        <v>94.44444444444444</v>
      </c>
      <c r="Z25" s="48">
        <v>36</v>
      </c>
      <c r="AA25" s="70" t="s">
        <v>369</v>
      </c>
      <c r="AB25" s="99">
        <v>43604.296956018516</v>
      </c>
      <c r="AC25" s="70" t="s">
        <v>379</v>
      </c>
      <c r="AD25" s="70"/>
      <c r="AE25" s="70"/>
      <c r="AF25" s="70" t="s">
        <v>406</v>
      </c>
      <c r="AG25" s="101" t="s">
        <v>409</v>
      </c>
      <c r="AH25" s="101" t="s">
        <v>409</v>
      </c>
      <c r="AI25" s="99">
        <v>43604.296956018516</v>
      </c>
      <c r="AJ25" s="105">
        <v>43604</v>
      </c>
      <c r="AK25" s="72" t="s">
        <v>446</v>
      </c>
      <c r="AL25" s="101" t="s">
        <v>495</v>
      </c>
      <c r="AM25" s="70"/>
      <c r="AN25" s="70"/>
      <c r="AO25" s="72" t="s">
        <v>543</v>
      </c>
      <c r="AP25" s="70"/>
      <c r="AQ25" s="70" t="b">
        <v>0</v>
      </c>
      <c r="AR25" s="70">
        <v>0</v>
      </c>
      <c r="AS25" s="72" t="s">
        <v>586</v>
      </c>
      <c r="AT25" s="70" t="b">
        <v>0</v>
      </c>
      <c r="AU25" s="70" t="s">
        <v>595</v>
      </c>
      <c r="AV25" s="70"/>
      <c r="AW25" s="72" t="s">
        <v>586</v>
      </c>
      <c r="AX25" s="70" t="b">
        <v>0</v>
      </c>
      <c r="AY25" s="70">
        <v>0</v>
      </c>
      <c r="AZ25" s="72" t="s">
        <v>586</v>
      </c>
      <c r="BA25" s="70" t="s">
        <v>599</v>
      </c>
      <c r="BB25" s="70" t="b">
        <v>0</v>
      </c>
      <c r="BC25" s="72" t="s">
        <v>543</v>
      </c>
      <c r="BD25" s="70" t="s">
        <v>280</v>
      </c>
      <c r="BE25" s="70">
        <v>0</v>
      </c>
      <c r="BF25" s="70">
        <v>0</v>
      </c>
      <c r="BG25" s="70"/>
      <c r="BH25" s="70"/>
      <c r="BI25" s="70"/>
      <c r="BJ25" s="70"/>
      <c r="BK25" s="70"/>
      <c r="BL25" s="70"/>
      <c r="BM25" s="70"/>
      <c r="BN25" s="70"/>
    </row>
    <row r="26" spans="1:66" ht="15">
      <c r="A26" s="66" t="s">
        <v>329</v>
      </c>
      <c r="B26" s="66" t="s">
        <v>332</v>
      </c>
      <c r="C26" s="68" t="s">
        <v>1227</v>
      </c>
      <c r="D26" s="75">
        <v>3</v>
      </c>
      <c r="E26" s="76" t="s">
        <v>132</v>
      </c>
      <c r="F26" s="77">
        <v>32</v>
      </c>
      <c r="G26" s="68"/>
      <c r="H26" s="78"/>
      <c r="I26" s="79"/>
      <c r="J26" s="79"/>
      <c r="K26" s="34" t="s">
        <v>65</v>
      </c>
      <c r="L26" s="86">
        <v>26</v>
      </c>
      <c r="M26" s="86"/>
      <c r="N26" s="81"/>
      <c r="O26" s="70">
        <v>1</v>
      </c>
      <c r="P26" s="67" t="str">
        <f>REPLACE(INDEX(GroupVertices[Group],MATCH(Edges[[#This Row],[Vertex 1]],GroupVertices[Vertex],0)),1,1,"")</f>
        <v>2</v>
      </c>
      <c r="Q26" s="67" t="str">
        <f>REPLACE(INDEX(GroupVertices[Group],MATCH(Edges[[#This Row],[Vertex 2]],GroupVertices[Vertex],0)),1,1,"")</f>
        <v>2</v>
      </c>
      <c r="R26" s="48">
        <v>0</v>
      </c>
      <c r="S26" s="49">
        <v>0</v>
      </c>
      <c r="T26" s="48">
        <v>0</v>
      </c>
      <c r="U26" s="49">
        <v>0</v>
      </c>
      <c r="V26" s="48">
        <v>0</v>
      </c>
      <c r="W26" s="49">
        <v>0</v>
      </c>
      <c r="X26" s="48">
        <v>8</v>
      </c>
      <c r="Y26" s="49">
        <v>100</v>
      </c>
      <c r="Z26" s="48">
        <v>8</v>
      </c>
      <c r="AA26" s="70" t="s">
        <v>368</v>
      </c>
      <c r="AB26" s="99">
        <v>43604.32013888889</v>
      </c>
      <c r="AC26" s="70" t="s">
        <v>373</v>
      </c>
      <c r="AD26" s="101" t="s">
        <v>392</v>
      </c>
      <c r="AE26" s="70" t="s">
        <v>397</v>
      </c>
      <c r="AF26" s="70" t="s">
        <v>402</v>
      </c>
      <c r="AG26" s="70"/>
      <c r="AH26" s="101" t="s">
        <v>425</v>
      </c>
      <c r="AI26" s="99">
        <v>43604.32013888889</v>
      </c>
      <c r="AJ26" s="105">
        <v>43604</v>
      </c>
      <c r="AK26" s="72" t="s">
        <v>448</v>
      </c>
      <c r="AL26" s="101" t="s">
        <v>497</v>
      </c>
      <c r="AM26" s="70"/>
      <c r="AN26" s="70"/>
      <c r="AO26" s="72" t="s">
        <v>545</v>
      </c>
      <c r="AP26" s="70"/>
      <c r="AQ26" s="70" t="b">
        <v>0</v>
      </c>
      <c r="AR26" s="70">
        <v>0</v>
      </c>
      <c r="AS26" s="72" t="s">
        <v>586</v>
      </c>
      <c r="AT26" s="70" t="b">
        <v>1</v>
      </c>
      <c r="AU26" s="70" t="s">
        <v>595</v>
      </c>
      <c r="AV26" s="70"/>
      <c r="AW26" s="72" t="s">
        <v>597</v>
      </c>
      <c r="AX26" s="70" t="b">
        <v>0</v>
      </c>
      <c r="AY26" s="70">
        <v>6</v>
      </c>
      <c r="AZ26" s="72" t="s">
        <v>579</v>
      </c>
      <c r="BA26" s="70" t="s">
        <v>600</v>
      </c>
      <c r="BB26" s="70" t="b">
        <v>0</v>
      </c>
      <c r="BC26" s="72" t="s">
        <v>579</v>
      </c>
      <c r="BD26" s="70" t="s">
        <v>280</v>
      </c>
      <c r="BE26" s="70">
        <v>0</v>
      </c>
      <c r="BF26" s="70">
        <v>0</v>
      </c>
      <c r="BG26" s="70"/>
      <c r="BH26" s="70"/>
      <c r="BI26" s="70"/>
      <c r="BJ26" s="70"/>
      <c r="BK26" s="70"/>
      <c r="BL26" s="70"/>
      <c r="BM26" s="70"/>
      <c r="BN26" s="70"/>
    </row>
    <row r="27" spans="1:66" ht="15">
      <c r="A27" s="66" t="s">
        <v>330</v>
      </c>
      <c r="B27" s="66" t="s">
        <v>334</v>
      </c>
      <c r="C27" s="68" t="s">
        <v>1227</v>
      </c>
      <c r="D27" s="75">
        <v>3</v>
      </c>
      <c r="E27" s="76" t="s">
        <v>132</v>
      </c>
      <c r="F27" s="77">
        <v>32</v>
      </c>
      <c r="G27" s="68"/>
      <c r="H27" s="78"/>
      <c r="I27" s="79"/>
      <c r="J27" s="79"/>
      <c r="K27" s="34" t="s">
        <v>65</v>
      </c>
      <c r="L27" s="86">
        <v>27</v>
      </c>
      <c r="M27" s="86"/>
      <c r="N27" s="81"/>
      <c r="O27" s="70">
        <v>1</v>
      </c>
      <c r="P27" s="67" t="str">
        <f>REPLACE(INDEX(GroupVertices[Group],MATCH(Edges[[#This Row],[Vertex 1]],GroupVertices[Vertex],0)),1,1,"")</f>
        <v>4</v>
      </c>
      <c r="Q27" s="67" t="str">
        <f>REPLACE(INDEX(GroupVertices[Group],MATCH(Edges[[#This Row],[Vertex 2]],GroupVertices[Vertex],0)),1,1,"")</f>
        <v>4</v>
      </c>
      <c r="R27" s="48"/>
      <c r="S27" s="49"/>
      <c r="T27" s="48"/>
      <c r="U27" s="49"/>
      <c r="V27" s="48"/>
      <c r="W27" s="49"/>
      <c r="X27" s="48"/>
      <c r="Y27" s="49"/>
      <c r="Z27" s="48"/>
      <c r="AA27" s="70" t="s">
        <v>368</v>
      </c>
      <c r="AB27" s="99">
        <v>43604.343819444446</v>
      </c>
      <c r="AC27" s="70" t="s">
        <v>374</v>
      </c>
      <c r="AD27" s="70"/>
      <c r="AE27" s="70"/>
      <c r="AF27" s="70" t="s">
        <v>403</v>
      </c>
      <c r="AG27" s="70"/>
      <c r="AH27" s="101" t="s">
        <v>426</v>
      </c>
      <c r="AI27" s="99">
        <v>43604.343819444446</v>
      </c>
      <c r="AJ27" s="105">
        <v>43604</v>
      </c>
      <c r="AK27" s="72" t="s">
        <v>449</v>
      </c>
      <c r="AL27" s="101" t="s">
        <v>498</v>
      </c>
      <c r="AM27" s="70"/>
      <c r="AN27" s="70"/>
      <c r="AO27" s="72" t="s">
        <v>546</v>
      </c>
      <c r="AP27" s="70"/>
      <c r="AQ27" s="70" t="b">
        <v>0</v>
      </c>
      <c r="AR27" s="70">
        <v>0</v>
      </c>
      <c r="AS27" s="72" t="s">
        <v>586</v>
      </c>
      <c r="AT27" s="70" t="b">
        <v>0</v>
      </c>
      <c r="AU27" s="70" t="s">
        <v>595</v>
      </c>
      <c r="AV27" s="70"/>
      <c r="AW27" s="72" t="s">
        <v>586</v>
      </c>
      <c r="AX27" s="70" t="b">
        <v>0</v>
      </c>
      <c r="AY27" s="70">
        <v>5</v>
      </c>
      <c r="AZ27" s="72" t="s">
        <v>561</v>
      </c>
      <c r="BA27" s="70" t="s">
        <v>599</v>
      </c>
      <c r="BB27" s="70" t="b">
        <v>0</v>
      </c>
      <c r="BC27" s="72" t="s">
        <v>561</v>
      </c>
      <c r="BD27" s="70" t="s">
        <v>280</v>
      </c>
      <c r="BE27" s="70">
        <v>0</v>
      </c>
      <c r="BF27" s="70">
        <v>0</v>
      </c>
      <c r="BG27" s="70"/>
      <c r="BH27" s="70"/>
      <c r="BI27" s="70"/>
      <c r="BJ27" s="70"/>
      <c r="BK27" s="70"/>
      <c r="BL27" s="70"/>
      <c r="BM27" s="70"/>
      <c r="BN27" s="70"/>
    </row>
    <row r="28" spans="1:66" ht="15">
      <c r="A28" s="66" t="s">
        <v>330</v>
      </c>
      <c r="B28" s="66" t="s">
        <v>339</v>
      </c>
      <c r="C28" s="68" t="s">
        <v>1227</v>
      </c>
      <c r="D28" s="75">
        <v>3</v>
      </c>
      <c r="E28" s="76" t="s">
        <v>132</v>
      </c>
      <c r="F28" s="77">
        <v>32</v>
      </c>
      <c r="G28" s="68"/>
      <c r="H28" s="78"/>
      <c r="I28" s="79"/>
      <c r="J28" s="79"/>
      <c r="K28" s="34" t="s">
        <v>65</v>
      </c>
      <c r="L28" s="86">
        <v>28</v>
      </c>
      <c r="M28" s="86"/>
      <c r="N28" s="81"/>
      <c r="O28" s="70">
        <v>1</v>
      </c>
      <c r="P28" s="67" t="str">
        <f>REPLACE(INDEX(GroupVertices[Group],MATCH(Edges[[#This Row],[Vertex 1]],GroupVertices[Vertex],0)),1,1,"")</f>
        <v>4</v>
      </c>
      <c r="Q28" s="67" t="str">
        <f>REPLACE(INDEX(GroupVertices[Group],MATCH(Edges[[#This Row],[Vertex 2]],GroupVertices[Vertex],0)),1,1,"")</f>
        <v>4</v>
      </c>
      <c r="R28" s="48">
        <v>1</v>
      </c>
      <c r="S28" s="49">
        <v>3.5714285714285716</v>
      </c>
      <c r="T28" s="48">
        <v>0</v>
      </c>
      <c r="U28" s="49">
        <v>0</v>
      </c>
      <c r="V28" s="48">
        <v>0</v>
      </c>
      <c r="W28" s="49">
        <v>0</v>
      </c>
      <c r="X28" s="48">
        <v>27</v>
      </c>
      <c r="Y28" s="49">
        <v>96.42857142857143</v>
      </c>
      <c r="Z28" s="48">
        <v>28</v>
      </c>
      <c r="AA28" s="70" t="s">
        <v>369</v>
      </c>
      <c r="AB28" s="99">
        <v>43604.343819444446</v>
      </c>
      <c r="AC28" s="70" t="s">
        <v>374</v>
      </c>
      <c r="AD28" s="70"/>
      <c r="AE28" s="70"/>
      <c r="AF28" s="70" t="s">
        <v>403</v>
      </c>
      <c r="AG28" s="70"/>
      <c r="AH28" s="101" t="s">
        <v>426</v>
      </c>
      <c r="AI28" s="99">
        <v>43604.343819444446</v>
      </c>
      <c r="AJ28" s="105">
        <v>43604</v>
      </c>
      <c r="AK28" s="72" t="s">
        <v>449</v>
      </c>
      <c r="AL28" s="101" t="s">
        <v>498</v>
      </c>
      <c r="AM28" s="70"/>
      <c r="AN28" s="70"/>
      <c r="AO28" s="72" t="s">
        <v>546</v>
      </c>
      <c r="AP28" s="70"/>
      <c r="AQ28" s="70" t="b">
        <v>0</v>
      </c>
      <c r="AR28" s="70">
        <v>0</v>
      </c>
      <c r="AS28" s="72" t="s">
        <v>586</v>
      </c>
      <c r="AT28" s="70" t="b">
        <v>0</v>
      </c>
      <c r="AU28" s="70" t="s">
        <v>595</v>
      </c>
      <c r="AV28" s="70"/>
      <c r="AW28" s="72" t="s">
        <v>586</v>
      </c>
      <c r="AX28" s="70" t="b">
        <v>0</v>
      </c>
      <c r="AY28" s="70">
        <v>5</v>
      </c>
      <c r="AZ28" s="72" t="s">
        <v>561</v>
      </c>
      <c r="BA28" s="70" t="s">
        <v>599</v>
      </c>
      <c r="BB28" s="70" t="b">
        <v>0</v>
      </c>
      <c r="BC28" s="72" t="s">
        <v>561</v>
      </c>
      <c r="BD28" s="70" t="s">
        <v>280</v>
      </c>
      <c r="BE28" s="70">
        <v>0</v>
      </c>
      <c r="BF28" s="70">
        <v>0</v>
      </c>
      <c r="BG28" s="70"/>
      <c r="BH28" s="70"/>
      <c r="BI28" s="70"/>
      <c r="BJ28" s="70"/>
      <c r="BK28" s="70"/>
      <c r="BL28" s="70"/>
      <c r="BM28" s="70"/>
      <c r="BN28" s="70"/>
    </row>
    <row r="29" spans="1:66" ht="15">
      <c r="A29" s="66" t="s">
        <v>331</v>
      </c>
      <c r="B29" s="66" t="s">
        <v>332</v>
      </c>
      <c r="C29" s="68" t="s">
        <v>1227</v>
      </c>
      <c r="D29" s="75">
        <v>3</v>
      </c>
      <c r="E29" s="76" t="s">
        <v>132</v>
      </c>
      <c r="F29" s="77">
        <v>32</v>
      </c>
      <c r="G29" s="68"/>
      <c r="H29" s="78"/>
      <c r="I29" s="79"/>
      <c r="J29" s="79"/>
      <c r="K29" s="34" t="s">
        <v>65</v>
      </c>
      <c r="L29" s="86">
        <v>29</v>
      </c>
      <c r="M29" s="86"/>
      <c r="N29" s="81"/>
      <c r="O29" s="70">
        <v>1</v>
      </c>
      <c r="P29" s="67" t="str">
        <f>REPLACE(INDEX(GroupVertices[Group],MATCH(Edges[[#This Row],[Vertex 1]],GroupVertices[Vertex],0)),1,1,"")</f>
        <v>2</v>
      </c>
      <c r="Q29" s="67" t="str">
        <f>REPLACE(INDEX(GroupVertices[Group],MATCH(Edges[[#This Row],[Vertex 2]],GroupVertices[Vertex],0)),1,1,"")</f>
        <v>2</v>
      </c>
      <c r="R29" s="48">
        <v>0</v>
      </c>
      <c r="S29" s="49">
        <v>0</v>
      </c>
      <c r="T29" s="48">
        <v>0</v>
      </c>
      <c r="U29" s="49">
        <v>0</v>
      </c>
      <c r="V29" s="48">
        <v>0</v>
      </c>
      <c r="W29" s="49">
        <v>0</v>
      </c>
      <c r="X29" s="48">
        <v>8</v>
      </c>
      <c r="Y29" s="49">
        <v>100</v>
      </c>
      <c r="Z29" s="48">
        <v>8</v>
      </c>
      <c r="AA29" s="70" t="s">
        <v>368</v>
      </c>
      <c r="AB29" s="99">
        <v>43604.36295138889</v>
      </c>
      <c r="AC29" s="70" t="s">
        <v>373</v>
      </c>
      <c r="AD29" s="101" t="s">
        <v>392</v>
      </c>
      <c r="AE29" s="70" t="s">
        <v>397</v>
      </c>
      <c r="AF29" s="70" t="s">
        <v>402</v>
      </c>
      <c r="AG29" s="70"/>
      <c r="AH29" s="101" t="s">
        <v>427</v>
      </c>
      <c r="AI29" s="99">
        <v>43604.36295138889</v>
      </c>
      <c r="AJ29" s="105">
        <v>43604</v>
      </c>
      <c r="AK29" s="72" t="s">
        <v>450</v>
      </c>
      <c r="AL29" s="101" t="s">
        <v>499</v>
      </c>
      <c r="AM29" s="70"/>
      <c r="AN29" s="70"/>
      <c r="AO29" s="72" t="s">
        <v>547</v>
      </c>
      <c r="AP29" s="70"/>
      <c r="AQ29" s="70" t="b">
        <v>0</v>
      </c>
      <c r="AR29" s="70">
        <v>0</v>
      </c>
      <c r="AS29" s="72" t="s">
        <v>586</v>
      </c>
      <c r="AT29" s="70" t="b">
        <v>1</v>
      </c>
      <c r="AU29" s="70" t="s">
        <v>595</v>
      </c>
      <c r="AV29" s="70"/>
      <c r="AW29" s="72" t="s">
        <v>597</v>
      </c>
      <c r="AX29" s="70" t="b">
        <v>0</v>
      </c>
      <c r="AY29" s="70">
        <v>6</v>
      </c>
      <c r="AZ29" s="72" t="s">
        <v>579</v>
      </c>
      <c r="BA29" s="70" t="s">
        <v>599</v>
      </c>
      <c r="BB29" s="70" t="b">
        <v>0</v>
      </c>
      <c r="BC29" s="72" t="s">
        <v>579</v>
      </c>
      <c r="BD29" s="70" t="s">
        <v>280</v>
      </c>
      <c r="BE29" s="70">
        <v>0</v>
      </c>
      <c r="BF29" s="70">
        <v>0</v>
      </c>
      <c r="BG29" s="70"/>
      <c r="BH29" s="70"/>
      <c r="BI29" s="70"/>
      <c r="BJ29" s="70"/>
      <c r="BK29" s="70"/>
      <c r="BL29" s="70"/>
      <c r="BM29" s="70"/>
      <c r="BN29" s="70"/>
    </row>
    <row r="30" spans="1:66" ht="15">
      <c r="A30" s="66" t="s">
        <v>324</v>
      </c>
      <c r="B30" s="66" t="s">
        <v>347</v>
      </c>
      <c r="C30" s="68" t="s">
        <v>1227</v>
      </c>
      <c r="D30" s="75">
        <v>3</v>
      </c>
      <c r="E30" s="76" t="s">
        <v>132</v>
      </c>
      <c r="F30" s="77">
        <v>32</v>
      </c>
      <c r="G30" s="68"/>
      <c r="H30" s="78"/>
      <c r="I30" s="79"/>
      <c r="J30" s="79"/>
      <c r="K30" s="34" t="s">
        <v>65</v>
      </c>
      <c r="L30" s="86">
        <v>30</v>
      </c>
      <c r="M30" s="86"/>
      <c r="N30" s="81"/>
      <c r="O30" s="70">
        <v>1</v>
      </c>
      <c r="P30" s="67" t="str">
        <f>REPLACE(INDEX(GroupVertices[Group],MATCH(Edges[[#This Row],[Vertex 1]],GroupVertices[Vertex],0)),1,1,"")</f>
        <v>3</v>
      </c>
      <c r="Q30" s="67" t="str">
        <f>REPLACE(INDEX(GroupVertices[Group],MATCH(Edges[[#This Row],[Vertex 2]],GroupVertices[Vertex],0)),1,1,"")</f>
        <v>3</v>
      </c>
      <c r="R30" s="48"/>
      <c r="S30" s="49"/>
      <c r="T30" s="48"/>
      <c r="U30" s="49"/>
      <c r="V30" s="48"/>
      <c r="W30" s="49"/>
      <c r="X30" s="48"/>
      <c r="Y30" s="49"/>
      <c r="Z30" s="48"/>
      <c r="AA30" s="70" t="s">
        <v>369</v>
      </c>
      <c r="AB30" s="99">
        <v>43595.56041666667</v>
      </c>
      <c r="AC30" s="70" t="s">
        <v>380</v>
      </c>
      <c r="AD30" s="70"/>
      <c r="AE30" s="70"/>
      <c r="AF30" s="70"/>
      <c r="AG30" s="70"/>
      <c r="AH30" s="101" t="s">
        <v>420</v>
      </c>
      <c r="AI30" s="99">
        <v>43595.56041666667</v>
      </c>
      <c r="AJ30" s="105">
        <v>43595</v>
      </c>
      <c r="AK30" s="72" t="s">
        <v>451</v>
      </c>
      <c r="AL30" s="101" t="s">
        <v>500</v>
      </c>
      <c r="AM30" s="70"/>
      <c r="AN30" s="70"/>
      <c r="AO30" s="72" t="s">
        <v>548</v>
      </c>
      <c r="AP30" s="70"/>
      <c r="AQ30" s="70" t="b">
        <v>0</v>
      </c>
      <c r="AR30" s="70">
        <v>0</v>
      </c>
      <c r="AS30" s="72" t="s">
        <v>586</v>
      </c>
      <c r="AT30" s="70" t="b">
        <v>0</v>
      </c>
      <c r="AU30" s="70" t="s">
        <v>595</v>
      </c>
      <c r="AV30" s="70"/>
      <c r="AW30" s="72" t="s">
        <v>586</v>
      </c>
      <c r="AX30" s="70" t="b">
        <v>0</v>
      </c>
      <c r="AY30" s="70">
        <v>2</v>
      </c>
      <c r="AZ30" s="72" t="s">
        <v>549</v>
      </c>
      <c r="BA30" s="70" t="s">
        <v>599</v>
      </c>
      <c r="BB30" s="70" t="b">
        <v>0</v>
      </c>
      <c r="BC30" s="72" t="s">
        <v>549</v>
      </c>
      <c r="BD30" s="70" t="s">
        <v>280</v>
      </c>
      <c r="BE30" s="70">
        <v>0</v>
      </c>
      <c r="BF30" s="70">
        <v>0</v>
      </c>
      <c r="BG30" s="70"/>
      <c r="BH30" s="70"/>
      <c r="BI30" s="70"/>
      <c r="BJ30" s="70"/>
      <c r="BK30" s="70"/>
      <c r="BL30" s="70"/>
      <c r="BM30" s="70"/>
      <c r="BN30" s="70"/>
    </row>
    <row r="31" spans="1:66" ht="15">
      <c r="A31" s="66" t="s">
        <v>332</v>
      </c>
      <c r="B31" s="66" t="s">
        <v>347</v>
      </c>
      <c r="C31" s="68" t="s">
        <v>1227</v>
      </c>
      <c r="D31" s="75">
        <v>3</v>
      </c>
      <c r="E31" s="76" t="s">
        <v>132</v>
      </c>
      <c r="F31" s="77">
        <v>32</v>
      </c>
      <c r="G31" s="68"/>
      <c r="H31" s="78"/>
      <c r="I31" s="79"/>
      <c r="J31" s="79"/>
      <c r="K31" s="34" t="s">
        <v>65</v>
      </c>
      <c r="L31" s="86">
        <v>31</v>
      </c>
      <c r="M31" s="86"/>
      <c r="N31" s="81"/>
      <c r="O31" s="70">
        <v>1</v>
      </c>
      <c r="P31" s="67" t="str">
        <f>REPLACE(INDEX(GroupVertices[Group],MATCH(Edges[[#This Row],[Vertex 1]],GroupVertices[Vertex],0)),1,1,"")</f>
        <v>2</v>
      </c>
      <c r="Q31" s="67" t="str">
        <f>REPLACE(INDEX(GroupVertices[Group],MATCH(Edges[[#This Row],[Vertex 2]],GroupVertices[Vertex],0)),1,1,"")</f>
        <v>3</v>
      </c>
      <c r="R31" s="48"/>
      <c r="S31" s="49"/>
      <c r="T31" s="48"/>
      <c r="U31" s="49"/>
      <c r="V31" s="48"/>
      <c r="W31" s="49"/>
      <c r="X31" s="48"/>
      <c r="Y31" s="49"/>
      <c r="Z31" s="48"/>
      <c r="AA31" s="70" t="s">
        <v>369</v>
      </c>
      <c r="AB31" s="99">
        <v>43595.557604166665</v>
      </c>
      <c r="AC31" s="70" t="s">
        <v>380</v>
      </c>
      <c r="AD31" s="70"/>
      <c r="AE31" s="70"/>
      <c r="AF31" s="70" t="s">
        <v>402</v>
      </c>
      <c r="AG31" s="70"/>
      <c r="AH31" s="101" t="s">
        <v>428</v>
      </c>
      <c r="AI31" s="99">
        <v>43595.557604166665</v>
      </c>
      <c r="AJ31" s="105">
        <v>43595</v>
      </c>
      <c r="AK31" s="72" t="s">
        <v>452</v>
      </c>
      <c r="AL31" s="101" t="s">
        <v>501</v>
      </c>
      <c r="AM31" s="70"/>
      <c r="AN31" s="70"/>
      <c r="AO31" s="72" t="s">
        <v>549</v>
      </c>
      <c r="AP31" s="72" t="s">
        <v>581</v>
      </c>
      <c r="AQ31" s="70" t="b">
        <v>0</v>
      </c>
      <c r="AR31" s="70">
        <v>6</v>
      </c>
      <c r="AS31" s="72" t="s">
        <v>589</v>
      </c>
      <c r="AT31" s="70" t="b">
        <v>0</v>
      </c>
      <c r="AU31" s="70" t="s">
        <v>595</v>
      </c>
      <c r="AV31" s="70"/>
      <c r="AW31" s="72" t="s">
        <v>586</v>
      </c>
      <c r="AX31" s="70" t="b">
        <v>0</v>
      </c>
      <c r="AY31" s="70">
        <v>2</v>
      </c>
      <c r="AZ31" s="72" t="s">
        <v>586</v>
      </c>
      <c r="BA31" s="70" t="s">
        <v>599</v>
      </c>
      <c r="BB31" s="70" t="b">
        <v>0</v>
      </c>
      <c r="BC31" s="72" t="s">
        <v>581</v>
      </c>
      <c r="BD31" s="70" t="s">
        <v>280</v>
      </c>
      <c r="BE31" s="70">
        <v>0</v>
      </c>
      <c r="BF31" s="70">
        <v>0</v>
      </c>
      <c r="BG31" s="70"/>
      <c r="BH31" s="70"/>
      <c r="BI31" s="70"/>
      <c r="BJ31" s="70"/>
      <c r="BK31" s="70"/>
      <c r="BL31" s="70"/>
      <c r="BM31" s="70"/>
      <c r="BN31" s="70"/>
    </row>
    <row r="32" spans="1:66" ht="15">
      <c r="A32" s="66" t="s">
        <v>324</v>
      </c>
      <c r="B32" s="66" t="s">
        <v>348</v>
      </c>
      <c r="C32" s="68" t="s">
        <v>1227</v>
      </c>
      <c r="D32" s="75">
        <v>3</v>
      </c>
      <c r="E32" s="76" t="s">
        <v>132</v>
      </c>
      <c r="F32" s="77">
        <v>32</v>
      </c>
      <c r="G32" s="68"/>
      <c r="H32" s="78"/>
      <c r="I32" s="79"/>
      <c r="J32" s="79"/>
      <c r="K32" s="34" t="s">
        <v>65</v>
      </c>
      <c r="L32" s="86">
        <v>32</v>
      </c>
      <c r="M32" s="86"/>
      <c r="N32" s="81"/>
      <c r="O32" s="70">
        <v>1</v>
      </c>
      <c r="P32" s="67" t="str">
        <f>REPLACE(INDEX(GroupVertices[Group],MATCH(Edges[[#This Row],[Vertex 1]],GroupVertices[Vertex],0)),1,1,"")</f>
        <v>3</v>
      </c>
      <c r="Q32" s="67" t="str">
        <f>REPLACE(INDEX(GroupVertices[Group],MATCH(Edges[[#This Row],[Vertex 2]],GroupVertices[Vertex],0)),1,1,"")</f>
        <v>2</v>
      </c>
      <c r="R32" s="48"/>
      <c r="S32" s="49"/>
      <c r="T32" s="48"/>
      <c r="U32" s="49"/>
      <c r="V32" s="48"/>
      <c r="W32" s="49"/>
      <c r="X32" s="48"/>
      <c r="Y32" s="49"/>
      <c r="Z32" s="48"/>
      <c r="AA32" s="70" t="s">
        <v>369</v>
      </c>
      <c r="AB32" s="99">
        <v>43595.56041666667</v>
      </c>
      <c r="AC32" s="70" t="s">
        <v>380</v>
      </c>
      <c r="AD32" s="70"/>
      <c r="AE32" s="70"/>
      <c r="AF32" s="70"/>
      <c r="AG32" s="70"/>
      <c r="AH32" s="101" t="s">
        <v>420</v>
      </c>
      <c r="AI32" s="99">
        <v>43595.56041666667</v>
      </c>
      <c r="AJ32" s="105">
        <v>43595</v>
      </c>
      <c r="AK32" s="72" t="s">
        <v>451</v>
      </c>
      <c r="AL32" s="101" t="s">
        <v>500</v>
      </c>
      <c r="AM32" s="70"/>
      <c r="AN32" s="70"/>
      <c r="AO32" s="72" t="s">
        <v>548</v>
      </c>
      <c r="AP32" s="70"/>
      <c r="AQ32" s="70" t="b">
        <v>0</v>
      </c>
      <c r="AR32" s="70">
        <v>0</v>
      </c>
      <c r="AS32" s="72" t="s">
        <v>586</v>
      </c>
      <c r="AT32" s="70" t="b">
        <v>0</v>
      </c>
      <c r="AU32" s="70" t="s">
        <v>595</v>
      </c>
      <c r="AV32" s="70"/>
      <c r="AW32" s="72" t="s">
        <v>586</v>
      </c>
      <c r="AX32" s="70" t="b">
        <v>0</v>
      </c>
      <c r="AY32" s="70">
        <v>2</v>
      </c>
      <c r="AZ32" s="72" t="s">
        <v>549</v>
      </c>
      <c r="BA32" s="70" t="s">
        <v>599</v>
      </c>
      <c r="BB32" s="70" t="b">
        <v>0</v>
      </c>
      <c r="BC32" s="72" t="s">
        <v>549</v>
      </c>
      <c r="BD32" s="70" t="s">
        <v>280</v>
      </c>
      <c r="BE32" s="70">
        <v>0</v>
      </c>
      <c r="BF32" s="70">
        <v>0</v>
      </c>
      <c r="BG32" s="70"/>
      <c r="BH32" s="70"/>
      <c r="BI32" s="70"/>
      <c r="BJ32" s="70"/>
      <c r="BK32" s="70"/>
      <c r="BL32" s="70"/>
      <c r="BM32" s="70"/>
      <c r="BN32" s="70"/>
    </row>
    <row r="33" spans="1:66" ht="15">
      <c r="A33" s="66" t="s">
        <v>332</v>
      </c>
      <c r="B33" s="66" t="s">
        <v>348</v>
      </c>
      <c r="C33" s="68" t="s">
        <v>1227</v>
      </c>
      <c r="D33" s="75">
        <v>3</v>
      </c>
      <c r="E33" s="76" t="s">
        <v>132</v>
      </c>
      <c r="F33" s="77">
        <v>32</v>
      </c>
      <c r="G33" s="68"/>
      <c r="H33" s="78"/>
      <c r="I33" s="79"/>
      <c r="J33" s="79"/>
      <c r="K33" s="34" t="s">
        <v>65</v>
      </c>
      <c r="L33" s="86">
        <v>33</v>
      </c>
      <c r="M33" s="86"/>
      <c r="N33" s="81"/>
      <c r="O33" s="70">
        <v>1</v>
      </c>
      <c r="P33" s="67" t="str">
        <f>REPLACE(INDEX(GroupVertices[Group],MATCH(Edges[[#This Row],[Vertex 1]],GroupVertices[Vertex],0)),1,1,"")</f>
        <v>2</v>
      </c>
      <c r="Q33" s="67" t="str">
        <f>REPLACE(INDEX(GroupVertices[Group],MATCH(Edges[[#This Row],[Vertex 2]],GroupVertices[Vertex],0)),1,1,"")</f>
        <v>2</v>
      </c>
      <c r="R33" s="48"/>
      <c r="S33" s="49"/>
      <c r="T33" s="48"/>
      <c r="U33" s="49"/>
      <c r="V33" s="48"/>
      <c r="W33" s="49"/>
      <c r="X33" s="48"/>
      <c r="Y33" s="49"/>
      <c r="Z33" s="48"/>
      <c r="AA33" s="70" t="s">
        <v>369</v>
      </c>
      <c r="AB33" s="99">
        <v>43595.557604166665</v>
      </c>
      <c r="AC33" s="70" t="s">
        <v>380</v>
      </c>
      <c r="AD33" s="70"/>
      <c r="AE33" s="70"/>
      <c r="AF33" s="70" t="s">
        <v>402</v>
      </c>
      <c r="AG33" s="70"/>
      <c r="AH33" s="101" t="s">
        <v>428</v>
      </c>
      <c r="AI33" s="99">
        <v>43595.557604166665</v>
      </c>
      <c r="AJ33" s="105">
        <v>43595</v>
      </c>
      <c r="AK33" s="72" t="s">
        <v>452</v>
      </c>
      <c r="AL33" s="101" t="s">
        <v>501</v>
      </c>
      <c r="AM33" s="70"/>
      <c r="AN33" s="70"/>
      <c r="AO33" s="72" t="s">
        <v>549</v>
      </c>
      <c r="AP33" s="72" t="s">
        <v>581</v>
      </c>
      <c r="AQ33" s="70" t="b">
        <v>0</v>
      </c>
      <c r="AR33" s="70">
        <v>6</v>
      </c>
      <c r="AS33" s="72" t="s">
        <v>589</v>
      </c>
      <c r="AT33" s="70" t="b">
        <v>0</v>
      </c>
      <c r="AU33" s="70" t="s">
        <v>595</v>
      </c>
      <c r="AV33" s="70"/>
      <c r="AW33" s="72" t="s">
        <v>586</v>
      </c>
      <c r="AX33" s="70" t="b">
        <v>0</v>
      </c>
      <c r="AY33" s="70">
        <v>2</v>
      </c>
      <c r="AZ33" s="72" t="s">
        <v>586</v>
      </c>
      <c r="BA33" s="70" t="s">
        <v>599</v>
      </c>
      <c r="BB33" s="70" t="b">
        <v>0</v>
      </c>
      <c r="BC33" s="72" t="s">
        <v>581</v>
      </c>
      <c r="BD33" s="70" t="s">
        <v>280</v>
      </c>
      <c r="BE33" s="70">
        <v>0</v>
      </c>
      <c r="BF33" s="70">
        <v>0</v>
      </c>
      <c r="BG33" s="70"/>
      <c r="BH33" s="70"/>
      <c r="BI33" s="70"/>
      <c r="BJ33" s="70"/>
      <c r="BK33" s="70"/>
      <c r="BL33" s="70"/>
      <c r="BM33" s="70"/>
      <c r="BN33" s="70"/>
    </row>
    <row r="34" spans="1:66" ht="15">
      <c r="A34" s="66" t="s">
        <v>324</v>
      </c>
      <c r="B34" s="66" t="s">
        <v>349</v>
      </c>
      <c r="C34" s="68" t="s">
        <v>1227</v>
      </c>
      <c r="D34" s="75">
        <v>3</v>
      </c>
      <c r="E34" s="76" t="s">
        <v>132</v>
      </c>
      <c r="F34" s="77">
        <v>32</v>
      </c>
      <c r="G34" s="68"/>
      <c r="H34" s="78"/>
      <c r="I34" s="79"/>
      <c r="J34" s="79"/>
      <c r="K34" s="34" t="s">
        <v>65</v>
      </c>
      <c r="L34" s="86">
        <v>34</v>
      </c>
      <c r="M34" s="86"/>
      <c r="N34" s="81"/>
      <c r="O34" s="70">
        <v>1</v>
      </c>
      <c r="P34" s="67" t="str">
        <f>REPLACE(INDEX(GroupVertices[Group],MATCH(Edges[[#This Row],[Vertex 1]],GroupVertices[Vertex],0)),1,1,"")</f>
        <v>3</v>
      </c>
      <c r="Q34" s="67" t="str">
        <f>REPLACE(INDEX(GroupVertices[Group],MATCH(Edges[[#This Row],[Vertex 2]],GroupVertices[Vertex],0)),1,1,"")</f>
        <v>3</v>
      </c>
      <c r="R34" s="48"/>
      <c r="S34" s="49"/>
      <c r="T34" s="48"/>
      <c r="U34" s="49"/>
      <c r="V34" s="48"/>
      <c r="W34" s="49"/>
      <c r="X34" s="48"/>
      <c r="Y34" s="49"/>
      <c r="Z34" s="48"/>
      <c r="AA34" s="70" t="s">
        <v>369</v>
      </c>
      <c r="AB34" s="99">
        <v>43595.56041666667</v>
      </c>
      <c r="AC34" s="70" t="s">
        <v>380</v>
      </c>
      <c r="AD34" s="70"/>
      <c r="AE34" s="70"/>
      <c r="AF34" s="70"/>
      <c r="AG34" s="70"/>
      <c r="AH34" s="101" t="s">
        <v>420</v>
      </c>
      <c r="AI34" s="99">
        <v>43595.56041666667</v>
      </c>
      <c r="AJ34" s="105">
        <v>43595</v>
      </c>
      <c r="AK34" s="72" t="s">
        <v>451</v>
      </c>
      <c r="AL34" s="101" t="s">
        <v>500</v>
      </c>
      <c r="AM34" s="70"/>
      <c r="AN34" s="70"/>
      <c r="AO34" s="72" t="s">
        <v>548</v>
      </c>
      <c r="AP34" s="70"/>
      <c r="AQ34" s="70" t="b">
        <v>0</v>
      </c>
      <c r="AR34" s="70">
        <v>0</v>
      </c>
      <c r="AS34" s="72" t="s">
        <v>586</v>
      </c>
      <c r="AT34" s="70" t="b">
        <v>0</v>
      </c>
      <c r="AU34" s="70" t="s">
        <v>595</v>
      </c>
      <c r="AV34" s="70"/>
      <c r="AW34" s="72" t="s">
        <v>586</v>
      </c>
      <c r="AX34" s="70" t="b">
        <v>0</v>
      </c>
      <c r="AY34" s="70">
        <v>2</v>
      </c>
      <c r="AZ34" s="72" t="s">
        <v>549</v>
      </c>
      <c r="BA34" s="70" t="s">
        <v>599</v>
      </c>
      <c r="BB34" s="70" t="b">
        <v>0</v>
      </c>
      <c r="BC34" s="72" t="s">
        <v>549</v>
      </c>
      <c r="BD34" s="70" t="s">
        <v>280</v>
      </c>
      <c r="BE34" s="70">
        <v>0</v>
      </c>
      <c r="BF34" s="70">
        <v>0</v>
      </c>
      <c r="BG34" s="70"/>
      <c r="BH34" s="70"/>
      <c r="BI34" s="70"/>
      <c r="BJ34" s="70"/>
      <c r="BK34" s="70"/>
      <c r="BL34" s="70"/>
      <c r="BM34" s="70"/>
      <c r="BN34" s="70"/>
    </row>
    <row r="35" spans="1:66" ht="15">
      <c r="A35" s="66" t="s">
        <v>332</v>
      </c>
      <c r="B35" s="66" t="s">
        <v>349</v>
      </c>
      <c r="C35" s="68" t="s">
        <v>1227</v>
      </c>
      <c r="D35" s="75">
        <v>3</v>
      </c>
      <c r="E35" s="76" t="s">
        <v>132</v>
      </c>
      <c r="F35" s="77">
        <v>32</v>
      </c>
      <c r="G35" s="68"/>
      <c r="H35" s="78"/>
      <c r="I35" s="79"/>
      <c r="J35" s="79"/>
      <c r="K35" s="34" t="s">
        <v>65</v>
      </c>
      <c r="L35" s="86">
        <v>35</v>
      </c>
      <c r="M35" s="86"/>
      <c r="N35" s="81"/>
      <c r="O35" s="70">
        <v>1</v>
      </c>
      <c r="P35" s="67" t="str">
        <f>REPLACE(INDEX(GroupVertices[Group],MATCH(Edges[[#This Row],[Vertex 1]],GroupVertices[Vertex],0)),1,1,"")</f>
        <v>2</v>
      </c>
      <c r="Q35" s="67" t="str">
        <f>REPLACE(INDEX(GroupVertices[Group],MATCH(Edges[[#This Row],[Vertex 2]],GroupVertices[Vertex],0)),1,1,"")</f>
        <v>3</v>
      </c>
      <c r="R35" s="48"/>
      <c r="S35" s="49"/>
      <c r="T35" s="48"/>
      <c r="U35" s="49"/>
      <c r="V35" s="48"/>
      <c r="W35" s="49"/>
      <c r="X35" s="48"/>
      <c r="Y35" s="49"/>
      <c r="Z35" s="48"/>
      <c r="AA35" s="70" t="s">
        <v>369</v>
      </c>
      <c r="AB35" s="99">
        <v>43595.557604166665</v>
      </c>
      <c r="AC35" s="70" t="s">
        <v>380</v>
      </c>
      <c r="AD35" s="70"/>
      <c r="AE35" s="70"/>
      <c r="AF35" s="70" t="s">
        <v>402</v>
      </c>
      <c r="AG35" s="70"/>
      <c r="AH35" s="101" t="s">
        <v>428</v>
      </c>
      <c r="AI35" s="99">
        <v>43595.557604166665</v>
      </c>
      <c r="AJ35" s="105">
        <v>43595</v>
      </c>
      <c r="AK35" s="72" t="s">
        <v>452</v>
      </c>
      <c r="AL35" s="101" t="s">
        <v>501</v>
      </c>
      <c r="AM35" s="70"/>
      <c r="AN35" s="70"/>
      <c r="AO35" s="72" t="s">
        <v>549</v>
      </c>
      <c r="AP35" s="72" t="s">
        <v>581</v>
      </c>
      <c r="AQ35" s="70" t="b">
        <v>0</v>
      </c>
      <c r="AR35" s="70">
        <v>6</v>
      </c>
      <c r="AS35" s="72" t="s">
        <v>589</v>
      </c>
      <c r="AT35" s="70" t="b">
        <v>0</v>
      </c>
      <c r="AU35" s="70" t="s">
        <v>595</v>
      </c>
      <c r="AV35" s="70"/>
      <c r="AW35" s="72" t="s">
        <v>586</v>
      </c>
      <c r="AX35" s="70" t="b">
        <v>0</v>
      </c>
      <c r="AY35" s="70">
        <v>2</v>
      </c>
      <c r="AZ35" s="72" t="s">
        <v>586</v>
      </c>
      <c r="BA35" s="70" t="s">
        <v>599</v>
      </c>
      <c r="BB35" s="70" t="b">
        <v>0</v>
      </c>
      <c r="BC35" s="72" t="s">
        <v>581</v>
      </c>
      <c r="BD35" s="70" t="s">
        <v>280</v>
      </c>
      <c r="BE35" s="70">
        <v>0</v>
      </c>
      <c r="BF35" s="70">
        <v>0</v>
      </c>
      <c r="BG35" s="70"/>
      <c r="BH35" s="70"/>
      <c r="BI35" s="70"/>
      <c r="BJ35" s="70"/>
      <c r="BK35" s="70"/>
      <c r="BL35" s="70"/>
      <c r="BM35" s="70"/>
      <c r="BN35" s="70"/>
    </row>
    <row r="36" spans="1:66" ht="15">
      <c r="A36" s="66" t="s">
        <v>324</v>
      </c>
      <c r="B36" s="66" t="s">
        <v>350</v>
      </c>
      <c r="C36" s="68" t="s">
        <v>1227</v>
      </c>
      <c r="D36" s="75">
        <v>3</v>
      </c>
      <c r="E36" s="76" t="s">
        <v>132</v>
      </c>
      <c r="F36" s="77">
        <v>32</v>
      </c>
      <c r="G36" s="68"/>
      <c r="H36" s="78"/>
      <c r="I36" s="79"/>
      <c r="J36" s="79"/>
      <c r="K36" s="34" t="s">
        <v>65</v>
      </c>
      <c r="L36" s="86">
        <v>36</v>
      </c>
      <c r="M36" s="86"/>
      <c r="N36" s="81"/>
      <c r="O36" s="70">
        <v>1</v>
      </c>
      <c r="P36" s="67" t="str">
        <f>REPLACE(INDEX(GroupVertices[Group],MATCH(Edges[[#This Row],[Vertex 1]],GroupVertices[Vertex],0)),1,1,"")</f>
        <v>3</v>
      </c>
      <c r="Q36" s="67" t="str">
        <f>REPLACE(INDEX(GroupVertices[Group],MATCH(Edges[[#This Row],[Vertex 2]],GroupVertices[Vertex],0)),1,1,"")</f>
        <v>2</v>
      </c>
      <c r="R36" s="48"/>
      <c r="S36" s="49"/>
      <c r="T36" s="48"/>
      <c r="U36" s="49"/>
      <c r="V36" s="48"/>
      <c r="W36" s="49"/>
      <c r="X36" s="48"/>
      <c r="Y36" s="49"/>
      <c r="Z36" s="48"/>
      <c r="AA36" s="70" t="s">
        <v>369</v>
      </c>
      <c r="AB36" s="99">
        <v>43595.56041666667</v>
      </c>
      <c r="AC36" s="70" t="s">
        <v>380</v>
      </c>
      <c r="AD36" s="70"/>
      <c r="AE36" s="70"/>
      <c r="AF36" s="70"/>
      <c r="AG36" s="70"/>
      <c r="AH36" s="101" t="s">
        <v>420</v>
      </c>
      <c r="AI36" s="99">
        <v>43595.56041666667</v>
      </c>
      <c r="AJ36" s="105">
        <v>43595</v>
      </c>
      <c r="AK36" s="72" t="s">
        <v>451</v>
      </c>
      <c r="AL36" s="101" t="s">
        <v>500</v>
      </c>
      <c r="AM36" s="70"/>
      <c r="AN36" s="70"/>
      <c r="AO36" s="72" t="s">
        <v>548</v>
      </c>
      <c r="AP36" s="70"/>
      <c r="AQ36" s="70" t="b">
        <v>0</v>
      </c>
      <c r="AR36" s="70">
        <v>0</v>
      </c>
      <c r="AS36" s="72" t="s">
        <v>586</v>
      </c>
      <c r="AT36" s="70" t="b">
        <v>0</v>
      </c>
      <c r="AU36" s="70" t="s">
        <v>595</v>
      </c>
      <c r="AV36" s="70"/>
      <c r="AW36" s="72" t="s">
        <v>586</v>
      </c>
      <c r="AX36" s="70" t="b">
        <v>0</v>
      </c>
      <c r="AY36" s="70">
        <v>2</v>
      </c>
      <c r="AZ36" s="72" t="s">
        <v>549</v>
      </c>
      <c r="BA36" s="70" t="s">
        <v>599</v>
      </c>
      <c r="BB36" s="70" t="b">
        <v>0</v>
      </c>
      <c r="BC36" s="72" t="s">
        <v>549</v>
      </c>
      <c r="BD36" s="70" t="s">
        <v>280</v>
      </c>
      <c r="BE36" s="70">
        <v>0</v>
      </c>
      <c r="BF36" s="70">
        <v>0</v>
      </c>
      <c r="BG36" s="70"/>
      <c r="BH36" s="70"/>
      <c r="BI36" s="70"/>
      <c r="BJ36" s="70"/>
      <c r="BK36" s="70"/>
      <c r="BL36" s="70"/>
      <c r="BM36" s="70"/>
      <c r="BN36" s="70"/>
    </row>
    <row r="37" spans="1:66" ht="15">
      <c r="A37" s="66" t="s">
        <v>332</v>
      </c>
      <c r="B37" s="66" t="s">
        <v>350</v>
      </c>
      <c r="C37" s="68" t="s">
        <v>1227</v>
      </c>
      <c r="D37" s="75">
        <v>3</v>
      </c>
      <c r="E37" s="76" t="s">
        <v>132</v>
      </c>
      <c r="F37" s="77">
        <v>32</v>
      </c>
      <c r="G37" s="68"/>
      <c r="H37" s="78"/>
      <c r="I37" s="79"/>
      <c r="J37" s="79"/>
      <c r="K37" s="34" t="s">
        <v>65</v>
      </c>
      <c r="L37" s="86">
        <v>37</v>
      </c>
      <c r="M37" s="86"/>
      <c r="N37" s="81"/>
      <c r="O37" s="70">
        <v>1</v>
      </c>
      <c r="P37" s="67" t="str">
        <f>REPLACE(INDEX(GroupVertices[Group],MATCH(Edges[[#This Row],[Vertex 1]],GroupVertices[Vertex],0)),1,1,"")</f>
        <v>2</v>
      </c>
      <c r="Q37" s="67" t="str">
        <f>REPLACE(INDEX(GroupVertices[Group],MATCH(Edges[[#This Row],[Vertex 2]],GroupVertices[Vertex],0)),1,1,"")</f>
        <v>2</v>
      </c>
      <c r="R37" s="48"/>
      <c r="S37" s="49"/>
      <c r="T37" s="48"/>
      <c r="U37" s="49"/>
      <c r="V37" s="48"/>
      <c r="W37" s="49"/>
      <c r="X37" s="48"/>
      <c r="Y37" s="49"/>
      <c r="Z37" s="48"/>
      <c r="AA37" s="70" t="s">
        <v>369</v>
      </c>
      <c r="AB37" s="99">
        <v>43595.557604166665</v>
      </c>
      <c r="AC37" s="70" t="s">
        <v>380</v>
      </c>
      <c r="AD37" s="70"/>
      <c r="AE37" s="70"/>
      <c r="AF37" s="70" t="s">
        <v>402</v>
      </c>
      <c r="AG37" s="70"/>
      <c r="AH37" s="101" t="s">
        <v>428</v>
      </c>
      <c r="AI37" s="99">
        <v>43595.557604166665</v>
      </c>
      <c r="AJ37" s="105">
        <v>43595</v>
      </c>
      <c r="AK37" s="72" t="s">
        <v>452</v>
      </c>
      <c r="AL37" s="101" t="s">
        <v>501</v>
      </c>
      <c r="AM37" s="70"/>
      <c r="AN37" s="70"/>
      <c r="AO37" s="72" t="s">
        <v>549</v>
      </c>
      <c r="AP37" s="72" t="s">
        <v>581</v>
      </c>
      <c r="AQ37" s="70" t="b">
        <v>0</v>
      </c>
      <c r="AR37" s="70">
        <v>6</v>
      </c>
      <c r="AS37" s="72" t="s">
        <v>589</v>
      </c>
      <c r="AT37" s="70" t="b">
        <v>0</v>
      </c>
      <c r="AU37" s="70" t="s">
        <v>595</v>
      </c>
      <c r="AV37" s="70"/>
      <c r="AW37" s="72" t="s">
        <v>586</v>
      </c>
      <c r="AX37" s="70" t="b">
        <v>0</v>
      </c>
      <c r="AY37" s="70">
        <v>2</v>
      </c>
      <c r="AZ37" s="72" t="s">
        <v>586</v>
      </c>
      <c r="BA37" s="70" t="s">
        <v>599</v>
      </c>
      <c r="BB37" s="70" t="b">
        <v>0</v>
      </c>
      <c r="BC37" s="72" t="s">
        <v>581</v>
      </c>
      <c r="BD37" s="70" t="s">
        <v>280</v>
      </c>
      <c r="BE37" s="70">
        <v>0</v>
      </c>
      <c r="BF37" s="70">
        <v>0</v>
      </c>
      <c r="BG37" s="70"/>
      <c r="BH37" s="70"/>
      <c r="BI37" s="70"/>
      <c r="BJ37" s="70"/>
      <c r="BK37" s="70"/>
      <c r="BL37" s="70"/>
      <c r="BM37" s="70"/>
      <c r="BN37" s="70"/>
    </row>
    <row r="38" spans="1:66" ht="15">
      <c r="A38" s="66" t="s">
        <v>333</v>
      </c>
      <c r="B38" s="66" t="s">
        <v>332</v>
      </c>
      <c r="C38" s="68" t="s">
        <v>1227</v>
      </c>
      <c r="D38" s="75">
        <v>3</v>
      </c>
      <c r="E38" s="76" t="s">
        <v>132</v>
      </c>
      <c r="F38" s="77">
        <v>32</v>
      </c>
      <c r="G38" s="68"/>
      <c r="H38" s="78"/>
      <c r="I38" s="79"/>
      <c r="J38" s="79"/>
      <c r="K38" s="34" t="s">
        <v>66</v>
      </c>
      <c r="L38" s="86">
        <v>38</v>
      </c>
      <c r="M38" s="86"/>
      <c r="N38" s="81"/>
      <c r="O38" s="70">
        <v>1</v>
      </c>
      <c r="P38" s="67" t="str">
        <f>REPLACE(INDEX(GroupVertices[Group],MATCH(Edges[[#This Row],[Vertex 1]],GroupVertices[Vertex],0)),1,1,"")</f>
        <v>3</v>
      </c>
      <c r="Q38" s="67" t="str">
        <f>REPLACE(INDEX(GroupVertices[Group],MATCH(Edges[[#This Row],[Vertex 2]],GroupVertices[Vertex],0)),1,1,"")</f>
        <v>2</v>
      </c>
      <c r="R38" s="48">
        <v>0</v>
      </c>
      <c r="S38" s="49">
        <v>0</v>
      </c>
      <c r="T38" s="48">
        <v>0</v>
      </c>
      <c r="U38" s="49">
        <v>0</v>
      </c>
      <c r="V38" s="48">
        <v>0</v>
      </c>
      <c r="W38" s="49">
        <v>0</v>
      </c>
      <c r="X38" s="48">
        <v>20</v>
      </c>
      <c r="Y38" s="49">
        <v>100</v>
      </c>
      <c r="Z38" s="48">
        <v>20</v>
      </c>
      <c r="AA38" s="70" t="s">
        <v>368</v>
      </c>
      <c r="AB38" s="99">
        <v>43603.1384837963</v>
      </c>
      <c r="AC38" s="70" t="s">
        <v>371</v>
      </c>
      <c r="AD38" s="70"/>
      <c r="AE38" s="70"/>
      <c r="AF38" s="70" t="s">
        <v>400</v>
      </c>
      <c r="AG38" s="70"/>
      <c r="AH38" s="101" t="s">
        <v>429</v>
      </c>
      <c r="AI38" s="99">
        <v>43603.1384837963</v>
      </c>
      <c r="AJ38" s="105">
        <v>43603</v>
      </c>
      <c r="AK38" s="72" t="s">
        <v>453</v>
      </c>
      <c r="AL38" s="101" t="s">
        <v>502</v>
      </c>
      <c r="AM38" s="70"/>
      <c r="AN38" s="70"/>
      <c r="AO38" s="72" t="s">
        <v>550</v>
      </c>
      <c r="AP38" s="70"/>
      <c r="AQ38" s="70" t="b">
        <v>0</v>
      </c>
      <c r="AR38" s="70">
        <v>0</v>
      </c>
      <c r="AS38" s="72" t="s">
        <v>586</v>
      </c>
      <c r="AT38" s="70" t="b">
        <v>0</v>
      </c>
      <c r="AU38" s="70" t="s">
        <v>595</v>
      </c>
      <c r="AV38" s="70"/>
      <c r="AW38" s="72" t="s">
        <v>586</v>
      </c>
      <c r="AX38" s="70" t="b">
        <v>0</v>
      </c>
      <c r="AY38" s="70">
        <v>8</v>
      </c>
      <c r="AZ38" s="72" t="s">
        <v>578</v>
      </c>
      <c r="BA38" s="70" t="s">
        <v>599</v>
      </c>
      <c r="BB38" s="70" t="b">
        <v>0</v>
      </c>
      <c r="BC38" s="72" t="s">
        <v>578</v>
      </c>
      <c r="BD38" s="70" t="s">
        <v>280</v>
      </c>
      <c r="BE38" s="70">
        <v>0</v>
      </c>
      <c r="BF38" s="70">
        <v>0</v>
      </c>
      <c r="BG38" s="70"/>
      <c r="BH38" s="70"/>
      <c r="BI38" s="70"/>
      <c r="BJ38" s="70"/>
      <c r="BK38" s="70"/>
      <c r="BL38" s="70"/>
      <c r="BM38" s="70"/>
      <c r="BN38" s="70"/>
    </row>
    <row r="39" spans="1:66" ht="15">
      <c r="A39" s="66" t="s">
        <v>324</v>
      </c>
      <c r="B39" s="66" t="s">
        <v>333</v>
      </c>
      <c r="C39" s="68" t="s">
        <v>1227</v>
      </c>
      <c r="D39" s="75">
        <v>3</v>
      </c>
      <c r="E39" s="76" t="s">
        <v>132</v>
      </c>
      <c r="F39" s="77">
        <v>32</v>
      </c>
      <c r="G39" s="68"/>
      <c r="H39" s="78"/>
      <c r="I39" s="79"/>
      <c r="J39" s="79"/>
      <c r="K39" s="34" t="s">
        <v>65</v>
      </c>
      <c r="L39" s="86">
        <v>39</v>
      </c>
      <c r="M39" s="86"/>
      <c r="N39" s="81"/>
      <c r="O39" s="70">
        <v>1</v>
      </c>
      <c r="P39" s="67" t="str">
        <f>REPLACE(INDEX(GroupVertices[Group],MATCH(Edges[[#This Row],[Vertex 1]],GroupVertices[Vertex],0)),1,1,"")</f>
        <v>3</v>
      </c>
      <c r="Q39" s="67" t="str">
        <f>REPLACE(INDEX(GroupVertices[Group],MATCH(Edges[[#This Row],[Vertex 2]],GroupVertices[Vertex],0)),1,1,"")</f>
        <v>3</v>
      </c>
      <c r="R39" s="48"/>
      <c r="S39" s="49"/>
      <c r="T39" s="48"/>
      <c r="U39" s="49"/>
      <c r="V39" s="48"/>
      <c r="W39" s="49"/>
      <c r="X39" s="48"/>
      <c r="Y39" s="49"/>
      <c r="Z39" s="48"/>
      <c r="AA39" s="70" t="s">
        <v>369</v>
      </c>
      <c r="AB39" s="99">
        <v>43595.56041666667</v>
      </c>
      <c r="AC39" s="70" t="s">
        <v>380</v>
      </c>
      <c r="AD39" s="70"/>
      <c r="AE39" s="70"/>
      <c r="AF39" s="70"/>
      <c r="AG39" s="70"/>
      <c r="AH39" s="101" t="s">
        <v>420</v>
      </c>
      <c r="AI39" s="99">
        <v>43595.56041666667</v>
      </c>
      <c r="AJ39" s="105">
        <v>43595</v>
      </c>
      <c r="AK39" s="72" t="s">
        <v>451</v>
      </c>
      <c r="AL39" s="101" t="s">
        <v>500</v>
      </c>
      <c r="AM39" s="70"/>
      <c r="AN39" s="70"/>
      <c r="AO39" s="72" t="s">
        <v>548</v>
      </c>
      <c r="AP39" s="70"/>
      <c r="AQ39" s="70" t="b">
        <v>0</v>
      </c>
      <c r="AR39" s="70">
        <v>0</v>
      </c>
      <c r="AS39" s="72" t="s">
        <v>586</v>
      </c>
      <c r="AT39" s="70" t="b">
        <v>0</v>
      </c>
      <c r="AU39" s="70" t="s">
        <v>595</v>
      </c>
      <c r="AV39" s="70"/>
      <c r="AW39" s="72" t="s">
        <v>586</v>
      </c>
      <c r="AX39" s="70" t="b">
        <v>0</v>
      </c>
      <c r="AY39" s="70">
        <v>2</v>
      </c>
      <c r="AZ39" s="72" t="s">
        <v>549</v>
      </c>
      <c r="BA39" s="70" t="s">
        <v>599</v>
      </c>
      <c r="BB39" s="70" t="b">
        <v>0</v>
      </c>
      <c r="BC39" s="72" t="s">
        <v>549</v>
      </c>
      <c r="BD39" s="70" t="s">
        <v>280</v>
      </c>
      <c r="BE39" s="70">
        <v>0</v>
      </c>
      <c r="BF39" s="70">
        <v>0</v>
      </c>
      <c r="BG39" s="70"/>
      <c r="BH39" s="70"/>
      <c r="BI39" s="70"/>
      <c r="BJ39" s="70"/>
      <c r="BK39" s="70"/>
      <c r="BL39" s="70"/>
      <c r="BM39" s="70"/>
      <c r="BN39" s="70"/>
    </row>
    <row r="40" spans="1:66" ht="15">
      <c r="A40" s="66" t="s">
        <v>332</v>
      </c>
      <c r="B40" s="66" t="s">
        <v>333</v>
      </c>
      <c r="C40" s="68" t="s">
        <v>1227</v>
      </c>
      <c r="D40" s="75">
        <v>3</v>
      </c>
      <c r="E40" s="76" t="s">
        <v>132</v>
      </c>
      <c r="F40" s="77">
        <v>32</v>
      </c>
      <c r="G40" s="68"/>
      <c r="H40" s="78"/>
      <c r="I40" s="79"/>
      <c r="J40" s="79"/>
      <c r="K40" s="34" t="s">
        <v>66</v>
      </c>
      <c r="L40" s="86">
        <v>40</v>
      </c>
      <c r="M40" s="86"/>
      <c r="N40" s="81"/>
      <c r="O40" s="70">
        <v>1</v>
      </c>
      <c r="P40" s="67" t="str">
        <f>REPLACE(INDEX(GroupVertices[Group],MATCH(Edges[[#This Row],[Vertex 1]],GroupVertices[Vertex],0)),1,1,"")</f>
        <v>2</v>
      </c>
      <c r="Q40" s="67" t="str">
        <f>REPLACE(INDEX(GroupVertices[Group],MATCH(Edges[[#This Row],[Vertex 2]],GroupVertices[Vertex],0)),1,1,"")</f>
        <v>3</v>
      </c>
      <c r="R40" s="48"/>
      <c r="S40" s="49"/>
      <c r="T40" s="48"/>
      <c r="U40" s="49"/>
      <c r="V40" s="48"/>
      <c r="W40" s="49"/>
      <c r="X40" s="48"/>
      <c r="Y40" s="49"/>
      <c r="Z40" s="48"/>
      <c r="AA40" s="70" t="s">
        <v>369</v>
      </c>
      <c r="AB40" s="99">
        <v>43595.557604166665</v>
      </c>
      <c r="AC40" s="70" t="s">
        <v>380</v>
      </c>
      <c r="AD40" s="70"/>
      <c r="AE40" s="70"/>
      <c r="AF40" s="70" t="s">
        <v>402</v>
      </c>
      <c r="AG40" s="70"/>
      <c r="AH40" s="101" t="s">
        <v>428</v>
      </c>
      <c r="AI40" s="99">
        <v>43595.557604166665</v>
      </c>
      <c r="AJ40" s="105">
        <v>43595</v>
      </c>
      <c r="AK40" s="72" t="s">
        <v>452</v>
      </c>
      <c r="AL40" s="101" t="s">
        <v>501</v>
      </c>
      <c r="AM40" s="70"/>
      <c r="AN40" s="70"/>
      <c r="AO40" s="72" t="s">
        <v>549</v>
      </c>
      <c r="AP40" s="72" t="s">
        <v>581</v>
      </c>
      <c r="AQ40" s="70" t="b">
        <v>0</v>
      </c>
      <c r="AR40" s="70">
        <v>6</v>
      </c>
      <c r="AS40" s="72" t="s">
        <v>589</v>
      </c>
      <c r="AT40" s="70" t="b">
        <v>0</v>
      </c>
      <c r="AU40" s="70" t="s">
        <v>595</v>
      </c>
      <c r="AV40" s="70"/>
      <c r="AW40" s="72" t="s">
        <v>586</v>
      </c>
      <c r="AX40" s="70" t="b">
        <v>0</v>
      </c>
      <c r="AY40" s="70">
        <v>2</v>
      </c>
      <c r="AZ40" s="72" t="s">
        <v>586</v>
      </c>
      <c r="BA40" s="70" t="s">
        <v>599</v>
      </c>
      <c r="BB40" s="70" t="b">
        <v>0</v>
      </c>
      <c r="BC40" s="72" t="s">
        <v>581</v>
      </c>
      <c r="BD40" s="70" t="s">
        <v>280</v>
      </c>
      <c r="BE40" s="70">
        <v>0</v>
      </c>
      <c r="BF40" s="70">
        <v>0</v>
      </c>
      <c r="BG40" s="70"/>
      <c r="BH40" s="70"/>
      <c r="BI40" s="70"/>
      <c r="BJ40" s="70"/>
      <c r="BK40" s="70"/>
      <c r="BL40" s="70"/>
      <c r="BM40" s="70"/>
      <c r="BN40" s="70"/>
    </row>
    <row r="41" spans="1:66" ht="15">
      <c r="A41" s="66" t="s">
        <v>324</v>
      </c>
      <c r="B41" s="66" t="s">
        <v>351</v>
      </c>
      <c r="C41" s="68" t="s">
        <v>1227</v>
      </c>
      <c r="D41" s="75">
        <v>3</v>
      </c>
      <c r="E41" s="76" t="s">
        <v>132</v>
      </c>
      <c r="F41" s="77">
        <v>32</v>
      </c>
      <c r="G41" s="68"/>
      <c r="H41" s="78"/>
      <c r="I41" s="79"/>
      <c r="J41" s="79"/>
      <c r="K41" s="34" t="s">
        <v>65</v>
      </c>
      <c r="L41" s="86">
        <v>41</v>
      </c>
      <c r="M41" s="86"/>
      <c r="N41" s="81"/>
      <c r="O41" s="70">
        <v>1</v>
      </c>
      <c r="P41" s="67" t="str">
        <f>REPLACE(INDEX(GroupVertices[Group],MATCH(Edges[[#This Row],[Vertex 1]],GroupVertices[Vertex],0)),1,1,"")</f>
        <v>3</v>
      </c>
      <c r="Q41" s="67" t="str">
        <f>REPLACE(INDEX(GroupVertices[Group],MATCH(Edges[[#This Row],[Vertex 2]],GroupVertices[Vertex],0)),1,1,"")</f>
        <v>2</v>
      </c>
      <c r="R41" s="48"/>
      <c r="S41" s="49"/>
      <c r="T41" s="48"/>
      <c r="U41" s="49"/>
      <c r="V41" s="48"/>
      <c r="W41" s="49"/>
      <c r="X41" s="48"/>
      <c r="Y41" s="49"/>
      <c r="Z41" s="48"/>
      <c r="AA41" s="70" t="s">
        <v>369</v>
      </c>
      <c r="AB41" s="99">
        <v>43595.56041666667</v>
      </c>
      <c r="AC41" s="70" t="s">
        <v>380</v>
      </c>
      <c r="AD41" s="70"/>
      <c r="AE41" s="70"/>
      <c r="AF41" s="70"/>
      <c r="AG41" s="70"/>
      <c r="AH41" s="101" t="s">
        <v>420</v>
      </c>
      <c r="AI41" s="99">
        <v>43595.56041666667</v>
      </c>
      <c r="AJ41" s="105">
        <v>43595</v>
      </c>
      <c r="AK41" s="72" t="s">
        <v>451</v>
      </c>
      <c r="AL41" s="101" t="s">
        <v>500</v>
      </c>
      <c r="AM41" s="70"/>
      <c r="AN41" s="70"/>
      <c r="AO41" s="72" t="s">
        <v>548</v>
      </c>
      <c r="AP41" s="70"/>
      <c r="AQ41" s="70" t="b">
        <v>0</v>
      </c>
      <c r="AR41" s="70">
        <v>0</v>
      </c>
      <c r="AS41" s="72" t="s">
        <v>586</v>
      </c>
      <c r="AT41" s="70" t="b">
        <v>0</v>
      </c>
      <c r="AU41" s="70" t="s">
        <v>595</v>
      </c>
      <c r="AV41" s="70"/>
      <c r="AW41" s="72" t="s">
        <v>586</v>
      </c>
      <c r="AX41" s="70" t="b">
        <v>0</v>
      </c>
      <c r="AY41" s="70">
        <v>2</v>
      </c>
      <c r="AZ41" s="72" t="s">
        <v>549</v>
      </c>
      <c r="BA41" s="70" t="s">
        <v>599</v>
      </c>
      <c r="BB41" s="70" t="b">
        <v>0</v>
      </c>
      <c r="BC41" s="72" t="s">
        <v>549</v>
      </c>
      <c r="BD41" s="70" t="s">
        <v>280</v>
      </c>
      <c r="BE41" s="70">
        <v>0</v>
      </c>
      <c r="BF41" s="70">
        <v>0</v>
      </c>
      <c r="BG41" s="70"/>
      <c r="BH41" s="70"/>
      <c r="BI41" s="70"/>
      <c r="BJ41" s="70"/>
      <c r="BK41" s="70"/>
      <c r="BL41" s="70"/>
      <c r="BM41" s="70"/>
      <c r="BN41" s="70"/>
    </row>
    <row r="42" spans="1:66" ht="15">
      <c r="A42" s="66" t="s">
        <v>332</v>
      </c>
      <c r="B42" s="66" t="s">
        <v>351</v>
      </c>
      <c r="C42" s="68" t="s">
        <v>1227</v>
      </c>
      <c r="D42" s="75">
        <v>3</v>
      </c>
      <c r="E42" s="76" t="s">
        <v>132</v>
      </c>
      <c r="F42" s="77">
        <v>32</v>
      </c>
      <c r="G42" s="68"/>
      <c r="H42" s="78"/>
      <c r="I42" s="79"/>
      <c r="J42" s="79"/>
      <c r="K42" s="34" t="s">
        <v>65</v>
      </c>
      <c r="L42" s="86">
        <v>42</v>
      </c>
      <c r="M42" s="86"/>
      <c r="N42" s="81"/>
      <c r="O42" s="70">
        <v>1</v>
      </c>
      <c r="P42" s="67" t="str">
        <f>REPLACE(INDEX(GroupVertices[Group],MATCH(Edges[[#This Row],[Vertex 1]],GroupVertices[Vertex],0)),1,1,"")</f>
        <v>2</v>
      </c>
      <c r="Q42" s="67" t="str">
        <f>REPLACE(INDEX(GroupVertices[Group],MATCH(Edges[[#This Row],[Vertex 2]],GroupVertices[Vertex],0)),1,1,"")</f>
        <v>2</v>
      </c>
      <c r="R42" s="48"/>
      <c r="S42" s="49"/>
      <c r="T42" s="48"/>
      <c r="U42" s="49"/>
      <c r="V42" s="48"/>
      <c r="W42" s="49"/>
      <c r="X42" s="48"/>
      <c r="Y42" s="49"/>
      <c r="Z42" s="48"/>
      <c r="AA42" s="70" t="s">
        <v>369</v>
      </c>
      <c r="AB42" s="99">
        <v>43595.557604166665</v>
      </c>
      <c r="AC42" s="70" t="s">
        <v>380</v>
      </c>
      <c r="AD42" s="70"/>
      <c r="AE42" s="70"/>
      <c r="AF42" s="70" t="s">
        <v>402</v>
      </c>
      <c r="AG42" s="70"/>
      <c r="AH42" s="101" t="s">
        <v>428</v>
      </c>
      <c r="AI42" s="99">
        <v>43595.557604166665</v>
      </c>
      <c r="AJ42" s="105">
        <v>43595</v>
      </c>
      <c r="AK42" s="72" t="s">
        <v>452</v>
      </c>
      <c r="AL42" s="101" t="s">
        <v>501</v>
      </c>
      <c r="AM42" s="70"/>
      <c r="AN42" s="70"/>
      <c r="AO42" s="72" t="s">
        <v>549</v>
      </c>
      <c r="AP42" s="72" t="s">
        <v>581</v>
      </c>
      <c r="AQ42" s="70" t="b">
        <v>0</v>
      </c>
      <c r="AR42" s="70">
        <v>6</v>
      </c>
      <c r="AS42" s="72" t="s">
        <v>589</v>
      </c>
      <c r="AT42" s="70" t="b">
        <v>0</v>
      </c>
      <c r="AU42" s="70" t="s">
        <v>595</v>
      </c>
      <c r="AV42" s="70"/>
      <c r="AW42" s="72" t="s">
        <v>586</v>
      </c>
      <c r="AX42" s="70" t="b">
        <v>0</v>
      </c>
      <c r="AY42" s="70">
        <v>2</v>
      </c>
      <c r="AZ42" s="72" t="s">
        <v>586</v>
      </c>
      <c r="BA42" s="70" t="s">
        <v>599</v>
      </c>
      <c r="BB42" s="70" t="b">
        <v>0</v>
      </c>
      <c r="BC42" s="72" t="s">
        <v>581</v>
      </c>
      <c r="BD42" s="70" t="s">
        <v>280</v>
      </c>
      <c r="BE42" s="70">
        <v>0</v>
      </c>
      <c r="BF42" s="70">
        <v>0</v>
      </c>
      <c r="BG42" s="70"/>
      <c r="BH42" s="70"/>
      <c r="BI42" s="70"/>
      <c r="BJ42" s="70"/>
      <c r="BK42" s="70"/>
      <c r="BL42" s="70"/>
      <c r="BM42" s="70"/>
      <c r="BN42" s="70"/>
    </row>
    <row r="43" spans="1:66" ht="15">
      <c r="A43" s="66" t="s">
        <v>324</v>
      </c>
      <c r="B43" s="66" t="s">
        <v>352</v>
      </c>
      <c r="C43" s="68" t="s">
        <v>1227</v>
      </c>
      <c r="D43" s="75">
        <v>3</v>
      </c>
      <c r="E43" s="76" t="s">
        <v>132</v>
      </c>
      <c r="F43" s="77">
        <v>32</v>
      </c>
      <c r="G43" s="68"/>
      <c r="H43" s="78"/>
      <c r="I43" s="79"/>
      <c r="J43" s="79"/>
      <c r="K43" s="34" t="s">
        <v>65</v>
      </c>
      <c r="L43" s="86">
        <v>43</v>
      </c>
      <c r="M43" s="86"/>
      <c r="N43" s="81"/>
      <c r="O43" s="70">
        <v>1</v>
      </c>
      <c r="P43" s="67" t="str">
        <f>REPLACE(INDEX(GroupVertices[Group],MATCH(Edges[[#This Row],[Vertex 1]],GroupVertices[Vertex],0)),1,1,"")</f>
        <v>3</v>
      </c>
      <c r="Q43" s="67" t="str">
        <f>REPLACE(INDEX(GroupVertices[Group],MATCH(Edges[[#This Row],[Vertex 2]],GroupVertices[Vertex],0)),1,1,"")</f>
        <v>3</v>
      </c>
      <c r="R43" s="48"/>
      <c r="S43" s="49"/>
      <c r="T43" s="48"/>
      <c r="U43" s="49"/>
      <c r="V43" s="48"/>
      <c r="W43" s="49"/>
      <c r="X43" s="48"/>
      <c r="Y43" s="49"/>
      <c r="Z43" s="48"/>
      <c r="AA43" s="70" t="s">
        <v>369</v>
      </c>
      <c r="AB43" s="99">
        <v>43595.56041666667</v>
      </c>
      <c r="AC43" s="70" t="s">
        <v>380</v>
      </c>
      <c r="AD43" s="70"/>
      <c r="AE43" s="70"/>
      <c r="AF43" s="70"/>
      <c r="AG43" s="70"/>
      <c r="AH43" s="101" t="s">
        <v>420</v>
      </c>
      <c r="AI43" s="99">
        <v>43595.56041666667</v>
      </c>
      <c r="AJ43" s="105">
        <v>43595</v>
      </c>
      <c r="AK43" s="72" t="s">
        <v>451</v>
      </c>
      <c r="AL43" s="101" t="s">
        <v>500</v>
      </c>
      <c r="AM43" s="70"/>
      <c r="AN43" s="70"/>
      <c r="AO43" s="72" t="s">
        <v>548</v>
      </c>
      <c r="AP43" s="70"/>
      <c r="AQ43" s="70" t="b">
        <v>0</v>
      </c>
      <c r="AR43" s="70">
        <v>0</v>
      </c>
      <c r="AS43" s="72" t="s">
        <v>586</v>
      </c>
      <c r="AT43" s="70" t="b">
        <v>0</v>
      </c>
      <c r="AU43" s="70" t="s">
        <v>595</v>
      </c>
      <c r="AV43" s="70"/>
      <c r="AW43" s="72" t="s">
        <v>586</v>
      </c>
      <c r="AX43" s="70" t="b">
        <v>0</v>
      </c>
      <c r="AY43" s="70">
        <v>2</v>
      </c>
      <c r="AZ43" s="72" t="s">
        <v>549</v>
      </c>
      <c r="BA43" s="70" t="s">
        <v>599</v>
      </c>
      <c r="BB43" s="70" t="b">
        <v>0</v>
      </c>
      <c r="BC43" s="72" t="s">
        <v>549</v>
      </c>
      <c r="BD43" s="70" t="s">
        <v>280</v>
      </c>
      <c r="BE43" s="70">
        <v>0</v>
      </c>
      <c r="BF43" s="70">
        <v>0</v>
      </c>
      <c r="BG43" s="70"/>
      <c r="BH43" s="70"/>
      <c r="BI43" s="70"/>
      <c r="BJ43" s="70"/>
      <c r="BK43" s="70"/>
      <c r="BL43" s="70"/>
      <c r="BM43" s="70"/>
      <c r="BN43" s="70"/>
    </row>
    <row r="44" spans="1:66" ht="15">
      <c r="A44" s="66" t="s">
        <v>332</v>
      </c>
      <c r="B44" s="66" t="s">
        <v>352</v>
      </c>
      <c r="C44" s="68" t="s">
        <v>1227</v>
      </c>
      <c r="D44" s="75">
        <v>3</v>
      </c>
      <c r="E44" s="76" t="s">
        <v>132</v>
      </c>
      <c r="F44" s="77">
        <v>32</v>
      </c>
      <c r="G44" s="68"/>
      <c r="H44" s="78"/>
      <c r="I44" s="79"/>
      <c r="J44" s="79"/>
      <c r="K44" s="34" t="s">
        <v>65</v>
      </c>
      <c r="L44" s="86">
        <v>44</v>
      </c>
      <c r="M44" s="86"/>
      <c r="N44" s="81"/>
      <c r="O44" s="70">
        <v>1</v>
      </c>
      <c r="P44" s="67" t="str">
        <f>REPLACE(INDEX(GroupVertices[Group],MATCH(Edges[[#This Row],[Vertex 1]],GroupVertices[Vertex],0)),1,1,"")</f>
        <v>2</v>
      </c>
      <c r="Q44" s="67" t="str">
        <f>REPLACE(INDEX(GroupVertices[Group],MATCH(Edges[[#This Row],[Vertex 2]],GroupVertices[Vertex],0)),1,1,"")</f>
        <v>3</v>
      </c>
      <c r="R44" s="48"/>
      <c r="S44" s="49"/>
      <c r="T44" s="48"/>
      <c r="U44" s="49"/>
      <c r="V44" s="48"/>
      <c r="W44" s="49"/>
      <c r="X44" s="48"/>
      <c r="Y44" s="49"/>
      <c r="Z44" s="48"/>
      <c r="AA44" s="70" t="s">
        <v>369</v>
      </c>
      <c r="AB44" s="99">
        <v>43595.557604166665</v>
      </c>
      <c r="AC44" s="70" t="s">
        <v>380</v>
      </c>
      <c r="AD44" s="70"/>
      <c r="AE44" s="70"/>
      <c r="AF44" s="70" t="s">
        <v>402</v>
      </c>
      <c r="AG44" s="70"/>
      <c r="AH44" s="101" t="s">
        <v>428</v>
      </c>
      <c r="AI44" s="99">
        <v>43595.557604166665</v>
      </c>
      <c r="AJ44" s="105">
        <v>43595</v>
      </c>
      <c r="AK44" s="72" t="s">
        <v>452</v>
      </c>
      <c r="AL44" s="101" t="s">
        <v>501</v>
      </c>
      <c r="AM44" s="70"/>
      <c r="AN44" s="70"/>
      <c r="AO44" s="72" t="s">
        <v>549</v>
      </c>
      <c r="AP44" s="72" t="s">
        <v>581</v>
      </c>
      <c r="AQ44" s="70" t="b">
        <v>0</v>
      </c>
      <c r="AR44" s="70">
        <v>6</v>
      </c>
      <c r="AS44" s="72" t="s">
        <v>589</v>
      </c>
      <c r="AT44" s="70" t="b">
        <v>0</v>
      </c>
      <c r="AU44" s="70" t="s">
        <v>595</v>
      </c>
      <c r="AV44" s="70"/>
      <c r="AW44" s="72" t="s">
        <v>586</v>
      </c>
      <c r="AX44" s="70" t="b">
        <v>0</v>
      </c>
      <c r="AY44" s="70">
        <v>2</v>
      </c>
      <c r="AZ44" s="72" t="s">
        <v>586</v>
      </c>
      <c r="BA44" s="70" t="s">
        <v>599</v>
      </c>
      <c r="BB44" s="70" t="b">
        <v>0</v>
      </c>
      <c r="BC44" s="72" t="s">
        <v>581</v>
      </c>
      <c r="BD44" s="70" t="s">
        <v>280</v>
      </c>
      <c r="BE44" s="70">
        <v>0</v>
      </c>
      <c r="BF44" s="70">
        <v>0</v>
      </c>
      <c r="BG44" s="70"/>
      <c r="BH44" s="70"/>
      <c r="BI44" s="70"/>
      <c r="BJ44" s="70"/>
      <c r="BK44" s="70"/>
      <c r="BL44" s="70"/>
      <c r="BM44" s="70"/>
      <c r="BN44" s="70"/>
    </row>
    <row r="45" spans="1:66" ht="15">
      <c r="A45" s="66" t="s">
        <v>324</v>
      </c>
      <c r="B45" s="66" t="s">
        <v>353</v>
      </c>
      <c r="C45" s="68" t="s">
        <v>1227</v>
      </c>
      <c r="D45" s="75">
        <v>3</v>
      </c>
      <c r="E45" s="76" t="s">
        <v>132</v>
      </c>
      <c r="F45" s="77">
        <v>32</v>
      </c>
      <c r="G45" s="68"/>
      <c r="H45" s="78"/>
      <c r="I45" s="79"/>
      <c r="J45" s="79"/>
      <c r="K45" s="34" t="s">
        <v>65</v>
      </c>
      <c r="L45" s="86">
        <v>45</v>
      </c>
      <c r="M45" s="86"/>
      <c r="N45" s="81"/>
      <c r="O45" s="70">
        <v>1</v>
      </c>
      <c r="P45" s="67" t="str">
        <f>REPLACE(INDEX(GroupVertices[Group],MATCH(Edges[[#This Row],[Vertex 1]],GroupVertices[Vertex],0)),1,1,"")</f>
        <v>3</v>
      </c>
      <c r="Q45" s="67" t="str">
        <f>REPLACE(INDEX(GroupVertices[Group],MATCH(Edges[[#This Row],[Vertex 2]],GroupVertices[Vertex],0)),1,1,"")</f>
        <v>2</v>
      </c>
      <c r="R45" s="48"/>
      <c r="S45" s="49"/>
      <c r="T45" s="48"/>
      <c r="U45" s="49"/>
      <c r="V45" s="48"/>
      <c r="W45" s="49"/>
      <c r="X45" s="48"/>
      <c r="Y45" s="49"/>
      <c r="Z45" s="48"/>
      <c r="AA45" s="70" t="s">
        <v>369</v>
      </c>
      <c r="AB45" s="99">
        <v>43595.56041666667</v>
      </c>
      <c r="AC45" s="70" t="s">
        <v>380</v>
      </c>
      <c r="AD45" s="70"/>
      <c r="AE45" s="70"/>
      <c r="AF45" s="70"/>
      <c r="AG45" s="70"/>
      <c r="AH45" s="101" t="s">
        <v>420</v>
      </c>
      <c r="AI45" s="99">
        <v>43595.56041666667</v>
      </c>
      <c r="AJ45" s="105">
        <v>43595</v>
      </c>
      <c r="AK45" s="72" t="s">
        <v>451</v>
      </c>
      <c r="AL45" s="101" t="s">
        <v>500</v>
      </c>
      <c r="AM45" s="70"/>
      <c r="AN45" s="70"/>
      <c r="AO45" s="72" t="s">
        <v>548</v>
      </c>
      <c r="AP45" s="70"/>
      <c r="AQ45" s="70" t="b">
        <v>0</v>
      </c>
      <c r="AR45" s="70">
        <v>0</v>
      </c>
      <c r="AS45" s="72" t="s">
        <v>586</v>
      </c>
      <c r="AT45" s="70" t="b">
        <v>0</v>
      </c>
      <c r="AU45" s="70" t="s">
        <v>595</v>
      </c>
      <c r="AV45" s="70"/>
      <c r="AW45" s="72" t="s">
        <v>586</v>
      </c>
      <c r="AX45" s="70" t="b">
        <v>0</v>
      </c>
      <c r="AY45" s="70">
        <v>2</v>
      </c>
      <c r="AZ45" s="72" t="s">
        <v>549</v>
      </c>
      <c r="BA45" s="70" t="s">
        <v>599</v>
      </c>
      <c r="BB45" s="70" t="b">
        <v>0</v>
      </c>
      <c r="BC45" s="72" t="s">
        <v>549</v>
      </c>
      <c r="BD45" s="70" t="s">
        <v>280</v>
      </c>
      <c r="BE45" s="70">
        <v>0</v>
      </c>
      <c r="BF45" s="70">
        <v>0</v>
      </c>
      <c r="BG45" s="70"/>
      <c r="BH45" s="70"/>
      <c r="BI45" s="70"/>
      <c r="BJ45" s="70"/>
      <c r="BK45" s="70"/>
      <c r="BL45" s="70"/>
      <c r="BM45" s="70"/>
      <c r="BN45" s="70"/>
    </row>
    <row r="46" spans="1:66" ht="15">
      <c r="A46" s="66" t="s">
        <v>332</v>
      </c>
      <c r="B46" s="66" t="s">
        <v>353</v>
      </c>
      <c r="C46" s="68" t="s">
        <v>1227</v>
      </c>
      <c r="D46" s="75">
        <v>3</v>
      </c>
      <c r="E46" s="76" t="s">
        <v>132</v>
      </c>
      <c r="F46" s="77">
        <v>32</v>
      </c>
      <c r="G46" s="68"/>
      <c r="H46" s="78"/>
      <c r="I46" s="79"/>
      <c r="J46" s="79"/>
      <c r="K46" s="34" t="s">
        <v>65</v>
      </c>
      <c r="L46" s="86">
        <v>46</v>
      </c>
      <c r="M46" s="86"/>
      <c r="N46" s="81"/>
      <c r="O46" s="70">
        <v>1</v>
      </c>
      <c r="P46" s="67" t="str">
        <f>REPLACE(INDEX(GroupVertices[Group],MATCH(Edges[[#This Row],[Vertex 1]],GroupVertices[Vertex],0)),1,1,"")</f>
        <v>2</v>
      </c>
      <c r="Q46" s="67" t="str">
        <f>REPLACE(INDEX(GroupVertices[Group],MATCH(Edges[[#This Row],[Vertex 2]],GroupVertices[Vertex],0)),1,1,"")</f>
        <v>2</v>
      </c>
      <c r="R46" s="48"/>
      <c r="S46" s="49"/>
      <c r="T46" s="48"/>
      <c r="U46" s="49"/>
      <c r="V46" s="48"/>
      <c r="W46" s="49"/>
      <c r="X46" s="48"/>
      <c r="Y46" s="49"/>
      <c r="Z46" s="48"/>
      <c r="AA46" s="70" t="s">
        <v>369</v>
      </c>
      <c r="AB46" s="99">
        <v>43595.557604166665</v>
      </c>
      <c r="AC46" s="70" t="s">
        <v>380</v>
      </c>
      <c r="AD46" s="70"/>
      <c r="AE46" s="70"/>
      <c r="AF46" s="70" t="s">
        <v>402</v>
      </c>
      <c r="AG46" s="70"/>
      <c r="AH46" s="101" t="s">
        <v>428</v>
      </c>
      <c r="AI46" s="99">
        <v>43595.557604166665</v>
      </c>
      <c r="AJ46" s="105">
        <v>43595</v>
      </c>
      <c r="AK46" s="72" t="s">
        <v>452</v>
      </c>
      <c r="AL46" s="101" t="s">
        <v>501</v>
      </c>
      <c r="AM46" s="70"/>
      <c r="AN46" s="70"/>
      <c r="AO46" s="72" t="s">
        <v>549</v>
      </c>
      <c r="AP46" s="72" t="s">
        <v>581</v>
      </c>
      <c r="AQ46" s="70" t="b">
        <v>0</v>
      </c>
      <c r="AR46" s="70">
        <v>6</v>
      </c>
      <c r="AS46" s="72" t="s">
        <v>589</v>
      </c>
      <c r="AT46" s="70" t="b">
        <v>0</v>
      </c>
      <c r="AU46" s="70" t="s">
        <v>595</v>
      </c>
      <c r="AV46" s="70"/>
      <c r="AW46" s="72" t="s">
        <v>586</v>
      </c>
      <c r="AX46" s="70" t="b">
        <v>0</v>
      </c>
      <c r="AY46" s="70">
        <v>2</v>
      </c>
      <c r="AZ46" s="72" t="s">
        <v>586</v>
      </c>
      <c r="BA46" s="70" t="s">
        <v>599</v>
      </c>
      <c r="BB46" s="70" t="b">
        <v>0</v>
      </c>
      <c r="BC46" s="72" t="s">
        <v>581</v>
      </c>
      <c r="BD46" s="70" t="s">
        <v>280</v>
      </c>
      <c r="BE46" s="70">
        <v>0</v>
      </c>
      <c r="BF46" s="70">
        <v>0</v>
      </c>
      <c r="BG46" s="70"/>
      <c r="BH46" s="70"/>
      <c r="BI46" s="70"/>
      <c r="BJ46" s="70"/>
      <c r="BK46" s="70"/>
      <c r="BL46" s="70"/>
      <c r="BM46" s="70"/>
      <c r="BN46" s="70"/>
    </row>
    <row r="47" spans="1:66" ht="15">
      <c r="A47" s="66" t="s">
        <v>324</v>
      </c>
      <c r="B47" s="66" t="s">
        <v>332</v>
      </c>
      <c r="C47" s="68" t="s">
        <v>1229</v>
      </c>
      <c r="D47" s="75">
        <v>10</v>
      </c>
      <c r="E47" s="76" t="s">
        <v>136</v>
      </c>
      <c r="F47" s="77">
        <v>6</v>
      </c>
      <c r="G47" s="68"/>
      <c r="H47" s="78"/>
      <c r="I47" s="79"/>
      <c r="J47" s="79"/>
      <c r="K47" s="34" t="s">
        <v>66</v>
      </c>
      <c r="L47" s="86">
        <v>47</v>
      </c>
      <c r="M47" s="86"/>
      <c r="N47" s="81"/>
      <c r="O47" s="70">
        <v>4</v>
      </c>
      <c r="P47" s="67" t="str">
        <f>REPLACE(INDEX(GroupVertices[Group],MATCH(Edges[[#This Row],[Vertex 1]],GroupVertices[Vertex],0)),1,1,"")</f>
        <v>3</v>
      </c>
      <c r="Q47" s="67" t="str">
        <f>REPLACE(INDEX(GroupVertices[Group],MATCH(Edges[[#This Row],[Vertex 2]],GroupVertices[Vertex],0)),1,1,"")</f>
        <v>2</v>
      </c>
      <c r="R47" s="48"/>
      <c r="S47" s="49"/>
      <c r="T47" s="48"/>
      <c r="U47" s="49"/>
      <c r="V47" s="48"/>
      <c r="W47" s="49"/>
      <c r="X47" s="48"/>
      <c r="Y47" s="49"/>
      <c r="Z47" s="48"/>
      <c r="AA47" s="70" t="s">
        <v>368</v>
      </c>
      <c r="AB47" s="99">
        <v>43595.56041666667</v>
      </c>
      <c r="AC47" s="70" t="s">
        <v>380</v>
      </c>
      <c r="AD47" s="70"/>
      <c r="AE47" s="70"/>
      <c r="AF47" s="70"/>
      <c r="AG47" s="70"/>
      <c r="AH47" s="101" t="s">
        <v>420</v>
      </c>
      <c r="AI47" s="99">
        <v>43595.56041666667</v>
      </c>
      <c r="AJ47" s="105">
        <v>43595</v>
      </c>
      <c r="AK47" s="72" t="s">
        <v>451</v>
      </c>
      <c r="AL47" s="101" t="s">
        <v>500</v>
      </c>
      <c r="AM47" s="70"/>
      <c r="AN47" s="70"/>
      <c r="AO47" s="72" t="s">
        <v>548</v>
      </c>
      <c r="AP47" s="70"/>
      <c r="AQ47" s="70" t="b">
        <v>0</v>
      </c>
      <c r="AR47" s="70">
        <v>0</v>
      </c>
      <c r="AS47" s="72" t="s">
        <v>586</v>
      </c>
      <c r="AT47" s="70" t="b">
        <v>0</v>
      </c>
      <c r="AU47" s="70" t="s">
        <v>595</v>
      </c>
      <c r="AV47" s="70"/>
      <c r="AW47" s="72" t="s">
        <v>586</v>
      </c>
      <c r="AX47" s="70" t="b">
        <v>0</v>
      </c>
      <c r="AY47" s="70">
        <v>2</v>
      </c>
      <c r="AZ47" s="72" t="s">
        <v>549</v>
      </c>
      <c r="BA47" s="70" t="s">
        <v>599</v>
      </c>
      <c r="BB47" s="70" t="b">
        <v>0</v>
      </c>
      <c r="BC47" s="72" t="s">
        <v>549</v>
      </c>
      <c r="BD47" s="70" t="s">
        <v>280</v>
      </c>
      <c r="BE47" s="70">
        <v>0</v>
      </c>
      <c r="BF47" s="70">
        <v>0</v>
      </c>
      <c r="BG47" s="70"/>
      <c r="BH47" s="70"/>
      <c r="BI47" s="70"/>
      <c r="BJ47" s="70"/>
      <c r="BK47" s="70"/>
      <c r="BL47" s="70"/>
      <c r="BM47" s="70"/>
      <c r="BN47" s="70"/>
    </row>
    <row r="48" spans="1:66" ht="15">
      <c r="A48" s="66" t="s">
        <v>324</v>
      </c>
      <c r="B48" s="66" t="s">
        <v>354</v>
      </c>
      <c r="C48" s="68" t="s">
        <v>1227</v>
      </c>
      <c r="D48" s="75">
        <v>3</v>
      </c>
      <c r="E48" s="76" t="s">
        <v>132</v>
      </c>
      <c r="F48" s="77">
        <v>32</v>
      </c>
      <c r="G48" s="68"/>
      <c r="H48" s="78"/>
      <c r="I48" s="79"/>
      <c r="J48" s="79"/>
      <c r="K48" s="34" t="s">
        <v>65</v>
      </c>
      <c r="L48" s="86">
        <v>48</v>
      </c>
      <c r="M48" s="86"/>
      <c r="N48" s="81"/>
      <c r="O48" s="70">
        <v>1</v>
      </c>
      <c r="P48" s="67" t="str">
        <f>REPLACE(INDEX(GroupVertices[Group],MATCH(Edges[[#This Row],[Vertex 1]],GroupVertices[Vertex],0)),1,1,"")</f>
        <v>3</v>
      </c>
      <c r="Q48" s="67" t="str">
        <f>REPLACE(INDEX(GroupVertices[Group],MATCH(Edges[[#This Row],[Vertex 2]],GroupVertices[Vertex],0)),1,1,"")</f>
        <v>3</v>
      </c>
      <c r="R48" s="48">
        <v>1</v>
      </c>
      <c r="S48" s="49">
        <v>5.2631578947368425</v>
      </c>
      <c r="T48" s="48">
        <v>0</v>
      </c>
      <c r="U48" s="49">
        <v>0</v>
      </c>
      <c r="V48" s="48">
        <v>0</v>
      </c>
      <c r="W48" s="49">
        <v>0</v>
      </c>
      <c r="X48" s="48">
        <v>18</v>
      </c>
      <c r="Y48" s="49">
        <v>94.73684210526316</v>
      </c>
      <c r="Z48" s="48">
        <v>19</v>
      </c>
      <c r="AA48" s="70" t="s">
        <v>370</v>
      </c>
      <c r="AB48" s="99">
        <v>43595.56041666667</v>
      </c>
      <c r="AC48" s="70" t="s">
        <v>380</v>
      </c>
      <c r="AD48" s="70"/>
      <c r="AE48" s="70"/>
      <c r="AF48" s="70"/>
      <c r="AG48" s="70"/>
      <c r="AH48" s="101" t="s">
        <v>420</v>
      </c>
      <c r="AI48" s="99">
        <v>43595.56041666667</v>
      </c>
      <c r="AJ48" s="105">
        <v>43595</v>
      </c>
      <c r="AK48" s="72" t="s">
        <v>451</v>
      </c>
      <c r="AL48" s="101" t="s">
        <v>500</v>
      </c>
      <c r="AM48" s="70"/>
      <c r="AN48" s="70"/>
      <c r="AO48" s="72" t="s">
        <v>548</v>
      </c>
      <c r="AP48" s="70"/>
      <c r="AQ48" s="70" t="b">
        <v>0</v>
      </c>
      <c r="AR48" s="70">
        <v>0</v>
      </c>
      <c r="AS48" s="72" t="s">
        <v>586</v>
      </c>
      <c r="AT48" s="70" t="b">
        <v>0</v>
      </c>
      <c r="AU48" s="70" t="s">
        <v>595</v>
      </c>
      <c r="AV48" s="70"/>
      <c r="AW48" s="72" t="s">
        <v>586</v>
      </c>
      <c r="AX48" s="70" t="b">
        <v>0</v>
      </c>
      <c r="AY48" s="70">
        <v>2</v>
      </c>
      <c r="AZ48" s="72" t="s">
        <v>549</v>
      </c>
      <c r="BA48" s="70" t="s">
        <v>599</v>
      </c>
      <c r="BB48" s="70" t="b">
        <v>0</v>
      </c>
      <c r="BC48" s="72" t="s">
        <v>549</v>
      </c>
      <c r="BD48" s="70" t="s">
        <v>280</v>
      </c>
      <c r="BE48" s="70">
        <v>0</v>
      </c>
      <c r="BF48" s="70">
        <v>0</v>
      </c>
      <c r="BG48" s="70"/>
      <c r="BH48" s="70"/>
      <c r="BI48" s="70"/>
      <c r="BJ48" s="70"/>
      <c r="BK48" s="70"/>
      <c r="BL48" s="70"/>
      <c r="BM48" s="70"/>
      <c r="BN48" s="70"/>
    </row>
    <row r="49" spans="1:66" ht="15">
      <c r="A49" s="66" t="s">
        <v>324</v>
      </c>
      <c r="B49" s="66" t="s">
        <v>332</v>
      </c>
      <c r="C49" s="68" t="s">
        <v>1229</v>
      </c>
      <c r="D49" s="75">
        <v>10</v>
      </c>
      <c r="E49" s="76" t="s">
        <v>136</v>
      </c>
      <c r="F49" s="77">
        <v>6</v>
      </c>
      <c r="G49" s="68"/>
      <c r="H49" s="78"/>
      <c r="I49" s="79"/>
      <c r="J49" s="79"/>
      <c r="K49" s="34" t="s">
        <v>66</v>
      </c>
      <c r="L49" s="86">
        <v>49</v>
      </c>
      <c r="M49" s="86"/>
      <c r="N49" s="81"/>
      <c r="O49" s="70">
        <v>4</v>
      </c>
      <c r="P49" s="67" t="str">
        <f>REPLACE(INDEX(GroupVertices[Group],MATCH(Edges[[#This Row],[Vertex 1]],GroupVertices[Vertex],0)),1,1,"")</f>
        <v>3</v>
      </c>
      <c r="Q49" s="67" t="str">
        <f>REPLACE(INDEX(GroupVertices[Group],MATCH(Edges[[#This Row],[Vertex 2]],GroupVertices[Vertex],0)),1,1,"")</f>
        <v>2</v>
      </c>
      <c r="R49" s="48">
        <v>0</v>
      </c>
      <c r="S49" s="49">
        <v>0</v>
      </c>
      <c r="T49" s="48">
        <v>0</v>
      </c>
      <c r="U49" s="49">
        <v>0</v>
      </c>
      <c r="V49" s="48">
        <v>0</v>
      </c>
      <c r="W49" s="49">
        <v>0</v>
      </c>
      <c r="X49" s="48">
        <v>20</v>
      </c>
      <c r="Y49" s="49">
        <v>100</v>
      </c>
      <c r="Z49" s="48">
        <v>20</v>
      </c>
      <c r="AA49" s="70" t="s">
        <v>368</v>
      </c>
      <c r="AB49" s="99">
        <v>43603.239375</v>
      </c>
      <c r="AC49" s="70" t="s">
        <v>371</v>
      </c>
      <c r="AD49" s="70"/>
      <c r="AE49" s="70"/>
      <c r="AF49" s="70" t="s">
        <v>400</v>
      </c>
      <c r="AG49" s="70"/>
      <c r="AH49" s="101" t="s">
        <v>420</v>
      </c>
      <c r="AI49" s="99">
        <v>43603.239375</v>
      </c>
      <c r="AJ49" s="105">
        <v>43603</v>
      </c>
      <c r="AK49" s="72" t="s">
        <v>454</v>
      </c>
      <c r="AL49" s="101" t="s">
        <v>503</v>
      </c>
      <c r="AM49" s="70"/>
      <c r="AN49" s="70"/>
      <c r="AO49" s="72" t="s">
        <v>551</v>
      </c>
      <c r="AP49" s="70"/>
      <c r="AQ49" s="70" t="b">
        <v>0</v>
      </c>
      <c r="AR49" s="70">
        <v>0</v>
      </c>
      <c r="AS49" s="72" t="s">
        <v>586</v>
      </c>
      <c r="AT49" s="70" t="b">
        <v>0</v>
      </c>
      <c r="AU49" s="70" t="s">
        <v>595</v>
      </c>
      <c r="AV49" s="70"/>
      <c r="AW49" s="72" t="s">
        <v>586</v>
      </c>
      <c r="AX49" s="70" t="b">
        <v>0</v>
      </c>
      <c r="AY49" s="70">
        <v>8</v>
      </c>
      <c r="AZ49" s="72" t="s">
        <v>578</v>
      </c>
      <c r="BA49" s="70" t="s">
        <v>599</v>
      </c>
      <c r="BB49" s="70" t="b">
        <v>0</v>
      </c>
      <c r="BC49" s="72" t="s">
        <v>578</v>
      </c>
      <c r="BD49" s="70" t="s">
        <v>280</v>
      </c>
      <c r="BE49" s="70">
        <v>0</v>
      </c>
      <c r="BF49" s="70">
        <v>0</v>
      </c>
      <c r="BG49" s="70"/>
      <c r="BH49" s="70"/>
      <c r="BI49" s="70"/>
      <c r="BJ49" s="70"/>
      <c r="BK49" s="70"/>
      <c r="BL49" s="70"/>
      <c r="BM49" s="70"/>
      <c r="BN49" s="70"/>
    </row>
    <row r="50" spans="1:66" ht="15">
      <c r="A50" s="66" t="s">
        <v>324</v>
      </c>
      <c r="B50" s="66" t="s">
        <v>332</v>
      </c>
      <c r="C50" s="68" t="s">
        <v>1229</v>
      </c>
      <c r="D50" s="75">
        <v>10</v>
      </c>
      <c r="E50" s="76" t="s">
        <v>136</v>
      </c>
      <c r="F50" s="77">
        <v>6</v>
      </c>
      <c r="G50" s="68"/>
      <c r="H50" s="78"/>
      <c r="I50" s="79"/>
      <c r="J50" s="79"/>
      <c r="K50" s="34" t="s">
        <v>66</v>
      </c>
      <c r="L50" s="86">
        <v>50</v>
      </c>
      <c r="M50" s="86"/>
      <c r="N50" s="81"/>
      <c r="O50" s="70">
        <v>4</v>
      </c>
      <c r="P50" s="67" t="str">
        <f>REPLACE(INDEX(GroupVertices[Group],MATCH(Edges[[#This Row],[Vertex 1]],GroupVertices[Vertex],0)),1,1,"")</f>
        <v>3</v>
      </c>
      <c r="Q50" s="67" t="str">
        <f>REPLACE(INDEX(GroupVertices[Group],MATCH(Edges[[#This Row],[Vertex 2]],GroupVertices[Vertex],0)),1,1,"")</f>
        <v>2</v>
      </c>
      <c r="R50" s="48">
        <v>0</v>
      </c>
      <c r="S50" s="49">
        <v>0</v>
      </c>
      <c r="T50" s="48">
        <v>0</v>
      </c>
      <c r="U50" s="49">
        <v>0</v>
      </c>
      <c r="V50" s="48">
        <v>0</v>
      </c>
      <c r="W50" s="49">
        <v>0</v>
      </c>
      <c r="X50" s="48">
        <v>8</v>
      </c>
      <c r="Y50" s="49">
        <v>100</v>
      </c>
      <c r="Z50" s="48">
        <v>8</v>
      </c>
      <c r="AA50" s="70" t="s">
        <v>368</v>
      </c>
      <c r="AB50" s="99">
        <v>43603.65149305556</v>
      </c>
      <c r="AC50" s="70" t="s">
        <v>373</v>
      </c>
      <c r="AD50" s="101" t="s">
        <v>392</v>
      </c>
      <c r="AE50" s="70" t="s">
        <v>397</v>
      </c>
      <c r="AF50" s="70" t="s">
        <v>402</v>
      </c>
      <c r="AG50" s="70"/>
      <c r="AH50" s="101" t="s">
        <v>420</v>
      </c>
      <c r="AI50" s="99">
        <v>43603.65149305556</v>
      </c>
      <c r="AJ50" s="105">
        <v>43603</v>
      </c>
      <c r="AK50" s="72" t="s">
        <v>455</v>
      </c>
      <c r="AL50" s="101" t="s">
        <v>504</v>
      </c>
      <c r="AM50" s="70"/>
      <c r="AN50" s="70"/>
      <c r="AO50" s="72" t="s">
        <v>552</v>
      </c>
      <c r="AP50" s="70"/>
      <c r="AQ50" s="70" t="b">
        <v>0</v>
      </c>
      <c r="AR50" s="70">
        <v>0</v>
      </c>
      <c r="AS50" s="72" t="s">
        <v>586</v>
      </c>
      <c r="AT50" s="70" t="b">
        <v>1</v>
      </c>
      <c r="AU50" s="70" t="s">
        <v>595</v>
      </c>
      <c r="AV50" s="70"/>
      <c r="AW50" s="72" t="s">
        <v>597</v>
      </c>
      <c r="AX50" s="70" t="b">
        <v>0</v>
      </c>
      <c r="AY50" s="70">
        <v>6</v>
      </c>
      <c r="AZ50" s="72" t="s">
        <v>579</v>
      </c>
      <c r="BA50" s="70" t="s">
        <v>599</v>
      </c>
      <c r="BB50" s="70" t="b">
        <v>0</v>
      </c>
      <c r="BC50" s="72" t="s">
        <v>579</v>
      </c>
      <c r="BD50" s="70" t="s">
        <v>280</v>
      </c>
      <c r="BE50" s="70">
        <v>0</v>
      </c>
      <c r="BF50" s="70">
        <v>0</v>
      </c>
      <c r="BG50" s="70"/>
      <c r="BH50" s="70"/>
      <c r="BI50" s="70"/>
      <c r="BJ50" s="70"/>
      <c r="BK50" s="70"/>
      <c r="BL50" s="70"/>
      <c r="BM50" s="70"/>
      <c r="BN50" s="70"/>
    </row>
    <row r="51" spans="1:66" ht="15">
      <c r="A51" s="66" t="s">
        <v>324</v>
      </c>
      <c r="B51" s="66" t="s">
        <v>335</v>
      </c>
      <c r="C51" s="68" t="s">
        <v>1230</v>
      </c>
      <c r="D51" s="75">
        <v>10</v>
      </c>
      <c r="E51" s="76" t="s">
        <v>136</v>
      </c>
      <c r="F51" s="77">
        <v>14.666666666666668</v>
      </c>
      <c r="G51" s="68"/>
      <c r="H51" s="78"/>
      <c r="I51" s="79"/>
      <c r="J51" s="79"/>
      <c r="K51" s="34" t="s">
        <v>65</v>
      </c>
      <c r="L51" s="86">
        <v>51</v>
      </c>
      <c r="M51" s="86"/>
      <c r="N51" s="81"/>
      <c r="O51" s="70">
        <v>3</v>
      </c>
      <c r="P51" s="67" t="str">
        <f>REPLACE(INDEX(GroupVertices[Group],MATCH(Edges[[#This Row],[Vertex 1]],GroupVertices[Vertex],0)),1,1,"")</f>
        <v>3</v>
      </c>
      <c r="Q51" s="67" t="str">
        <f>REPLACE(INDEX(GroupVertices[Group],MATCH(Edges[[#This Row],[Vertex 2]],GroupVertices[Vertex],0)),1,1,"")</f>
        <v>3</v>
      </c>
      <c r="R51" s="48">
        <v>0</v>
      </c>
      <c r="S51" s="49">
        <v>0</v>
      </c>
      <c r="T51" s="48">
        <v>2</v>
      </c>
      <c r="U51" s="49">
        <v>10.526315789473685</v>
      </c>
      <c r="V51" s="48">
        <v>0</v>
      </c>
      <c r="W51" s="49">
        <v>0</v>
      </c>
      <c r="X51" s="48">
        <v>17</v>
      </c>
      <c r="Y51" s="49">
        <v>89.47368421052632</v>
      </c>
      <c r="Z51" s="48">
        <v>19</v>
      </c>
      <c r="AA51" s="70" t="s">
        <v>368</v>
      </c>
      <c r="AB51" s="99">
        <v>43604.05259259259</v>
      </c>
      <c r="AC51" s="70" t="s">
        <v>381</v>
      </c>
      <c r="AD51" s="70"/>
      <c r="AE51" s="70"/>
      <c r="AF51" s="70"/>
      <c r="AG51" s="70"/>
      <c r="AH51" s="101" t="s">
        <v>420</v>
      </c>
      <c r="AI51" s="99">
        <v>43604.05259259259</v>
      </c>
      <c r="AJ51" s="105">
        <v>43604</v>
      </c>
      <c r="AK51" s="72" t="s">
        <v>456</v>
      </c>
      <c r="AL51" s="101" t="s">
        <v>505</v>
      </c>
      <c r="AM51" s="70"/>
      <c r="AN51" s="70"/>
      <c r="AO51" s="72" t="s">
        <v>553</v>
      </c>
      <c r="AP51" s="70"/>
      <c r="AQ51" s="70" t="b">
        <v>0</v>
      </c>
      <c r="AR51" s="70">
        <v>0</v>
      </c>
      <c r="AS51" s="72" t="s">
        <v>586</v>
      </c>
      <c r="AT51" s="70" t="b">
        <v>0</v>
      </c>
      <c r="AU51" s="70" t="s">
        <v>595</v>
      </c>
      <c r="AV51" s="70"/>
      <c r="AW51" s="72" t="s">
        <v>586</v>
      </c>
      <c r="AX51" s="70" t="b">
        <v>0</v>
      </c>
      <c r="AY51" s="70">
        <v>2</v>
      </c>
      <c r="AZ51" s="72" t="s">
        <v>566</v>
      </c>
      <c r="BA51" s="70" t="s">
        <v>599</v>
      </c>
      <c r="BB51" s="70" t="b">
        <v>0</v>
      </c>
      <c r="BC51" s="72" t="s">
        <v>566</v>
      </c>
      <c r="BD51" s="70" t="s">
        <v>280</v>
      </c>
      <c r="BE51" s="70">
        <v>0</v>
      </c>
      <c r="BF51" s="70">
        <v>0</v>
      </c>
      <c r="BG51" s="70"/>
      <c r="BH51" s="70"/>
      <c r="BI51" s="70"/>
      <c r="BJ51" s="70"/>
      <c r="BK51" s="70"/>
      <c r="BL51" s="70"/>
      <c r="BM51" s="70"/>
      <c r="BN51" s="70"/>
    </row>
    <row r="52" spans="1:66" ht="15">
      <c r="A52" s="66" t="s">
        <v>324</v>
      </c>
      <c r="B52" s="66" t="s">
        <v>335</v>
      </c>
      <c r="C52" s="68" t="s">
        <v>1230</v>
      </c>
      <c r="D52" s="75">
        <v>10</v>
      </c>
      <c r="E52" s="76" t="s">
        <v>136</v>
      </c>
      <c r="F52" s="77">
        <v>14.666666666666668</v>
      </c>
      <c r="G52" s="68"/>
      <c r="H52" s="78"/>
      <c r="I52" s="79"/>
      <c r="J52" s="79"/>
      <c r="K52" s="34" t="s">
        <v>65</v>
      </c>
      <c r="L52" s="86">
        <v>52</v>
      </c>
      <c r="M52" s="86"/>
      <c r="N52" s="81"/>
      <c r="O52" s="70">
        <v>3</v>
      </c>
      <c r="P52" s="67" t="str">
        <f>REPLACE(INDEX(GroupVertices[Group],MATCH(Edges[[#This Row],[Vertex 1]],GroupVertices[Vertex],0)),1,1,"")</f>
        <v>3</v>
      </c>
      <c r="Q52" s="67" t="str">
        <f>REPLACE(INDEX(GroupVertices[Group],MATCH(Edges[[#This Row],[Vertex 2]],GroupVertices[Vertex],0)),1,1,"")</f>
        <v>3</v>
      </c>
      <c r="R52" s="48">
        <v>0</v>
      </c>
      <c r="S52" s="49">
        <v>0</v>
      </c>
      <c r="T52" s="48">
        <v>0</v>
      </c>
      <c r="U52" s="49">
        <v>0</v>
      </c>
      <c r="V52" s="48">
        <v>0</v>
      </c>
      <c r="W52" s="49">
        <v>0</v>
      </c>
      <c r="X52" s="48">
        <v>1</v>
      </c>
      <c r="Y52" s="49">
        <v>100</v>
      </c>
      <c r="Z52" s="48">
        <v>1</v>
      </c>
      <c r="AA52" s="70" t="s">
        <v>368</v>
      </c>
      <c r="AB52" s="99">
        <v>43604.052615740744</v>
      </c>
      <c r="AC52" s="70" t="s">
        <v>382</v>
      </c>
      <c r="AD52" s="70"/>
      <c r="AE52" s="70"/>
      <c r="AF52" s="70" t="s">
        <v>407</v>
      </c>
      <c r="AG52" s="70"/>
      <c r="AH52" s="101" t="s">
        <v>420</v>
      </c>
      <c r="AI52" s="99">
        <v>43604.052615740744</v>
      </c>
      <c r="AJ52" s="105">
        <v>43604</v>
      </c>
      <c r="AK52" s="72" t="s">
        <v>457</v>
      </c>
      <c r="AL52" s="101" t="s">
        <v>506</v>
      </c>
      <c r="AM52" s="70"/>
      <c r="AN52" s="70"/>
      <c r="AO52" s="72" t="s">
        <v>554</v>
      </c>
      <c r="AP52" s="70"/>
      <c r="AQ52" s="70" t="b">
        <v>0</v>
      </c>
      <c r="AR52" s="70">
        <v>0</v>
      </c>
      <c r="AS52" s="72" t="s">
        <v>586</v>
      </c>
      <c r="AT52" s="70" t="b">
        <v>0</v>
      </c>
      <c r="AU52" s="70" t="s">
        <v>596</v>
      </c>
      <c r="AV52" s="70"/>
      <c r="AW52" s="72" t="s">
        <v>586</v>
      </c>
      <c r="AX52" s="70" t="b">
        <v>0</v>
      </c>
      <c r="AY52" s="70">
        <v>1</v>
      </c>
      <c r="AZ52" s="72" t="s">
        <v>565</v>
      </c>
      <c r="BA52" s="70" t="s">
        <v>599</v>
      </c>
      <c r="BB52" s="70" t="b">
        <v>0</v>
      </c>
      <c r="BC52" s="72" t="s">
        <v>565</v>
      </c>
      <c r="BD52" s="70" t="s">
        <v>280</v>
      </c>
      <c r="BE52" s="70">
        <v>0</v>
      </c>
      <c r="BF52" s="70">
        <v>0</v>
      </c>
      <c r="BG52" s="70"/>
      <c r="BH52" s="70"/>
      <c r="BI52" s="70"/>
      <c r="BJ52" s="70"/>
      <c r="BK52" s="70"/>
      <c r="BL52" s="70"/>
      <c r="BM52" s="70"/>
      <c r="BN52" s="70"/>
    </row>
    <row r="53" spans="1:66" ht="15">
      <c r="A53" s="66" t="s">
        <v>324</v>
      </c>
      <c r="B53" s="66" t="s">
        <v>335</v>
      </c>
      <c r="C53" s="68" t="s">
        <v>1230</v>
      </c>
      <c r="D53" s="75">
        <v>10</v>
      </c>
      <c r="E53" s="76" t="s">
        <v>136</v>
      </c>
      <c r="F53" s="77">
        <v>14.666666666666668</v>
      </c>
      <c r="G53" s="68"/>
      <c r="H53" s="78"/>
      <c r="I53" s="79"/>
      <c r="J53" s="79"/>
      <c r="K53" s="34" t="s">
        <v>65</v>
      </c>
      <c r="L53" s="86">
        <v>53</v>
      </c>
      <c r="M53" s="86"/>
      <c r="N53" s="81"/>
      <c r="O53" s="70">
        <v>3</v>
      </c>
      <c r="P53" s="67" t="str">
        <f>REPLACE(INDEX(GroupVertices[Group],MATCH(Edges[[#This Row],[Vertex 1]],GroupVertices[Vertex],0)),1,1,"")</f>
        <v>3</v>
      </c>
      <c r="Q53" s="67" t="str">
        <f>REPLACE(INDEX(GroupVertices[Group],MATCH(Edges[[#This Row],[Vertex 2]],GroupVertices[Vertex],0)),1,1,"")</f>
        <v>3</v>
      </c>
      <c r="R53" s="48">
        <v>0</v>
      </c>
      <c r="S53" s="49">
        <v>0</v>
      </c>
      <c r="T53" s="48">
        <v>0</v>
      </c>
      <c r="U53" s="49">
        <v>0</v>
      </c>
      <c r="V53" s="48">
        <v>0</v>
      </c>
      <c r="W53" s="49">
        <v>0</v>
      </c>
      <c r="X53" s="48">
        <v>1</v>
      </c>
      <c r="Y53" s="49">
        <v>100</v>
      </c>
      <c r="Z53" s="48">
        <v>1</v>
      </c>
      <c r="AA53" s="70" t="s">
        <v>368</v>
      </c>
      <c r="AB53" s="99">
        <v>43604.05262731481</v>
      </c>
      <c r="AC53" s="70" t="s">
        <v>383</v>
      </c>
      <c r="AD53" s="70"/>
      <c r="AE53" s="70"/>
      <c r="AF53" s="70" t="s">
        <v>407</v>
      </c>
      <c r="AG53" s="70"/>
      <c r="AH53" s="101" t="s">
        <v>420</v>
      </c>
      <c r="AI53" s="99">
        <v>43604.05262731481</v>
      </c>
      <c r="AJ53" s="105">
        <v>43604</v>
      </c>
      <c r="AK53" s="72" t="s">
        <v>458</v>
      </c>
      <c r="AL53" s="101" t="s">
        <v>507</v>
      </c>
      <c r="AM53" s="70"/>
      <c r="AN53" s="70"/>
      <c r="AO53" s="72" t="s">
        <v>555</v>
      </c>
      <c r="AP53" s="70"/>
      <c r="AQ53" s="70" t="b">
        <v>0</v>
      </c>
      <c r="AR53" s="70">
        <v>0</v>
      </c>
      <c r="AS53" s="72" t="s">
        <v>586</v>
      </c>
      <c r="AT53" s="70" t="b">
        <v>0</v>
      </c>
      <c r="AU53" s="70" t="s">
        <v>596</v>
      </c>
      <c r="AV53" s="70"/>
      <c r="AW53" s="72" t="s">
        <v>586</v>
      </c>
      <c r="AX53" s="70" t="b">
        <v>0</v>
      </c>
      <c r="AY53" s="70">
        <v>1</v>
      </c>
      <c r="AZ53" s="72" t="s">
        <v>564</v>
      </c>
      <c r="BA53" s="70" t="s">
        <v>599</v>
      </c>
      <c r="BB53" s="70" t="b">
        <v>0</v>
      </c>
      <c r="BC53" s="72" t="s">
        <v>564</v>
      </c>
      <c r="BD53" s="70" t="s">
        <v>280</v>
      </c>
      <c r="BE53" s="70">
        <v>0</v>
      </c>
      <c r="BF53" s="70">
        <v>0</v>
      </c>
      <c r="BG53" s="70"/>
      <c r="BH53" s="70"/>
      <c r="BI53" s="70"/>
      <c r="BJ53" s="70"/>
      <c r="BK53" s="70"/>
      <c r="BL53" s="70"/>
      <c r="BM53" s="70"/>
      <c r="BN53" s="70"/>
    </row>
    <row r="54" spans="1:66" ht="15">
      <c r="A54" s="66" t="s">
        <v>324</v>
      </c>
      <c r="B54" s="66" t="s">
        <v>334</v>
      </c>
      <c r="C54" s="68" t="s">
        <v>1227</v>
      </c>
      <c r="D54" s="75">
        <v>3</v>
      </c>
      <c r="E54" s="76" t="s">
        <v>132</v>
      </c>
      <c r="F54" s="77">
        <v>32</v>
      </c>
      <c r="G54" s="68"/>
      <c r="H54" s="78"/>
      <c r="I54" s="79"/>
      <c r="J54" s="79"/>
      <c r="K54" s="34" t="s">
        <v>65</v>
      </c>
      <c r="L54" s="86">
        <v>54</v>
      </c>
      <c r="M54" s="86"/>
      <c r="N54" s="81"/>
      <c r="O54" s="70">
        <v>1</v>
      </c>
      <c r="P54" s="67" t="str">
        <f>REPLACE(INDEX(GroupVertices[Group],MATCH(Edges[[#This Row],[Vertex 1]],GroupVertices[Vertex],0)),1,1,"")</f>
        <v>3</v>
      </c>
      <c r="Q54" s="67" t="str">
        <f>REPLACE(INDEX(GroupVertices[Group],MATCH(Edges[[#This Row],[Vertex 2]],GroupVertices[Vertex],0)),1,1,"")</f>
        <v>4</v>
      </c>
      <c r="R54" s="48"/>
      <c r="S54" s="49"/>
      <c r="T54" s="48"/>
      <c r="U54" s="49"/>
      <c r="V54" s="48"/>
      <c r="W54" s="49"/>
      <c r="X54" s="48"/>
      <c r="Y54" s="49"/>
      <c r="Z54" s="48"/>
      <c r="AA54" s="70" t="s">
        <v>368</v>
      </c>
      <c r="AB54" s="99">
        <v>43604.05268518518</v>
      </c>
      <c r="AC54" s="70" t="s">
        <v>374</v>
      </c>
      <c r="AD54" s="70"/>
      <c r="AE54" s="70"/>
      <c r="AF54" s="70" t="s">
        <v>403</v>
      </c>
      <c r="AG54" s="70"/>
      <c r="AH54" s="101" t="s">
        <v>420</v>
      </c>
      <c r="AI54" s="99">
        <v>43604.05268518518</v>
      </c>
      <c r="AJ54" s="105">
        <v>43604</v>
      </c>
      <c r="AK54" s="72" t="s">
        <v>459</v>
      </c>
      <c r="AL54" s="101" t="s">
        <v>508</v>
      </c>
      <c r="AM54" s="70"/>
      <c r="AN54" s="70"/>
      <c r="AO54" s="72" t="s">
        <v>556</v>
      </c>
      <c r="AP54" s="70"/>
      <c r="AQ54" s="70" t="b">
        <v>0</v>
      </c>
      <c r="AR54" s="70">
        <v>0</v>
      </c>
      <c r="AS54" s="72" t="s">
        <v>586</v>
      </c>
      <c r="AT54" s="70" t="b">
        <v>0</v>
      </c>
      <c r="AU54" s="70" t="s">
        <v>595</v>
      </c>
      <c r="AV54" s="70"/>
      <c r="AW54" s="72" t="s">
        <v>586</v>
      </c>
      <c r="AX54" s="70" t="b">
        <v>0</v>
      </c>
      <c r="AY54" s="70">
        <v>5</v>
      </c>
      <c r="AZ54" s="72" t="s">
        <v>561</v>
      </c>
      <c r="BA54" s="70" t="s">
        <v>599</v>
      </c>
      <c r="BB54" s="70" t="b">
        <v>0</v>
      </c>
      <c r="BC54" s="72" t="s">
        <v>561</v>
      </c>
      <c r="BD54" s="70" t="s">
        <v>280</v>
      </c>
      <c r="BE54" s="70">
        <v>0</v>
      </c>
      <c r="BF54" s="70">
        <v>0</v>
      </c>
      <c r="BG54" s="70"/>
      <c r="BH54" s="70"/>
      <c r="BI54" s="70"/>
      <c r="BJ54" s="70"/>
      <c r="BK54" s="70"/>
      <c r="BL54" s="70"/>
      <c r="BM54" s="70"/>
      <c r="BN54" s="70"/>
    </row>
    <row r="55" spans="1:66" ht="15">
      <c r="A55" s="66" t="s">
        <v>324</v>
      </c>
      <c r="B55" s="66" t="s">
        <v>339</v>
      </c>
      <c r="C55" s="68" t="s">
        <v>1227</v>
      </c>
      <c r="D55" s="75">
        <v>3</v>
      </c>
      <c r="E55" s="76" t="s">
        <v>132</v>
      </c>
      <c r="F55" s="77">
        <v>32</v>
      </c>
      <c r="G55" s="68"/>
      <c r="H55" s="78"/>
      <c r="I55" s="79"/>
      <c r="J55" s="79"/>
      <c r="K55" s="34" t="s">
        <v>65</v>
      </c>
      <c r="L55" s="86">
        <v>55</v>
      </c>
      <c r="M55" s="86"/>
      <c r="N55" s="81"/>
      <c r="O55" s="70">
        <v>1</v>
      </c>
      <c r="P55" s="67" t="str">
        <f>REPLACE(INDEX(GroupVertices[Group],MATCH(Edges[[#This Row],[Vertex 1]],GroupVertices[Vertex],0)),1,1,"")</f>
        <v>3</v>
      </c>
      <c r="Q55" s="67" t="str">
        <f>REPLACE(INDEX(GroupVertices[Group],MATCH(Edges[[#This Row],[Vertex 2]],GroupVertices[Vertex],0)),1,1,"")</f>
        <v>4</v>
      </c>
      <c r="R55" s="48">
        <v>1</v>
      </c>
      <c r="S55" s="49">
        <v>3.5714285714285716</v>
      </c>
      <c r="T55" s="48">
        <v>0</v>
      </c>
      <c r="U55" s="49">
        <v>0</v>
      </c>
      <c r="V55" s="48">
        <v>0</v>
      </c>
      <c r="W55" s="49">
        <v>0</v>
      </c>
      <c r="X55" s="48">
        <v>27</v>
      </c>
      <c r="Y55" s="49">
        <v>96.42857142857143</v>
      </c>
      <c r="Z55" s="48">
        <v>28</v>
      </c>
      <c r="AA55" s="70" t="s">
        <v>369</v>
      </c>
      <c r="AB55" s="99">
        <v>43604.05268518518</v>
      </c>
      <c r="AC55" s="70" t="s">
        <v>374</v>
      </c>
      <c r="AD55" s="70"/>
      <c r="AE55" s="70"/>
      <c r="AF55" s="70" t="s">
        <v>403</v>
      </c>
      <c r="AG55" s="70"/>
      <c r="AH55" s="101" t="s">
        <v>420</v>
      </c>
      <c r="AI55" s="99">
        <v>43604.05268518518</v>
      </c>
      <c r="AJ55" s="105">
        <v>43604</v>
      </c>
      <c r="AK55" s="72" t="s">
        <v>459</v>
      </c>
      <c r="AL55" s="101" t="s">
        <v>508</v>
      </c>
      <c r="AM55" s="70"/>
      <c r="AN55" s="70"/>
      <c r="AO55" s="72" t="s">
        <v>556</v>
      </c>
      <c r="AP55" s="70"/>
      <c r="AQ55" s="70" t="b">
        <v>0</v>
      </c>
      <c r="AR55" s="70">
        <v>0</v>
      </c>
      <c r="AS55" s="72" t="s">
        <v>586</v>
      </c>
      <c r="AT55" s="70" t="b">
        <v>0</v>
      </c>
      <c r="AU55" s="70" t="s">
        <v>595</v>
      </c>
      <c r="AV55" s="70"/>
      <c r="AW55" s="72" t="s">
        <v>586</v>
      </c>
      <c r="AX55" s="70" t="b">
        <v>0</v>
      </c>
      <c r="AY55" s="70">
        <v>5</v>
      </c>
      <c r="AZ55" s="72" t="s">
        <v>561</v>
      </c>
      <c r="BA55" s="70" t="s">
        <v>599</v>
      </c>
      <c r="BB55" s="70" t="b">
        <v>0</v>
      </c>
      <c r="BC55" s="72" t="s">
        <v>561</v>
      </c>
      <c r="BD55" s="70" t="s">
        <v>280</v>
      </c>
      <c r="BE55" s="70">
        <v>0</v>
      </c>
      <c r="BF55" s="70">
        <v>0</v>
      </c>
      <c r="BG55" s="70"/>
      <c r="BH55" s="70"/>
      <c r="BI55" s="70"/>
      <c r="BJ55" s="70"/>
      <c r="BK55" s="70"/>
      <c r="BL55" s="70"/>
      <c r="BM55" s="70"/>
      <c r="BN55" s="70"/>
    </row>
    <row r="56" spans="1:66" ht="15">
      <c r="A56" s="66" t="s">
        <v>324</v>
      </c>
      <c r="B56" s="66" t="s">
        <v>337</v>
      </c>
      <c r="C56" s="68" t="s">
        <v>1228</v>
      </c>
      <c r="D56" s="75">
        <v>10</v>
      </c>
      <c r="E56" s="76" t="s">
        <v>136</v>
      </c>
      <c r="F56" s="77">
        <v>23.333333333333336</v>
      </c>
      <c r="G56" s="68"/>
      <c r="H56" s="78"/>
      <c r="I56" s="79"/>
      <c r="J56" s="79"/>
      <c r="K56" s="34" t="s">
        <v>65</v>
      </c>
      <c r="L56" s="86">
        <v>56</v>
      </c>
      <c r="M56" s="86"/>
      <c r="N56" s="81"/>
      <c r="O56" s="70">
        <v>2</v>
      </c>
      <c r="P56" s="67" t="str">
        <f>REPLACE(INDEX(GroupVertices[Group],MATCH(Edges[[#This Row],[Vertex 1]],GroupVertices[Vertex],0)),1,1,"")</f>
        <v>3</v>
      </c>
      <c r="Q56" s="67" t="str">
        <f>REPLACE(INDEX(GroupVertices[Group],MATCH(Edges[[#This Row],[Vertex 2]],GroupVertices[Vertex],0)),1,1,"")</f>
        <v>1</v>
      </c>
      <c r="R56" s="48">
        <v>0</v>
      </c>
      <c r="S56" s="49">
        <v>0</v>
      </c>
      <c r="T56" s="48">
        <v>0</v>
      </c>
      <c r="U56" s="49">
        <v>0</v>
      </c>
      <c r="V56" s="48">
        <v>0</v>
      </c>
      <c r="W56" s="49">
        <v>0</v>
      </c>
      <c r="X56" s="48">
        <v>3</v>
      </c>
      <c r="Y56" s="49">
        <v>100</v>
      </c>
      <c r="Z56" s="48">
        <v>3</v>
      </c>
      <c r="AA56" s="70" t="s">
        <v>368</v>
      </c>
      <c r="AB56" s="99">
        <v>43604.052708333336</v>
      </c>
      <c r="AC56" s="70" t="s">
        <v>384</v>
      </c>
      <c r="AD56" s="70"/>
      <c r="AE56" s="70"/>
      <c r="AF56" s="70" t="s">
        <v>403</v>
      </c>
      <c r="AG56" s="101" t="s">
        <v>410</v>
      </c>
      <c r="AH56" s="101" t="s">
        <v>410</v>
      </c>
      <c r="AI56" s="99">
        <v>43604.052708333336</v>
      </c>
      <c r="AJ56" s="105">
        <v>43604</v>
      </c>
      <c r="AK56" s="72" t="s">
        <v>460</v>
      </c>
      <c r="AL56" s="101" t="s">
        <v>509</v>
      </c>
      <c r="AM56" s="70"/>
      <c r="AN56" s="70"/>
      <c r="AO56" s="72" t="s">
        <v>557</v>
      </c>
      <c r="AP56" s="70"/>
      <c r="AQ56" s="70" t="b">
        <v>0</v>
      </c>
      <c r="AR56" s="70">
        <v>0</v>
      </c>
      <c r="AS56" s="72" t="s">
        <v>586</v>
      </c>
      <c r="AT56" s="70" t="b">
        <v>0</v>
      </c>
      <c r="AU56" s="70" t="s">
        <v>595</v>
      </c>
      <c r="AV56" s="70"/>
      <c r="AW56" s="72" t="s">
        <v>586</v>
      </c>
      <c r="AX56" s="70" t="b">
        <v>0</v>
      </c>
      <c r="AY56" s="70">
        <v>1</v>
      </c>
      <c r="AZ56" s="72" t="s">
        <v>576</v>
      </c>
      <c r="BA56" s="70" t="s">
        <v>599</v>
      </c>
      <c r="BB56" s="70" t="b">
        <v>0</v>
      </c>
      <c r="BC56" s="72" t="s">
        <v>576</v>
      </c>
      <c r="BD56" s="70" t="s">
        <v>280</v>
      </c>
      <c r="BE56" s="70">
        <v>0</v>
      </c>
      <c r="BF56" s="70">
        <v>0</v>
      </c>
      <c r="BG56" s="70"/>
      <c r="BH56" s="70"/>
      <c r="BI56" s="70"/>
      <c r="BJ56" s="70"/>
      <c r="BK56" s="70"/>
      <c r="BL56" s="70"/>
      <c r="BM56" s="70"/>
      <c r="BN56" s="70"/>
    </row>
    <row r="57" spans="1:66" ht="15">
      <c r="A57" s="66" t="s">
        <v>324</v>
      </c>
      <c r="B57" s="66" t="s">
        <v>337</v>
      </c>
      <c r="C57" s="68" t="s">
        <v>1228</v>
      </c>
      <c r="D57" s="75">
        <v>10</v>
      </c>
      <c r="E57" s="76" t="s">
        <v>136</v>
      </c>
      <c r="F57" s="77">
        <v>23.333333333333336</v>
      </c>
      <c r="G57" s="68"/>
      <c r="H57" s="78"/>
      <c r="I57" s="79"/>
      <c r="J57" s="79"/>
      <c r="K57" s="34" t="s">
        <v>65</v>
      </c>
      <c r="L57" s="86">
        <v>57</v>
      </c>
      <c r="M57" s="86"/>
      <c r="N57" s="81"/>
      <c r="O57" s="70">
        <v>2</v>
      </c>
      <c r="P57" s="67" t="str">
        <f>REPLACE(INDEX(GroupVertices[Group],MATCH(Edges[[#This Row],[Vertex 1]],GroupVertices[Vertex],0)),1,1,"")</f>
        <v>3</v>
      </c>
      <c r="Q57" s="67" t="str">
        <f>REPLACE(INDEX(GroupVertices[Group],MATCH(Edges[[#This Row],[Vertex 2]],GroupVertices[Vertex],0)),1,1,"")</f>
        <v>1</v>
      </c>
      <c r="R57" s="48"/>
      <c r="S57" s="49"/>
      <c r="T57" s="48"/>
      <c r="U57" s="49"/>
      <c r="V57" s="48"/>
      <c r="W57" s="49"/>
      <c r="X57" s="48"/>
      <c r="Y57" s="49"/>
      <c r="Z57" s="48"/>
      <c r="AA57" s="70" t="s">
        <v>368</v>
      </c>
      <c r="AB57" s="99">
        <v>43604.05274305555</v>
      </c>
      <c r="AC57" s="70" t="s">
        <v>385</v>
      </c>
      <c r="AD57" s="70"/>
      <c r="AE57" s="70"/>
      <c r="AF57" s="70"/>
      <c r="AG57" s="70"/>
      <c r="AH57" s="101" t="s">
        <v>420</v>
      </c>
      <c r="AI57" s="99">
        <v>43604.05274305555</v>
      </c>
      <c r="AJ57" s="105">
        <v>43604</v>
      </c>
      <c r="AK57" s="72" t="s">
        <v>461</v>
      </c>
      <c r="AL57" s="101" t="s">
        <v>510</v>
      </c>
      <c r="AM57" s="70"/>
      <c r="AN57" s="70"/>
      <c r="AO57" s="72" t="s">
        <v>558</v>
      </c>
      <c r="AP57" s="70"/>
      <c r="AQ57" s="70" t="b">
        <v>0</v>
      </c>
      <c r="AR57" s="70">
        <v>0</v>
      </c>
      <c r="AS57" s="72" t="s">
        <v>586</v>
      </c>
      <c r="AT57" s="70" t="b">
        <v>0</v>
      </c>
      <c r="AU57" s="70" t="s">
        <v>595</v>
      </c>
      <c r="AV57" s="70"/>
      <c r="AW57" s="72" t="s">
        <v>586</v>
      </c>
      <c r="AX57" s="70" t="b">
        <v>0</v>
      </c>
      <c r="AY57" s="70">
        <v>2</v>
      </c>
      <c r="AZ57" s="72" t="s">
        <v>571</v>
      </c>
      <c r="BA57" s="70" t="s">
        <v>599</v>
      </c>
      <c r="BB57" s="70" t="b">
        <v>0</v>
      </c>
      <c r="BC57" s="72" t="s">
        <v>571</v>
      </c>
      <c r="BD57" s="70" t="s">
        <v>280</v>
      </c>
      <c r="BE57" s="70">
        <v>0</v>
      </c>
      <c r="BF57" s="70">
        <v>0</v>
      </c>
      <c r="BG57" s="70"/>
      <c r="BH57" s="70"/>
      <c r="BI57" s="70"/>
      <c r="BJ57" s="70"/>
      <c r="BK57" s="70"/>
      <c r="BL57" s="70"/>
      <c r="BM57" s="70"/>
      <c r="BN57" s="70"/>
    </row>
    <row r="58" spans="1:66" ht="15">
      <c r="A58" s="66" t="s">
        <v>324</v>
      </c>
      <c r="B58" s="66" t="s">
        <v>327</v>
      </c>
      <c r="C58" s="68" t="s">
        <v>1227</v>
      </c>
      <c r="D58" s="75">
        <v>3</v>
      </c>
      <c r="E58" s="76" t="s">
        <v>132</v>
      </c>
      <c r="F58" s="77">
        <v>32</v>
      </c>
      <c r="G58" s="68"/>
      <c r="H58" s="78"/>
      <c r="I58" s="79"/>
      <c r="J58" s="79"/>
      <c r="K58" s="34" t="s">
        <v>66</v>
      </c>
      <c r="L58" s="86">
        <v>58</v>
      </c>
      <c r="M58" s="86"/>
      <c r="N58" s="81"/>
      <c r="O58" s="70">
        <v>1</v>
      </c>
      <c r="P58" s="67" t="str">
        <f>REPLACE(INDEX(GroupVertices[Group],MATCH(Edges[[#This Row],[Vertex 1]],GroupVertices[Vertex],0)),1,1,"")</f>
        <v>3</v>
      </c>
      <c r="Q58" s="67" t="str">
        <f>REPLACE(INDEX(GroupVertices[Group],MATCH(Edges[[#This Row],[Vertex 2]],GroupVertices[Vertex],0)),1,1,"")</f>
        <v>3</v>
      </c>
      <c r="R58" s="48"/>
      <c r="S58" s="49"/>
      <c r="T58" s="48"/>
      <c r="U58" s="49"/>
      <c r="V58" s="48"/>
      <c r="W58" s="49"/>
      <c r="X58" s="48"/>
      <c r="Y58" s="49"/>
      <c r="Z58" s="48"/>
      <c r="AA58" s="70" t="s">
        <v>369</v>
      </c>
      <c r="AB58" s="99">
        <v>43604.05274305555</v>
      </c>
      <c r="AC58" s="70" t="s">
        <v>385</v>
      </c>
      <c r="AD58" s="70"/>
      <c r="AE58" s="70"/>
      <c r="AF58" s="70"/>
      <c r="AG58" s="70"/>
      <c r="AH58" s="101" t="s">
        <v>420</v>
      </c>
      <c r="AI58" s="99">
        <v>43604.05274305555</v>
      </c>
      <c r="AJ58" s="105">
        <v>43604</v>
      </c>
      <c r="AK58" s="72" t="s">
        <v>461</v>
      </c>
      <c r="AL58" s="101" t="s">
        <v>510</v>
      </c>
      <c r="AM58" s="70"/>
      <c r="AN58" s="70"/>
      <c r="AO58" s="72" t="s">
        <v>558</v>
      </c>
      <c r="AP58" s="70"/>
      <c r="AQ58" s="70" t="b">
        <v>0</v>
      </c>
      <c r="AR58" s="70">
        <v>0</v>
      </c>
      <c r="AS58" s="72" t="s">
        <v>586</v>
      </c>
      <c r="AT58" s="70" t="b">
        <v>0</v>
      </c>
      <c r="AU58" s="70" t="s">
        <v>595</v>
      </c>
      <c r="AV58" s="70"/>
      <c r="AW58" s="72" t="s">
        <v>586</v>
      </c>
      <c r="AX58" s="70" t="b">
        <v>0</v>
      </c>
      <c r="AY58" s="70">
        <v>2</v>
      </c>
      <c r="AZ58" s="72" t="s">
        <v>571</v>
      </c>
      <c r="BA58" s="70" t="s">
        <v>599</v>
      </c>
      <c r="BB58" s="70" t="b">
        <v>0</v>
      </c>
      <c r="BC58" s="72" t="s">
        <v>571</v>
      </c>
      <c r="BD58" s="70" t="s">
        <v>280</v>
      </c>
      <c r="BE58" s="70">
        <v>0</v>
      </c>
      <c r="BF58" s="70">
        <v>0</v>
      </c>
      <c r="BG58" s="70"/>
      <c r="BH58" s="70"/>
      <c r="BI58" s="70"/>
      <c r="BJ58" s="70"/>
      <c r="BK58" s="70"/>
      <c r="BL58" s="70"/>
      <c r="BM58" s="70"/>
      <c r="BN58" s="70"/>
    </row>
    <row r="59" spans="1:66" ht="15">
      <c r="A59" s="66" t="s">
        <v>324</v>
      </c>
      <c r="B59" s="66" t="s">
        <v>355</v>
      </c>
      <c r="C59" s="68" t="s">
        <v>1227</v>
      </c>
      <c r="D59" s="75">
        <v>3</v>
      </c>
      <c r="E59" s="76" t="s">
        <v>132</v>
      </c>
      <c r="F59" s="77">
        <v>32</v>
      </c>
      <c r="G59" s="68"/>
      <c r="H59" s="78"/>
      <c r="I59" s="79"/>
      <c r="J59" s="79"/>
      <c r="K59" s="34" t="s">
        <v>65</v>
      </c>
      <c r="L59" s="86">
        <v>59</v>
      </c>
      <c r="M59" s="86"/>
      <c r="N59" s="81"/>
      <c r="O59" s="70">
        <v>1</v>
      </c>
      <c r="P59" s="67" t="str">
        <f>REPLACE(INDEX(GroupVertices[Group],MATCH(Edges[[#This Row],[Vertex 1]],GroupVertices[Vertex],0)),1,1,"")</f>
        <v>3</v>
      </c>
      <c r="Q59" s="67" t="str">
        <f>REPLACE(INDEX(GroupVertices[Group],MATCH(Edges[[#This Row],[Vertex 2]],GroupVertices[Vertex],0)),1,1,"")</f>
        <v>1</v>
      </c>
      <c r="R59" s="48"/>
      <c r="S59" s="49"/>
      <c r="T59" s="48"/>
      <c r="U59" s="49"/>
      <c r="V59" s="48"/>
      <c r="W59" s="49"/>
      <c r="X59" s="48"/>
      <c r="Y59" s="49"/>
      <c r="Z59" s="48"/>
      <c r="AA59" s="70" t="s">
        <v>369</v>
      </c>
      <c r="AB59" s="99">
        <v>43604.05274305555</v>
      </c>
      <c r="AC59" s="70" t="s">
        <v>385</v>
      </c>
      <c r="AD59" s="70"/>
      <c r="AE59" s="70"/>
      <c r="AF59" s="70"/>
      <c r="AG59" s="70"/>
      <c r="AH59" s="101" t="s">
        <v>420</v>
      </c>
      <c r="AI59" s="99">
        <v>43604.05274305555</v>
      </c>
      <c r="AJ59" s="105">
        <v>43604</v>
      </c>
      <c r="AK59" s="72" t="s">
        <v>461</v>
      </c>
      <c r="AL59" s="101" t="s">
        <v>510</v>
      </c>
      <c r="AM59" s="70"/>
      <c r="AN59" s="70"/>
      <c r="AO59" s="72" t="s">
        <v>558</v>
      </c>
      <c r="AP59" s="70"/>
      <c r="AQ59" s="70" t="b">
        <v>0</v>
      </c>
      <c r="AR59" s="70">
        <v>0</v>
      </c>
      <c r="AS59" s="72" t="s">
        <v>586</v>
      </c>
      <c r="AT59" s="70" t="b">
        <v>0</v>
      </c>
      <c r="AU59" s="70" t="s">
        <v>595</v>
      </c>
      <c r="AV59" s="70"/>
      <c r="AW59" s="72" t="s">
        <v>586</v>
      </c>
      <c r="AX59" s="70" t="b">
        <v>0</v>
      </c>
      <c r="AY59" s="70">
        <v>2</v>
      </c>
      <c r="AZ59" s="72" t="s">
        <v>571</v>
      </c>
      <c r="BA59" s="70" t="s">
        <v>599</v>
      </c>
      <c r="BB59" s="70" t="b">
        <v>0</v>
      </c>
      <c r="BC59" s="72" t="s">
        <v>571</v>
      </c>
      <c r="BD59" s="70" t="s">
        <v>280</v>
      </c>
      <c r="BE59" s="70">
        <v>0</v>
      </c>
      <c r="BF59" s="70">
        <v>0</v>
      </c>
      <c r="BG59" s="70"/>
      <c r="BH59" s="70"/>
      <c r="BI59" s="70"/>
      <c r="BJ59" s="70"/>
      <c r="BK59" s="70"/>
      <c r="BL59" s="70"/>
      <c r="BM59" s="70"/>
      <c r="BN59" s="70"/>
    </row>
    <row r="60" spans="1:66" ht="15">
      <c r="A60" s="66" t="s">
        <v>324</v>
      </c>
      <c r="B60" s="66" t="s">
        <v>356</v>
      </c>
      <c r="C60" s="68" t="s">
        <v>1227</v>
      </c>
      <c r="D60" s="75">
        <v>3</v>
      </c>
      <c r="E60" s="76" t="s">
        <v>132</v>
      </c>
      <c r="F60" s="77">
        <v>32</v>
      </c>
      <c r="G60" s="68"/>
      <c r="H60" s="78"/>
      <c r="I60" s="79"/>
      <c r="J60" s="79"/>
      <c r="K60" s="34" t="s">
        <v>65</v>
      </c>
      <c r="L60" s="86">
        <v>60</v>
      </c>
      <c r="M60" s="86"/>
      <c r="N60" s="81"/>
      <c r="O60" s="70">
        <v>1</v>
      </c>
      <c r="P60" s="67" t="str">
        <f>REPLACE(INDEX(GroupVertices[Group],MATCH(Edges[[#This Row],[Vertex 1]],GroupVertices[Vertex],0)),1,1,"")</f>
        <v>3</v>
      </c>
      <c r="Q60" s="67" t="str">
        <f>REPLACE(INDEX(GroupVertices[Group],MATCH(Edges[[#This Row],[Vertex 2]],GroupVertices[Vertex],0)),1,1,"")</f>
        <v>2</v>
      </c>
      <c r="R60" s="48"/>
      <c r="S60" s="49"/>
      <c r="T60" s="48"/>
      <c r="U60" s="49"/>
      <c r="V60" s="48"/>
      <c r="W60" s="49"/>
      <c r="X60" s="48"/>
      <c r="Y60" s="49"/>
      <c r="Z60" s="48"/>
      <c r="AA60" s="70" t="s">
        <v>369</v>
      </c>
      <c r="AB60" s="99">
        <v>43604.05274305555</v>
      </c>
      <c r="AC60" s="70" t="s">
        <v>385</v>
      </c>
      <c r="AD60" s="70"/>
      <c r="AE60" s="70"/>
      <c r="AF60" s="70"/>
      <c r="AG60" s="70"/>
      <c r="AH60" s="101" t="s">
        <v>420</v>
      </c>
      <c r="AI60" s="99">
        <v>43604.05274305555</v>
      </c>
      <c r="AJ60" s="105">
        <v>43604</v>
      </c>
      <c r="AK60" s="72" t="s">
        <v>461</v>
      </c>
      <c r="AL60" s="101" t="s">
        <v>510</v>
      </c>
      <c r="AM60" s="70"/>
      <c r="AN60" s="70"/>
      <c r="AO60" s="72" t="s">
        <v>558</v>
      </c>
      <c r="AP60" s="70"/>
      <c r="AQ60" s="70" t="b">
        <v>0</v>
      </c>
      <c r="AR60" s="70">
        <v>0</v>
      </c>
      <c r="AS60" s="72" t="s">
        <v>586</v>
      </c>
      <c r="AT60" s="70" t="b">
        <v>0</v>
      </c>
      <c r="AU60" s="70" t="s">
        <v>595</v>
      </c>
      <c r="AV60" s="70"/>
      <c r="AW60" s="72" t="s">
        <v>586</v>
      </c>
      <c r="AX60" s="70" t="b">
        <v>0</v>
      </c>
      <c r="AY60" s="70">
        <v>2</v>
      </c>
      <c r="AZ60" s="72" t="s">
        <v>571</v>
      </c>
      <c r="BA60" s="70" t="s">
        <v>599</v>
      </c>
      <c r="BB60" s="70" t="b">
        <v>0</v>
      </c>
      <c r="BC60" s="72" t="s">
        <v>571</v>
      </c>
      <c r="BD60" s="70" t="s">
        <v>280</v>
      </c>
      <c r="BE60" s="70">
        <v>0</v>
      </c>
      <c r="BF60" s="70">
        <v>0</v>
      </c>
      <c r="BG60" s="70"/>
      <c r="BH60" s="70"/>
      <c r="BI60" s="70"/>
      <c r="BJ60" s="70"/>
      <c r="BK60" s="70"/>
      <c r="BL60" s="70"/>
      <c r="BM60" s="70"/>
      <c r="BN60" s="70"/>
    </row>
    <row r="61" spans="1:66" ht="15">
      <c r="A61" s="66" t="s">
        <v>324</v>
      </c>
      <c r="B61" s="66" t="s">
        <v>346</v>
      </c>
      <c r="C61" s="68" t="s">
        <v>1227</v>
      </c>
      <c r="D61" s="75">
        <v>3</v>
      </c>
      <c r="E61" s="76" t="s">
        <v>132</v>
      </c>
      <c r="F61" s="77">
        <v>32</v>
      </c>
      <c r="G61" s="68"/>
      <c r="H61" s="78"/>
      <c r="I61" s="79"/>
      <c r="J61" s="79"/>
      <c r="K61" s="34" t="s">
        <v>65</v>
      </c>
      <c r="L61" s="86">
        <v>61</v>
      </c>
      <c r="M61" s="86"/>
      <c r="N61" s="81"/>
      <c r="O61" s="70">
        <v>1</v>
      </c>
      <c r="P61" s="67" t="str">
        <f>REPLACE(INDEX(GroupVertices[Group],MATCH(Edges[[#This Row],[Vertex 1]],GroupVertices[Vertex],0)),1,1,"")</f>
        <v>3</v>
      </c>
      <c r="Q61" s="67" t="str">
        <f>REPLACE(INDEX(GroupVertices[Group],MATCH(Edges[[#This Row],[Vertex 2]],GroupVertices[Vertex],0)),1,1,"")</f>
        <v>1</v>
      </c>
      <c r="R61" s="48"/>
      <c r="S61" s="49"/>
      <c r="T61" s="48"/>
      <c r="U61" s="49"/>
      <c r="V61" s="48"/>
      <c r="W61" s="49"/>
      <c r="X61" s="48"/>
      <c r="Y61" s="49"/>
      <c r="Z61" s="48"/>
      <c r="AA61" s="70" t="s">
        <v>369</v>
      </c>
      <c r="AB61" s="99">
        <v>43604.05274305555</v>
      </c>
      <c r="AC61" s="70" t="s">
        <v>385</v>
      </c>
      <c r="AD61" s="70"/>
      <c r="AE61" s="70"/>
      <c r="AF61" s="70"/>
      <c r="AG61" s="70"/>
      <c r="AH61" s="101" t="s">
        <v>420</v>
      </c>
      <c r="AI61" s="99">
        <v>43604.05274305555</v>
      </c>
      <c r="AJ61" s="105">
        <v>43604</v>
      </c>
      <c r="AK61" s="72" t="s">
        <v>461</v>
      </c>
      <c r="AL61" s="101" t="s">
        <v>510</v>
      </c>
      <c r="AM61" s="70"/>
      <c r="AN61" s="70"/>
      <c r="AO61" s="72" t="s">
        <v>558</v>
      </c>
      <c r="AP61" s="70"/>
      <c r="AQ61" s="70" t="b">
        <v>0</v>
      </c>
      <c r="AR61" s="70">
        <v>0</v>
      </c>
      <c r="AS61" s="72" t="s">
        <v>586</v>
      </c>
      <c r="AT61" s="70" t="b">
        <v>0</v>
      </c>
      <c r="AU61" s="70" t="s">
        <v>595</v>
      </c>
      <c r="AV61" s="70"/>
      <c r="AW61" s="72" t="s">
        <v>586</v>
      </c>
      <c r="AX61" s="70" t="b">
        <v>0</v>
      </c>
      <c r="AY61" s="70">
        <v>2</v>
      </c>
      <c r="AZ61" s="72" t="s">
        <v>571</v>
      </c>
      <c r="BA61" s="70" t="s">
        <v>599</v>
      </c>
      <c r="BB61" s="70" t="b">
        <v>0</v>
      </c>
      <c r="BC61" s="72" t="s">
        <v>571</v>
      </c>
      <c r="BD61" s="70" t="s">
        <v>280</v>
      </c>
      <c r="BE61" s="70">
        <v>0</v>
      </c>
      <c r="BF61" s="70">
        <v>0</v>
      </c>
      <c r="BG61" s="70"/>
      <c r="BH61" s="70"/>
      <c r="BI61" s="70"/>
      <c r="BJ61" s="70"/>
      <c r="BK61" s="70"/>
      <c r="BL61" s="70"/>
      <c r="BM61" s="70"/>
      <c r="BN61" s="70"/>
    </row>
    <row r="62" spans="1:66" ht="15">
      <c r="A62" s="66" t="s">
        <v>324</v>
      </c>
      <c r="B62" s="66" t="s">
        <v>336</v>
      </c>
      <c r="C62" s="68" t="s">
        <v>1227</v>
      </c>
      <c r="D62" s="75">
        <v>3</v>
      </c>
      <c r="E62" s="76" t="s">
        <v>132</v>
      </c>
      <c r="F62" s="77">
        <v>32</v>
      </c>
      <c r="G62" s="68"/>
      <c r="H62" s="78"/>
      <c r="I62" s="79"/>
      <c r="J62" s="79"/>
      <c r="K62" s="34" t="s">
        <v>65</v>
      </c>
      <c r="L62" s="86">
        <v>62</v>
      </c>
      <c r="M62" s="86"/>
      <c r="N62" s="81"/>
      <c r="O62" s="70">
        <v>1</v>
      </c>
      <c r="P62" s="67" t="str">
        <f>REPLACE(INDEX(GroupVertices[Group],MATCH(Edges[[#This Row],[Vertex 1]],GroupVertices[Vertex],0)),1,1,"")</f>
        <v>3</v>
      </c>
      <c r="Q62" s="67" t="str">
        <f>REPLACE(INDEX(GroupVertices[Group],MATCH(Edges[[#This Row],[Vertex 2]],GroupVertices[Vertex],0)),1,1,"")</f>
        <v>1</v>
      </c>
      <c r="R62" s="48"/>
      <c r="S62" s="49"/>
      <c r="T62" s="48"/>
      <c r="U62" s="49"/>
      <c r="V62" s="48"/>
      <c r="W62" s="49"/>
      <c r="X62" s="48"/>
      <c r="Y62" s="49"/>
      <c r="Z62" s="48"/>
      <c r="AA62" s="70" t="s">
        <v>369</v>
      </c>
      <c r="AB62" s="99">
        <v>43604.05274305555</v>
      </c>
      <c r="AC62" s="70" t="s">
        <v>385</v>
      </c>
      <c r="AD62" s="70"/>
      <c r="AE62" s="70"/>
      <c r="AF62" s="70"/>
      <c r="AG62" s="70"/>
      <c r="AH62" s="101" t="s">
        <v>420</v>
      </c>
      <c r="AI62" s="99">
        <v>43604.05274305555</v>
      </c>
      <c r="AJ62" s="105">
        <v>43604</v>
      </c>
      <c r="AK62" s="72" t="s">
        <v>461</v>
      </c>
      <c r="AL62" s="101" t="s">
        <v>510</v>
      </c>
      <c r="AM62" s="70"/>
      <c r="AN62" s="70"/>
      <c r="AO62" s="72" t="s">
        <v>558</v>
      </c>
      <c r="AP62" s="70"/>
      <c r="AQ62" s="70" t="b">
        <v>0</v>
      </c>
      <c r="AR62" s="70">
        <v>0</v>
      </c>
      <c r="AS62" s="72" t="s">
        <v>586</v>
      </c>
      <c r="AT62" s="70" t="b">
        <v>0</v>
      </c>
      <c r="AU62" s="70" t="s">
        <v>595</v>
      </c>
      <c r="AV62" s="70"/>
      <c r="AW62" s="72" t="s">
        <v>586</v>
      </c>
      <c r="AX62" s="70" t="b">
        <v>0</v>
      </c>
      <c r="AY62" s="70">
        <v>2</v>
      </c>
      <c r="AZ62" s="72" t="s">
        <v>571</v>
      </c>
      <c r="BA62" s="70" t="s">
        <v>599</v>
      </c>
      <c r="BB62" s="70" t="b">
        <v>0</v>
      </c>
      <c r="BC62" s="72" t="s">
        <v>571</v>
      </c>
      <c r="BD62" s="70" t="s">
        <v>280</v>
      </c>
      <c r="BE62" s="70">
        <v>0</v>
      </c>
      <c r="BF62" s="70">
        <v>0</v>
      </c>
      <c r="BG62" s="70"/>
      <c r="BH62" s="70"/>
      <c r="BI62" s="70"/>
      <c r="BJ62" s="70"/>
      <c r="BK62" s="70"/>
      <c r="BL62" s="70"/>
      <c r="BM62" s="70"/>
      <c r="BN62" s="70"/>
    </row>
    <row r="63" spans="1:66" ht="15">
      <c r="A63" s="66" t="s">
        <v>324</v>
      </c>
      <c r="B63" s="66" t="s">
        <v>357</v>
      </c>
      <c r="C63" s="68" t="s">
        <v>1227</v>
      </c>
      <c r="D63" s="75">
        <v>3</v>
      </c>
      <c r="E63" s="76" t="s">
        <v>132</v>
      </c>
      <c r="F63" s="77">
        <v>32</v>
      </c>
      <c r="G63" s="68"/>
      <c r="H63" s="78"/>
      <c r="I63" s="79"/>
      <c r="J63" s="79"/>
      <c r="K63" s="34" t="s">
        <v>65</v>
      </c>
      <c r="L63" s="86">
        <v>63</v>
      </c>
      <c r="M63" s="86"/>
      <c r="N63" s="81"/>
      <c r="O63" s="70">
        <v>1</v>
      </c>
      <c r="P63" s="67" t="str">
        <f>REPLACE(INDEX(GroupVertices[Group],MATCH(Edges[[#This Row],[Vertex 1]],GroupVertices[Vertex],0)),1,1,"")</f>
        <v>3</v>
      </c>
      <c r="Q63" s="67" t="str">
        <f>REPLACE(INDEX(GroupVertices[Group],MATCH(Edges[[#This Row],[Vertex 2]],GroupVertices[Vertex],0)),1,1,"")</f>
        <v>1</v>
      </c>
      <c r="R63" s="48"/>
      <c r="S63" s="49"/>
      <c r="T63" s="48"/>
      <c r="U63" s="49"/>
      <c r="V63" s="48"/>
      <c r="W63" s="49"/>
      <c r="X63" s="48"/>
      <c r="Y63" s="49"/>
      <c r="Z63" s="48"/>
      <c r="AA63" s="70" t="s">
        <v>369</v>
      </c>
      <c r="AB63" s="99">
        <v>43604.05274305555</v>
      </c>
      <c r="AC63" s="70" t="s">
        <v>385</v>
      </c>
      <c r="AD63" s="70"/>
      <c r="AE63" s="70"/>
      <c r="AF63" s="70"/>
      <c r="AG63" s="70"/>
      <c r="AH63" s="101" t="s">
        <v>420</v>
      </c>
      <c r="AI63" s="99">
        <v>43604.05274305555</v>
      </c>
      <c r="AJ63" s="105">
        <v>43604</v>
      </c>
      <c r="AK63" s="72" t="s">
        <v>461</v>
      </c>
      <c r="AL63" s="101" t="s">
        <v>510</v>
      </c>
      <c r="AM63" s="70"/>
      <c r="AN63" s="70"/>
      <c r="AO63" s="72" t="s">
        <v>558</v>
      </c>
      <c r="AP63" s="70"/>
      <c r="AQ63" s="70" t="b">
        <v>0</v>
      </c>
      <c r="AR63" s="70">
        <v>0</v>
      </c>
      <c r="AS63" s="72" t="s">
        <v>586</v>
      </c>
      <c r="AT63" s="70" t="b">
        <v>0</v>
      </c>
      <c r="AU63" s="70" t="s">
        <v>595</v>
      </c>
      <c r="AV63" s="70"/>
      <c r="AW63" s="72" t="s">
        <v>586</v>
      </c>
      <c r="AX63" s="70" t="b">
        <v>0</v>
      </c>
      <c r="AY63" s="70">
        <v>2</v>
      </c>
      <c r="AZ63" s="72" t="s">
        <v>571</v>
      </c>
      <c r="BA63" s="70" t="s">
        <v>599</v>
      </c>
      <c r="BB63" s="70" t="b">
        <v>0</v>
      </c>
      <c r="BC63" s="72" t="s">
        <v>571</v>
      </c>
      <c r="BD63" s="70" t="s">
        <v>280</v>
      </c>
      <c r="BE63" s="70">
        <v>0</v>
      </c>
      <c r="BF63" s="70">
        <v>0</v>
      </c>
      <c r="BG63" s="70"/>
      <c r="BH63" s="70"/>
      <c r="BI63" s="70"/>
      <c r="BJ63" s="70"/>
      <c r="BK63" s="70"/>
      <c r="BL63" s="70"/>
      <c r="BM63" s="70"/>
      <c r="BN63" s="70"/>
    </row>
    <row r="64" spans="1:66" ht="15">
      <c r="A64" s="66" t="s">
        <v>324</v>
      </c>
      <c r="B64" s="66" t="s">
        <v>345</v>
      </c>
      <c r="C64" s="68" t="s">
        <v>1227</v>
      </c>
      <c r="D64" s="75">
        <v>3</v>
      </c>
      <c r="E64" s="76" t="s">
        <v>132</v>
      </c>
      <c r="F64" s="77">
        <v>32</v>
      </c>
      <c r="G64" s="68"/>
      <c r="H64" s="78"/>
      <c r="I64" s="79"/>
      <c r="J64" s="79"/>
      <c r="K64" s="34" t="s">
        <v>65</v>
      </c>
      <c r="L64" s="86">
        <v>64</v>
      </c>
      <c r="M64" s="86"/>
      <c r="N64" s="81"/>
      <c r="O64" s="70">
        <v>1</v>
      </c>
      <c r="P64" s="67" t="str">
        <f>REPLACE(INDEX(GroupVertices[Group],MATCH(Edges[[#This Row],[Vertex 1]],GroupVertices[Vertex],0)),1,1,"")</f>
        <v>3</v>
      </c>
      <c r="Q64" s="67" t="str">
        <f>REPLACE(INDEX(GroupVertices[Group],MATCH(Edges[[#This Row],[Vertex 2]],GroupVertices[Vertex],0)),1,1,"")</f>
        <v>1</v>
      </c>
      <c r="R64" s="48"/>
      <c r="S64" s="49"/>
      <c r="T64" s="48"/>
      <c r="U64" s="49"/>
      <c r="V64" s="48"/>
      <c r="W64" s="49"/>
      <c r="X64" s="48"/>
      <c r="Y64" s="49"/>
      <c r="Z64" s="48"/>
      <c r="AA64" s="70" t="s">
        <v>369</v>
      </c>
      <c r="AB64" s="99">
        <v>43604.05274305555</v>
      </c>
      <c r="AC64" s="70" t="s">
        <v>385</v>
      </c>
      <c r="AD64" s="70"/>
      <c r="AE64" s="70"/>
      <c r="AF64" s="70"/>
      <c r="AG64" s="70"/>
      <c r="AH64" s="101" t="s">
        <v>420</v>
      </c>
      <c r="AI64" s="99">
        <v>43604.05274305555</v>
      </c>
      <c r="AJ64" s="105">
        <v>43604</v>
      </c>
      <c r="AK64" s="72" t="s">
        <v>461</v>
      </c>
      <c r="AL64" s="101" t="s">
        <v>510</v>
      </c>
      <c r="AM64" s="70"/>
      <c r="AN64" s="70"/>
      <c r="AO64" s="72" t="s">
        <v>558</v>
      </c>
      <c r="AP64" s="70"/>
      <c r="AQ64" s="70" t="b">
        <v>0</v>
      </c>
      <c r="AR64" s="70">
        <v>0</v>
      </c>
      <c r="AS64" s="72" t="s">
        <v>586</v>
      </c>
      <c r="AT64" s="70" t="b">
        <v>0</v>
      </c>
      <c r="AU64" s="70" t="s">
        <v>595</v>
      </c>
      <c r="AV64" s="70"/>
      <c r="AW64" s="72" t="s">
        <v>586</v>
      </c>
      <c r="AX64" s="70" t="b">
        <v>0</v>
      </c>
      <c r="AY64" s="70">
        <v>2</v>
      </c>
      <c r="AZ64" s="72" t="s">
        <v>571</v>
      </c>
      <c r="BA64" s="70" t="s">
        <v>599</v>
      </c>
      <c r="BB64" s="70" t="b">
        <v>0</v>
      </c>
      <c r="BC64" s="72" t="s">
        <v>571</v>
      </c>
      <c r="BD64" s="70" t="s">
        <v>280</v>
      </c>
      <c r="BE64" s="70">
        <v>0</v>
      </c>
      <c r="BF64" s="70">
        <v>0</v>
      </c>
      <c r="BG64" s="70"/>
      <c r="BH64" s="70"/>
      <c r="BI64" s="70"/>
      <c r="BJ64" s="70"/>
      <c r="BK64" s="70"/>
      <c r="BL64" s="70"/>
      <c r="BM64" s="70"/>
      <c r="BN64" s="70"/>
    </row>
    <row r="65" spans="1:66" ht="15">
      <c r="A65" s="66" t="s">
        <v>324</v>
      </c>
      <c r="B65" s="66" t="s">
        <v>343</v>
      </c>
      <c r="C65" s="68" t="s">
        <v>1227</v>
      </c>
      <c r="D65" s="75">
        <v>3</v>
      </c>
      <c r="E65" s="76" t="s">
        <v>132</v>
      </c>
      <c r="F65" s="77">
        <v>32</v>
      </c>
      <c r="G65" s="68"/>
      <c r="H65" s="78"/>
      <c r="I65" s="79"/>
      <c r="J65" s="79"/>
      <c r="K65" s="34" t="s">
        <v>65</v>
      </c>
      <c r="L65" s="86">
        <v>65</v>
      </c>
      <c r="M65" s="86"/>
      <c r="N65" s="81"/>
      <c r="O65" s="70">
        <v>1</v>
      </c>
      <c r="P65" s="67" t="str">
        <f>REPLACE(INDEX(GroupVertices[Group],MATCH(Edges[[#This Row],[Vertex 1]],GroupVertices[Vertex],0)),1,1,"")</f>
        <v>3</v>
      </c>
      <c r="Q65" s="67" t="str">
        <f>REPLACE(INDEX(GroupVertices[Group],MATCH(Edges[[#This Row],[Vertex 2]],GroupVertices[Vertex],0)),1,1,"")</f>
        <v>1</v>
      </c>
      <c r="R65" s="48"/>
      <c r="S65" s="49"/>
      <c r="T65" s="48"/>
      <c r="U65" s="49"/>
      <c r="V65" s="48"/>
      <c r="W65" s="49"/>
      <c r="X65" s="48"/>
      <c r="Y65" s="49"/>
      <c r="Z65" s="48"/>
      <c r="AA65" s="70" t="s">
        <v>369</v>
      </c>
      <c r="AB65" s="99">
        <v>43604.05274305555</v>
      </c>
      <c r="AC65" s="70" t="s">
        <v>385</v>
      </c>
      <c r="AD65" s="70"/>
      <c r="AE65" s="70"/>
      <c r="AF65" s="70"/>
      <c r="AG65" s="70"/>
      <c r="AH65" s="101" t="s">
        <v>420</v>
      </c>
      <c r="AI65" s="99">
        <v>43604.05274305555</v>
      </c>
      <c r="AJ65" s="105">
        <v>43604</v>
      </c>
      <c r="AK65" s="72" t="s">
        <v>461</v>
      </c>
      <c r="AL65" s="101" t="s">
        <v>510</v>
      </c>
      <c r="AM65" s="70"/>
      <c r="AN65" s="70"/>
      <c r="AO65" s="72" t="s">
        <v>558</v>
      </c>
      <c r="AP65" s="70"/>
      <c r="AQ65" s="70" t="b">
        <v>0</v>
      </c>
      <c r="AR65" s="70">
        <v>0</v>
      </c>
      <c r="AS65" s="72" t="s">
        <v>586</v>
      </c>
      <c r="AT65" s="70" t="b">
        <v>0</v>
      </c>
      <c r="AU65" s="70" t="s">
        <v>595</v>
      </c>
      <c r="AV65" s="70"/>
      <c r="AW65" s="72" t="s">
        <v>586</v>
      </c>
      <c r="AX65" s="70" t="b">
        <v>0</v>
      </c>
      <c r="AY65" s="70">
        <v>2</v>
      </c>
      <c r="AZ65" s="72" t="s">
        <v>571</v>
      </c>
      <c r="BA65" s="70" t="s">
        <v>599</v>
      </c>
      <c r="BB65" s="70" t="b">
        <v>0</v>
      </c>
      <c r="BC65" s="72" t="s">
        <v>571</v>
      </c>
      <c r="BD65" s="70" t="s">
        <v>280</v>
      </c>
      <c r="BE65" s="70">
        <v>0</v>
      </c>
      <c r="BF65" s="70">
        <v>0</v>
      </c>
      <c r="BG65" s="70"/>
      <c r="BH65" s="70"/>
      <c r="BI65" s="70"/>
      <c r="BJ65" s="70"/>
      <c r="BK65" s="70"/>
      <c r="BL65" s="70"/>
      <c r="BM65" s="70"/>
      <c r="BN65" s="70"/>
    </row>
    <row r="66" spans="1:66" ht="15">
      <c r="A66" s="66" t="s">
        <v>324</v>
      </c>
      <c r="B66" s="66" t="s">
        <v>358</v>
      </c>
      <c r="C66" s="68" t="s">
        <v>1227</v>
      </c>
      <c r="D66" s="75">
        <v>3</v>
      </c>
      <c r="E66" s="76" t="s">
        <v>132</v>
      </c>
      <c r="F66" s="77">
        <v>32</v>
      </c>
      <c r="G66" s="68"/>
      <c r="H66" s="78"/>
      <c r="I66" s="79"/>
      <c r="J66" s="79"/>
      <c r="K66" s="34" t="s">
        <v>65</v>
      </c>
      <c r="L66" s="86">
        <v>66</v>
      </c>
      <c r="M66" s="86"/>
      <c r="N66" s="81"/>
      <c r="O66" s="70">
        <v>1</v>
      </c>
      <c r="P66" s="67" t="str">
        <f>REPLACE(INDEX(GroupVertices[Group],MATCH(Edges[[#This Row],[Vertex 1]],GroupVertices[Vertex],0)),1,1,"")</f>
        <v>3</v>
      </c>
      <c r="Q66" s="67" t="str">
        <f>REPLACE(INDEX(GroupVertices[Group],MATCH(Edges[[#This Row],[Vertex 2]],GroupVertices[Vertex],0)),1,1,"")</f>
        <v>1</v>
      </c>
      <c r="R66" s="48"/>
      <c r="S66" s="49"/>
      <c r="T66" s="48"/>
      <c r="U66" s="49"/>
      <c r="V66" s="48"/>
      <c r="W66" s="49"/>
      <c r="X66" s="48"/>
      <c r="Y66" s="49"/>
      <c r="Z66" s="48"/>
      <c r="AA66" s="70" t="s">
        <v>369</v>
      </c>
      <c r="AB66" s="99">
        <v>43604.05274305555</v>
      </c>
      <c r="AC66" s="70" t="s">
        <v>385</v>
      </c>
      <c r="AD66" s="70"/>
      <c r="AE66" s="70"/>
      <c r="AF66" s="70"/>
      <c r="AG66" s="70"/>
      <c r="AH66" s="101" t="s">
        <v>420</v>
      </c>
      <c r="AI66" s="99">
        <v>43604.05274305555</v>
      </c>
      <c r="AJ66" s="105">
        <v>43604</v>
      </c>
      <c r="AK66" s="72" t="s">
        <v>461</v>
      </c>
      <c r="AL66" s="101" t="s">
        <v>510</v>
      </c>
      <c r="AM66" s="70"/>
      <c r="AN66" s="70"/>
      <c r="AO66" s="72" t="s">
        <v>558</v>
      </c>
      <c r="AP66" s="70"/>
      <c r="AQ66" s="70" t="b">
        <v>0</v>
      </c>
      <c r="AR66" s="70">
        <v>0</v>
      </c>
      <c r="AS66" s="72" t="s">
        <v>586</v>
      </c>
      <c r="AT66" s="70" t="b">
        <v>0</v>
      </c>
      <c r="AU66" s="70" t="s">
        <v>595</v>
      </c>
      <c r="AV66" s="70"/>
      <c r="AW66" s="72" t="s">
        <v>586</v>
      </c>
      <c r="AX66" s="70" t="b">
        <v>0</v>
      </c>
      <c r="AY66" s="70">
        <v>2</v>
      </c>
      <c r="AZ66" s="72" t="s">
        <v>571</v>
      </c>
      <c r="BA66" s="70" t="s">
        <v>599</v>
      </c>
      <c r="BB66" s="70" t="b">
        <v>0</v>
      </c>
      <c r="BC66" s="72" t="s">
        <v>571</v>
      </c>
      <c r="BD66" s="70" t="s">
        <v>280</v>
      </c>
      <c r="BE66" s="70">
        <v>0</v>
      </c>
      <c r="BF66" s="70">
        <v>0</v>
      </c>
      <c r="BG66" s="70"/>
      <c r="BH66" s="70"/>
      <c r="BI66" s="70"/>
      <c r="BJ66" s="70"/>
      <c r="BK66" s="70"/>
      <c r="BL66" s="70"/>
      <c r="BM66" s="70"/>
      <c r="BN66" s="70"/>
    </row>
    <row r="67" spans="1:66" ht="15">
      <c r="A67" s="66" t="s">
        <v>324</v>
      </c>
      <c r="B67" s="66" t="s">
        <v>359</v>
      </c>
      <c r="C67" s="68" t="s">
        <v>1227</v>
      </c>
      <c r="D67" s="75">
        <v>3</v>
      </c>
      <c r="E67" s="76" t="s">
        <v>132</v>
      </c>
      <c r="F67" s="77">
        <v>32</v>
      </c>
      <c r="G67" s="68"/>
      <c r="H67" s="78"/>
      <c r="I67" s="79"/>
      <c r="J67" s="79"/>
      <c r="K67" s="34" t="s">
        <v>65</v>
      </c>
      <c r="L67" s="86">
        <v>67</v>
      </c>
      <c r="M67" s="86"/>
      <c r="N67" s="81"/>
      <c r="O67" s="70">
        <v>1</v>
      </c>
      <c r="P67" s="67" t="str">
        <f>REPLACE(INDEX(GroupVertices[Group],MATCH(Edges[[#This Row],[Vertex 1]],GroupVertices[Vertex],0)),1,1,"")</f>
        <v>3</v>
      </c>
      <c r="Q67" s="67" t="str">
        <f>REPLACE(INDEX(GroupVertices[Group],MATCH(Edges[[#This Row],[Vertex 2]],GroupVertices[Vertex],0)),1,1,"")</f>
        <v>1</v>
      </c>
      <c r="R67" s="48"/>
      <c r="S67" s="49"/>
      <c r="T67" s="48"/>
      <c r="U67" s="49"/>
      <c r="V67" s="48"/>
      <c r="W67" s="49"/>
      <c r="X67" s="48"/>
      <c r="Y67" s="49"/>
      <c r="Z67" s="48"/>
      <c r="AA67" s="70" t="s">
        <v>369</v>
      </c>
      <c r="AB67" s="99">
        <v>43604.05274305555</v>
      </c>
      <c r="AC67" s="70" t="s">
        <v>385</v>
      </c>
      <c r="AD67" s="70"/>
      <c r="AE67" s="70"/>
      <c r="AF67" s="70"/>
      <c r="AG67" s="70"/>
      <c r="AH67" s="101" t="s">
        <v>420</v>
      </c>
      <c r="AI67" s="99">
        <v>43604.05274305555</v>
      </c>
      <c r="AJ67" s="105">
        <v>43604</v>
      </c>
      <c r="AK67" s="72" t="s">
        <v>461</v>
      </c>
      <c r="AL67" s="101" t="s">
        <v>510</v>
      </c>
      <c r="AM67" s="70"/>
      <c r="AN67" s="70"/>
      <c r="AO67" s="72" t="s">
        <v>558</v>
      </c>
      <c r="AP67" s="70"/>
      <c r="AQ67" s="70" t="b">
        <v>0</v>
      </c>
      <c r="AR67" s="70">
        <v>0</v>
      </c>
      <c r="AS67" s="72" t="s">
        <v>586</v>
      </c>
      <c r="AT67" s="70" t="b">
        <v>0</v>
      </c>
      <c r="AU67" s="70" t="s">
        <v>595</v>
      </c>
      <c r="AV67" s="70"/>
      <c r="AW67" s="72" t="s">
        <v>586</v>
      </c>
      <c r="AX67" s="70" t="b">
        <v>0</v>
      </c>
      <c r="AY67" s="70">
        <v>2</v>
      </c>
      <c r="AZ67" s="72" t="s">
        <v>571</v>
      </c>
      <c r="BA67" s="70" t="s">
        <v>599</v>
      </c>
      <c r="BB67" s="70" t="b">
        <v>0</v>
      </c>
      <c r="BC67" s="72" t="s">
        <v>571</v>
      </c>
      <c r="BD67" s="70" t="s">
        <v>280</v>
      </c>
      <c r="BE67" s="70">
        <v>0</v>
      </c>
      <c r="BF67" s="70">
        <v>0</v>
      </c>
      <c r="BG67" s="70"/>
      <c r="BH67" s="70"/>
      <c r="BI67" s="70"/>
      <c r="BJ67" s="70"/>
      <c r="BK67" s="70"/>
      <c r="BL67" s="70"/>
      <c r="BM67" s="70"/>
      <c r="BN67" s="70"/>
    </row>
    <row r="68" spans="1:66" ht="15">
      <c r="A68" s="66" t="s">
        <v>324</v>
      </c>
      <c r="B68" s="66" t="s">
        <v>360</v>
      </c>
      <c r="C68" s="68" t="s">
        <v>1227</v>
      </c>
      <c r="D68" s="75">
        <v>3</v>
      </c>
      <c r="E68" s="76" t="s">
        <v>132</v>
      </c>
      <c r="F68" s="77">
        <v>32</v>
      </c>
      <c r="G68" s="68"/>
      <c r="H68" s="78"/>
      <c r="I68" s="79"/>
      <c r="J68" s="79"/>
      <c r="K68" s="34" t="s">
        <v>65</v>
      </c>
      <c r="L68" s="86">
        <v>68</v>
      </c>
      <c r="M68" s="86"/>
      <c r="N68" s="81"/>
      <c r="O68" s="70">
        <v>1</v>
      </c>
      <c r="P68" s="67" t="str">
        <f>REPLACE(INDEX(GroupVertices[Group],MATCH(Edges[[#This Row],[Vertex 1]],GroupVertices[Vertex],0)),1,1,"")</f>
        <v>3</v>
      </c>
      <c r="Q68" s="67" t="str">
        <f>REPLACE(INDEX(GroupVertices[Group],MATCH(Edges[[#This Row],[Vertex 2]],GroupVertices[Vertex],0)),1,1,"")</f>
        <v>1</v>
      </c>
      <c r="R68" s="48"/>
      <c r="S68" s="49"/>
      <c r="T68" s="48"/>
      <c r="U68" s="49"/>
      <c r="V68" s="48"/>
      <c r="W68" s="49"/>
      <c r="X68" s="48"/>
      <c r="Y68" s="49"/>
      <c r="Z68" s="48"/>
      <c r="AA68" s="70" t="s">
        <v>369</v>
      </c>
      <c r="AB68" s="99">
        <v>43604.05274305555</v>
      </c>
      <c r="AC68" s="70" t="s">
        <v>385</v>
      </c>
      <c r="AD68" s="70"/>
      <c r="AE68" s="70"/>
      <c r="AF68" s="70"/>
      <c r="AG68" s="70"/>
      <c r="AH68" s="101" t="s">
        <v>420</v>
      </c>
      <c r="AI68" s="99">
        <v>43604.05274305555</v>
      </c>
      <c r="AJ68" s="105">
        <v>43604</v>
      </c>
      <c r="AK68" s="72" t="s">
        <v>461</v>
      </c>
      <c r="AL68" s="101" t="s">
        <v>510</v>
      </c>
      <c r="AM68" s="70"/>
      <c r="AN68" s="70"/>
      <c r="AO68" s="72" t="s">
        <v>558</v>
      </c>
      <c r="AP68" s="70"/>
      <c r="AQ68" s="70" t="b">
        <v>0</v>
      </c>
      <c r="AR68" s="70">
        <v>0</v>
      </c>
      <c r="AS68" s="72" t="s">
        <v>586</v>
      </c>
      <c r="AT68" s="70" t="b">
        <v>0</v>
      </c>
      <c r="AU68" s="70" t="s">
        <v>595</v>
      </c>
      <c r="AV68" s="70"/>
      <c r="AW68" s="72" t="s">
        <v>586</v>
      </c>
      <c r="AX68" s="70" t="b">
        <v>0</v>
      </c>
      <c r="AY68" s="70">
        <v>2</v>
      </c>
      <c r="AZ68" s="72" t="s">
        <v>571</v>
      </c>
      <c r="BA68" s="70" t="s">
        <v>599</v>
      </c>
      <c r="BB68" s="70" t="b">
        <v>0</v>
      </c>
      <c r="BC68" s="72" t="s">
        <v>571</v>
      </c>
      <c r="BD68" s="70" t="s">
        <v>280</v>
      </c>
      <c r="BE68" s="70">
        <v>0</v>
      </c>
      <c r="BF68" s="70">
        <v>0</v>
      </c>
      <c r="BG68" s="70"/>
      <c r="BH68" s="70"/>
      <c r="BI68" s="70"/>
      <c r="BJ68" s="70"/>
      <c r="BK68" s="70"/>
      <c r="BL68" s="70"/>
      <c r="BM68" s="70"/>
      <c r="BN68" s="70"/>
    </row>
    <row r="69" spans="1:66" ht="15">
      <c r="A69" s="66" t="s">
        <v>324</v>
      </c>
      <c r="B69" s="66" t="s">
        <v>361</v>
      </c>
      <c r="C69" s="68" t="s">
        <v>1227</v>
      </c>
      <c r="D69" s="75">
        <v>3</v>
      </c>
      <c r="E69" s="76" t="s">
        <v>132</v>
      </c>
      <c r="F69" s="77">
        <v>32</v>
      </c>
      <c r="G69" s="68"/>
      <c r="H69" s="78"/>
      <c r="I69" s="79"/>
      <c r="J69" s="79"/>
      <c r="K69" s="34" t="s">
        <v>65</v>
      </c>
      <c r="L69" s="86">
        <v>69</v>
      </c>
      <c r="M69" s="86"/>
      <c r="N69" s="81"/>
      <c r="O69" s="70">
        <v>1</v>
      </c>
      <c r="P69" s="67" t="str">
        <f>REPLACE(INDEX(GroupVertices[Group],MATCH(Edges[[#This Row],[Vertex 1]],GroupVertices[Vertex],0)),1,1,"")</f>
        <v>3</v>
      </c>
      <c r="Q69" s="67" t="str">
        <f>REPLACE(INDEX(GroupVertices[Group],MATCH(Edges[[#This Row],[Vertex 2]],GroupVertices[Vertex],0)),1,1,"")</f>
        <v>1</v>
      </c>
      <c r="R69" s="48"/>
      <c r="S69" s="49"/>
      <c r="T69" s="48"/>
      <c r="U69" s="49"/>
      <c r="V69" s="48"/>
      <c r="W69" s="49"/>
      <c r="X69" s="48"/>
      <c r="Y69" s="49"/>
      <c r="Z69" s="48"/>
      <c r="AA69" s="70" t="s">
        <v>369</v>
      </c>
      <c r="AB69" s="99">
        <v>43604.05274305555</v>
      </c>
      <c r="AC69" s="70" t="s">
        <v>385</v>
      </c>
      <c r="AD69" s="70"/>
      <c r="AE69" s="70"/>
      <c r="AF69" s="70"/>
      <c r="AG69" s="70"/>
      <c r="AH69" s="101" t="s">
        <v>420</v>
      </c>
      <c r="AI69" s="99">
        <v>43604.05274305555</v>
      </c>
      <c r="AJ69" s="105">
        <v>43604</v>
      </c>
      <c r="AK69" s="72" t="s">
        <v>461</v>
      </c>
      <c r="AL69" s="101" t="s">
        <v>510</v>
      </c>
      <c r="AM69" s="70"/>
      <c r="AN69" s="70"/>
      <c r="AO69" s="72" t="s">
        <v>558</v>
      </c>
      <c r="AP69" s="70"/>
      <c r="AQ69" s="70" t="b">
        <v>0</v>
      </c>
      <c r="AR69" s="70">
        <v>0</v>
      </c>
      <c r="AS69" s="72" t="s">
        <v>586</v>
      </c>
      <c r="AT69" s="70" t="b">
        <v>0</v>
      </c>
      <c r="AU69" s="70" t="s">
        <v>595</v>
      </c>
      <c r="AV69" s="70"/>
      <c r="AW69" s="72" t="s">
        <v>586</v>
      </c>
      <c r="AX69" s="70" t="b">
        <v>0</v>
      </c>
      <c r="AY69" s="70">
        <v>2</v>
      </c>
      <c r="AZ69" s="72" t="s">
        <v>571</v>
      </c>
      <c r="BA69" s="70" t="s">
        <v>599</v>
      </c>
      <c r="BB69" s="70" t="b">
        <v>0</v>
      </c>
      <c r="BC69" s="72" t="s">
        <v>571</v>
      </c>
      <c r="BD69" s="70" t="s">
        <v>280</v>
      </c>
      <c r="BE69" s="70">
        <v>0</v>
      </c>
      <c r="BF69" s="70">
        <v>0</v>
      </c>
      <c r="BG69" s="70"/>
      <c r="BH69" s="70"/>
      <c r="BI69" s="70"/>
      <c r="BJ69" s="70"/>
      <c r="BK69" s="70"/>
      <c r="BL69" s="70"/>
      <c r="BM69" s="70"/>
      <c r="BN69" s="70"/>
    </row>
    <row r="70" spans="1:66" ht="15">
      <c r="A70" s="66" t="s">
        <v>324</v>
      </c>
      <c r="B70" s="66" t="s">
        <v>362</v>
      </c>
      <c r="C70" s="68" t="s">
        <v>1227</v>
      </c>
      <c r="D70" s="75">
        <v>3</v>
      </c>
      <c r="E70" s="76" t="s">
        <v>132</v>
      </c>
      <c r="F70" s="77">
        <v>32</v>
      </c>
      <c r="G70" s="68"/>
      <c r="H70" s="78"/>
      <c r="I70" s="79"/>
      <c r="J70" s="79"/>
      <c r="K70" s="34" t="s">
        <v>65</v>
      </c>
      <c r="L70" s="86">
        <v>70</v>
      </c>
      <c r="M70" s="86"/>
      <c r="N70" s="81"/>
      <c r="O70" s="70">
        <v>1</v>
      </c>
      <c r="P70" s="67" t="str">
        <f>REPLACE(INDEX(GroupVertices[Group],MATCH(Edges[[#This Row],[Vertex 1]],GroupVertices[Vertex],0)),1,1,"")</f>
        <v>3</v>
      </c>
      <c r="Q70" s="67" t="str">
        <f>REPLACE(INDEX(GroupVertices[Group],MATCH(Edges[[#This Row],[Vertex 2]],GroupVertices[Vertex],0)),1,1,"")</f>
        <v>1</v>
      </c>
      <c r="R70" s="48"/>
      <c r="S70" s="49"/>
      <c r="T70" s="48"/>
      <c r="U70" s="49"/>
      <c r="V70" s="48"/>
      <c r="W70" s="49"/>
      <c r="X70" s="48"/>
      <c r="Y70" s="49"/>
      <c r="Z70" s="48"/>
      <c r="AA70" s="70" t="s">
        <v>369</v>
      </c>
      <c r="AB70" s="99">
        <v>43604.05274305555</v>
      </c>
      <c r="AC70" s="70" t="s">
        <v>385</v>
      </c>
      <c r="AD70" s="70"/>
      <c r="AE70" s="70"/>
      <c r="AF70" s="70"/>
      <c r="AG70" s="70"/>
      <c r="AH70" s="101" t="s">
        <v>420</v>
      </c>
      <c r="AI70" s="99">
        <v>43604.05274305555</v>
      </c>
      <c r="AJ70" s="105">
        <v>43604</v>
      </c>
      <c r="AK70" s="72" t="s">
        <v>461</v>
      </c>
      <c r="AL70" s="101" t="s">
        <v>510</v>
      </c>
      <c r="AM70" s="70"/>
      <c r="AN70" s="70"/>
      <c r="AO70" s="72" t="s">
        <v>558</v>
      </c>
      <c r="AP70" s="70"/>
      <c r="AQ70" s="70" t="b">
        <v>0</v>
      </c>
      <c r="AR70" s="70">
        <v>0</v>
      </c>
      <c r="AS70" s="72" t="s">
        <v>586</v>
      </c>
      <c r="AT70" s="70" t="b">
        <v>0</v>
      </c>
      <c r="AU70" s="70" t="s">
        <v>595</v>
      </c>
      <c r="AV70" s="70"/>
      <c r="AW70" s="72" t="s">
        <v>586</v>
      </c>
      <c r="AX70" s="70" t="b">
        <v>0</v>
      </c>
      <c r="AY70" s="70">
        <v>2</v>
      </c>
      <c r="AZ70" s="72" t="s">
        <v>571</v>
      </c>
      <c r="BA70" s="70" t="s">
        <v>599</v>
      </c>
      <c r="BB70" s="70" t="b">
        <v>0</v>
      </c>
      <c r="BC70" s="72" t="s">
        <v>571</v>
      </c>
      <c r="BD70" s="70" t="s">
        <v>280</v>
      </c>
      <c r="BE70" s="70">
        <v>0</v>
      </c>
      <c r="BF70" s="70">
        <v>0</v>
      </c>
      <c r="BG70" s="70"/>
      <c r="BH70" s="70"/>
      <c r="BI70" s="70"/>
      <c r="BJ70" s="70"/>
      <c r="BK70" s="70"/>
      <c r="BL70" s="70"/>
      <c r="BM70" s="70"/>
      <c r="BN70" s="70"/>
    </row>
    <row r="71" spans="1:66" ht="15">
      <c r="A71" s="66" t="s">
        <v>324</v>
      </c>
      <c r="B71" s="66" t="s">
        <v>363</v>
      </c>
      <c r="C71" s="68" t="s">
        <v>1227</v>
      </c>
      <c r="D71" s="75">
        <v>3</v>
      </c>
      <c r="E71" s="76" t="s">
        <v>132</v>
      </c>
      <c r="F71" s="77">
        <v>32</v>
      </c>
      <c r="G71" s="68"/>
      <c r="H71" s="78"/>
      <c r="I71" s="79"/>
      <c r="J71" s="79"/>
      <c r="K71" s="34" t="s">
        <v>65</v>
      </c>
      <c r="L71" s="86">
        <v>71</v>
      </c>
      <c r="M71" s="86"/>
      <c r="N71" s="81"/>
      <c r="O71" s="70">
        <v>1</v>
      </c>
      <c r="P71" s="67" t="str">
        <f>REPLACE(INDEX(GroupVertices[Group],MATCH(Edges[[#This Row],[Vertex 1]],GroupVertices[Vertex],0)),1,1,"")</f>
        <v>3</v>
      </c>
      <c r="Q71" s="67" t="str">
        <f>REPLACE(INDEX(GroupVertices[Group],MATCH(Edges[[#This Row],[Vertex 2]],GroupVertices[Vertex],0)),1,1,"")</f>
        <v>1</v>
      </c>
      <c r="R71" s="48"/>
      <c r="S71" s="49"/>
      <c r="T71" s="48"/>
      <c r="U71" s="49"/>
      <c r="V71" s="48"/>
      <c r="W71" s="49"/>
      <c r="X71" s="48"/>
      <c r="Y71" s="49"/>
      <c r="Z71" s="48"/>
      <c r="AA71" s="70" t="s">
        <v>369</v>
      </c>
      <c r="AB71" s="99">
        <v>43604.05274305555</v>
      </c>
      <c r="AC71" s="70" t="s">
        <v>385</v>
      </c>
      <c r="AD71" s="70"/>
      <c r="AE71" s="70"/>
      <c r="AF71" s="70"/>
      <c r="AG71" s="70"/>
      <c r="AH71" s="101" t="s">
        <v>420</v>
      </c>
      <c r="AI71" s="99">
        <v>43604.05274305555</v>
      </c>
      <c r="AJ71" s="105">
        <v>43604</v>
      </c>
      <c r="AK71" s="72" t="s">
        <v>461</v>
      </c>
      <c r="AL71" s="101" t="s">
        <v>510</v>
      </c>
      <c r="AM71" s="70"/>
      <c r="AN71" s="70"/>
      <c r="AO71" s="72" t="s">
        <v>558</v>
      </c>
      <c r="AP71" s="70"/>
      <c r="AQ71" s="70" t="b">
        <v>0</v>
      </c>
      <c r="AR71" s="70">
        <v>0</v>
      </c>
      <c r="AS71" s="72" t="s">
        <v>586</v>
      </c>
      <c r="AT71" s="70" t="b">
        <v>0</v>
      </c>
      <c r="AU71" s="70" t="s">
        <v>595</v>
      </c>
      <c r="AV71" s="70"/>
      <c r="AW71" s="72" t="s">
        <v>586</v>
      </c>
      <c r="AX71" s="70" t="b">
        <v>0</v>
      </c>
      <c r="AY71" s="70">
        <v>2</v>
      </c>
      <c r="AZ71" s="72" t="s">
        <v>571</v>
      </c>
      <c r="BA71" s="70" t="s">
        <v>599</v>
      </c>
      <c r="BB71" s="70" t="b">
        <v>0</v>
      </c>
      <c r="BC71" s="72" t="s">
        <v>571</v>
      </c>
      <c r="BD71" s="70" t="s">
        <v>280</v>
      </c>
      <c r="BE71" s="70">
        <v>0</v>
      </c>
      <c r="BF71" s="70">
        <v>0</v>
      </c>
      <c r="BG71" s="70"/>
      <c r="BH71" s="70"/>
      <c r="BI71" s="70"/>
      <c r="BJ71" s="70"/>
      <c r="BK71" s="70"/>
      <c r="BL71" s="70"/>
      <c r="BM71" s="70"/>
      <c r="BN71" s="70"/>
    </row>
    <row r="72" spans="1:66" ht="15">
      <c r="A72" s="66" t="s">
        <v>324</v>
      </c>
      <c r="B72" s="66" t="s">
        <v>364</v>
      </c>
      <c r="C72" s="68" t="s">
        <v>1227</v>
      </c>
      <c r="D72" s="75">
        <v>3</v>
      </c>
      <c r="E72" s="76" t="s">
        <v>132</v>
      </c>
      <c r="F72" s="77">
        <v>32</v>
      </c>
      <c r="G72" s="68"/>
      <c r="H72" s="78"/>
      <c r="I72" s="79"/>
      <c r="J72" s="79"/>
      <c r="K72" s="34" t="s">
        <v>65</v>
      </c>
      <c r="L72" s="86">
        <v>72</v>
      </c>
      <c r="M72" s="86"/>
      <c r="N72" s="81"/>
      <c r="O72" s="70">
        <v>1</v>
      </c>
      <c r="P72" s="67" t="str">
        <f>REPLACE(INDEX(GroupVertices[Group],MATCH(Edges[[#This Row],[Vertex 1]],GroupVertices[Vertex],0)),1,1,"")</f>
        <v>3</v>
      </c>
      <c r="Q72" s="67" t="str">
        <f>REPLACE(INDEX(GroupVertices[Group],MATCH(Edges[[#This Row],[Vertex 2]],GroupVertices[Vertex],0)),1,1,"")</f>
        <v>1</v>
      </c>
      <c r="R72" s="48"/>
      <c r="S72" s="49"/>
      <c r="T72" s="48"/>
      <c r="U72" s="49"/>
      <c r="V72" s="48"/>
      <c r="W72" s="49"/>
      <c r="X72" s="48"/>
      <c r="Y72" s="49"/>
      <c r="Z72" s="48"/>
      <c r="AA72" s="70" t="s">
        <v>369</v>
      </c>
      <c r="AB72" s="99">
        <v>43604.05274305555</v>
      </c>
      <c r="AC72" s="70" t="s">
        <v>385</v>
      </c>
      <c r="AD72" s="70"/>
      <c r="AE72" s="70"/>
      <c r="AF72" s="70"/>
      <c r="AG72" s="70"/>
      <c r="AH72" s="101" t="s">
        <v>420</v>
      </c>
      <c r="AI72" s="99">
        <v>43604.05274305555</v>
      </c>
      <c r="AJ72" s="105">
        <v>43604</v>
      </c>
      <c r="AK72" s="72" t="s">
        <v>461</v>
      </c>
      <c r="AL72" s="101" t="s">
        <v>510</v>
      </c>
      <c r="AM72" s="70"/>
      <c r="AN72" s="70"/>
      <c r="AO72" s="72" t="s">
        <v>558</v>
      </c>
      <c r="AP72" s="70"/>
      <c r="AQ72" s="70" t="b">
        <v>0</v>
      </c>
      <c r="AR72" s="70">
        <v>0</v>
      </c>
      <c r="AS72" s="72" t="s">
        <v>586</v>
      </c>
      <c r="AT72" s="70" t="b">
        <v>0</v>
      </c>
      <c r="AU72" s="70" t="s">
        <v>595</v>
      </c>
      <c r="AV72" s="70"/>
      <c r="AW72" s="72" t="s">
        <v>586</v>
      </c>
      <c r="AX72" s="70" t="b">
        <v>0</v>
      </c>
      <c r="AY72" s="70">
        <v>2</v>
      </c>
      <c r="AZ72" s="72" t="s">
        <v>571</v>
      </c>
      <c r="BA72" s="70" t="s">
        <v>599</v>
      </c>
      <c r="BB72" s="70" t="b">
        <v>0</v>
      </c>
      <c r="BC72" s="72" t="s">
        <v>571</v>
      </c>
      <c r="BD72" s="70" t="s">
        <v>280</v>
      </c>
      <c r="BE72" s="70">
        <v>0</v>
      </c>
      <c r="BF72" s="70">
        <v>0</v>
      </c>
      <c r="BG72" s="70"/>
      <c r="BH72" s="70"/>
      <c r="BI72" s="70"/>
      <c r="BJ72" s="70"/>
      <c r="BK72" s="70"/>
      <c r="BL72" s="70"/>
      <c r="BM72" s="70"/>
      <c r="BN72" s="70"/>
    </row>
    <row r="73" spans="1:66" ht="15">
      <c r="A73" s="66" t="s">
        <v>324</v>
      </c>
      <c r="B73" s="66" t="s">
        <v>365</v>
      </c>
      <c r="C73" s="68" t="s">
        <v>1227</v>
      </c>
      <c r="D73" s="75">
        <v>3</v>
      </c>
      <c r="E73" s="76" t="s">
        <v>132</v>
      </c>
      <c r="F73" s="77">
        <v>32</v>
      </c>
      <c r="G73" s="68"/>
      <c r="H73" s="78"/>
      <c r="I73" s="79"/>
      <c r="J73" s="79"/>
      <c r="K73" s="34" t="s">
        <v>65</v>
      </c>
      <c r="L73" s="86">
        <v>73</v>
      </c>
      <c r="M73" s="86"/>
      <c r="N73" s="81"/>
      <c r="O73" s="70">
        <v>1</v>
      </c>
      <c r="P73" s="67" t="str">
        <f>REPLACE(INDEX(GroupVertices[Group],MATCH(Edges[[#This Row],[Vertex 1]],GroupVertices[Vertex],0)),1,1,"")</f>
        <v>3</v>
      </c>
      <c r="Q73" s="67" t="str">
        <f>REPLACE(INDEX(GroupVertices[Group],MATCH(Edges[[#This Row],[Vertex 2]],GroupVertices[Vertex],0)),1,1,"")</f>
        <v>1</v>
      </c>
      <c r="R73" s="48"/>
      <c r="S73" s="49"/>
      <c r="T73" s="48"/>
      <c r="U73" s="49"/>
      <c r="V73" s="48"/>
      <c r="W73" s="49"/>
      <c r="X73" s="48"/>
      <c r="Y73" s="49"/>
      <c r="Z73" s="48"/>
      <c r="AA73" s="70" t="s">
        <v>369</v>
      </c>
      <c r="AB73" s="99">
        <v>43604.05274305555</v>
      </c>
      <c r="AC73" s="70" t="s">
        <v>385</v>
      </c>
      <c r="AD73" s="70"/>
      <c r="AE73" s="70"/>
      <c r="AF73" s="70"/>
      <c r="AG73" s="70"/>
      <c r="AH73" s="101" t="s">
        <v>420</v>
      </c>
      <c r="AI73" s="99">
        <v>43604.05274305555</v>
      </c>
      <c r="AJ73" s="105">
        <v>43604</v>
      </c>
      <c r="AK73" s="72" t="s">
        <v>461</v>
      </c>
      <c r="AL73" s="101" t="s">
        <v>510</v>
      </c>
      <c r="AM73" s="70"/>
      <c r="AN73" s="70"/>
      <c r="AO73" s="72" t="s">
        <v>558</v>
      </c>
      <c r="AP73" s="70"/>
      <c r="AQ73" s="70" t="b">
        <v>0</v>
      </c>
      <c r="AR73" s="70">
        <v>0</v>
      </c>
      <c r="AS73" s="72" t="s">
        <v>586</v>
      </c>
      <c r="AT73" s="70" t="b">
        <v>0</v>
      </c>
      <c r="AU73" s="70" t="s">
        <v>595</v>
      </c>
      <c r="AV73" s="70"/>
      <c r="AW73" s="72" t="s">
        <v>586</v>
      </c>
      <c r="AX73" s="70" t="b">
        <v>0</v>
      </c>
      <c r="AY73" s="70">
        <v>2</v>
      </c>
      <c r="AZ73" s="72" t="s">
        <v>571</v>
      </c>
      <c r="BA73" s="70" t="s">
        <v>599</v>
      </c>
      <c r="BB73" s="70" t="b">
        <v>0</v>
      </c>
      <c r="BC73" s="72" t="s">
        <v>571</v>
      </c>
      <c r="BD73" s="70" t="s">
        <v>280</v>
      </c>
      <c r="BE73" s="70">
        <v>0</v>
      </c>
      <c r="BF73" s="70">
        <v>0</v>
      </c>
      <c r="BG73" s="70"/>
      <c r="BH73" s="70"/>
      <c r="BI73" s="70"/>
      <c r="BJ73" s="70"/>
      <c r="BK73" s="70"/>
      <c r="BL73" s="70"/>
      <c r="BM73" s="70"/>
      <c r="BN73" s="70"/>
    </row>
    <row r="74" spans="1:66" ht="15">
      <c r="A74" s="66" t="s">
        <v>324</v>
      </c>
      <c r="B74" s="66" t="s">
        <v>334</v>
      </c>
      <c r="C74" s="68" t="s">
        <v>1227</v>
      </c>
      <c r="D74" s="75">
        <v>3</v>
      </c>
      <c r="E74" s="76" t="s">
        <v>132</v>
      </c>
      <c r="F74" s="77">
        <v>32</v>
      </c>
      <c r="G74" s="68"/>
      <c r="H74" s="78"/>
      <c r="I74" s="79"/>
      <c r="J74" s="79"/>
      <c r="K74" s="34" t="s">
        <v>65</v>
      </c>
      <c r="L74" s="86">
        <v>74</v>
      </c>
      <c r="M74" s="86"/>
      <c r="N74" s="81"/>
      <c r="O74" s="70">
        <v>1</v>
      </c>
      <c r="P74" s="67" t="str">
        <f>REPLACE(INDEX(GroupVertices[Group],MATCH(Edges[[#This Row],[Vertex 1]],GroupVertices[Vertex],0)),1,1,"")</f>
        <v>3</v>
      </c>
      <c r="Q74" s="67" t="str">
        <f>REPLACE(INDEX(GroupVertices[Group],MATCH(Edges[[#This Row],[Vertex 2]],GroupVertices[Vertex],0)),1,1,"")</f>
        <v>4</v>
      </c>
      <c r="R74" s="48"/>
      <c r="S74" s="49"/>
      <c r="T74" s="48"/>
      <c r="U74" s="49"/>
      <c r="V74" s="48"/>
      <c r="W74" s="49"/>
      <c r="X74" s="48"/>
      <c r="Y74" s="49"/>
      <c r="Z74" s="48"/>
      <c r="AA74" s="70" t="s">
        <v>369</v>
      </c>
      <c r="AB74" s="99">
        <v>43604.05274305555</v>
      </c>
      <c r="AC74" s="70" t="s">
        <v>385</v>
      </c>
      <c r="AD74" s="70"/>
      <c r="AE74" s="70"/>
      <c r="AF74" s="70"/>
      <c r="AG74" s="70"/>
      <c r="AH74" s="101" t="s">
        <v>420</v>
      </c>
      <c r="AI74" s="99">
        <v>43604.05274305555</v>
      </c>
      <c r="AJ74" s="105">
        <v>43604</v>
      </c>
      <c r="AK74" s="72" t="s">
        <v>461</v>
      </c>
      <c r="AL74" s="101" t="s">
        <v>510</v>
      </c>
      <c r="AM74" s="70"/>
      <c r="AN74" s="70"/>
      <c r="AO74" s="72" t="s">
        <v>558</v>
      </c>
      <c r="AP74" s="70"/>
      <c r="AQ74" s="70" t="b">
        <v>0</v>
      </c>
      <c r="AR74" s="70">
        <v>0</v>
      </c>
      <c r="AS74" s="72" t="s">
        <v>586</v>
      </c>
      <c r="AT74" s="70" t="b">
        <v>0</v>
      </c>
      <c r="AU74" s="70" t="s">
        <v>595</v>
      </c>
      <c r="AV74" s="70"/>
      <c r="AW74" s="72" t="s">
        <v>586</v>
      </c>
      <c r="AX74" s="70" t="b">
        <v>0</v>
      </c>
      <c r="AY74" s="70">
        <v>2</v>
      </c>
      <c r="AZ74" s="72" t="s">
        <v>571</v>
      </c>
      <c r="BA74" s="70" t="s">
        <v>599</v>
      </c>
      <c r="BB74" s="70" t="b">
        <v>0</v>
      </c>
      <c r="BC74" s="72" t="s">
        <v>571</v>
      </c>
      <c r="BD74" s="70" t="s">
        <v>280</v>
      </c>
      <c r="BE74" s="70">
        <v>0</v>
      </c>
      <c r="BF74" s="70">
        <v>0</v>
      </c>
      <c r="BG74" s="70"/>
      <c r="BH74" s="70"/>
      <c r="BI74" s="70"/>
      <c r="BJ74" s="70"/>
      <c r="BK74" s="70"/>
      <c r="BL74" s="70"/>
      <c r="BM74" s="70"/>
      <c r="BN74" s="70"/>
    </row>
    <row r="75" spans="1:66" ht="15">
      <c r="A75" s="66" t="s">
        <v>324</v>
      </c>
      <c r="B75" s="66" t="s">
        <v>338</v>
      </c>
      <c r="C75" s="68" t="s">
        <v>1227</v>
      </c>
      <c r="D75" s="75">
        <v>3</v>
      </c>
      <c r="E75" s="76" t="s">
        <v>132</v>
      </c>
      <c r="F75" s="77">
        <v>32</v>
      </c>
      <c r="G75" s="68"/>
      <c r="H75" s="78"/>
      <c r="I75" s="79"/>
      <c r="J75" s="79"/>
      <c r="K75" s="34" t="s">
        <v>65</v>
      </c>
      <c r="L75" s="86">
        <v>75</v>
      </c>
      <c r="M75" s="86"/>
      <c r="N75" s="81"/>
      <c r="O75" s="70">
        <v>1</v>
      </c>
      <c r="P75" s="67" t="str">
        <f>REPLACE(INDEX(GroupVertices[Group],MATCH(Edges[[#This Row],[Vertex 1]],GroupVertices[Vertex],0)),1,1,"")</f>
        <v>3</v>
      </c>
      <c r="Q75" s="67" t="str">
        <f>REPLACE(INDEX(GroupVertices[Group],MATCH(Edges[[#This Row],[Vertex 2]],GroupVertices[Vertex],0)),1,1,"")</f>
        <v>1</v>
      </c>
      <c r="R75" s="48"/>
      <c r="S75" s="49"/>
      <c r="T75" s="48"/>
      <c r="U75" s="49"/>
      <c r="V75" s="48"/>
      <c r="W75" s="49"/>
      <c r="X75" s="48"/>
      <c r="Y75" s="49"/>
      <c r="Z75" s="48"/>
      <c r="AA75" s="70" t="s">
        <v>369</v>
      </c>
      <c r="AB75" s="99">
        <v>43604.05274305555</v>
      </c>
      <c r="AC75" s="70" t="s">
        <v>385</v>
      </c>
      <c r="AD75" s="70"/>
      <c r="AE75" s="70"/>
      <c r="AF75" s="70"/>
      <c r="AG75" s="70"/>
      <c r="AH75" s="101" t="s">
        <v>420</v>
      </c>
      <c r="AI75" s="99">
        <v>43604.05274305555</v>
      </c>
      <c r="AJ75" s="105">
        <v>43604</v>
      </c>
      <c r="AK75" s="72" t="s">
        <v>461</v>
      </c>
      <c r="AL75" s="101" t="s">
        <v>510</v>
      </c>
      <c r="AM75" s="70"/>
      <c r="AN75" s="70"/>
      <c r="AO75" s="72" t="s">
        <v>558</v>
      </c>
      <c r="AP75" s="70"/>
      <c r="AQ75" s="70" t="b">
        <v>0</v>
      </c>
      <c r="AR75" s="70">
        <v>0</v>
      </c>
      <c r="AS75" s="72" t="s">
        <v>586</v>
      </c>
      <c r="AT75" s="70" t="b">
        <v>0</v>
      </c>
      <c r="AU75" s="70" t="s">
        <v>595</v>
      </c>
      <c r="AV75" s="70"/>
      <c r="AW75" s="72" t="s">
        <v>586</v>
      </c>
      <c r="AX75" s="70" t="b">
        <v>0</v>
      </c>
      <c r="AY75" s="70">
        <v>2</v>
      </c>
      <c r="AZ75" s="72" t="s">
        <v>571</v>
      </c>
      <c r="BA75" s="70" t="s">
        <v>599</v>
      </c>
      <c r="BB75" s="70" t="b">
        <v>0</v>
      </c>
      <c r="BC75" s="72" t="s">
        <v>571</v>
      </c>
      <c r="BD75" s="70" t="s">
        <v>280</v>
      </c>
      <c r="BE75" s="70">
        <v>0</v>
      </c>
      <c r="BF75" s="70">
        <v>0</v>
      </c>
      <c r="BG75" s="70"/>
      <c r="BH75" s="70"/>
      <c r="BI75" s="70"/>
      <c r="BJ75" s="70"/>
      <c r="BK75" s="70"/>
      <c r="BL75" s="70"/>
      <c r="BM75" s="70"/>
      <c r="BN75" s="70"/>
    </row>
    <row r="76" spans="1:66" ht="15">
      <c r="A76" s="66" t="s">
        <v>324</v>
      </c>
      <c r="B76" s="66" t="s">
        <v>366</v>
      </c>
      <c r="C76" s="68" t="s">
        <v>1227</v>
      </c>
      <c r="D76" s="75">
        <v>3</v>
      </c>
      <c r="E76" s="76" t="s">
        <v>132</v>
      </c>
      <c r="F76" s="77">
        <v>32</v>
      </c>
      <c r="G76" s="68"/>
      <c r="H76" s="78"/>
      <c r="I76" s="79"/>
      <c r="J76" s="79"/>
      <c r="K76" s="34" t="s">
        <v>65</v>
      </c>
      <c r="L76" s="86">
        <v>76</v>
      </c>
      <c r="M76" s="86"/>
      <c r="N76" s="81"/>
      <c r="O76" s="70">
        <v>1</v>
      </c>
      <c r="P76" s="67" t="str">
        <f>REPLACE(INDEX(GroupVertices[Group],MATCH(Edges[[#This Row],[Vertex 1]],GroupVertices[Vertex],0)),1,1,"")</f>
        <v>3</v>
      </c>
      <c r="Q76" s="67" t="str">
        <f>REPLACE(INDEX(GroupVertices[Group],MATCH(Edges[[#This Row],[Vertex 2]],GroupVertices[Vertex],0)),1,1,"")</f>
        <v>1</v>
      </c>
      <c r="R76" s="48">
        <v>0</v>
      </c>
      <c r="S76" s="49">
        <v>0</v>
      </c>
      <c r="T76" s="48">
        <v>0</v>
      </c>
      <c r="U76" s="49">
        <v>0</v>
      </c>
      <c r="V76" s="48">
        <v>0</v>
      </c>
      <c r="W76" s="49">
        <v>0</v>
      </c>
      <c r="X76" s="48">
        <v>35</v>
      </c>
      <c r="Y76" s="49">
        <v>100</v>
      </c>
      <c r="Z76" s="48">
        <v>35</v>
      </c>
      <c r="AA76" s="70" t="s">
        <v>369</v>
      </c>
      <c r="AB76" s="99">
        <v>43604.05274305555</v>
      </c>
      <c r="AC76" s="70" t="s">
        <v>385</v>
      </c>
      <c r="AD76" s="70"/>
      <c r="AE76" s="70"/>
      <c r="AF76" s="70"/>
      <c r="AG76" s="70"/>
      <c r="AH76" s="101" t="s">
        <v>420</v>
      </c>
      <c r="AI76" s="99">
        <v>43604.05274305555</v>
      </c>
      <c r="AJ76" s="105">
        <v>43604</v>
      </c>
      <c r="AK76" s="72" t="s">
        <v>461</v>
      </c>
      <c r="AL76" s="101" t="s">
        <v>510</v>
      </c>
      <c r="AM76" s="70"/>
      <c r="AN76" s="70"/>
      <c r="AO76" s="72" t="s">
        <v>558</v>
      </c>
      <c r="AP76" s="70"/>
      <c r="AQ76" s="70" t="b">
        <v>0</v>
      </c>
      <c r="AR76" s="70">
        <v>0</v>
      </c>
      <c r="AS76" s="72" t="s">
        <v>586</v>
      </c>
      <c r="AT76" s="70" t="b">
        <v>0</v>
      </c>
      <c r="AU76" s="70" t="s">
        <v>595</v>
      </c>
      <c r="AV76" s="70"/>
      <c r="AW76" s="72" t="s">
        <v>586</v>
      </c>
      <c r="AX76" s="70" t="b">
        <v>0</v>
      </c>
      <c r="AY76" s="70">
        <v>2</v>
      </c>
      <c r="AZ76" s="72" t="s">
        <v>571</v>
      </c>
      <c r="BA76" s="70" t="s">
        <v>599</v>
      </c>
      <c r="BB76" s="70" t="b">
        <v>0</v>
      </c>
      <c r="BC76" s="72" t="s">
        <v>571</v>
      </c>
      <c r="BD76" s="70" t="s">
        <v>280</v>
      </c>
      <c r="BE76" s="70">
        <v>0</v>
      </c>
      <c r="BF76" s="70">
        <v>0</v>
      </c>
      <c r="BG76" s="70"/>
      <c r="BH76" s="70"/>
      <c r="BI76" s="70"/>
      <c r="BJ76" s="70"/>
      <c r="BK76" s="70"/>
      <c r="BL76" s="70"/>
      <c r="BM76" s="70"/>
      <c r="BN76" s="70"/>
    </row>
    <row r="77" spans="1:66" ht="15">
      <c r="A77" s="66" t="s">
        <v>324</v>
      </c>
      <c r="B77" s="66" t="s">
        <v>344</v>
      </c>
      <c r="C77" s="68" t="s">
        <v>1227</v>
      </c>
      <c r="D77" s="75">
        <v>3</v>
      </c>
      <c r="E77" s="76" t="s">
        <v>132</v>
      </c>
      <c r="F77" s="77">
        <v>32</v>
      </c>
      <c r="G77" s="68"/>
      <c r="H77" s="78"/>
      <c r="I77" s="79"/>
      <c r="J77" s="79"/>
      <c r="K77" s="34" t="s">
        <v>65</v>
      </c>
      <c r="L77" s="86">
        <v>77</v>
      </c>
      <c r="M77" s="86"/>
      <c r="N77" s="81"/>
      <c r="O77" s="70">
        <v>1</v>
      </c>
      <c r="P77" s="67" t="str">
        <f>REPLACE(INDEX(GroupVertices[Group],MATCH(Edges[[#This Row],[Vertex 1]],GroupVertices[Vertex],0)),1,1,"")</f>
        <v>3</v>
      </c>
      <c r="Q77" s="67" t="str">
        <f>REPLACE(INDEX(GroupVertices[Group],MATCH(Edges[[#This Row],[Vertex 2]],GroupVertices[Vertex],0)),1,1,"")</f>
        <v>1</v>
      </c>
      <c r="R77" s="48"/>
      <c r="S77" s="49"/>
      <c r="T77" s="48"/>
      <c r="U77" s="49"/>
      <c r="V77" s="48"/>
      <c r="W77" s="49"/>
      <c r="X77" s="48"/>
      <c r="Y77" s="49"/>
      <c r="Z77" s="48"/>
      <c r="AA77" s="70" t="s">
        <v>369</v>
      </c>
      <c r="AB77" s="99">
        <v>43604.05274305555</v>
      </c>
      <c r="AC77" s="70" t="s">
        <v>385</v>
      </c>
      <c r="AD77" s="70"/>
      <c r="AE77" s="70"/>
      <c r="AF77" s="70"/>
      <c r="AG77" s="70"/>
      <c r="AH77" s="101" t="s">
        <v>420</v>
      </c>
      <c r="AI77" s="99">
        <v>43604.05274305555</v>
      </c>
      <c r="AJ77" s="105">
        <v>43604</v>
      </c>
      <c r="AK77" s="72" t="s">
        <v>461</v>
      </c>
      <c r="AL77" s="101" t="s">
        <v>510</v>
      </c>
      <c r="AM77" s="70"/>
      <c r="AN77" s="70"/>
      <c r="AO77" s="72" t="s">
        <v>558</v>
      </c>
      <c r="AP77" s="70"/>
      <c r="AQ77" s="70" t="b">
        <v>0</v>
      </c>
      <c r="AR77" s="70">
        <v>0</v>
      </c>
      <c r="AS77" s="72" t="s">
        <v>586</v>
      </c>
      <c r="AT77" s="70" t="b">
        <v>0</v>
      </c>
      <c r="AU77" s="70" t="s">
        <v>595</v>
      </c>
      <c r="AV77" s="70"/>
      <c r="AW77" s="72" t="s">
        <v>586</v>
      </c>
      <c r="AX77" s="70" t="b">
        <v>0</v>
      </c>
      <c r="AY77" s="70">
        <v>2</v>
      </c>
      <c r="AZ77" s="72" t="s">
        <v>571</v>
      </c>
      <c r="BA77" s="70" t="s">
        <v>599</v>
      </c>
      <c r="BB77" s="70" t="b">
        <v>0</v>
      </c>
      <c r="BC77" s="72" t="s">
        <v>571</v>
      </c>
      <c r="BD77" s="70" t="s">
        <v>280</v>
      </c>
      <c r="BE77" s="70">
        <v>0</v>
      </c>
      <c r="BF77" s="70">
        <v>0</v>
      </c>
      <c r="BG77" s="70"/>
      <c r="BH77" s="70"/>
      <c r="BI77" s="70"/>
      <c r="BJ77" s="70"/>
      <c r="BK77" s="70"/>
      <c r="BL77" s="70"/>
      <c r="BM77" s="70"/>
      <c r="BN77" s="70"/>
    </row>
    <row r="78" spans="1:66" ht="15">
      <c r="A78" s="66" t="s">
        <v>324</v>
      </c>
      <c r="B78" s="66" t="s">
        <v>332</v>
      </c>
      <c r="C78" s="68" t="s">
        <v>1227</v>
      </c>
      <c r="D78" s="75">
        <v>3</v>
      </c>
      <c r="E78" s="76" t="s">
        <v>132</v>
      </c>
      <c r="F78" s="77">
        <v>32</v>
      </c>
      <c r="G78" s="68"/>
      <c r="H78" s="78"/>
      <c r="I78" s="79"/>
      <c r="J78" s="79"/>
      <c r="K78" s="34" t="s">
        <v>66</v>
      </c>
      <c r="L78" s="86">
        <v>78</v>
      </c>
      <c r="M78" s="86"/>
      <c r="N78" s="81"/>
      <c r="O78" s="70">
        <v>1</v>
      </c>
      <c r="P78" s="67" t="str">
        <f>REPLACE(INDEX(GroupVertices[Group],MATCH(Edges[[#This Row],[Vertex 1]],GroupVertices[Vertex],0)),1,1,"")</f>
        <v>3</v>
      </c>
      <c r="Q78" s="67" t="str">
        <f>REPLACE(INDEX(GroupVertices[Group],MATCH(Edges[[#This Row],[Vertex 2]],GroupVertices[Vertex],0)),1,1,"")</f>
        <v>2</v>
      </c>
      <c r="R78" s="48"/>
      <c r="S78" s="49"/>
      <c r="T78" s="48"/>
      <c r="U78" s="49"/>
      <c r="V78" s="48"/>
      <c r="W78" s="49"/>
      <c r="X78" s="48"/>
      <c r="Y78" s="49"/>
      <c r="Z78" s="48"/>
      <c r="AA78" s="70" t="s">
        <v>370</v>
      </c>
      <c r="AB78" s="99">
        <v>43604.05274305555</v>
      </c>
      <c r="AC78" s="70" t="s">
        <v>385</v>
      </c>
      <c r="AD78" s="70"/>
      <c r="AE78" s="70"/>
      <c r="AF78" s="70"/>
      <c r="AG78" s="70"/>
      <c r="AH78" s="101" t="s">
        <v>420</v>
      </c>
      <c r="AI78" s="99">
        <v>43604.05274305555</v>
      </c>
      <c r="AJ78" s="105">
        <v>43604</v>
      </c>
      <c r="AK78" s="72" t="s">
        <v>461</v>
      </c>
      <c r="AL78" s="101" t="s">
        <v>510</v>
      </c>
      <c r="AM78" s="70"/>
      <c r="AN78" s="70"/>
      <c r="AO78" s="72" t="s">
        <v>558</v>
      </c>
      <c r="AP78" s="70"/>
      <c r="AQ78" s="70" t="b">
        <v>0</v>
      </c>
      <c r="AR78" s="70">
        <v>0</v>
      </c>
      <c r="AS78" s="72" t="s">
        <v>586</v>
      </c>
      <c r="AT78" s="70" t="b">
        <v>0</v>
      </c>
      <c r="AU78" s="70" t="s">
        <v>595</v>
      </c>
      <c r="AV78" s="70"/>
      <c r="AW78" s="72" t="s">
        <v>586</v>
      </c>
      <c r="AX78" s="70" t="b">
        <v>0</v>
      </c>
      <c r="AY78" s="70">
        <v>2</v>
      </c>
      <c r="AZ78" s="72" t="s">
        <v>571</v>
      </c>
      <c r="BA78" s="70" t="s">
        <v>599</v>
      </c>
      <c r="BB78" s="70" t="b">
        <v>0</v>
      </c>
      <c r="BC78" s="72" t="s">
        <v>571</v>
      </c>
      <c r="BD78" s="70" t="s">
        <v>280</v>
      </c>
      <c r="BE78" s="70">
        <v>0</v>
      </c>
      <c r="BF78" s="70">
        <v>0</v>
      </c>
      <c r="BG78" s="70"/>
      <c r="BH78" s="70"/>
      <c r="BI78" s="70"/>
      <c r="BJ78" s="70"/>
      <c r="BK78" s="70"/>
      <c r="BL78" s="70"/>
      <c r="BM78" s="70"/>
      <c r="BN78" s="70"/>
    </row>
    <row r="79" spans="1:66" ht="15">
      <c r="A79" s="66" t="s">
        <v>324</v>
      </c>
      <c r="B79" s="66" t="s">
        <v>332</v>
      </c>
      <c r="C79" s="68" t="s">
        <v>1229</v>
      </c>
      <c r="D79" s="75">
        <v>10</v>
      </c>
      <c r="E79" s="76" t="s">
        <v>136</v>
      </c>
      <c r="F79" s="77">
        <v>6</v>
      </c>
      <c r="G79" s="68"/>
      <c r="H79" s="78"/>
      <c r="I79" s="79"/>
      <c r="J79" s="79"/>
      <c r="K79" s="34" t="s">
        <v>66</v>
      </c>
      <c r="L79" s="86">
        <v>79</v>
      </c>
      <c r="M79" s="86"/>
      <c r="N79" s="81"/>
      <c r="O79" s="70">
        <v>4</v>
      </c>
      <c r="P79" s="67" t="str">
        <f>REPLACE(INDEX(GroupVertices[Group],MATCH(Edges[[#This Row],[Vertex 1]],GroupVertices[Vertex],0)),1,1,"")</f>
        <v>3</v>
      </c>
      <c r="Q79" s="67" t="str">
        <f>REPLACE(INDEX(GroupVertices[Group],MATCH(Edges[[#This Row],[Vertex 2]],GroupVertices[Vertex],0)),1,1,"")</f>
        <v>2</v>
      </c>
      <c r="R79" s="48"/>
      <c r="S79" s="49"/>
      <c r="T79" s="48"/>
      <c r="U79" s="49"/>
      <c r="V79" s="48"/>
      <c r="W79" s="49"/>
      <c r="X79" s="48"/>
      <c r="Y79" s="49"/>
      <c r="Z79" s="48"/>
      <c r="AA79" s="70" t="s">
        <v>368</v>
      </c>
      <c r="AB79" s="99">
        <v>43604.05275462963</v>
      </c>
      <c r="AC79" s="70" t="s">
        <v>386</v>
      </c>
      <c r="AD79" s="70"/>
      <c r="AE79" s="70"/>
      <c r="AF79" s="70" t="s">
        <v>407</v>
      </c>
      <c r="AG79" s="70"/>
      <c r="AH79" s="101" t="s">
        <v>420</v>
      </c>
      <c r="AI79" s="99">
        <v>43604.05275462963</v>
      </c>
      <c r="AJ79" s="105">
        <v>43604</v>
      </c>
      <c r="AK79" s="72" t="s">
        <v>462</v>
      </c>
      <c r="AL79" s="101" t="s">
        <v>511</v>
      </c>
      <c r="AM79" s="70"/>
      <c r="AN79" s="70"/>
      <c r="AO79" s="72" t="s">
        <v>559</v>
      </c>
      <c r="AP79" s="70"/>
      <c r="AQ79" s="70" t="b">
        <v>0</v>
      </c>
      <c r="AR79" s="70">
        <v>0</v>
      </c>
      <c r="AS79" s="72" t="s">
        <v>586</v>
      </c>
      <c r="AT79" s="70" t="b">
        <v>0</v>
      </c>
      <c r="AU79" s="70" t="s">
        <v>595</v>
      </c>
      <c r="AV79" s="70"/>
      <c r="AW79" s="72" t="s">
        <v>586</v>
      </c>
      <c r="AX79" s="70" t="b">
        <v>0</v>
      </c>
      <c r="AY79" s="70">
        <v>1</v>
      </c>
      <c r="AZ79" s="72" t="s">
        <v>575</v>
      </c>
      <c r="BA79" s="70" t="s">
        <v>599</v>
      </c>
      <c r="BB79" s="70" t="b">
        <v>0</v>
      </c>
      <c r="BC79" s="72" t="s">
        <v>575</v>
      </c>
      <c r="BD79" s="70" t="s">
        <v>280</v>
      </c>
      <c r="BE79" s="70">
        <v>0</v>
      </c>
      <c r="BF79" s="70">
        <v>0</v>
      </c>
      <c r="BG79" s="70"/>
      <c r="BH79" s="70"/>
      <c r="BI79" s="70"/>
      <c r="BJ79" s="70"/>
      <c r="BK79" s="70"/>
      <c r="BL79" s="70"/>
      <c r="BM79" s="70"/>
      <c r="BN79" s="70"/>
    </row>
    <row r="80" spans="1:66" ht="15">
      <c r="A80" s="66" t="s">
        <v>324</v>
      </c>
      <c r="B80" s="66" t="s">
        <v>338</v>
      </c>
      <c r="C80" s="68" t="s">
        <v>1227</v>
      </c>
      <c r="D80" s="75">
        <v>3</v>
      </c>
      <c r="E80" s="76" t="s">
        <v>132</v>
      </c>
      <c r="F80" s="77">
        <v>32</v>
      </c>
      <c r="G80" s="68"/>
      <c r="H80" s="78"/>
      <c r="I80" s="79"/>
      <c r="J80" s="79"/>
      <c r="K80" s="34" t="s">
        <v>65</v>
      </c>
      <c r="L80" s="86">
        <v>80</v>
      </c>
      <c r="M80" s="86"/>
      <c r="N80" s="81"/>
      <c r="O80" s="70">
        <v>1</v>
      </c>
      <c r="P80" s="67" t="str">
        <f>REPLACE(INDEX(GroupVertices[Group],MATCH(Edges[[#This Row],[Vertex 1]],GroupVertices[Vertex],0)),1,1,"")</f>
        <v>3</v>
      </c>
      <c r="Q80" s="67" t="str">
        <f>REPLACE(INDEX(GroupVertices[Group],MATCH(Edges[[#This Row],[Vertex 2]],GroupVertices[Vertex],0)),1,1,"")</f>
        <v>1</v>
      </c>
      <c r="R80" s="48">
        <v>1</v>
      </c>
      <c r="S80" s="49">
        <v>11.11111111111111</v>
      </c>
      <c r="T80" s="48">
        <v>0</v>
      </c>
      <c r="U80" s="49">
        <v>0</v>
      </c>
      <c r="V80" s="48">
        <v>0</v>
      </c>
      <c r="W80" s="49">
        <v>0</v>
      </c>
      <c r="X80" s="48">
        <v>8</v>
      </c>
      <c r="Y80" s="49">
        <v>88.88888888888889</v>
      </c>
      <c r="Z80" s="48">
        <v>9</v>
      </c>
      <c r="AA80" s="70" t="s">
        <v>370</v>
      </c>
      <c r="AB80" s="99">
        <v>43604.05275462963</v>
      </c>
      <c r="AC80" s="70" t="s">
        <v>386</v>
      </c>
      <c r="AD80" s="70"/>
      <c r="AE80" s="70"/>
      <c r="AF80" s="70" t="s">
        <v>407</v>
      </c>
      <c r="AG80" s="70"/>
      <c r="AH80" s="101" t="s">
        <v>420</v>
      </c>
      <c r="AI80" s="99">
        <v>43604.05275462963</v>
      </c>
      <c r="AJ80" s="105">
        <v>43604</v>
      </c>
      <c r="AK80" s="72" t="s">
        <v>462</v>
      </c>
      <c r="AL80" s="101" t="s">
        <v>511</v>
      </c>
      <c r="AM80" s="70"/>
      <c r="AN80" s="70"/>
      <c r="AO80" s="72" t="s">
        <v>559</v>
      </c>
      <c r="AP80" s="70"/>
      <c r="AQ80" s="70" t="b">
        <v>0</v>
      </c>
      <c r="AR80" s="70">
        <v>0</v>
      </c>
      <c r="AS80" s="72" t="s">
        <v>586</v>
      </c>
      <c r="AT80" s="70" t="b">
        <v>0</v>
      </c>
      <c r="AU80" s="70" t="s">
        <v>595</v>
      </c>
      <c r="AV80" s="70"/>
      <c r="AW80" s="72" t="s">
        <v>586</v>
      </c>
      <c r="AX80" s="70" t="b">
        <v>0</v>
      </c>
      <c r="AY80" s="70">
        <v>1</v>
      </c>
      <c r="AZ80" s="72" t="s">
        <v>575</v>
      </c>
      <c r="BA80" s="70" t="s">
        <v>599</v>
      </c>
      <c r="BB80" s="70" t="b">
        <v>0</v>
      </c>
      <c r="BC80" s="72" t="s">
        <v>575</v>
      </c>
      <c r="BD80" s="70" t="s">
        <v>280</v>
      </c>
      <c r="BE80" s="70">
        <v>0</v>
      </c>
      <c r="BF80" s="70">
        <v>0</v>
      </c>
      <c r="BG80" s="70"/>
      <c r="BH80" s="70"/>
      <c r="BI80" s="70"/>
      <c r="BJ80" s="70"/>
      <c r="BK80" s="70"/>
      <c r="BL80" s="70"/>
      <c r="BM80" s="70"/>
      <c r="BN80" s="70"/>
    </row>
    <row r="81" spans="1:66" ht="15">
      <c r="A81" s="66" t="s">
        <v>324</v>
      </c>
      <c r="B81" s="66" t="s">
        <v>327</v>
      </c>
      <c r="C81" s="68" t="s">
        <v>1227</v>
      </c>
      <c r="D81" s="75">
        <v>3</v>
      </c>
      <c r="E81" s="76" t="s">
        <v>132</v>
      </c>
      <c r="F81" s="77">
        <v>32</v>
      </c>
      <c r="G81" s="68"/>
      <c r="H81" s="78"/>
      <c r="I81" s="79"/>
      <c r="J81" s="79"/>
      <c r="K81" s="34" t="s">
        <v>66</v>
      </c>
      <c r="L81" s="86">
        <v>81</v>
      </c>
      <c r="M81" s="86"/>
      <c r="N81" s="81"/>
      <c r="O81" s="70">
        <v>1</v>
      </c>
      <c r="P81" s="67" t="str">
        <f>REPLACE(INDEX(GroupVertices[Group],MATCH(Edges[[#This Row],[Vertex 1]],GroupVertices[Vertex],0)),1,1,"")</f>
        <v>3</v>
      </c>
      <c r="Q81" s="67" t="str">
        <f>REPLACE(INDEX(GroupVertices[Group],MATCH(Edges[[#This Row],[Vertex 2]],GroupVertices[Vertex],0)),1,1,"")</f>
        <v>3</v>
      </c>
      <c r="R81" s="48">
        <v>0</v>
      </c>
      <c r="S81" s="49">
        <v>0</v>
      </c>
      <c r="T81" s="48">
        <v>0</v>
      </c>
      <c r="U81" s="49">
        <v>0</v>
      </c>
      <c r="V81" s="48">
        <v>0</v>
      </c>
      <c r="W81" s="49">
        <v>0</v>
      </c>
      <c r="X81" s="48">
        <v>24</v>
      </c>
      <c r="Y81" s="49">
        <v>100</v>
      </c>
      <c r="Z81" s="48">
        <v>24</v>
      </c>
      <c r="AA81" s="70" t="s">
        <v>368</v>
      </c>
      <c r="AB81" s="99">
        <v>43604.05300925926</v>
      </c>
      <c r="AC81" s="70" t="s">
        <v>376</v>
      </c>
      <c r="AD81" s="70"/>
      <c r="AE81" s="70"/>
      <c r="AF81" s="70"/>
      <c r="AG81" s="70"/>
      <c r="AH81" s="101" t="s">
        <v>420</v>
      </c>
      <c r="AI81" s="99">
        <v>43604.05300925926</v>
      </c>
      <c r="AJ81" s="105">
        <v>43604</v>
      </c>
      <c r="AK81" s="72" t="s">
        <v>463</v>
      </c>
      <c r="AL81" s="101" t="s">
        <v>512</v>
      </c>
      <c r="AM81" s="70"/>
      <c r="AN81" s="70"/>
      <c r="AO81" s="72" t="s">
        <v>560</v>
      </c>
      <c r="AP81" s="70"/>
      <c r="AQ81" s="70" t="b">
        <v>0</v>
      </c>
      <c r="AR81" s="70">
        <v>0</v>
      </c>
      <c r="AS81" s="72" t="s">
        <v>586</v>
      </c>
      <c r="AT81" s="70" t="b">
        <v>0</v>
      </c>
      <c r="AU81" s="70" t="s">
        <v>595</v>
      </c>
      <c r="AV81" s="70"/>
      <c r="AW81" s="72" t="s">
        <v>586</v>
      </c>
      <c r="AX81" s="70" t="b">
        <v>0</v>
      </c>
      <c r="AY81" s="70">
        <v>2</v>
      </c>
      <c r="AZ81" s="72" t="s">
        <v>572</v>
      </c>
      <c r="BA81" s="70" t="s">
        <v>599</v>
      </c>
      <c r="BB81" s="70" t="b">
        <v>0</v>
      </c>
      <c r="BC81" s="72" t="s">
        <v>572</v>
      </c>
      <c r="BD81" s="70" t="s">
        <v>280</v>
      </c>
      <c r="BE81" s="70">
        <v>0</v>
      </c>
      <c r="BF81" s="70">
        <v>0</v>
      </c>
      <c r="BG81" s="70"/>
      <c r="BH81" s="70"/>
      <c r="BI81" s="70"/>
      <c r="BJ81" s="70"/>
      <c r="BK81" s="70"/>
      <c r="BL81" s="70"/>
      <c r="BM81" s="70"/>
      <c r="BN81" s="70"/>
    </row>
    <row r="82" spans="1:66" ht="15">
      <c r="A82" s="66" t="s">
        <v>327</v>
      </c>
      <c r="B82" s="66" t="s">
        <v>324</v>
      </c>
      <c r="C82" s="68" t="s">
        <v>1227</v>
      </c>
      <c r="D82" s="75">
        <v>3</v>
      </c>
      <c r="E82" s="76" t="s">
        <v>132</v>
      </c>
      <c r="F82" s="77">
        <v>32</v>
      </c>
      <c r="G82" s="68"/>
      <c r="H82" s="78"/>
      <c r="I82" s="79"/>
      <c r="J82" s="79"/>
      <c r="K82" s="34" t="s">
        <v>66</v>
      </c>
      <c r="L82" s="86">
        <v>82</v>
      </c>
      <c r="M82" s="86"/>
      <c r="N82" s="81"/>
      <c r="O82" s="70">
        <v>1</v>
      </c>
      <c r="P82" s="67" t="str">
        <f>REPLACE(INDEX(GroupVertices[Group],MATCH(Edges[[#This Row],[Vertex 1]],GroupVertices[Vertex],0)),1,1,"")</f>
        <v>3</v>
      </c>
      <c r="Q82" s="67" t="str">
        <f>REPLACE(INDEX(GroupVertices[Group],MATCH(Edges[[#This Row],[Vertex 2]],GroupVertices[Vertex],0)),1,1,"")</f>
        <v>3</v>
      </c>
      <c r="R82" s="48"/>
      <c r="S82" s="49"/>
      <c r="T82" s="48"/>
      <c r="U82" s="49"/>
      <c r="V82" s="48"/>
      <c r="W82" s="49"/>
      <c r="X82" s="48"/>
      <c r="Y82" s="49"/>
      <c r="Z82" s="48"/>
      <c r="AA82" s="70" t="s">
        <v>369</v>
      </c>
      <c r="AB82" s="99">
        <v>43604.223703703705</v>
      </c>
      <c r="AC82" s="70" t="s">
        <v>378</v>
      </c>
      <c r="AD82" s="70"/>
      <c r="AE82" s="70"/>
      <c r="AF82" s="70" t="s">
        <v>403</v>
      </c>
      <c r="AG82" s="70"/>
      <c r="AH82" s="101" t="s">
        <v>423</v>
      </c>
      <c r="AI82" s="99">
        <v>43604.223703703705</v>
      </c>
      <c r="AJ82" s="105">
        <v>43604</v>
      </c>
      <c r="AK82" s="72" t="s">
        <v>445</v>
      </c>
      <c r="AL82" s="101" t="s">
        <v>494</v>
      </c>
      <c r="AM82" s="70"/>
      <c r="AN82" s="70"/>
      <c r="AO82" s="72" t="s">
        <v>542</v>
      </c>
      <c r="AP82" s="72" t="s">
        <v>580</v>
      </c>
      <c r="AQ82" s="70" t="b">
        <v>0</v>
      </c>
      <c r="AR82" s="70">
        <v>0</v>
      </c>
      <c r="AS82" s="72" t="s">
        <v>588</v>
      </c>
      <c r="AT82" s="70" t="b">
        <v>0</v>
      </c>
      <c r="AU82" s="70" t="s">
        <v>595</v>
      </c>
      <c r="AV82" s="70"/>
      <c r="AW82" s="72" t="s">
        <v>586</v>
      </c>
      <c r="AX82" s="70" t="b">
        <v>0</v>
      </c>
      <c r="AY82" s="70">
        <v>0</v>
      </c>
      <c r="AZ82" s="72" t="s">
        <v>586</v>
      </c>
      <c r="BA82" s="70" t="s">
        <v>601</v>
      </c>
      <c r="BB82" s="70" t="b">
        <v>0</v>
      </c>
      <c r="BC82" s="72" t="s">
        <v>580</v>
      </c>
      <c r="BD82" s="70" t="s">
        <v>280</v>
      </c>
      <c r="BE82" s="70">
        <v>0</v>
      </c>
      <c r="BF82" s="70">
        <v>0</v>
      </c>
      <c r="BG82" s="70"/>
      <c r="BH82" s="70"/>
      <c r="BI82" s="70"/>
      <c r="BJ82" s="70"/>
      <c r="BK82" s="70"/>
      <c r="BL82" s="70"/>
      <c r="BM82" s="70"/>
      <c r="BN82" s="70"/>
    </row>
    <row r="83" spans="1:66" ht="15">
      <c r="A83" s="66" t="s">
        <v>332</v>
      </c>
      <c r="B83" s="66" t="s">
        <v>324</v>
      </c>
      <c r="C83" s="68" t="s">
        <v>1227</v>
      </c>
      <c r="D83" s="75">
        <v>3</v>
      </c>
      <c r="E83" s="76" t="s">
        <v>132</v>
      </c>
      <c r="F83" s="77">
        <v>32</v>
      </c>
      <c r="G83" s="68"/>
      <c r="H83" s="78"/>
      <c r="I83" s="79"/>
      <c r="J83" s="79"/>
      <c r="K83" s="34" t="s">
        <v>66</v>
      </c>
      <c r="L83" s="86">
        <v>83</v>
      </c>
      <c r="M83" s="86"/>
      <c r="N83" s="81"/>
      <c r="O83" s="70">
        <v>1</v>
      </c>
      <c r="P83" s="67" t="str">
        <f>REPLACE(INDEX(GroupVertices[Group],MATCH(Edges[[#This Row],[Vertex 1]],GroupVertices[Vertex],0)),1,1,"")</f>
        <v>2</v>
      </c>
      <c r="Q83" s="67" t="str">
        <f>REPLACE(INDEX(GroupVertices[Group],MATCH(Edges[[#This Row],[Vertex 2]],GroupVertices[Vertex],0)),1,1,"")</f>
        <v>3</v>
      </c>
      <c r="R83" s="48"/>
      <c r="S83" s="49"/>
      <c r="T83" s="48"/>
      <c r="U83" s="49"/>
      <c r="V83" s="48"/>
      <c r="W83" s="49"/>
      <c r="X83" s="48"/>
      <c r="Y83" s="49"/>
      <c r="Z83" s="48"/>
      <c r="AA83" s="70" t="s">
        <v>369</v>
      </c>
      <c r="AB83" s="99">
        <v>43595.557604166665</v>
      </c>
      <c r="AC83" s="70" t="s">
        <v>380</v>
      </c>
      <c r="AD83" s="70"/>
      <c r="AE83" s="70"/>
      <c r="AF83" s="70" t="s">
        <v>402</v>
      </c>
      <c r="AG83" s="70"/>
      <c r="AH83" s="101" t="s">
        <v>428</v>
      </c>
      <c r="AI83" s="99">
        <v>43595.557604166665</v>
      </c>
      <c r="AJ83" s="105">
        <v>43595</v>
      </c>
      <c r="AK83" s="72" t="s">
        <v>452</v>
      </c>
      <c r="AL83" s="101" t="s">
        <v>501</v>
      </c>
      <c r="AM83" s="70"/>
      <c r="AN83" s="70"/>
      <c r="AO83" s="72" t="s">
        <v>549</v>
      </c>
      <c r="AP83" s="72" t="s">
        <v>581</v>
      </c>
      <c r="AQ83" s="70" t="b">
        <v>0</v>
      </c>
      <c r="AR83" s="70">
        <v>6</v>
      </c>
      <c r="AS83" s="72" t="s">
        <v>589</v>
      </c>
      <c r="AT83" s="70" t="b">
        <v>0</v>
      </c>
      <c r="AU83" s="70" t="s">
        <v>595</v>
      </c>
      <c r="AV83" s="70"/>
      <c r="AW83" s="72" t="s">
        <v>586</v>
      </c>
      <c r="AX83" s="70" t="b">
        <v>0</v>
      </c>
      <c r="AY83" s="70">
        <v>2</v>
      </c>
      <c r="AZ83" s="72" t="s">
        <v>586</v>
      </c>
      <c r="BA83" s="70" t="s">
        <v>599</v>
      </c>
      <c r="BB83" s="70" t="b">
        <v>0</v>
      </c>
      <c r="BC83" s="72" t="s">
        <v>581</v>
      </c>
      <c r="BD83" s="70" t="s">
        <v>280</v>
      </c>
      <c r="BE83" s="70">
        <v>0</v>
      </c>
      <c r="BF83" s="70">
        <v>0</v>
      </c>
      <c r="BG83" s="70"/>
      <c r="BH83" s="70"/>
      <c r="BI83" s="70"/>
      <c r="BJ83" s="70"/>
      <c r="BK83" s="70"/>
      <c r="BL83" s="70"/>
      <c r="BM83" s="70"/>
      <c r="BN83" s="70"/>
    </row>
    <row r="84" spans="1:66" ht="15">
      <c r="A84" s="66" t="s">
        <v>332</v>
      </c>
      <c r="B84" s="66" t="s">
        <v>354</v>
      </c>
      <c r="C84" s="68" t="s">
        <v>1227</v>
      </c>
      <c r="D84" s="75">
        <v>3</v>
      </c>
      <c r="E84" s="76" t="s">
        <v>132</v>
      </c>
      <c r="F84" s="77">
        <v>32</v>
      </c>
      <c r="G84" s="68"/>
      <c r="H84" s="78"/>
      <c r="I84" s="79"/>
      <c r="J84" s="79"/>
      <c r="K84" s="34" t="s">
        <v>65</v>
      </c>
      <c r="L84" s="86">
        <v>84</v>
      </c>
      <c r="M84" s="86"/>
      <c r="N84" s="81"/>
      <c r="O84" s="70">
        <v>1</v>
      </c>
      <c r="P84" s="67" t="str">
        <f>REPLACE(INDEX(GroupVertices[Group],MATCH(Edges[[#This Row],[Vertex 1]],GroupVertices[Vertex],0)),1,1,"")</f>
        <v>2</v>
      </c>
      <c r="Q84" s="67" t="str">
        <f>REPLACE(INDEX(GroupVertices[Group],MATCH(Edges[[#This Row],[Vertex 2]],GroupVertices[Vertex],0)),1,1,"")</f>
        <v>3</v>
      </c>
      <c r="R84" s="48">
        <v>1</v>
      </c>
      <c r="S84" s="49">
        <v>5.2631578947368425</v>
      </c>
      <c r="T84" s="48">
        <v>0</v>
      </c>
      <c r="U84" s="49">
        <v>0</v>
      </c>
      <c r="V84" s="48">
        <v>0</v>
      </c>
      <c r="W84" s="49">
        <v>0</v>
      </c>
      <c r="X84" s="48">
        <v>18</v>
      </c>
      <c r="Y84" s="49">
        <v>94.73684210526316</v>
      </c>
      <c r="Z84" s="48">
        <v>19</v>
      </c>
      <c r="AA84" s="70" t="s">
        <v>370</v>
      </c>
      <c r="AB84" s="99">
        <v>43595.557604166665</v>
      </c>
      <c r="AC84" s="70" t="s">
        <v>380</v>
      </c>
      <c r="AD84" s="70"/>
      <c r="AE84" s="70"/>
      <c r="AF84" s="70" t="s">
        <v>402</v>
      </c>
      <c r="AG84" s="70"/>
      <c r="AH84" s="101" t="s">
        <v>428</v>
      </c>
      <c r="AI84" s="99">
        <v>43595.557604166665</v>
      </c>
      <c r="AJ84" s="105">
        <v>43595</v>
      </c>
      <c r="AK84" s="72" t="s">
        <v>452</v>
      </c>
      <c r="AL84" s="101" t="s">
        <v>501</v>
      </c>
      <c r="AM84" s="70"/>
      <c r="AN84" s="70"/>
      <c r="AO84" s="72" t="s">
        <v>549</v>
      </c>
      <c r="AP84" s="72" t="s">
        <v>581</v>
      </c>
      <c r="AQ84" s="70" t="b">
        <v>0</v>
      </c>
      <c r="AR84" s="70">
        <v>6</v>
      </c>
      <c r="AS84" s="72" t="s">
        <v>589</v>
      </c>
      <c r="AT84" s="70" t="b">
        <v>0</v>
      </c>
      <c r="AU84" s="70" t="s">
        <v>595</v>
      </c>
      <c r="AV84" s="70"/>
      <c r="AW84" s="72" t="s">
        <v>586</v>
      </c>
      <c r="AX84" s="70" t="b">
        <v>0</v>
      </c>
      <c r="AY84" s="70">
        <v>2</v>
      </c>
      <c r="AZ84" s="72" t="s">
        <v>586</v>
      </c>
      <c r="BA84" s="70" t="s">
        <v>599</v>
      </c>
      <c r="BB84" s="70" t="b">
        <v>0</v>
      </c>
      <c r="BC84" s="72" t="s">
        <v>581</v>
      </c>
      <c r="BD84" s="70" t="s">
        <v>280</v>
      </c>
      <c r="BE84" s="70">
        <v>0</v>
      </c>
      <c r="BF84" s="70">
        <v>0</v>
      </c>
      <c r="BG84" s="70"/>
      <c r="BH84" s="70"/>
      <c r="BI84" s="70"/>
      <c r="BJ84" s="70"/>
      <c r="BK84" s="70"/>
      <c r="BL84" s="70"/>
      <c r="BM84" s="70"/>
      <c r="BN84" s="70"/>
    </row>
    <row r="85" spans="1:66" ht="15">
      <c r="A85" s="66" t="s">
        <v>334</v>
      </c>
      <c r="B85" s="66" t="s">
        <v>339</v>
      </c>
      <c r="C85" s="68" t="s">
        <v>1227</v>
      </c>
      <c r="D85" s="75">
        <v>3</v>
      </c>
      <c r="E85" s="76" t="s">
        <v>132</v>
      </c>
      <c r="F85" s="77">
        <v>32</v>
      </c>
      <c r="G85" s="68"/>
      <c r="H85" s="78"/>
      <c r="I85" s="79"/>
      <c r="J85" s="79"/>
      <c r="K85" s="34" t="s">
        <v>65</v>
      </c>
      <c r="L85" s="86">
        <v>85</v>
      </c>
      <c r="M85" s="86"/>
      <c r="N85" s="81"/>
      <c r="O85" s="70">
        <v>1</v>
      </c>
      <c r="P85" s="67" t="str">
        <f>REPLACE(INDEX(GroupVertices[Group],MATCH(Edges[[#This Row],[Vertex 1]],GroupVertices[Vertex],0)),1,1,"")</f>
        <v>4</v>
      </c>
      <c r="Q85" s="67" t="str">
        <f>REPLACE(INDEX(GroupVertices[Group],MATCH(Edges[[#This Row],[Vertex 2]],GroupVertices[Vertex],0)),1,1,"")</f>
        <v>4</v>
      </c>
      <c r="R85" s="48">
        <v>1</v>
      </c>
      <c r="S85" s="49">
        <v>3.5714285714285716</v>
      </c>
      <c r="T85" s="48">
        <v>0</v>
      </c>
      <c r="U85" s="49">
        <v>0</v>
      </c>
      <c r="V85" s="48">
        <v>0</v>
      </c>
      <c r="W85" s="49">
        <v>0</v>
      </c>
      <c r="X85" s="48">
        <v>27</v>
      </c>
      <c r="Y85" s="49">
        <v>96.42857142857143</v>
      </c>
      <c r="Z85" s="48">
        <v>28</v>
      </c>
      <c r="AA85" s="70" t="s">
        <v>369</v>
      </c>
      <c r="AB85" s="99">
        <v>43603.77606481482</v>
      </c>
      <c r="AC85" s="70" t="s">
        <v>374</v>
      </c>
      <c r="AD85" s="70"/>
      <c r="AE85" s="70"/>
      <c r="AF85" s="70" t="s">
        <v>403</v>
      </c>
      <c r="AG85" s="101" t="s">
        <v>411</v>
      </c>
      <c r="AH85" s="101" t="s">
        <v>411</v>
      </c>
      <c r="AI85" s="99">
        <v>43603.77606481482</v>
      </c>
      <c r="AJ85" s="105">
        <v>43603</v>
      </c>
      <c r="AK85" s="72" t="s">
        <v>464</v>
      </c>
      <c r="AL85" s="101" t="s">
        <v>513</v>
      </c>
      <c r="AM85" s="70"/>
      <c r="AN85" s="70"/>
      <c r="AO85" s="72" t="s">
        <v>561</v>
      </c>
      <c r="AP85" s="70"/>
      <c r="AQ85" s="70" t="b">
        <v>0</v>
      </c>
      <c r="AR85" s="70">
        <v>23</v>
      </c>
      <c r="AS85" s="72" t="s">
        <v>586</v>
      </c>
      <c r="AT85" s="70" t="b">
        <v>0</v>
      </c>
      <c r="AU85" s="70" t="s">
        <v>595</v>
      </c>
      <c r="AV85" s="70"/>
      <c r="AW85" s="72" t="s">
        <v>586</v>
      </c>
      <c r="AX85" s="70" t="b">
        <v>0</v>
      </c>
      <c r="AY85" s="70">
        <v>5</v>
      </c>
      <c r="AZ85" s="72" t="s">
        <v>586</v>
      </c>
      <c r="BA85" s="70" t="s">
        <v>599</v>
      </c>
      <c r="BB85" s="70" t="b">
        <v>0</v>
      </c>
      <c r="BC85" s="72" t="s">
        <v>561</v>
      </c>
      <c r="BD85" s="70" t="s">
        <v>280</v>
      </c>
      <c r="BE85" s="70">
        <v>0</v>
      </c>
      <c r="BF85" s="70">
        <v>0</v>
      </c>
      <c r="BG85" s="70"/>
      <c r="BH85" s="70"/>
      <c r="BI85" s="70"/>
      <c r="BJ85" s="70"/>
      <c r="BK85" s="70"/>
      <c r="BL85" s="70"/>
      <c r="BM85" s="70"/>
      <c r="BN85" s="70"/>
    </row>
    <row r="86" spans="1:66" ht="15">
      <c r="A86" s="66" t="s">
        <v>332</v>
      </c>
      <c r="B86" s="66" t="s">
        <v>339</v>
      </c>
      <c r="C86" s="68" t="s">
        <v>1227</v>
      </c>
      <c r="D86" s="75">
        <v>3</v>
      </c>
      <c r="E86" s="76" t="s">
        <v>132</v>
      </c>
      <c r="F86" s="77">
        <v>32</v>
      </c>
      <c r="G86" s="68"/>
      <c r="H86" s="78"/>
      <c r="I86" s="79"/>
      <c r="J86" s="79"/>
      <c r="K86" s="34" t="s">
        <v>65</v>
      </c>
      <c r="L86" s="86">
        <v>86</v>
      </c>
      <c r="M86" s="86"/>
      <c r="N86" s="81"/>
      <c r="O86" s="70">
        <v>1</v>
      </c>
      <c r="P86" s="67" t="str">
        <f>REPLACE(INDEX(GroupVertices[Group],MATCH(Edges[[#This Row],[Vertex 1]],GroupVertices[Vertex],0)),1,1,"")</f>
        <v>2</v>
      </c>
      <c r="Q86" s="67" t="str">
        <f>REPLACE(INDEX(GroupVertices[Group],MATCH(Edges[[#This Row],[Vertex 2]],GroupVertices[Vertex],0)),1,1,"")</f>
        <v>4</v>
      </c>
      <c r="R86" s="48">
        <v>1</v>
      </c>
      <c r="S86" s="49">
        <v>3.5714285714285716</v>
      </c>
      <c r="T86" s="48">
        <v>0</v>
      </c>
      <c r="U86" s="49">
        <v>0</v>
      </c>
      <c r="V86" s="48">
        <v>0</v>
      </c>
      <c r="W86" s="49">
        <v>0</v>
      </c>
      <c r="X86" s="48">
        <v>27</v>
      </c>
      <c r="Y86" s="49">
        <v>96.42857142857143</v>
      </c>
      <c r="Z86" s="48">
        <v>28</v>
      </c>
      <c r="AA86" s="70" t="s">
        <v>369</v>
      </c>
      <c r="AB86" s="99">
        <v>43604.000763888886</v>
      </c>
      <c r="AC86" s="70" t="s">
        <v>374</v>
      </c>
      <c r="AD86" s="70"/>
      <c r="AE86" s="70"/>
      <c r="AF86" s="70" t="s">
        <v>403</v>
      </c>
      <c r="AG86" s="70"/>
      <c r="AH86" s="101" t="s">
        <v>428</v>
      </c>
      <c r="AI86" s="99">
        <v>43604.000763888886</v>
      </c>
      <c r="AJ86" s="105">
        <v>43604</v>
      </c>
      <c r="AK86" s="72" t="s">
        <v>465</v>
      </c>
      <c r="AL86" s="101" t="s">
        <v>514</v>
      </c>
      <c r="AM86" s="70"/>
      <c r="AN86" s="70"/>
      <c r="AO86" s="72" t="s">
        <v>562</v>
      </c>
      <c r="AP86" s="70"/>
      <c r="AQ86" s="70" t="b">
        <v>0</v>
      </c>
      <c r="AR86" s="70">
        <v>0</v>
      </c>
      <c r="AS86" s="72" t="s">
        <v>586</v>
      </c>
      <c r="AT86" s="70" t="b">
        <v>0</v>
      </c>
      <c r="AU86" s="70" t="s">
        <v>595</v>
      </c>
      <c r="AV86" s="70"/>
      <c r="AW86" s="72" t="s">
        <v>586</v>
      </c>
      <c r="AX86" s="70" t="b">
        <v>0</v>
      </c>
      <c r="AY86" s="70">
        <v>5</v>
      </c>
      <c r="AZ86" s="72" t="s">
        <v>561</v>
      </c>
      <c r="BA86" s="70" t="s">
        <v>599</v>
      </c>
      <c r="BB86" s="70" t="b">
        <v>0</v>
      </c>
      <c r="BC86" s="72" t="s">
        <v>561</v>
      </c>
      <c r="BD86" s="70" t="s">
        <v>280</v>
      </c>
      <c r="BE86" s="70">
        <v>0</v>
      </c>
      <c r="BF86" s="70">
        <v>0</v>
      </c>
      <c r="BG86" s="70"/>
      <c r="BH86" s="70"/>
      <c r="BI86" s="70"/>
      <c r="BJ86" s="70"/>
      <c r="BK86" s="70"/>
      <c r="BL86" s="70"/>
      <c r="BM86" s="70"/>
      <c r="BN86" s="70"/>
    </row>
    <row r="87" spans="1:66" ht="15">
      <c r="A87" s="66" t="s">
        <v>332</v>
      </c>
      <c r="B87" s="66" t="s">
        <v>367</v>
      </c>
      <c r="C87" s="68" t="s">
        <v>1227</v>
      </c>
      <c r="D87" s="75">
        <v>3</v>
      </c>
      <c r="E87" s="76" t="s">
        <v>132</v>
      </c>
      <c r="F87" s="77">
        <v>32</v>
      </c>
      <c r="G87" s="68"/>
      <c r="H87" s="78"/>
      <c r="I87" s="79"/>
      <c r="J87" s="79"/>
      <c r="K87" s="34" t="s">
        <v>65</v>
      </c>
      <c r="L87" s="86">
        <v>87</v>
      </c>
      <c r="M87" s="86"/>
      <c r="N87" s="81"/>
      <c r="O87" s="70">
        <v>1</v>
      </c>
      <c r="P87" s="67" t="str">
        <f>REPLACE(INDEX(GroupVertices[Group],MATCH(Edges[[#This Row],[Vertex 1]],GroupVertices[Vertex],0)),1,1,"")</f>
        <v>2</v>
      </c>
      <c r="Q87" s="67" t="str">
        <f>REPLACE(INDEX(GroupVertices[Group],MATCH(Edges[[#This Row],[Vertex 2]],GroupVertices[Vertex],0)),1,1,"")</f>
        <v>2</v>
      </c>
      <c r="R87" s="48">
        <v>4</v>
      </c>
      <c r="S87" s="49">
        <v>7.142857142857143</v>
      </c>
      <c r="T87" s="48">
        <v>0</v>
      </c>
      <c r="U87" s="49">
        <v>0</v>
      </c>
      <c r="V87" s="48">
        <v>0</v>
      </c>
      <c r="W87" s="49">
        <v>0</v>
      </c>
      <c r="X87" s="48">
        <v>52</v>
      </c>
      <c r="Y87" s="49">
        <v>92.85714285714286</v>
      </c>
      <c r="Z87" s="48">
        <v>56</v>
      </c>
      <c r="AA87" s="70" t="s">
        <v>369</v>
      </c>
      <c r="AB87" s="99">
        <v>43604.14387731482</v>
      </c>
      <c r="AC87" s="70" t="s">
        <v>387</v>
      </c>
      <c r="AD87" s="70"/>
      <c r="AE87" s="70"/>
      <c r="AF87" s="70" t="s">
        <v>402</v>
      </c>
      <c r="AG87" s="70"/>
      <c r="AH87" s="101" t="s">
        <v>428</v>
      </c>
      <c r="AI87" s="99">
        <v>43604.14387731482</v>
      </c>
      <c r="AJ87" s="105">
        <v>43604</v>
      </c>
      <c r="AK87" s="72" t="s">
        <v>466</v>
      </c>
      <c r="AL87" s="101" t="s">
        <v>515</v>
      </c>
      <c r="AM87" s="70"/>
      <c r="AN87" s="70"/>
      <c r="AO87" s="72" t="s">
        <v>563</v>
      </c>
      <c r="AP87" s="72" t="s">
        <v>571</v>
      </c>
      <c r="AQ87" s="70" t="b">
        <v>0</v>
      </c>
      <c r="AR87" s="70">
        <v>4</v>
      </c>
      <c r="AS87" s="72" t="s">
        <v>590</v>
      </c>
      <c r="AT87" s="70" t="b">
        <v>0</v>
      </c>
      <c r="AU87" s="70" t="s">
        <v>595</v>
      </c>
      <c r="AV87" s="70"/>
      <c r="AW87" s="72" t="s">
        <v>586</v>
      </c>
      <c r="AX87" s="70" t="b">
        <v>0</v>
      </c>
      <c r="AY87" s="70">
        <v>0</v>
      </c>
      <c r="AZ87" s="72" t="s">
        <v>586</v>
      </c>
      <c r="BA87" s="70" t="s">
        <v>599</v>
      </c>
      <c r="BB87" s="70" t="b">
        <v>0</v>
      </c>
      <c r="BC87" s="72" t="s">
        <v>571</v>
      </c>
      <c r="BD87" s="70" t="s">
        <v>280</v>
      </c>
      <c r="BE87" s="70">
        <v>0</v>
      </c>
      <c r="BF87" s="70">
        <v>0</v>
      </c>
      <c r="BG87" s="70"/>
      <c r="BH87" s="70"/>
      <c r="BI87" s="70"/>
      <c r="BJ87" s="70"/>
      <c r="BK87" s="70"/>
      <c r="BL87" s="70"/>
      <c r="BM87" s="70"/>
      <c r="BN87" s="70"/>
    </row>
    <row r="88" spans="1:66" ht="15">
      <c r="A88" s="66" t="s">
        <v>335</v>
      </c>
      <c r="B88" s="66" t="s">
        <v>335</v>
      </c>
      <c r="C88" s="68" t="s">
        <v>1229</v>
      </c>
      <c r="D88" s="75">
        <v>10</v>
      </c>
      <c r="E88" s="76" t="s">
        <v>136</v>
      </c>
      <c r="F88" s="77">
        <v>6</v>
      </c>
      <c r="G88" s="68"/>
      <c r="H88" s="78"/>
      <c r="I88" s="79"/>
      <c r="J88" s="79"/>
      <c r="K88" s="34" t="s">
        <v>65</v>
      </c>
      <c r="L88" s="86">
        <v>88</v>
      </c>
      <c r="M88" s="86"/>
      <c r="N88" s="81"/>
      <c r="O88" s="70">
        <v>4</v>
      </c>
      <c r="P88" s="67" t="str">
        <f>REPLACE(INDEX(GroupVertices[Group],MATCH(Edges[[#This Row],[Vertex 1]],GroupVertices[Vertex],0)),1,1,"")</f>
        <v>3</v>
      </c>
      <c r="Q88" s="67" t="str">
        <f>REPLACE(INDEX(GroupVertices[Group],MATCH(Edges[[#This Row],[Vertex 2]],GroupVertices[Vertex],0)),1,1,"")</f>
        <v>3</v>
      </c>
      <c r="R88" s="48">
        <v>0</v>
      </c>
      <c r="S88" s="49">
        <v>0</v>
      </c>
      <c r="T88" s="48">
        <v>0</v>
      </c>
      <c r="U88" s="49">
        <v>0</v>
      </c>
      <c r="V88" s="48">
        <v>0</v>
      </c>
      <c r="W88" s="49">
        <v>0</v>
      </c>
      <c r="X88" s="48">
        <v>1</v>
      </c>
      <c r="Y88" s="49">
        <v>100</v>
      </c>
      <c r="Z88" s="48">
        <v>1</v>
      </c>
      <c r="AA88" s="70" t="s">
        <v>280</v>
      </c>
      <c r="AB88" s="99">
        <v>43604.038831018515</v>
      </c>
      <c r="AC88" s="70" t="s">
        <v>383</v>
      </c>
      <c r="AD88" s="70"/>
      <c r="AE88" s="70"/>
      <c r="AF88" s="70" t="s">
        <v>407</v>
      </c>
      <c r="AG88" s="70"/>
      <c r="AH88" s="101" t="s">
        <v>430</v>
      </c>
      <c r="AI88" s="99">
        <v>43604.038831018515</v>
      </c>
      <c r="AJ88" s="105">
        <v>43604</v>
      </c>
      <c r="AK88" s="72" t="s">
        <v>467</v>
      </c>
      <c r="AL88" s="101" t="s">
        <v>516</v>
      </c>
      <c r="AM88" s="70"/>
      <c r="AN88" s="70"/>
      <c r="AO88" s="72" t="s">
        <v>564</v>
      </c>
      <c r="AP88" s="72" t="s">
        <v>582</v>
      </c>
      <c r="AQ88" s="70" t="b">
        <v>0</v>
      </c>
      <c r="AR88" s="70">
        <v>1</v>
      </c>
      <c r="AS88" s="72" t="s">
        <v>591</v>
      </c>
      <c r="AT88" s="70" t="b">
        <v>0</v>
      </c>
      <c r="AU88" s="70" t="s">
        <v>596</v>
      </c>
      <c r="AV88" s="70"/>
      <c r="AW88" s="72" t="s">
        <v>586</v>
      </c>
      <c r="AX88" s="70" t="b">
        <v>0</v>
      </c>
      <c r="AY88" s="70">
        <v>1</v>
      </c>
      <c r="AZ88" s="72" t="s">
        <v>586</v>
      </c>
      <c r="BA88" s="70" t="s">
        <v>602</v>
      </c>
      <c r="BB88" s="70" t="b">
        <v>0</v>
      </c>
      <c r="BC88" s="72" t="s">
        <v>582</v>
      </c>
      <c r="BD88" s="70" t="s">
        <v>280</v>
      </c>
      <c r="BE88" s="70">
        <v>0</v>
      </c>
      <c r="BF88" s="70">
        <v>0</v>
      </c>
      <c r="BG88" s="70"/>
      <c r="BH88" s="70"/>
      <c r="BI88" s="70"/>
      <c r="BJ88" s="70"/>
      <c r="BK88" s="70"/>
      <c r="BL88" s="70"/>
      <c r="BM88" s="70"/>
      <c r="BN88" s="70"/>
    </row>
    <row r="89" spans="1:66" ht="15">
      <c r="A89" s="66" t="s">
        <v>335</v>
      </c>
      <c r="B89" s="66" t="s">
        <v>335</v>
      </c>
      <c r="C89" s="68" t="s">
        <v>1229</v>
      </c>
      <c r="D89" s="75">
        <v>10</v>
      </c>
      <c r="E89" s="76" t="s">
        <v>136</v>
      </c>
      <c r="F89" s="77">
        <v>6</v>
      </c>
      <c r="G89" s="68"/>
      <c r="H89" s="78"/>
      <c r="I89" s="79"/>
      <c r="J89" s="79"/>
      <c r="K89" s="34" t="s">
        <v>65</v>
      </c>
      <c r="L89" s="86">
        <v>89</v>
      </c>
      <c r="M89" s="86"/>
      <c r="N89" s="81"/>
      <c r="O89" s="70">
        <v>4</v>
      </c>
      <c r="P89" s="67" t="str">
        <f>REPLACE(INDEX(GroupVertices[Group],MATCH(Edges[[#This Row],[Vertex 1]],GroupVertices[Vertex],0)),1,1,"")</f>
        <v>3</v>
      </c>
      <c r="Q89" s="67" t="str">
        <f>REPLACE(INDEX(GroupVertices[Group],MATCH(Edges[[#This Row],[Vertex 2]],GroupVertices[Vertex],0)),1,1,"")</f>
        <v>3</v>
      </c>
      <c r="R89" s="48">
        <v>0</v>
      </c>
      <c r="S89" s="49">
        <v>0</v>
      </c>
      <c r="T89" s="48">
        <v>0</v>
      </c>
      <c r="U89" s="49">
        <v>0</v>
      </c>
      <c r="V89" s="48">
        <v>0</v>
      </c>
      <c r="W89" s="49">
        <v>0</v>
      </c>
      <c r="X89" s="48">
        <v>1</v>
      </c>
      <c r="Y89" s="49">
        <v>100</v>
      </c>
      <c r="Z89" s="48">
        <v>1</v>
      </c>
      <c r="AA89" s="70" t="s">
        <v>280</v>
      </c>
      <c r="AB89" s="99">
        <v>43604.045752314814</v>
      </c>
      <c r="AC89" s="70" t="s">
        <v>382</v>
      </c>
      <c r="AD89" s="70"/>
      <c r="AE89" s="70"/>
      <c r="AF89" s="70" t="s">
        <v>407</v>
      </c>
      <c r="AG89" s="70"/>
      <c r="AH89" s="101" t="s">
        <v>430</v>
      </c>
      <c r="AI89" s="99">
        <v>43604.045752314814</v>
      </c>
      <c r="AJ89" s="105">
        <v>43604</v>
      </c>
      <c r="AK89" s="72" t="s">
        <v>468</v>
      </c>
      <c r="AL89" s="101" t="s">
        <v>517</v>
      </c>
      <c r="AM89" s="70"/>
      <c r="AN89" s="70"/>
      <c r="AO89" s="72" t="s">
        <v>565</v>
      </c>
      <c r="AP89" s="72" t="s">
        <v>564</v>
      </c>
      <c r="AQ89" s="70" t="b">
        <v>0</v>
      </c>
      <c r="AR89" s="70">
        <v>2</v>
      </c>
      <c r="AS89" s="72" t="s">
        <v>591</v>
      </c>
      <c r="AT89" s="70" t="b">
        <v>0</v>
      </c>
      <c r="AU89" s="70" t="s">
        <v>596</v>
      </c>
      <c r="AV89" s="70"/>
      <c r="AW89" s="72" t="s">
        <v>586</v>
      </c>
      <c r="AX89" s="70" t="b">
        <v>0</v>
      </c>
      <c r="AY89" s="70">
        <v>1</v>
      </c>
      <c r="AZ89" s="72" t="s">
        <v>586</v>
      </c>
      <c r="BA89" s="70" t="s">
        <v>602</v>
      </c>
      <c r="BB89" s="70" t="b">
        <v>0</v>
      </c>
      <c r="BC89" s="72" t="s">
        <v>564</v>
      </c>
      <c r="BD89" s="70" t="s">
        <v>280</v>
      </c>
      <c r="BE89" s="70">
        <v>0</v>
      </c>
      <c r="BF89" s="70">
        <v>0</v>
      </c>
      <c r="BG89" s="70"/>
      <c r="BH89" s="70"/>
      <c r="BI89" s="70"/>
      <c r="BJ89" s="70"/>
      <c r="BK89" s="70"/>
      <c r="BL89" s="70"/>
      <c r="BM89" s="70"/>
      <c r="BN89" s="70"/>
    </row>
    <row r="90" spans="1:66" ht="15">
      <c r="A90" s="66" t="s">
        <v>335</v>
      </c>
      <c r="B90" s="66" t="s">
        <v>335</v>
      </c>
      <c r="C90" s="68" t="s">
        <v>1229</v>
      </c>
      <c r="D90" s="75">
        <v>10</v>
      </c>
      <c r="E90" s="76" t="s">
        <v>136</v>
      </c>
      <c r="F90" s="77">
        <v>6</v>
      </c>
      <c r="G90" s="68"/>
      <c r="H90" s="78"/>
      <c r="I90" s="79"/>
      <c r="J90" s="79"/>
      <c r="K90" s="34" t="s">
        <v>65</v>
      </c>
      <c r="L90" s="86">
        <v>90</v>
      </c>
      <c r="M90" s="86"/>
      <c r="N90" s="81"/>
      <c r="O90" s="70">
        <v>4</v>
      </c>
      <c r="P90" s="67" t="str">
        <f>REPLACE(INDEX(GroupVertices[Group],MATCH(Edges[[#This Row],[Vertex 1]],GroupVertices[Vertex],0)),1,1,"")</f>
        <v>3</v>
      </c>
      <c r="Q90" s="67" t="str">
        <f>REPLACE(INDEX(GroupVertices[Group],MATCH(Edges[[#This Row],[Vertex 2]],GroupVertices[Vertex],0)),1,1,"")</f>
        <v>3</v>
      </c>
      <c r="R90" s="48">
        <v>0</v>
      </c>
      <c r="S90" s="49">
        <v>0</v>
      </c>
      <c r="T90" s="48">
        <v>2</v>
      </c>
      <c r="U90" s="49">
        <v>10.526315789473685</v>
      </c>
      <c r="V90" s="48">
        <v>0</v>
      </c>
      <c r="W90" s="49">
        <v>0</v>
      </c>
      <c r="X90" s="48">
        <v>17</v>
      </c>
      <c r="Y90" s="49">
        <v>89.47368421052632</v>
      </c>
      <c r="Z90" s="48">
        <v>19</v>
      </c>
      <c r="AA90" s="70" t="s">
        <v>280</v>
      </c>
      <c r="AB90" s="99">
        <v>43604.0471875</v>
      </c>
      <c r="AC90" s="70" t="s">
        <v>381</v>
      </c>
      <c r="AD90" s="101" t="s">
        <v>393</v>
      </c>
      <c r="AE90" s="70" t="s">
        <v>398</v>
      </c>
      <c r="AF90" s="70" t="s">
        <v>407</v>
      </c>
      <c r="AG90" s="70"/>
      <c r="AH90" s="101" t="s">
        <v>430</v>
      </c>
      <c r="AI90" s="99">
        <v>43604.0471875</v>
      </c>
      <c r="AJ90" s="105">
        <v>43604</v>
      </c>
      <c r="AK90" s="72" t="s">
        <v>469</v>
      </c>
      <c r="AL90" s="101" t="s">
        <v>518</v>
      </c>
      <c r="AM90" s="70"/>
      <c r="AN90" s="70"/>
      <c r="AO90" s="72" t="s">
        <v>566</v>
      </c>
      <c r="AP90" s="72" t="s">
        <v>565</v>
      </c>
      <c r="AQ90" s="70" t="b">
        <v>0</v>
      </c>
      <c r="AR90" s="70">
        <v>3</v>
      </c>
      <c r="AS90" s="72" t="s">
        <v>591</v>
      </c>
      <c r="AT90" s="70" t="b">
        <v>0</v>
      </c>
      <c r="AU90" s="70" t="s">
        <v>595</v>
      </c>
      <c r="AV90" s="70"/>
      <c r="AW90" s="72" t="s">
        <v>586</v>
      </c>
      <c r="AX90" s="70" t="b">
        <v>0</v>
      </c>
      <c r="AY90" s="70">
        <v>2</v>
      </c>
      <c r="AZ90" s="72" t="s">
        <v>586</v>
      </c>
      <c r="BA90" s="70" t="s">
        <v>602</v>
      </c>
      <c r="BB90" s="70" t="b">
        <v>0</v>
      </c>
      <c r="BC90" s="72" t="s">
        <v>565</v>
      </c>
      <c r="BD90" s="70" t="s">
        <v>280</v>
      </c>
      <c r="BE90" s="70">
        <v>0</v>
      </c>
      <c r="BF90" s="70">
        <v>0</v>
      </c>
      <c r="BG90" s="70"/>
      <c r="BH90" s="70"/>
      <c r="BI90" s="70"/>
      <c r="BJ90" s="70"/>
      <c r="BK90" s="70"/>
      <c r="BL90" s="70"/>
      <c r="BM90" s="70"/>
      <c r="BN90" s="70"/>
    </row>
    <row r="91" spans="1:66" ht="15">
      <c r="A91" s="66" t="s">
        <v>335</v>
      </c>
      <c r="B91" s="66" t="s">
        <v>335</v>
      </c>
      <c r="C91" s="68" t="s">
        <v>1229</v>
      </c>
      <c r="D91" s="75">
        <v>10</v>
      </c>
      <c r="E91" s="76" t="s">
        <v>136</v>
      </c>
      <c r="F91" s="77">
        <v>6</v>
      </c>
      <c r="G91" s="68"/>
      <c r="H91" s="78"/>
      <c r="I91" s="79"/>
      <c r="J91" s="79"/>
      <c r="K91" s="34" t="s">
        <v>65</v>
      </c>
      <c r="L91" s="86">
        <v>91</v>
      </c>
      <c r="M91" s="86"/>
      <c r="N91" s="81"/>
      <c r="O91" s="70">
        <v>4</v>
      </c>
      <c r="P91" s="67" t="str">
        <f>REPLACE(INDEX(GroupVertices[Group],MATCH(Edges[[#This Row],[Vertex 1]],GroupVertices[Vertex],0)),1,1,"")</f>
        <v>3</v>
      </c>
      <c r="Q91" s="67" t="str">
        <f>REPLACE(INDEX(GroupVertices[Group],MATCH(Edges[[#This Row],[Vertex 2]],GroupVertices[Vertex],0)),1,1,"")</f>
        <v>3</v>
      </c>
      <c r="R91" s="48">
        <v>1</v>
      </c>
      <c r="S91" s="49">
        <v>3.5714285714285716</v>
      </c>
      <c r="T91" s="48">
        <v>1</v>
      </c>
      <c r="U91" s="49">
        <v>3.5714285714285716</v>
      </c>
      <c r="V91" s="48">
        <v>0</v>
      </c>
      <c r="W91" s="49">
        <v>0</v>
      </c>
      <c r="X91" s="48">
        <v>26</v>
      </c>
      <c r="Y91" s="49">
        <v>92.85714285714286</v>
      </c>
      <c r="Z91" s="48">
        <v>28</v>
      </c>
      <c r="AA91" s="70" t="s">
        <v>280</v>
      </c>
      <c r="AB91" s="99">
        <v>43604.05585648148</v>
      </c>
      <c r="AC91" s="70" t="s">
        <v>388</v>
      </c>
      <c r="AD91" s="101" t="s">
        <v>394</v>
      </c>
      <c r="AE91" s="70" t="s">
        <v>398</v>
      </c>
      <c r="AF91" s="70" t="s">
        <v>407</v>
      </c>
      <c r="AG91" s="70"/>
      <c r="AH91" s="101" t="s">
        <v>430</v>
      </c>
      <c r="AI91" s="99">
        <v>43604.05585648148</v>
      </c>
      <c r="AJ91" s="105">
        <v>43604</v>
      </c>
      <c r="AK91" s="72" t="s">
        <v>470</v>
      </c>
      <c r="AL91" s="101" t="s">
        <v>519</v>
      </c>
      <c r="AM91" s="70"/>
      <c r="AN91" s="70"/>
      <c r="AO91" s="72" t="s">
        <v>567</v>
      </c>
      <c r="AP91" s="70"/>
      <c r="AQ91" s="70" t="b">
        <v>0</v>
      </c>
      <c r="AR91" s="70">
        <v>1</v>
      </c>
      <c r="AS91" s="72" t="s">
        <v>586</v>
      </c>
      <c r="AT91" s="70" t="b">
        <v>0</v>
      </c>
      <c r="AU91" s="70" t="s">
        <v>595</v>
      </c>
      <c r="AV91" s="70"/>
      <c r="AW91" s="72" t="s">
        <v>586</v>
      </c>
      <c r="AX91" s="70" t="b">
        <v>0</v>
      </c>
      <c r="AY91" s="70">
        <v>1</v>
      </c>
      <c r="AZ91" s="72" t="s">
        <v>586</v>
      </c>
      <c r="BA91" s="70" t="s">
        <v>602</v>
      </c>
      <c r="BB91" s="70" t="b">
        <v>0</v>
      </c>
      <c r="BC91" s="72" t="s">
        <v>567</v>
      </c>
      <c r="BD91" s="70" t="s">
        <v>280</v>
      </c>
      <c r="BE91" s="70">
        <v>0</v>
      </c>
      <c r="BF91" s="70">
        <v>0</v>
      </c>
      <c r="BG91" s="70"/>
      <c r="BH91" s="70"/>
      <c r="BI91" s="70"/>
      <c r="BJ91" s="70"/>
      <c r="BK91" s="70"/>
      <c r="BL91" s="70"/>
      <c r="BM91" s="70"/>
      <c r="BN91" s="70"/>
    </row>
    <row r="92" spans="1:66" ht="15">
      <c r="A92" s="66" t="s">
        <v>332</v>
      </c>
      <c r="B92" s="66" t="s">
        <v>335</v>
      </c>
      <c r="C92" s="68" t="s">
        <v>1228</v>
      </c>
      <c r="D92" s="75">
        <v>10</v>
      </c>
      <c r="E92" s="76" t="s">
        <v>136</v>
      </c>
      <c r="F92" s="77">
        <v>23.333333333333336</v>
      </c>
      <c r="G92" s="68"/>
      <c r="H92" s="78"/>
      <c r="I92" s="79"/>
      <c r="J92" s="79"/>
      <c r="K92" s="34" t="s">
        <v>65</v>
      </c>
      <c r="L92" s="86">
        <v>92</v>
      </c>
      <c r="M92" s="86"/>
      <c r="N92" s="81"/>
      <c r="O92" s="70">
        <v>2</v>
      </c>
      <c r="P92" s="67" t="str">
        <f>REPLACE(INDEX(GroupVertices[Group],MATCH(Edges[[#This Row],[Vertex 1]],GroupVertices[Vertex],0)),1,1,"")</f>
        <v>2</v>
      </c>
      <c r="Q92" s="67" t="str">
        <f>REPLACE(INDEX(GroupVertices[Group],MATCH(Edges[[#This Row],[Vertex 2]],GroupVertices[Vertex],0)),1,1,"")</f>
        <v>3</v>
      </c>
      <c r="R92" s="48">
        <v>0</v>
      </c>
      <c r="S92" s="49">
        <v>0</v>
      </c>
      <c r="T92" s="48">
        <v>2</v>
      </c>
      <c r="U92" s="49">
        <v>10.526315789473685</v>
      </c>
      <c r="V92" s="48">
        <v>0</v>
      </c>
      <c r="W92" s="49">
        <v>0</v>
      </c>
      <c r="X92" s="48">
        <v>17</v>
      </c>
      <c r="Y92" s="49">
        <v>89.47368421052632</v>
      </c>
      <c r="Z92" s="48">
        <v>19</v>
      </c>
      <c r="AA92" s="70" t="s">
        <v>368</v>
      </c>
      <c r="AB92" s="99">
        <v>43604.14445601852</v>
      </c>
      <c r="AC92" s="70" t="s">
        <v>381</v>
      </c>
      <c r="AD92" s="70"/>
      <c r="AE92" s="70"/>
      <c r="AF92" s="70"/>
      <c r="AG92" s="70"/>
      <c r="AH92" s="101" t="s">
        <v>428</v>
      </c>
      <c r="AI92" s="99">
        <v>43604.14445601852</v>
      </c>
      <c r="AJ92" s="105">
        <v>43604</v>
      </c>
      <c r="AK92" s="72" t="s">
        <v>471</v>
      </c>
      <c r="AL92" s="101" t="s">
        <v>520</v>
      </c>
      <c r="AM92" s="70"/>
      <c r="AN92" s="70"/>
      <c r="AO92" s="72" t="s">
        <v>568</v>
      </c>
      <c r="AP92" s="70"/>
      <c r="AQ92" s="70" t="b">
        <v>0</v>
      </c>
      <c r="AR92" s="70">
        <v>0</v>
      </c>
      <c r="AS92" s="72" t="s">
        <v>586</v>
      </c>
      <c r="AT92" s="70" t="b">
        <v>0</v>
      </c>
      <c r="AU92" s="70" t="s">
        <v>595</v>
      </c>
      <c r="AV92" s="70"/>
      <c r="AW92" s="72" t="s">
        <v>586</v>
      </c>
      <c r="AX92" s="70" t="b">
        <v>0</v>
      </c>
      <c r="AY92" s="70">
        <v>2</v>
      </c>
      <c r="AZ92" s="72" t="s">
        <v>566</v>
      </c>
      <c r="BA92" s="70" t="s">
        <v>599</v>
      </c>
      <c r="BB92" s="70" t="b">
        <v>0</v>
      </c>
      <c r="BC92" s="72" t="s">
        <v>566</v>
      </c>
      <c r="BD92" s="70" t="s">
        <v>280</v>
      </c>
      <c r="BE92" s="70">
        <v>0</v>
      </c>
      <c r="BF92" s="70">
        <v>0</v>
      </c>
      <c r="BG92" s="70"/>
      <c r="BH92" s="70"/>
      <c r="BI92" s="70"/>
      <c r="BJ92" s="70"/>
      <c r="BK92" s="70"/>
      <c r="BL92" s="70"/>
      <c r="BM92" s="70"/>
      <c r="BN92" s="70"/>
    </row>
    <row r="93" spans="1:66" ht="15">
      <c r="A93" s="66" t="s">
        <v>332</v>
      </c>
      <c r="B93" s="66" t="s">
        <v>335</v>
      </c>
      <c r="C93" s="68" t="s">
        <v>1228</v>
      </c>
      <c r="D93" s="75">
        <v>10</v>
      </c>
      <c r="E93" s="76" t="s">
        <v>136</v>
      </c>
      <c r="F93" s="77">
        <v>23.333333333333336</v>
      </c>
      <c r="G93" s="68"/>
      <c r="H93" s="78"/>
      <c r="I93" s="79"/>
      <c r="J93" s="79"/>
      <c r="K93" s="34" t="s">
        <v>65</v>
      </c>
      <c r="L93" s="86">
        <v>93</v>
      </c>
      <c r="M93" s="86"/>
      <c r="N93" s="81"/>
      <c r="O93" s="70">
        <v>2</v>
      </c>
      <c r="P93" s="67" t="str">
        <f>REPLACE(INDEX(GroupVertices[Group],MATCH(Edges[[#This Row],[Vertex 1]],GroupVertices[Vertex],0)),1,1,"")</f>
        <v>2</v>
      </c>
      <c r="Q93" s="67" t="str">
        <f>REPLACE(INDEX(GroupVertices[Group],MATCH(Edges[[#This Row],[Vertex 2]],GroupVertices[Vertex],0)),1,1,"")</f>
        <v>3</v>
      </c>
      <c r="R93" s="48">
        <v>1</v>
      </c>
      <c r="S93" s="49">
        <v>3.5714285714285716</v>
      </c>
      <c r="T93" s="48">
        <v>1</v>
      </c>
      <c r="U93" s="49">
        <v>3.5714285714285716</v>
      </c>
      <c r="V93" s="48">
        <v>0</v>
      </c>
      <c r="W93" s="49">
        <v>0</v>
      </c>
      <c r="X93" s="48">
        <v>26</v>
      </c>
      <c r="Y93" s="49">
        <v>92.85714285714286</v>
      </c>
      <c r="Z93" s="48">
        <v>28</v>
      </c>
      <c r="AA93" s="70" t="s">
        <v>368</v>
      </c>
      <c r="AB93" s="99">
        <v>43604.14616898148</v>
      </c>
      <c r="AC93" s="70" t="s">
        <v>388</v>
      </c>
      <c r="AD93" s="70"/>
      <c r="AE93" s="70"/>
      <c r="AF93" s="70"/>
      <c r="AG93" s="70"/>
      <c r="AH93" s="101" t="s">
        <v>428</v>
      </c>
      <c r="AI93" s="99">
        <v>43604.14616898148</v>
      </c>
      <c r="AJ93" s="105">
        <v>43604</v>
      </c>
      <c r="AK93" s="72" t="s">
        <v>472</v>
      </c>
      <c r="AL93" s="101" t="s">
        <v>521</v>
      </c>
      <c r="AM93" s="70"/>
      <c r="AN93" s="70"/>
      <c r="AO93" s="72" t="s">
        <v>569</v>
      </c>
      <c r="AP93" s="70"/>
      <c r="AQ93" s="70" t="b">
        <v>0</v>
      </c>
      <c r="AR93" s="70">
        <v>0</v>
      </c>
      <c r="AS93" s="72" t="s">
        <v>586</v>
      </c>
      <c r="AT93" s="70" t="b">
        <v>0</v>
      </c>
      <c r="AU93" s="70" t="s">
        <v>595</v>
      </c>
      <c r="AV93" s="70"/>
      <c r="AW93" s="72" t="s">
        <v>586</v>
      </c>
      <c r="AX93" s="70" t="b">
        <v>0</v>
      </c>
      <c r="AY93" s="70">
        <v>1</v>
      </c>
      <c r="AZ93" s="72" t="s">
        <v>567</v>
      </c>
      <c r="BA93" s="70" t="s">
        <v>599</v>
      </c>
      <c r="BB93" s="70" t="b">
        <v>0</v>
      </c>
      <c r="BC93" s="72" t="s">
        <v>567</v>
      </c>
      <c r="BD93" s="70" t="s">
        <v>280</v>
      </c>
      <c r="BE93" s="70">
        <v>0</v>
      </c>
      <c r="BF93" s="70">
        <v>0</v>
      </c>
      <c r="BG93" s="70"/>
      <c r="BH93" s="70"/>
      <c r="BI93" s="70"/>
      <c r="BJ93" s="70"/>
      <c r="BK93" s="70"/>
      <c r="BL93" s="70"/>
      <c r="BM93" s="70"/>
      <c r="BN93" s="70"/>
    </row>
    <row r="94" spans="1:66" ht="15">
      <c r="A94" s="66" t="s">
        <v>336</v>
      </c>
      <c r="B94" s="66" t="s">
        <v>327</v>
      </c>
      <c r="C94" s="68" t="s">
        <v>1227</v>
      </c>
      <c r="D94" s="75">
        <v>3</v>
      </c>
      <c r="E94" s="76" t="s">
        <v>132</v>
      </c>
      <c r="F94" s="77">
        <v>32</v>
      </c>
      <c r="G94" s="68"/>
      <c r="H94" s="78"/>
      <c r="I94" s="79"/>
      <c r="J94" s="79"/>
      <c r="K94" s="34" t="s">
        <v>65</v>
      </c>
      <c r="L94" s="86">
        <v>94</v>
      </c>
      <c r="M94" s="86"/>
      <c r="N94" s="81"/>
      <c r="O94" s="70">
        <v>1</v>
      </c>
      <c r="P94" s="67" t="str">
        <f>REPLACE(INDEX(GroupVertices[Group],MATCH(Edges[[#This Row],[Vertex 1]],GroupVertices[Vertex],0)),1,1,"")</f>
        <v>1</v>
      </c>
      <c r="Q94" s="67" t="str">
        <f>REPLACE(INDEX(GroupVertices[Group],MATCH(Edges[[#This Row],[Vertex 2]],GroupVertices[Vertex],0)),1,1,"")</f>
        <v>3</v>
      </c>
      <c r="R94" s="48"/>
      <c r="S94" s="49"/>
      <c r="T94" s="48"/>
      <c r="U94" s="49"/>
      <c r="V94" s="48"/>
      <c r="W94" s="49"/>
      <c r="X94" s="48"/>
      <c r="Y94" s="49"/>
      <c r="Z94" s="48"/>
      <c r="AA94" s="70" t="s">
        <v>369</v>
      </c>
      <c r="AB94" s="99">
        <v>43603.697071759256</v>
      </c>
      <c r="AC94" s="70" t="s">
        <v>385</v>
      </c>
      <c r="AD94" s="70"/>
      <c r="AE94" s="70"/>
      <c r="AF94" s="70"/>
      <c r="AG94" s="70"/>
      <c r="AH94" s="101" t="s">
        <v>431</v>
      </c>
      <c r="AI94" s="99">
        <v>43603.697071759256</v>
      </c>
      <c r="AJ94" s="105">
        <v>43603</v>
      </c>
      <c r="AK94" s="72" t="s">
        <v>473</v>
      </c>
      <c r="AL94" s="101" t="s">
        <v>522</v>
      </c>
      <c r="AM94" s="70"/>
      <c r="AN94" s="70"/>
      <c r="AO94" s="72" t="s">
        <v>570</v>
      </c>
      <c r="AP94" s="70"/>
      <c r="AQ94" s="70" t="b">
        <v>0</v>
      </c>
      <c r="AR94" s="70">
        <v>0</v>
      </c>
      <c r="AS94" s="72" t="s">
        <v>586</v>
      </c>
      <c r="AT94" s="70" t="b">
        <v>0</v>
      </c>
      <c r="AU94" s="70" t="s">
        <v>595</v>
      </c>
      <c r="AV94" s="70"/>
      <c r="AW94" s="72" t="s">
        <v>586</v>
      </c>
      <c r="AX94" s="70" t="b">
        <v>0</v>
      </c>
      <c r="AY94" s="70">
        <v>2</v>
      </c>
      <c r="AZ94" s="72" t="s">
        <v>571</v>
      </c>
      <c r="BA94" s="70" t="s">
        <v>599</v>
      </c>
      <c r="BB94" s="70" t="b">
        <v>0</v>
      </c>
      <c r="BC94" s="72" t="s">
        <v>571</v>
      </c>
      <c r="BD94" s="70" t="s">
        <v>280</v>
      </c>
      <c r="BE94" s="70">
        <v>0</v>
      </c>
      <c r="BF94" s="70">
        <v>0</v>
      </c>
      <c r="BG94" s="70"/>
      <c r="BH94" s="70"/>
      <c r="BI94" s="70"/>
      <c r="BJ94" s="70"/>
      <c r="BK94" s="70"/>
      <c r="BL94" s="70"/>
      <c r="BM94" s="70"/>
      <c r="BN94" s="70"/>
    </row>
    <row r="95" spans="1:66" ht="15">
      <c r="A95" s="66" t="s">
        <v>337</v>
      </c>
      <c r="B95" s="66" t="s">
        <v>327</v>
      </c>
      <c r="C95" s="68" t="s">
        <v>1227</v>
      </c>
      <c r="D95" s="75">
        <v>3</v>
      </c>
      <c r="E95" s="76" t="s">
        <v>132</v>
      </c>
      <c r="F95" s="77">
        <v>32</v>
      </c>
      <c r="G95" s="68"/>
      <c r="H95" s="78"/>
      <c r="I95" s="79"/>
      <c r="J95" s="79"/>
      <c r="K95" s="34" t="s">
        <v>65</v>
      </c>
      <c r="L95" s="86">
        <v>95</v>
      </c>
      <c r="M95" s="86"/>
      <c r="N95" s="81"/>
      <c r="O95" s="70">
        <v>1</v>
      </c>
      <c r="P95" s="67" t="str">
        <f>REPLACE(INDEX(GroupVertices[Group],MATCH(Edges[[#This Row],[Vertex 1]],GroupVertices[Vertex],0)),1,1,"")</f>
        <v>1</v>
      </c>
      <c r="Q95" s="67" t="str">
        <f>REPLACE(INDEX(GroupVertices[Group],MATCH(Edges[[#This Row],[Vertex 2]],GroupVertices[Vertex],0)),1,1,"")</f>
        <v>3</v>
      </c>
      <c r="R95" s="48"/>
      <c r="S95" s="49"/>
      <c r="T95" s="48"/>
      <c r="U95" s="49"/>
      <c r="V95" s="48"/>
      <c r="W95" s="49"/>
      <c r="X95" s="48"/>
      <c r="Y95" s="49"/>
      <c r="Z95" s="48"/>
      <c r="AA95" s="70" t="s">
        <v>369</v>
      </c>
      <c r="AB95" s="99">
        <v>43603.69645833333</v>
      </c>
      <c r="AC95" s="70" t="s">
        <v>385</v>
      </c>
      <c r="AD95" s="70"/>
      <c r="AE95" s="70"/>
      <c r="AF95" s="70" t="s">
        <v>407</v>
      </c>
      <c r="AG95" s="70"/>
      <c r="AH95" s="101" t="s">
        <v>432</v>
      </c>
      <c r="AI95" s="99">
        <v>43603.69645833333</v>
      </c>
      <c r="AJ95" s="105">
        <v>43603</v>
      </c>
      <c r="AK95" s="72" t="s">
        <v>474</v>
      </c>
      <c r="AL95" s="101" t="s">
        <v>523</v>
      </c>
      <c r="AM95" s="70"/>
      <c r="AN95" s="70"/>
      <c r="AO95" s="72" t="s">
        <v>571</v>
      </c>
      <c r="AP95" s="72" t="s">
        <v>583</v>
      </c>
      <c r="AQ95" s="70" t="b">
        <v>0</v>
      </c>
      <c r="AR95" s="70">
        <v>4</v>
      </c>
      <c r="AS95" s="72" t="s">
        <v>592</v>
      </c>
      <c r="AT95" s="70" t="b">
        <v>0</v>
      </c>
      <c r="AU95" s="70" t="s">
        <v>595</v>
      </c>
      <c r="AV95" s="70"/>
      <c r="AW95" s="72" t="s">
        <v>586</v>
      </c>
      <c r="AX95" s="70" t="b">
        <v>0</v>
      </c>
      <c r="AY95" s="70">
        <v>2</v>
      </c>
      <c r="AZ95" s="72" t="s">
        <v>586</v>
      </c>
      <c r="BA95" s="70" t="s">
        <v>600</v>
      </c>
      <c r="BB95" s="70" t="b">
        <v>0</v>
      </c>
      <c r="BC95" s="72" t="s">
        <v>583</v>
      </c>
      <c r="BD95" s="70" t="s">
        <v>280</v>
      </c>
      <c r="BE95" s="70">
        <v>0</v>
      </c>
      <c r="BF95" s="70">
        <v>0</v>
      </c>
      <c r="BG95" s="70"/>
      <c r="BH95" s="70"/>
      <c r="BI95" s="70"/>
      <c r="BJ95" s="70"/>
      <c r="BK95" s="70"/>
      <c r="BL95" s="70"/>
      <c r="BM95" s="70"/>
      <c r="BN95" s="70"/>
    </row>
    <row r="96" spans="1:66" ht="15">
      <c r="A96" s="66" t="s">
        <v>327</v>
      </c>
      <c r="B96" s="66" t="s">
        <v>327</v>
      </c>
      <c r="C96" s="68" t="s">
        <v>1227</v>
      </c>
      <c r="D96" s="75">
        <v>3</v>
      </c>
      <c r="E96" s="76" t="s">
        <v>132</v>
      </c>
      <c r="F96" s="77">
        <v>32</v>
      </c>
      <c r="G96" s="68"/>
      <c r="H96" s="78"/>
      <c r="I96" s="79"/>
      <c r="J96" s="79"/>
      <c r="K96" s="34" t="s">
        <v>65</v>
      </c>
      <c r="L96" s="86">
        <v>96</v>
      </c>
      <c r="M96" s="86"/>
      <c r="N96" s="81"/>
      <c r="O96" s="70">
        <v>1</v>
      </c>
      <c r="P96" s="67" t="str">
        <f>REPLACE(INDEX(GroupVertices[Group],MATCH(Edges[[#This Row],[Vertex 1]],GroupVertices[Vertex],0)),1,1,"")</f>
        <v>3</v>
      </c>
      <c r="Q96" s="67" t="str">
        <f>REPLACE(INDEX(GroupVertices[Group],MATCH(Edges[[#This Row],[Vertex 2]],GroupVertices[Vertex],0)),1,1,"")</f>
        <v>3</v>
      </c>
      <c r="R96" s="48">
        <v>0</v>
      </c>
      <c r="S96" s="49">
        <v>0</v>
      </c>
      <c r="T96" s="48">
        <v>0</v>
      </c>
      <c r="U96" s="49">
        <v>0</v>
      </c>
      <c r="V96" s="48">
        <v>0</v>
      </c>
      <c r="W96" s="49">
        <v>0</v>
      </c>
      <c r="X96" s="48">
        <v>24</v>
      </c>
      <c r="Y96" s="49">
        <v>100</v>
      </c>
      <c r="Z96" s="48">
        <v>24</v>
      </c>
      <c r="AA96" s="70" t="s">
        <v>280</v>
      </c>
      <c r="AB96" s="99">
        <v>43601.134247685186</v>
      </c>
      <c r="AC96" s="70" t="s">
        <v>376</v>
      </c>
      <c r="AD96" s="70"/>
      <c r="AE96" s="70"/>
      <c r="AF96" s="70" t="s">
        <v>403</v>
      </c>
      <c r="AG96" s="101" t="s">
        <v>412</v>
      </c>
      <c r="AH96" s="101" t="s">
        <v>412</v>
      </c>
      <c r="AI96" s="99">
        <v>43601.134247685186</v>
      </c>
      <c r="AJ96" s="105">
        <v>43601</v>
      </c>
      <c r="AK96" s="72" t="s">
        <v>475</v>
      </c>
      <c r="AL96" s="101" t="s">
        <v>524</v>
      </c>
      <c r="AM96" s="70"/>
      <c r="AN96" s="70"/>
      <c r="AO96" s="72" t="s">
        <v>572</v>
      </c>
      <c r="AP96" s="70"/>
      <c r="AQ96" s="70" t="b">
        <v>0</v>
      </c>
      <c r="AR96" s="70">
        <v>3</v>
      </c>
      <c r="AS96" s="72" t="s">
        <v>586</v>
      </c>
      <c r="AT96" s="70" t="b">
        <v>0</v>
      </c>
      <c r="AU96" s="70" t="s">
        <v>595</v>
      </c>
      <c r="AV96" s="70"/>
      <c r="AW96" s="72" t="s">
        <v>586</v>
      </c>
      <c r="AX96" s="70" t="b">
        <v>0</v>
      </c>
      <c r="AY96" s="70">
        <v>2</v>
      </c>
      <c r="AZ96" s="72" t="s">
        <v>586</v>
      </c>
      <c r="BA96" s="70" t="s">
        <v>601</v>
      </c>
      <c r="BB96" s="70" t="b">
        <v>0</v>
      </c>
      <c r="BC96" s="72" t="s">
        <v>572</v>
      </c>
      <c r="BD96" s="70" t="s">
        <v>280</v>
      </c>
      <c r="BE96" s="70">
        <v>0</v>
      </c>
      <c r="BF96" s="70">
        <v>0</v>
      </c>
      <c r="BG96" s="70"/>
      <c r="BH96" s="70"/>
      <c r="BI96" s="70"/>
      <c r="BJ96" s="70"/>
      <c r="BK96" s="70"/>
      <c r="BL96" s="70"/>
      <c r="BM96" s="70"/>
      <c r="BN96" s="70"/>
    </row>
    <row r="97" spans="1:66" ht="15">
      <c r="A97" s="66" t="s">
        <v>332</v>
      </c>
      <c r="B97" s="66" t="s">
        <v>327</v>
      </c>
      <c r="C97" s="68" t="s">
        <v>1228</v>
      </c>
      <c r="D97" s="75">
        <v>10</v>
      </c>
      <c r="E97" s="76" t="s">
        <v>136</v>
      </c>
      <c r="F97" s="77">
        <v>23.333333333333336</v>
      </c>
      <c r="G97" s="68"/>
      <c r="H97" s="78"/>
      <c r="I97" s="79"/>
      <c r="J97" s="79"/>
      <c r="K97" s="34" t="s">
        <v>65</v>
      </c>
      <c r="L97" s="86">
        <v>97</v>
      </c>
      <c r="M97" s="86"/>
      <c r="N97" s="81"/>
      <c r="O97" s="70">
        <v>2</v>
      </c>
      <c r="P97" s="67" t="str">
        <f>REPLACE(INDEX(GroupVertices[Group],MATCH(Edges[[#This Row],[Vertex 1]],GroupVertices[Vertex],0)),1,1,"")</f>
        <v>2</v>
      </c>
      <c r="Q97" s="67" t="str">
        <f>REPLACE(INDEX(GroupVertices[Group],MATCH(Edges[[#This Row],[Vertex 2]],GroupVertices[Vertex],0)),1,1,"")</f>
        <v>3</v>
      </c>
      <c r="R97" s="48"/>
      <c r="S97" s="49"/>
      <c r="T97" s="48"/>
      <c r="U97" s="49"/>
      <c r="V97" s="48"/>
      <c r="W97" s="49"/>
      <c r="X97" s="48"/>
      <c r="Y97" s="49"/>
      <c r="Z97" s="48"/>
      <c r="AA97" s="70" t="s">
        <v>369</v>
      </c>
      <c r="AB97" s="99">
        <v>43604.14387731482</v>
      </c>
      <c r="AC97" s="70" t="s">
        <v>387</v>
      </c>
      <c r="AD97" s="70"/>
      <c r="AE97" s="70"/>
      <c r="AF97" s="70" t="s">
        <v>402</v>
      </c>
      <c r="AG97" s="70"/>
      <c r="AH97" s="101" t="s">
        <v>428</v>
      </c>
      <c r="AI97" s="99">
        <v>43604.14387731482</v>
      </c>
      <c r="AJ97" s="105">
        <v>43604</v>
      </c>
      <c r="AK97" s="72" t="s">
        <v>466</v>
      </c>
      <c r="AL97" s="101" t="s">
        <v>515</v>
      </c>
      <c r="AM97" s="70"/>
      <c r="AN97" s="70"/>
      <c r="AO97" s="72" t="s">
        <v>563</v>
      </c>
      <c r="AP97" s="72" t="s">
        <v>571</v>
      </c>
      <c r="AQ97" s="70" t="b">
        <v>0</v>
      </c>
      <c r="AR97" s="70">
        <v>4</v>
      </c>
      <c r="AS97" s="72" t="s">
        <v>590</v>
      </c>
      <c r="AT97" s="70" t="b">
        <v>0</v>
      </c>
      <c r="AU97" s="70" t="s">
        <v>595</v>
      </c>
      <c r="AV97" s="70"/>
      <c r="AW97" s="72" t="s">
        <v>586</v>
      </c>
      <c r="AX97" s="70" t="b">
        <v>0</v>
      </c>
      <c r="AY97" s="70">
        <v>0</v>
      </c>
      <c r="AZ97" s="72" t="s">
        <v>586</v>
      </c>
      <c r="BA97" s="70" t="s">
        <v>599</v>
      </c>
      <c r="BB97" s="70" t="b">
        <v>0</v>
      </c>
      <c r="BC97" s="72" t="s">
        <v>571</v>
      </c>
      <c r="BD97" s="70" t="s">
        <v>280</v>
      </c>
      <c r="BE97" s="70">
        <v>0</v>
      </c>
      <c r="BF97" s="70">
        <v>0</v>
      </c>
      <c r="BG97" s="70"/>
      <c r="BH97" s="70"/>
      <c r="BI97" s="70"/>
      <c r="BJ97" s="70"/>
      <c r="BK97" s="70"/>
      <c r="BL97" s="70"/>
      <c r="BM97" s="70"/>
      <c r="BN97" s="70"/>
    </row>
    <row r="98" spans="1:66" ht="15">
      <c r="A98" s="66" t="s">
        <v>332</v>
      </c>
      <c r="B98" s="66" t="s">
        <v>327</v>
      </c>
      <c r="C98" s="68" t="s">
        <v>1228</v>
      </c>
      <c r="D98" s="75">
        <v>10</v>
      </c>
      <c r="E98" s="76" t="s">
        <v>136</v>
      </c>
      <c r="F98" s="77">
        <v>23.333333333333336</v>
      </c>
      <c r="G98" s="68"/>
      <c r="H98" s="78"/>
      <c r="I98" s="79"/>
      <c r="J98" s="79"/>
      <c r="K98" s="34" t="s">
        <v>65</v>
      </c>
      <c r="L98" s="86">
        <v>98</v>
      </c>
      <c r="M98" s="86"/>
      <c r="N98" s="81"/>
      <c r="O98" s="70">
        <v>2</v>
      </c>
      <c r="P98" s="67" t="str">
        <f>REPLACE(INDEX(GroupVertices[Group],MATCH(Edges[[#This Row],[Vertex 1]],GroupVertices[Vertex],0)),1,1,"")</f>
        <v>2</v>
      </c>
      <c r="Q98" s="67" t="str">
        <f>REPLACE(INDEX(GroupVertices[Group],MATCH(Edges[[#This Row],[Vertex 2]],GroupVertices[Vertex],0)),1,1,"")</f>
        <v>3</v>
      </c>
      <c r="R98" s="48"/>
      <c r="S98" s="49"/>
      <c r="T98" s="48"/>
      <c r="U98" s="49"/>
      <c r="V98" s="48"/>
      <c r="W98" s="49"/>
      <c r="X98" s="48"/>
      <c r="Y98" s="49"/>
      <c r="Z98" s="48"/>
      <c r="AA98" s="70" t="s">
        <v>369</v>
      </c>
      <c r="AB98" s="99">
        <v>43604.38947916667</v>
      </c>
      <c r="AC98" s="70" t="s">
        <v>389</v>
      </c>
      <c r="AD98" s="70"/>
      <c r="AE98" s="70"/>
      <c r="AF98" s="70" t="s">
        <v>403</v>
      </c>
      <c r="AG98" s="70"/>
      <c r="AH98" s="101" t="s">
        <v>428</v>
      </c>
      <c r="AI98" s="99">
        <v>43604.38947916667</v>
      </c>
      <c r="AJ98" s="105">
        <v>43604</v>
      </c>
      <c r="AK98" s="72" t="s">
        <v>476</v>
      </c>
      <c r="AL98" s="101" t="s">
        <v>525</v>
      </c>
      <c r="AM98" s="70"/>
      <c r="AN98" s="70"/>
      <c r="AO98" s="72" t="s">
        <v>573</v>
      </c>
      <c r="AP98" s="72" t="s">
        <v>584</v>
      </c>
      <c r="AQ98" s="70" t="b">
        <v>0</v>
      </c>
      <c r="AR98" s="70">
        <v>0</v>
      </c>
      <c r="AS98" s="72" t="s">
        <v>593</v>
      </c>
      <c r="AT98" s="70" t="b">
        <v>0</v>
      </c>
      <c r="AU98" s="70" t="s">
        <v>595</v>
      </c>
      <c r="AV98" s="70"/>
      <c r="AW98" s="72" t="s">
        <v>586</v>
      </c>
      <c r="AX98" s="70" t="b">
        <v>0</v>
      </c>
      <c r="AY98" s="70">
        <v>0</v>
      </c>
      <c r="AZ98" s="72" t="s">
        <v>586</v>
      </c>
      <c r="BA98" s="70" t="s">
        <v>599</v>
      </c>
      <c r="BB98" s="70" t="b">
        <v>0</v>
      </c>
      <c r="BC98" s="72" t="s">
        <v>584</v>
      </c>
      <c r="BD98" s="70" t="s">
        <v>280</v>
      </c>
      <c r="BE98" s="70">
        <v>0</v>
      </c>
      <c r="BF98" s="70">
        <v>0</v>
      </c>
      <c r="BG98" s="70"/>
      <c r="BH98" s="70"/>
      <c r="BI98" s="70"/>
      <c r="BJ98" s="70"/>
      <c r="BK98" s="70"/>
      <c r="BL98" s="70"/>
      <c r="BM98" s="70"/>
      <c r="BN98" s="70"/>
    </row>
    <row r="99" spans="1:66" ht="15">
      <c r="A99" s="66" t="s">
        <v>336</v>
      </c>
      <c r="B99" s="66" t="s">
        <v>355</v>
      </c>
      <c r="C99" s="68" t="s">
        <v>1227</v>
      </c>
      <c r="D99" s="75">
        <v>3</v>
      </c>
      <c r="E99" s="76" t="s">
        <v>132</v>
      </c>
      <c r="F99" s="77">
        <v>32</v>
      </c>
      <c r="G99" s="68"/>
      <c r="H99" s="78"/>
      <c r="I99" s="79"/>
      <c r="J99" s="79"/>
      <c r="K99" s="34" t="s">
        <v>65</v>
      </c>
      <c r="L99" s="86">
        <v>99</v>
      </c>
      <c r="M99" s="86"/>
      <c r="N99" s="81"/>
      <c r="O99" s="70">
        <v>1</v>
      </c>
      <c r="P99" s="67" t="str">
        <f>REPLACE(INDEX(GroupVertices[Group],MATCH(Edges[[#This Row],[Vertex 1]],GroupVertices[Vertex],0)),1,1,"")</f>
        <v>1</v>
      </c>
      <c r="Q99" s="67" t="str">
        <f>REPLACE(INDEX(GroupVertices[Group],MATCH(Edges[[#This Row],[Vertex 2]],GroupVertices[Vertex],0)),1,1,"")</f>
        <v>1</v>
      </c>
      <c r="R99" s="48"/>
      <c r="S99" s="49"/>
      <c r="T99" s="48"/>
      <c r="U99" s="49"/>
      <c r="V99" s="48"/>
      <c r="W99" s="49"/>
      <c r="X99" s="48"/>
      <c r="Y99" s="49"/>
      <c r="Z99" s="48"/>
      <c r="AA99" s="70" t="s">
        <v>369</v>
      </c>
      <c r="AB99" s="99">
        <v>43603.697071759256</v>
      </c>
      <c r="AC99" s="70" t="s">
        <v>385</v>
      </c>
      <c r="AD99" s="70"/>
      <c r="AE99" s="70"/>
      <c r="AF99" s="70"/>
      <c r="AG99" s="70"/>
      <c r="AH99" s="101" t="s">
        <v>431</v>
      </c>
      <c r="AI99" s="99">
        <v>43603.697071759256</v>
      </c>
      <c r="AJ99" s="105">
        <v>43603</v>
      </c>
      <c r="AK99" s="72" t="s">
        <v>473</v>
      </c>
      <c r="AL99" s="101" t="s">
        <v>522</v>
      </c>
      <c r="AM99" s="70"/>
      <c r="AN99" s="70"/>
      <c r="AO99" s="72" t="s">
        <v>570</v>
      </c>
      <c r="AP99" s="70"/>
      <c r="AQ99" s="70" t="b">
        <v>0</v>
      </c>
      <c r="AR99" s="70">
        <v>0</v>
      </c>
      <c r="AS99" s="72" t="s">
        <v>586</v>
      </c>
      <c r="AT99" s="70" t="b">
        <v>0</v>
      </c>
      <c r="AU99" s="70" t="s">
        <v>595</v>
      </c>
      <c r="AV99" s="70"/>
      <c r="AW99" s="72" t="s">
        <v>586</v>
      </c>
      <c r="AX99" s="70" t="b">
        <v>0</v>
      </c>
      <c r="AY99" s="70">
        <v>2</v>
      </c>
      <c r="AZ99" s="72" t="s">
        <v>571</v>
      </c>
      <c r="BA99" s="70" t="s">
        <v>599</v>
      </c>
      <c r="BB99" s="70" t="b">
        <v>0</v>
      </c>
      <c r="BC99" s="72" t="s">
        <v>571</v>
      </c>
      <c r="BD99" s="70" t="s">
        <v>280</v>
      </c>
      <c r="BE99" s="70">
        <v>0</v>
      </c>
      <c r="BF99" s="70">
        <v>0</v>
      </c>
      <c r="BG99" s="70"/>
      <c r="BH99" s="70"/>
      <c r="BI99" s="70"/>
      <c r="BJ99" s="70"/>
      <c r="BK99" s="70"/>
      <c r="BL99" s="70"/>
      <c r="BM99" s="70"/>
      <c r="BN99" s="70"/>
    </row>
    <row r="100" spans="1:66" ht="15">
      <c r="A100" s="66" t="s">
        <v>337</v>
      </c>
      <c r="B100" s="66" t="s">
        <v>355</v>
      </c>
      <c r="C100" s="68" t="s">
        <v>1227</v>
      </c>
      <c r="D100" s="75">
        <v>3</v>
      </c>
      <c r="E100" s="76" t="s">
        <v>132</v>
      </c>
      <c r="F100" s="77">
        <v>32</v>
      </c>
      <c r="G100" s="68"/>
      <c r="H100" s="78"/>
      <c r="I100" s="79"/>
      <c r="J100" s="79"/>
      <c r="K100" s="34" t="s">
        <v>65</v>
      </c>
      <c r="L100" s="86">
        <v>100</v>
      </c>
      <c r="M100" s="86"/>
      <c r="N100" s="81"/>
      <c r="O100" s="70">
        <v>1</v>
      </c>
      <c r="P100" s="67" t="str">
        <f>REPLACE(INDEX(GroupVertices[Group],MATCH(Edges[[#This Row],[Vertex 1]],GroupVertices[Vertex],0)),1,1,"")</f>
        <v>1</v>
      </c>
      <c r="Q100" s="67" t="str">
        <f>REPLACE(INDEX(GroupVertices[Group],MATCH(Edges[[#This Row],[Vertex 2]],GroupVertices[Vertex],0)),1,1,"")</f>
        <v>1</v>
      </c>
      <c r="R100" s="48"/>
      <c r="S100" s="49"/>
      <c r="T100" s="48"/>
      <c r="U100" s="49"/>
      <c r="V100" s="48"/>
      <c r="W100" s="49"/>
      <c r="X100" s="48"/>
      <c r="Y100" s="49"/>
      <c r="Z100" s="48"/>
      <c r="AA100" s="70" t="s">
        <v>369</v>
      </c>
      <c r="AB100" s="99">
        <v>43603.69645833333</v>
      </c>
      <c r="AC100" s="70" t="s">
        <v>385</v>
      </c>
      <c r="AD100" s="70"/>
      <c r="AE100" s="70"/>
      <c r="AF100" s="70" t="s">
        <v>407</v>
      </c>
      <c r="AG100" s="70"/>
      <c r="AH100" s="101" t="s">
        <v>432</v>
      </c>
      <c r="AI100" s="99">
        <v>43603.69645833333</v>
      </c>
      <c r="AJ100" s="105">
        <v>43603</v>
      </c>
      <c r="AK100" s="72" t="s">
        <v>474</v>
      </c>
      <c r="AL100" s="101" t="s">
        <v>523</v>
      </c>
      <c r="AM100" s="70"/>
      <c r="AN100" s="70"/>
      <c r="AO100" s="72" t="s">
        <v>571</v>
      </c>
      <c r="AP100" s="72" t="s">
        <v>583</v>
      </c>
      <c r="AQ100" s="70" t="b">
        <v>0</v>
      </c>
      <c r="AR100" s="70">
        <v>4</v>
      </c>
      <c r="AS100" s="72" t="s">
        <v>592</v>
      </c>
      <c r="AT100" s="70" t="b">
        <v>0</v>
      </c>
      <c r="AU100" s="70" t="s">
        <v>595</v>
      </c>
      <c r="AV100" s="70"/>
      <c r="AW100" s="72" t="s">
        <v>586</v>
      </c>
      <c r="AX100" s="70" t="b">
        <v>0</v>
      </c>
      <c r="AY100" s="70">
        <v>2</v>
      </c>
      <c r="AZ100" s="72" t="s">
        <v>586</v>
      </c>
      <c r="BA100" s="70" t="s">
        <v>600</v>
      </c>
      <c r="BB100" s="70" t="b">
        <v>0</v>
      </c>
      <c r="BC100" s="72" t="s">
        <v>583</v>
      </c>
      <c r="BD100" s="70" t="s">
        <v>280</v>
      </c>
      <c r="BE100" s="70">
        <v>0</v>
      </c>
      <c r="BF100" s="70">
        <v>0</v>
      </c>
      <c r="BG100" s="70"/>
      <c r="BH100" s="70"/>
      <c r="BI100" s="70"/>
      <c r="BJ100" s="70"/>
      <c r="BK100" s="70"/>
      <c r="BL100" s="70"/>
      <c r="BM100" s="70"/>
      <c r="BN100" s="70"/>
    </row>
    <row r="101" spans="1:66" ht="15">
      <c r="A101" s="66" t="s">
        <v>332</v>
      </c>
      <c r="B101" s="66" t="s">
        <v>355</v>
      </c>
      <c r="C101" s="68" t="s">
        <v>1228</v>
      </c>
      <c r="D101" s="75">
        <v>10</v>
      </c>
      <c r="E101" s="76" t="s">
        <v>136</v>
      </c>
      <c r="F101" s="77">
        <v>23.333333333333336</v>
      </c>
      <c r="G101" s="68"/>
      <c r="H101" s="78"/>
      <c r="I101" s="79"/>
      <c r="J101" s="79"/>
      <c r="K101" s="34" t="s">
        <v>65</v>
      </c>
      <c r="L101" s="86">
        <v>101</v>
      </c>
      <c r="M101" s="86"/>
      <c r="N101" s="81"/>
      <c r="O101" s="70">
        <v>2</v>
      </c>
      <c r="P101" s="67" t="str">
        <f>REPLACE(INDEX(GroupVertices[Group],MATCH(Edges[[#This Row],[Vertex 1]],GroupVertices[Vertex],0)),1,1,"")</f>
        <v>2</v>
      </c>
      <c r="Q101" s="67" t="str">
        <f>REPLACE(INDEX(GroupVertices[Group],MATCH(Edges[[#This Row],[Vertex 2]],GroupVertices[Vertex],0)),1,1,"")</f>
        <v>1</v>
      </c>
      <c r="R101" s="48"/>
      <c r="S101" s="49"/>
      <c r="T101" s="48"/>
      <c r="U101" s="49"/>
      <c r="V101" s="48"/>
      <c r="W101" s="49"/>
      <c r="X101" s="48"/>
      <c r="Y101" s="49"/>
      <c r="Z101" s="48"/>
      <c r="AA101" s="70" t="s">
        <v>369</v>
      </c>
      <c r="AB101" s="99">
        <v>43604.14387731482</v>
      </c>
      <c r="AC101" s="70" t="s">
        <v>387</v>
      </c>
      <c r="AD101" s="70"/>
      <c r="AE101" s="70"/>
      <c r="AF101" s="70" t="s">
        <v>402</v>
      </c>
      <c r="AG101" s="70"/>
      <c r="AH101" s="101" t="s">
        <v>428</v>
      </c>
      <c r="AI101" s="99">
        <v>43604.14387731482</v>
      </c>
      <c r="AJ101" s="105">
        <v>43604</v>
      </c>
      <c r="AK101" s="72" t="s">
        <v>466</v>
      </c>
      <c r="AL101" s="101" t="s">
        <v>515</v>
      </c>
      <c r="AM101" s="70"/>
      <c r="AN101" s="70"/>
      <c r="AO101" s="72" t="s">
        <v>563</v>
      </c>
      <c r="AP101" s="72" t="s">
        <v>571</v>
      </c>
      <c r="AQ101" s="70" t="b">
        <v>0</v>
      </c>
      <c r="AR101" s="70">
        <v>4</v>
      </c>
      <c r="AS101" s="72" t="s">
        <v>590</v>
      </c>
      <c r="AT101" s="70" t="b">
        <v>0</v>
      </c>
      <c r="AU101" s="70" t="s">
        <v>595</v>
      </c>
      <c r="AV101" s="70"/>
      <c r="AW101" s="72" t="s">
        <v>586</v>
      </c>
      <c r="AX101" s="70" t="b">
        <v>0</v>
      </c>
      <c r="AY101" s="70">
        <v>0</v>
      </c>
      <c r="AZ101" s="72" t="s">
        <v>586</v>
      </c>
      <c r="BA101" s="70" t="s">
        <v>599</v>
      </c>
      <c r="BB101" s="70" t="b">
        <v>0</v>
      </c>
      <c r="BC101" s="72" t="s">
        <v>571</v>
      </c>
      <c r="BD101" s="70" t="s">
        <v>280</v>
      </c>
      <c r="BE101" s="70">
        <v>0</v>
      </c>
      <c r="BF101" s="70">
        <v>0</v>
      </c>
      <c r="BG101" s="70"/>
      <c r="BH101" s="70"/>
      <c r="BI101" s="70"/>
      <c r="BJ101" s="70"/>
      <c r="BK101" s="70"/>
      <c r="BL101" s="70"/>
      <c r="BM101" s="70"/>
      <c r="BN101" s="70"/>
    </row>
    <row r="102" spans="1:66" ht="15">
      <c r="A102" s="66" t="s">
        <v>332</v>
      </c>
      <c r="B102" s="66" t="s">
        <v>355</v>
      </c>
      <c r="C102" s="68" t="s">
        <v>1228</v>
      </c>
      <c r="D102" s="75">
        <v>10</v>
      </c>
      <c r="E102" s="76" t="s">
        <v>136</v>
      </c>
      <c r="F102" s="77">
        <v>23.333333333333336</v>
      </c>
      <c r="G102" s="68"/>
      <c r="H102" s="78"/>
      <c r="I102" s="79"/>
      <c r="J102" s="79"/>
      <c r="K102" s="34" t="s">
        <v>65</v>
      </c>
      <c r="L102" s="86">
        <v>102</v>
      </c>
      <c r="M102" s="86"/>
      <c r="N102" s="81"/>
      <c r="O102" s="70">
        <v>2</v>
      </c>
      <c r="P102" s="67" t="str">
        <f>REPLACE(INDEX(GroupVertices[Group],MATCH(Edges[[#This Row],[Vertex 1]],GroupVertices[Vertex],0)),1,1,"")</f>
        <v>2</v>
      </c>
      <c r="Q102" s="67" t="str">
        <f>REPLACE(INDEX(GroupVertices[Group],MATCH(Edges[[#This Row],[Vertex 2]],GroupVertices[Vertex],0)),1,1,"")</f>
        <v>1</v>
      </c>
      <c r="R102" s="48"/>
      <c r="S102" s="49"/>
      <c r="T102" s="48"/>
      <c r="U102" s="49"/>
      <c r="V102" s="48"/>
      <c r="W102" s="49"/>
      <c r="X102" s="48"/>
      <c r="Y102" s="49"/>
      <c r="Z102" s="48"/>
      <c r="AA102" s="70" t="s">
        <v>369</v>
      </c>
      <c r="AB102" s="99">
        <v>43604.38947916667</v>
      </c>
      <c r="AC102" s="70" t="s">
        <v>389</v>
      </c>
      <c r="AD102" s="70"/>
      <c r="AE102" s="70"/>
      <c r="AF102" s="70" t="s">
        <v>403</v>
      </c>
      <c r="AG102" s="70"/>
      <c r="AH102" s="101" t="s">
        <v>428</v>
      </c>
      <c r="AI102" s="99">
        <v>43604.38947916667</v>
      </c>
      <c r="AJ102" s="105">
        <v>43604</v>
      </c>
      <c r="AK102" s="72" t="s">
        <v>476</v>
      </c>
      <c r="AL102" s="101" t="s">
        <v>525</v>
      </c>
      <c r="AM102" s="70"/>
      <c r="AN102" s="70"/>
      <c r="AO102" s="72" t="s">
        <v>573</v>
      </c>
      <c r="AP102" s="72" t="s">
        <v>584</v>
      </c>
      <c r="AQ102" s="70" t="b">
        <v>0</v>
      </c>
      <c r="AR102" s="70">
        <v>0</v>
      </c>
      <c r="AS102" s="72" t="s">
        <v>593</v>
      </c>
      <c r="AT102" s="70" t="b">
        <v>0</v>
      </c>
      <c r="AU102" s="70" t="s">
        <v>595</v>
      </c>
      <c r="AV102" s="70"/>
      <c r="AW102" s="72" t="s">
        <v>586</v>
      </c>
      <c r="AX102" s="70" t="b">
        <v>0</v>
      </c>
      <c r="AY102" s="70">
        <v>0</v>
      </c>
      <c r="AZ102" s="72" t="s">
        <v>586</v>
      </c>
      <c r="BA102" s="70" t="s">
        <v>599</v>
      </c>
      <c r="BB102" s="70" t="b">
        <v>0</v>
      </c>
      <c r="BC102" s="72" t="s">
        <v>584</v>
      </c>
      <c r="BD102" s="70" t="s">
        <v>280</v>
      </c>
      <c r="BE102" s="70">
        <v>0</v>
      </c>
      <c r="BF102" s="70">
        <v>0</v>
      </c>
      <c r="BG102" s="70"/>
      <c r="BH102" s="70"/>
      <c r="BI102" s="70"/>
      <c r="BJ102" s="70"/>
      <c r="BK102" s="70"/>
      <c r="BL102" s="70"/>
      <c r="BM102" s="70"/>
      <c r="BN102" s="70"/>
    </row>
    <row r="103" spans="1:66" ht="15">
      <c r="A103" s="66" t="s">
        <v>336</v>
      </c>
      <c r="B103" s="66" t="s">
        <v>356</v>
      </c>
      <c r="C103" s="68" t="s">
        <v>1227</v>
      </c>
      <c r="D103" s="75">
        <v>3</v>
      </c>
      <c r="E103" s="76" t="s">
        <v>132</v>
      </c>
      <c r="F103" s="77">
        <v>32</v>
      </c>
      <c r="G103" s="68"/>
      <c r="H103" s="78"/>
      <c r="I103" s="79"/>
      <c r="J103" s="79"/>
      <c r="K103" s="34" t="s">
        <v>65</v>
      </c>
      <c r="L103" s="86">
        <v>103</v>
      </c>
      <c r="M103" s="86"/>
      <c r="N103" s="81"/>
      <c r="O103" s="70">
        <v>1</v>
      </c>
      <c r="P103" s="67" t="str">
        <f>REPLACE(INDEX(GroupVertices[Group],MATCH(Edges[[#This Row],[Vertex 1]],GroupVertices[Vertex],0)),1,1,"")</f>
        <v>1</v>
      </c>
      <c r="Q103" s="67" t="str">
        <f>REPLACE(INDEX(GroupVertices[Group],MATCH(Edges[[#This Row],[Vertex 2]],GroupVertices[Vertex],0)),1,1,"")</f>
        <v>2</v>
      </c>
      <c r="R103" s="48"/>
      <c r="S103" s="49"/>
      <c r="T103" s="48"/>
      <c r="U103" s="49"/>
      <c r="V103" s="48"/>
      <c r="W103" s="49"/>
      <c r="X103" s="48"/>
      <c r="Y103" s="49"/>
      <c r="Z103" s="48"/>
      <c r="AA103" s="70" t="s">
        <v>369</v>
      </c>
      <c r="AB103" s="99">
        <v>43603.697071759256</v>
      </c>
      <c r="AC103" s="70" t="s">
        <v>385</v>
      </c>
      <c r="AD103" s="70"/>
      <c r="AE103" s="70"/>
      <c r="AF103" s="70"/>
      <c r="AG103" s="70"/>
      <c r="AH103" s="101" t="s">
        <v>431</v>
      </c>
      <c r="AI103" s="99">
        <v>43603.697071759256</v>
      </c>
      <c r="AJ103" s="105">
        <v>43603</v>
      </c>
      <c r="AK103" s="72" t="s">
        <v>473</v>
      </c>
      <c r="AL103" s="101" t="s">
        <v>522</v>
      </c>
      <c r="AM103" s="70"/>
      <c r="AN103" s="70"/>
      <c r="AO103" s="72" t="s">
        <v>570</v>
      </c>
      <c r="AP103" s="70"/>
      <c r="AQ103" s="70" t="b">
        <v>0</v>
      </c>
      <c r="AR103" s="70">
        <v>0</v>
      </c>
      <c r="AS103" s="72" t="s">
        <v>586</v>
      </c>
      <c r="AT103" s="70" t="b">
        <v>0</v>
      </c>
      <c r="AU103" s="70" t="s">
        <v>595</v>
      </c>
      <c r="AV103" s="70"/>
      <c r="AW103" s="72" t="s">
        <v>586</v>
      </c>
      <c r="AX103" s="70" t="b">
        <v>0</v>
      </c>
      <c r="AY103" s="70">
        <v>2</v>
      </c>
      <c r="AZ103" s="72" t="s">
        <v>571</v>
      </c>
      <c r="BA103" s="70" t="s">
        <v>599</v>
      </c>
      <c r="BB103" s="70" t="b">
        <v>0</v>
      </c>
      <c r="BC103" s="72" t="s">
        <v>571</v>
      </c>
      <c r="BD103" s="70" t="s">
        <v>280</v>
      </c>
      <c r="BE103" s="70">
        <v>0</v>
      </c>
      <c r="BF103" s="70">
        <v>0</v>
      </c>
      <c r="BG103" s="70"/>
      <c r="BH103" s="70"/>
      <c r="BI103" s="70"/>
      <c r="BJ103" s="70"/>
      <c r="BK103" s="70"/>
      <c r="BL103" s="70"/>
      <c r="BM103" s="70"/>
      <c r="BN103" s="70"/>
    </row>
    <row r="104" spans="1:66" ht="15">
      <c r="A104" s="66" t="s">
        <v>337</v>
      </c>
      <c r="B104" s="66" t="s">
        <v>356</v>
      </c>
      <c r="C104" s="68" t="s">
        <v>1227</v>
      </c>
      <c r="D104" s="75">
        <v>3</v>
      </c>
      <c r="E104" s="76" t="s">
        <v>132</v>
      </c>
      <c r="F104" s="77">
        <v>32</v>
      </c>
      <c r="G104" s="68"/>
      <c r="H104" s="78"/>
      <c r="I104" s="79"/>
      <c r="J104" s="79"/>
      <c r="K104" s="34" t="s">
        <v>65</v>
      </c>
      <c r="L104" s="86">
        <v>104</v>
      </c>
      <c r="M104" s="86"/>
      <c r="N104" s="81"/>
      <c r="O104" s="70">
        <v>1</v>
      </c>
      <c r="P104" s="67" t="str">
        <f>REPLACE(INDEX(GroupVertices[Group],MATCH(Edges[[#This Row],[Vertex 1]],GroupVertices[Vertex],0)),1,1,"")</f>
        <v>1</v>
      </c>
      <c r="Q104" s="67" t="str">
        <f>REPLACE(INDEX(GroupVertices[Group],MATCH(Edges[[#This Row],[Vertex 2]],GroupVertices[Vertex],0)),1,1,"")</f>
        <v>2</v>
      </c>
      <c r="R104" s="48"/>
      <c r="S104" s="49"/>
      <c r="T104" s="48"/>
      <c r="U104" s="49"/>
      <c r="V104" s="48"/>
      <c r="W104" s="49"/>
      <c r="X104" s="48"/>
      <c r="Y104" s="49"/>
      <c r="Z104" s="48"/>
      <c r="AA104" s="70" t="s">
        <v>369</v>
      </c>
      <c r="AB104" s="99">
        <v>43603.69645833333</v>
      </c>
      <c r="AC104" s="70" t="s">
        <v>385</v>
      </c>
      <c r="AD104" s="70"/>
      <c r="AE104" s="70"/>
      <c r="AF104" s="70" t="s">
        <v>407</v>
      </c>
      <c r="AG104" s="70"/>
      <c r="AH104" s="101" t="s">
        <v>432</v>
      </c>
      <c r="AI104" s="99">
        <v>43603.69645833333</v>
      </c>
      <c r="AJ104" s="105">
        <v>43603</v>
      </c>
      <c r="AK104" s="72" t="s">
        <v>474</v>
      </c>
      <c r="AL104" s="101" t="s">
        <v>523</v>
      </c>
      <c r="AM104" s="70"/>
      <c r="AN104" s="70"/>
      <c r="AO104" s="72" t="s">
        <v>571</v>
      </c>
      <c r="AP104" s="72" t="s">
        <v>583</v>
      </c>
      <c r="AQ104" s="70" t="b">
        <v>0</v>
      </c>
      <c r="AR104" s="70">
        <v>4</v>
      </c>
      <c r="AS104" s="72" t="s">
        <v>592</v>
      </c>
      <c r="AT104" s="70" t="b">
        <v>0</v>
      </c>
      <c r="AU104" s="70" t="s">
        <v>595</v>
      </c>
      <c r="AV104" s="70"/>
      <c r="AW104" s="72" t="s">
        <v>586</v>
      </c>
      <c r="AX104" s="70" t="b">
        <v>0</v>
      </c>
      <c r="AY104" s="70">
        <v>2</v>
      </c>
      <c r="AZ104" s="72" t="s">
        <v>586</v>
      </c>
      <c r="BA104" s="70" t="s">
        <v>600</v>
      </c>
      <c r="BB104" s="70" t="b">
        <v>0</v>
      </c>
      <c r="BC104" s="72" t="s">
        <v>583</v>
      </c>
      <c r="BD104" s="70" t="s">
        <v>280</v>
      </c>
      <c r="BE104" s="70">
        <v>0</v>
      </c>
      <c r="BF104" s="70">
        <v>0</v>
      </c>
      <c r="BG104" s="70"/>
      <c r="BH104" s="70"/>
      <c r="BI104" s="70"/>
      <c r="BJ104" s="70"/>
      <c r="BK104" s="70"/>
      <c r="BL104" s="70"/>
      <c r="BM104" s="70"/>
      <c r="BN104" s="70"/>
    </row>
    <row r="105" spans="1:66" ht="15">
      <c r="A105" s="66" t="s">
        <v>332</v>
      </c>
      <c r="B105" s="66" t="s">
        <v>356</v>
      </c>
      <c r="C105" s="68" t="s">
        <v>1228</v>
      </c>
      <c r="D105" s="75">
        <v>10</v>
      </c>
      <c r="E105" s="76" t="s">
        <v>136</v>
      </c>
      <c r="F105" s="77">
        <v>23.333333333333336</v>
      </c>
      <c r="G105" s="68"/>
      <c r="H105" s="78"/>
      <c r="I105" s="79"/>
      <c r="J105" s="79"/>
      <c r="K105" s="34" t="s">
        <v>65</v>
      </c>
      <c r="L105" s="86">
        <v>105</v>
      </c>
      <c r="M105" s="86"/>
      <c r="N105" s="81"/>
      <c r="O105" s="70">
        <v>2</v>
      </c>
      <c r="P105" s="67" t="str">
        <f>REPLACE(INDEX(GroupVertices[Group],MATCH(Edges[[#This Row],[Vertex 1]],GroupVertices[Vertex],0)),1,1,"")</f>
        <v>2</v>
      </c>
      <c r="Q105" s="67" t="str">
        <f>REPLACE(INDEX(GroupVertices[Group],MATCH(Edges[[#This Row],[Vertex 2]],GroupVertices[Vertex],0)),1,1,"")</f>
        <v>2</v>
      </c>
      <c r="R105" s="48"/>
      <c r="S105" s="49"/>
      <c r="T105" s="48"/>
      <c r="U105" s="49"/>
      <c r="V105" s="48"/>
      <c r="W105" s="49"/>
      <c r="X105" s="48"/>
      <c r="Y105" s="49"/>
      <c r="Z105" s="48"/>
      <c r="AA105" s="70" t="s">
        <v>369</v>
      </c>
      <c r="AB105" s="99">
        <v>43604.14387731482</v>
      </c>
      <c r="AC105" s="70" t="s">
        <v>387</v>
      </c>
      <c r="AD105" s="70"/>
      <c r="AE105" s="70"/>
      <c r="AF105" s="70" t="s">
        <v>402</v>
      </c>
      <c r="AG105" s="70"/>
      <c r="AH105" s="101" t="s">
        <v>428</v>
      </c>
      <c r="AI105" s="99">
        <v>43604.14387731482</v>
      </c>
      <c r="AJ105" s="105">
        <v>43604</v>
      </c>
      <c r="AK105" s="72" t="s">
        <v>466</v>
      </c>
      <c r="AL105" s="101" t="s">
        <v>515</v>
      </c>
      <c r="AM105" s="70"/>
      <c r="AN105" s="70"/>
      <c r="AO105" s="72" t="s">
        <v>563</v>
      </c>
      <c r="AP105" s="72" t="s">
        <v>571</v>
      </c>
      <c r="AQ105" s="70" t="b">
        <v>0</v>
      </c>
      <c r="AR105" s="70">
        <v>4</v>
      </c>
      <c r="AS105" s="72" t="s">
        <v>590</v>
      </c>
      <c r="AT105" s="70" t="b">
        <v>0</v>
      </c>
      <c r="AU105" s="70" t="s">
        <v>595</v>
      </c>
      <c r="AV105" s="70"/>
      <c r="AW105" s="72" t="s">
        <v>586</v>
      </c>
      <c r="AX105" s="70" t="b">
        <v>0</v>
      </c>
      <c r="AY105" s="70">
        <v>0</v>
      </c>
      <c r="AZ105" s="72" t="s">
        <v>586</v>
      </c>
      <c r="BA105" s="70" t="s">
        <v>599</v>
      </c>
      <c r="BB105" s="70" t="b">
        <v>0</v>
      </c>
      <c r="BC105" s="72" t="s">
        <v>571</v>
      </c>
      <c r="BD105" s="70" t="s">
        <v>280</v>
      </c>
      <c r="BE105" s="70">
        <v>0</v>
      </c>
      <c r="BF105" s="70">
        <v>0</v>
      </c>
      <c r="BG105" s="70"/>
      <c r="BH105" s="70"/>
      <c r="BI105" s="70"/>
      <c r="BJ105" s="70"/>
      <c r="BK105" s="70"/>
      <c r="BL105" s="70"/>
      <c r="BM105" s="70"/>
      <c r="BN105" s="70"/>
    </row>
    <row r="106" spans="1:66" ht="15">
      <c r="A106" s="66" t="s">
        <v>332</v>
      </c>
      <c r="B106" s="66" t="s">
        <v>356</v>
      </c>
      <c r="C106" s="68" t="s">
        <v>1228</v>
      </c>
      <c r="D106" s="75">
        <v>10</v>
      </c>
      <c r="E106" s="76" t="s">
        <v>136</v>
      </c>
      <c r="F106" s="77">
        <v>23.333333333333336</v>
      </c>
      <c r="G106" s="68"/>
      <c r="H106" s="78"/>
      <c r="I106" s="79"/>
      <c r="J106" s="79"/>
      <c r="K106" s="34" t="s">
        <v>65</v>
      </c>
      <c r="L106" s="86">
        <v>106</v>
      </c>
      <c r="M106" s="86"/>
      <c r="N106" s="81"/>
      <c r="O106" s="70">
        <v>2</v>
      </c>
      <c r="P106" s="67" t="str">
        <f>REPLACE(INDEX(GroupVertices[Group],MATCH(Edges[[#This Row],[Vertex 1]],GroupVertices[Vertex],0)),1,1,"")</f>
        <v>2</v>
      </c>
      <c r="Q106" s="67" t="str">
        <f>REPLACE(INDEX(GroupVertices[Group],MATCH(Edges[[#This Row],[Vertex 2]],GroupVertices[Vertex],0)),1,1,"")</f>
        <v>2</v>
      </c>
      <c r="R106" s="48"/>
      <c r="S106" s="49"/>
      <c r="T106" s="48"/>
      <c r="U106" s="49"/>
      <c r="V106" s="48"/>
      <c r="W106" s="49"/>
      <c r="X106" s="48"/>
      <c r="Y106" s="49"/>
      <c r="Z106" s="48"/>
      <c r="AA106" s="70" t="s">
        <v>369</v>
      </c>
      <c r="AB106" s="99">
        <v>43604.38947916667</v>
      </c>
      <c r="AC106" s="70" t="s">
        <v>389</v>
      </c>
      <c r="AD106" s="70"/>
      <c r="AE106" s="70"/>
      <c r="AF106" s="70" t="s">
        <v>403</v>
      </c>
      <c r="AG106" s="70"/>
      <c r="AH106" s="101" t="s">
        <v>428</v>
      </c>
      <c r="AI106" s="99">
        <v>43604.38947916667</v>
      </c>
      <c r="AJ106" s="105">
        <v>43604</v>
      </c>
      <c r="AK106" s="72" t="s">
        <v>476</v>
      </c>
      <c r="AL106" s="101" t="s">
        <v>525</v>
      </c>
      <c r="AM106" s="70"/>
      <c r="AN106" s="70"/>
      <c r="AO106" s="72" t="s">
        <v>573</v>
      </c>
      <c r="AP106" s="72" t="s">
        <v>584</v>
      </c>
      <c r="AQ106" s="70" t="b">
        <v>0</v>
      </c>
      <c r="AR106" s="70">
        <v>0</v>
      </c>
      <c r="AS106" s="72" t="s">
        <v>593</v>
      </c>
      <c r="AT106" s="70" t="b">
        <v>0</v>
      </c>
      <c r="AU106" s="70" t="s">
        <v>595</v>
      </c>
      <c r="AV106" s="70"/>
      <c r="AW106" s="72" t="s">
        <v>586</v>
      </c>
      <c r="AX106" s="70" t="b">
        <v>0</v>
      </c>
      <c r="AY106" s="70">
        <v>0</v>
      </c>
      <c r="AZ106" s="72" t="s">
        <v>586</v>
      </c>
      <c r="BA106" s="70" t="s">
        <v>599</v>
      </c>
      <c r="BB106" s="70" t="b">
        <v>0</v>
      </c>
      <c r="BC106" s="72" t="s">
        <v>584</v>
      </c>
      <c r="BD106" s="70" t="s">
        <v>280</v>
      </c>
      <c r="BE106" s="70">
        <v>0</v>
      </c>
      <c r="BF106" s="70">
        <v>0</v>
      </c>
      <c r="BG106" s="70"/>
      <c r="BH106" s="70"/>
      <c r="BI106" s="70"/>
      <c r="BJ106" s="70"/>
      <c r="BK106" s="70"/>
      <c r="BL106" s="70"/>
      <c r="BM106" s="70"/>
      <c r="BN106" s="70"/>
    </row>
    <row r="107" spans="1:66" ht="15">
      <c r="A107" s="66" t="s">
        <v>336</v>
      </c>
      <c r="B107" s="66" t="s">
        <v>346</v>
      </c>
      <c r="C107" s="68" t="s">
        <v>1227</v>
      </c>
      <c r="D107" s="75">
        <v>3</v>
      </c>
      <c r="E107" s="76" t="s">
        <v>132</v>
      </c>
      <c r="F107" s="77">
        <v>32</v>
      </c>
      <c r="G107" s="68"/>
      <c r="H107" s="78"/>
      <c r="I107" s="79"/>
      <c r="J107" s="79"/>
      <c r="K107" s="34" t="s">
        <v>65</v>
      </c>
      <c r="L107" s="86">
        <v>107</v>
      </c>
      <c r="M107" s="86"/>
      <c r="N107" s="81"/>
      <c r="O107" s="70">
        <v>1</v>
      </c>
      <c r="P107" s="67" t="str">
        <f>REPLACE(INDEX(GroupVertices[Group],MATCH(Edges[[#This Row],[Vertex 1]],GroupVertices[Vertex],0)),1,1,"")</f>
        <v>1</v>
      </c>
      <c r="Q107" s="67" t="str">
        <f>REPLACE(INDEX(GroupVertices[Group],MATCH(Edges[[#This Row],[Vertex 2]],GroupVertices[Vertex],0)),1,1,"")</f>
        <v>1</v>
      </c>
      <c r="R107" s="48"/>
      <c r="S107" s="49"/>
      <c r="T107" s="48"/>
      <c r="U107" s="49"/>
      <c r="V107" s="48"/>
      <c r="W107" s="49"/>
      <c r="X107" s="48"/>
      <c r="Y107" s="49"/>
      <c r="Z107" s="48"/>
      <c r="AA107" s="70" t="s">
        <v>369</v>
      </c>
      <c r="AB107" s="99">
        <v>43603.697071759256</v>
      </c>
      <c r="AC107" s="70" t="s">
        <v>385</v>
      </c>
      <c r="AD107" s="70"/>
      <c r="AE107" s="70"/>
      <c r="AF107" s="70"/>
      <c r="AG107" s="70"/>
      <c r="AH107" s="101" t="s">
        <v>431</v>
      </c>
      <c r="AI107" s="99">
        <v>43603.697071759256</v>
      </c>
      <c r="AJ107" s="105">
        <v>43603</v>
      </c>
      <c r="AK107" s="72" t="s">
        <v>473</v>
      </c>
      <c r="AL107" s="101" t="s">
        <v>522</v>
      </c>
      <c r="AM107" s="70"/>
      <c r="AN107" s="70"/>
      <c r="AO107" s="72" t="s">
        <v>570</v>
      </c>
      <c r="AP107" s="70"/>
      <c r="AQ107" s="70" t="b">
        <v>0</v>
      </c>
      <c r="AR107" s="70">
        <v>0</v>
      </c>
      <c r="AS107" s="72" t="s">
        <v>586</v>
      </c>
      <c r="AT107" s="70" t="b">
        <v>0</v>
      </c>
      <c r="AU107" s="70" t="s">
        <v>595</v>
      </c>
      <c r="AV107" s="70"/>
      <c r="AW107" s="72" t="s">
        <v>586</v>
      </c>
      <c r="AX107" s="70" t="b">
        <v>0</v>
      </c>
      <c r="AY107" s="70">
        <v>2</v>
      </c>
      <c r="AZ107" s="72" t="s">
        <v>571</v>
      </c>
      <c r="BA107" s="70" t="s">
        <v>599</v>
      </c>
      <c r="BB107" s="70" t="b">
        <v>0</v>
      </c>
      <c r="BC107" s="72" t="s">
        <v>571</v>
      </c>
      <c r="BD107" s="70" t="s">
        <v>280</v>
      </c>
      <c r="BE107" s="70">
        <v>0</v>
      </c>
      <c r="BF107" s="70">
        <v>0</v>
      </c>
      <c r="BG107" s="70"/>
      <c r="BH107" s="70"/>
      <c r="BI107" s="70"/>
      <c r="BJ107" s="70"/>
      <c r="BK107" s="70"/>
      <c r="BL107" s="70"/>
      <c r="BM107" s="70"/>
      <c r="BN107" s="70"/>
    </row>
    <row r="108" spans="1:66" ht="15">
      <c r="A108" s="66" t="s">
        <v>337</v>
      </c>
      <c r="B108" s="66" t="s">
        <v>346</v>
      </c>
      <c r="C108" s="68" t="s">
        <v>1227</v>
      </c>
      <c r="D108" s="75">
        <v>3</v>
      </c>
      <c r="E108" s="76" t="s">
        <v>132</v>
      </c>
      <c r="F108" s="77">
        <v>32</v>
      </c>
      <c r="G108" s="68"/>
      <c r="H108" s="78"/>
      <c r="I108" s="79"/>
      <c r="J108" s="79"/>
      <c r="K108" s="34" t="s">
        <v>65</v>
      </c>
      <c r="L108" s="86">
        <v>108</v>
      </c>
      <c r="M108" s="86"/>
      <c r="N108" s="81"/>
      <c r="O108" s="70">
        <v>1</v>
      </c>
      <c r="P108" s="67" t="str">
        <f>REPLACE(INDEX(GroupVertices[Group],MATCH(Edges[[#This Row],[Vertex 1]],GroupVertices[Vertex],0)),1,1,"")</f>
        <v>1</v>
      </c>
      <c r="Q108" s="67" t="str">
        <f>REPLACE(INDEX(GroupVertices[Group],MATCH(Edges[[#This Row],[Vertex 2]],GroupVertices[Vertex],0)),1,1,"")</f>
        <v>1</v>
      </c>
      <c r="R108" s="48"/>
      <c r="S108" s="49"/>
      <c r="T108" s="48"/>
      <c r="U108" s="49"/>
      <c r="V108" s="48"/>
      <c r="W108" s="49"/>
      <c r="X108" s="48"/>
      <c r="Y108" s="49"/>
      <c r="Z108" s="48"/>
      <c r="AA108" s="70" t="s">
        <v>369</v>
      </c>
      <c r="AB108" s="99">
        <v>43603.69645833333</v>
      </c>
      <c r="AC108" s="70" t="s">
        <v>385</v>
      </c>
      <c r="AD108" s="70"/>
      <c r="AE108" s="70"/>
      <c r="AF108" s="70" t="s">
        <v>407</v>
      </c>
      <c r="AG108" s="70"/>
      <c r="AH108" s="101" t="s">
        <v>432</v>
      </c>
      <c r="AI108" s="99">
        <v>43603.69645833333</v>
      </c>
      <c r="AJ108" s="105">
        <v>43603</v>
      </c>
      <c r="AK108" s="72" t="s">
        <v>474</v>
      </c>
      <c r="AL108" s="101" t="s">
        <v>523</v>
      </c>
      <c r="AM108" s="70"/>
      <c r="AN108" s="70"/>
      <c r="AO108" s="72" t="s">
        <v>571</v>
      </c>
      <c r="AP108" s="72" t="s">
        <v>583</v>
      </c>
      <c r="AQ108" s="70" t="b">
        <v>0</v>
      </c>
      <c r="AR108" s="70">
        <v>4</v>
      </c>
      <c r="AS108" s="72" t="s">
        <v>592</v>
      </c>
      <c r="AT108" s="70" t="b">
        <v>0</v>
      </c>
      <c r="AU108" s="70" t="s">
        <v>595</v>
      </c>
      <c r="AV108" s="70"/>
      <c r="AW108" s="72" t="s">
        <v>586</v>
      </c>
      <c r="AX108" s="70" t="b">
        <v>0</v>
      </c>
      <c r="AY108" s="70">
        <v>2</v>
      </c>
      <c r="AZ108" s="72" t="s">
        <v>586</v>
      </c>
      <c r="BA108" s="70" t="s">
        <v>600</v>
      </c>
      <c r="BB108" s="70" t="b">
        <v>0</v>
      </c>
      <c r="BC108" s="72" t="s">
        <v>583</v>
      </c>
      <c r="BD108" s="70" t="s">
        <v>280</v>
      </c>
      <c r="BE108" s="70">
        <v>0</v>
      </c>
      <c r="BF108" s="70">
        <v>0</v>
      </c>
      <c r="BG108" s="70"/>
      <c r="BH108" s="70"/>
      <c r="BI108" s="70"/>
      <c r="BJ108" s="70"/>
      <c r="BK108" s="70"/>
      <c r="BL108" s="70"/>
      <c r="BM108" s="70"/>
      <c r="BN108" s="70"/>
    </row>
    <row r="109" spans="1:66" ht="15">
      <c r="A109" s="66" t="s">
        <v>332</v>
      </c>
      <c r="B109" s="66" t="s">
        <v>346</v>
      </c>
      <c r="C109" s="68" t="s">
        <v>1228</v>
      </c>
      <c r="D109" s="75">
        <v>10</v>
      </c>
      <c r="E109" s="76" t="s">
        <v>136</v>
      </c>
      <c r="F109" s="77">
        <v>23.333333333333336</v>
      </c>
      <c r="G109" s="68"/>
      <c r="H109" s="78"/>
      <c r="I109" s="79"/>
      <c r="J109" s="79"/>
      <c r="K109" s="34" t="s">
        <v>65</v>
      </c>
      <c r="L109" s="86">
        <v>109</v>
      </c>
      <c r="M109" s="86"/>
      <c r="N109" s="81"/>
      <c r="O109" s="70">
        <v>2</v>
      </c>
      <c r="P109" s="67" t="str">
        <f>REPLACE(INDEX(GroupVertices[Group],MATCH(Edges[[#This Row],[Vertex 1]],GroupVertices[Vertex],0)),1,1,"")</f>
        <v>2</v>
      </c>
      <c r="Q109" s="67" t="str">
        <f>REPLACE(INDEX(GroupVertices[Group],MATCH(Edges[[#This Row],[Vertex 2]],GroupVertices[Vertex],0)),1,1,"")</f>
        <v>1</v>
      </c>
      <c r="R109" s="48"/>
      <c r="S109" s="49"/>
      <c r="T109" s="48"/>
      <c r="U109" s="49"/>
      <c r="V109" s="48"/>
      <c r="W109" s="49"/>
      <c r="X109" s="48"/>
      <c r="Y109" s="49"/>
      <c r="Z109" s="48"/>
      <c r="AA109" s="70" t="s">
        <v>369</v>
      </c>
      <c r="AB109" s="99">
        <v>43604.14387731482</v>
      </c>
      <c r="AC109" s="70" t="s">
        <v>387</v>
      </c>
      <c r="AD109" s="70"/>
      <c r="AE109" s="70"/>
      <c r="AF109" s="70" t="s">
        <v>402</v>
      </c>
      <c r="AG109" s="70"/>
      <c r="AH109" s="101" t="s">
        <v>428</v>
      </c>
      <c r="AI109" s="99">
        <v>43604.14387731482</v>
      </c>
      <c r="AJ109" s="105">
        <v>43604</v>
      </c>
      <c r="AK109" s="72" t="s">
        <v>466</v>
      </c>
      <c r="AL109" s="101" t="s">
        <v>515</v>
      </c>
      <c r="AM109" s="70"/>
      <c r="AN109" s="70"/>
      <c r="AO109" s="72" t="s">
        <v>563</v>
      </c>
      <c r="AP109" s="72" t="s">
        <v>571</v>
      </c>
      <c r="AQ109" s="70" t="b">
        <v>0</v>
      </c>
      <c r="AR109" s="70">
        <v>4</v>
      </c>
      <c r="AS109" s="72" t="s">
        <v>590</v>
      </c>
      <c r="AT109" s="70" t="b">
        <v>0</v>
      </c>
      <c r="AU109" s="70" t="s">
        <v>595</v>
      </c>
      <c r="AV109" s="70"/>
      <c r="AW109" s="72" t="s">
        <v>586</v>
      </c>
      <c r="AX109" s="70" t="b">
        <v>0</v>
      </c>
      <c r="AY109" s="70">
        <v>0</v>
      </c>
      <c r="AZ109" s="72" t="s">
        <v>586</v>
      </c>
      <c r="BA109" s="70" t="s">
        <v>599</v>
      </c>
      <c r="BB109" s="70" t="b">
        <v>0</v>
      </c>
      <c r="BC109" s="72" t="s">
        <v>571</v>
      </c>
      <c r="BD109" s="70" t="s">
        <v>280</v>
      </c>
      <c r="BE109" s="70">
        <v>0</v>
      </c>
      <c r="BF109" s="70">
        <v>0</v>
      </c>
      <c r="BG109" s="70"/>
      <c r="BH109" s="70"/>
      <c r="BI109" s="70"/>
      <c r="BJ109" s="70"/>
      <c r="BK109" s="70"/>
      <c r="BL109" s="70"/>
      <c r="BM109" s="70"/>
      <c r="BN109" s="70"/>
    </row>
    <row r="110" spans="1:66" ht="15">
      <c r="A110" s="66" t="s">
        <v>332</v>
      </c>
      <c r="B110" s="66" t="s">
        <v>346</v>
      </c>
      <c r="C110" s="68" t="s">
        <v>1228</v>
      </c>
      <c r="D110" s="75">
        <v>10</v>
      </c>
      <c r="E110" s="76" t="s">
        <v>136</v>
      </c>
      <c r="F110" s="77">
        <v>23.333333333333336</v>
      </c>
      <c r="G110" s="68"/>
      <c r="H110" s="78"/>
      <c r="I110" s="79"/>
      <c r="J110" s="79"/>
      <c r="K110" s="34" t="s">
        <v>65</v>
      </c>
      <c r="L110" s="86">
        <v>110</v>
      </c>
      <c r="M110" s="86"/>
      <c r="N110" s="81"/>
      <c r="O110" s="70">
        <v>2</v>
      </c>
      <c r="P110" s="67" t="str">
        <f>REPLACE(INDEX(GroupVertices[Group],MATCH(Edges[[#This Row],[Vertex 1]],GroupVertices[Vertex],0)),1,1,"")</f>
        <v>2</v>
      </c>
      <c r="Q110" s="67" t="str">
        <f>REPLACE(INDEX(GroupVertices[Group],MATCH(Edges[[#This Row],[Vertex 2]],GroupVertices[Vertex],0)),1,1,"")</f>
        <v>1</v>
      </c>
      <c r="R110" s="48"/>
      <c r="S110" s="49"/>
      <c r="T110" s="48"/>
      <c r="U110" s="49"/>
      <c r="V110" s="48"/>
      <c r="W110" s="49"/>
      <c r="X110" s="48"/>
      <c r="Y110" s="49"/>
      <c r="Z110" s="48"/>
      <c r="AA110" s="70" t="s">
        <v>369</v>
      </c>
      <c r="AB110" s="99">
        <v>43604.38947916667</v>
      </c>
      <c r="AC110" s="70" t="s">
        <v>389</v>
      </c>
      <c r="AD110" s="70"/>
      <c r="AE110" s="70"/>
      <c r="AF110" s="70" t="s">
        <v>403</v>
      </c>
      <c r="AG110" s="70"/>
      <c r="AH110" s="101" t="s">
        <v>428</v>
      </c>
      <c r="AI110" s="99">
        <v>43604.38947916667</v>
      </c>
      <c r="AJ110" s="105">
        <v>43604</v>
      </c>
      <c r="AK110" s="72" t="s">
        <v>476</v>
      </c>
      <c r="AL110" s="101" t="s">
        <v>525</v>
      </c>
      <c r="AM110" s="70"/>
      <c r="AN110" s="70"/>
      <c r="AO110" s="72" t="s">
        <v>573</v>
      </c>
      <c r="AP110" s="72" t="s">
        <v>584</v>
      </c>
      <c r="AQ110" s="70" t="b">
        <v>0</v>
      </c>
      <c r="AR110" s="70">
        <v>0</v>
      </c>
      <c r="AS110" s="72" t="s">
        <v>593</v>
      </c>
      <c r="AT110" s="70" t="b">
        <v>0</v>
      </c>
      <c r="AU110" s="70" t="s">
        <v>595</v>
      </c>
      <c r="AV110" s="70"/>
      <c r="AW110" s="72" t="s">
        <v>586</v>
      </c>
      <c r="AX110" s="70" t="b">
        <v>0</v>
      </c>
      <c r="AY110" s="70">
        <v>0</v>
      </c>
      <c r="AZ110" s="72" t="s">
        <v>586</v>
      </c>
      <c r="BA110" s="70" t="s">
        <v>599</v>
      </c>
      <c r="BB110" s="70" t="b">
        <v>0</v>
      </c>
      <c r="BC110" s="72" t="s">
        <v>584</v>
      </c>
      <c r="BD110" s="70" t="s">
        <v>280</v>
      </c>
      <c r="BE110" s="70">
        <v>0</v>
      </c>
      <c r="BF110" s="70">
        <v>0</v>
      </c>
      <c r="BG110" s="70"/>
      <c r="BH110" s="70"/>
      <c r="BI110" s="70"/>
      <c r="BJ110" s="70"/>
      <c r="BK110" s="70"/>
      <c r="BL110" s="70"/>
      <c r="BM110" s="70"/>
      <c r="BN110" s="70"/>
    </row>
    <row r="111" spans="1:66" ht="15">
      <c r="A111" s="66" t="s">
        <v>336</v>
      </c>
      <c r="B111" s="66" t="s">
        <v>337</v>
      </c>
      <c r="C111" s="68" t="s">
        <v>1227</v>
      </c>
      <c r="D111" s="75">
        <v>3</v>
      </c>
      <c r="E111" s="76" t="s">
        <v>132</v>
      </c>
      <c r="F111" s="77">
        <v>32</v>
      </c>
      <c r="G111" s="68"/>
      <c r="H111" s="78"/>
      <c r="I111" s="79"/>
      <c r="J111" s="79"/>
      <c r="K111" s="34" t="s">
        <v>66</v>
      </c>
      <c r="L111" s="86">
        <v>111</v>
      </c>
      <c r="M111" s="86"/>
      <c r="N111" s="81"/>
      <c r="O111" s="70">
        <v>1</v>
      </c>
      <c r="P111" s="67" t="str">
        <f>REPLACE(INDEX(GroupVertices[Group],MATCH(Edges[[#This Row],[Vertex 1]],GroupVertices[Vertex],0)),1,1,"")</f>
        <v>1</v>
      </c>
      <c r="Q111" s="67" t="str">
        <f>REPLACE(INDEX(GroupVertices[Group],MATCH(Edges[[#This Row],[Vertex 2]],GroupVertices[Vertex],0)),1,1,"")</f>
        <v>1</v>
      </c>
      <c r="R111" s="48"/>
      <c r="S111" s="49"/>
      <c r="T111" s="48"/>
      <c r="U111" s="49"/>
      <c r="V111" s="48"/>
      <c r="W111" s="49"/>
      <c r="X111" s="48"/>
      <c r="Y111" s="49"/>
      <c r="Z111" s="48"/>
      <c r="AA111" s="70" t="s">
        <v>368</v>
      </c>
      <c r="AB111" s="99">
        <v>43603.697071759256</v>
      </c>
      <c r="AC111" s="70" t="s">
        <v>385</v>
      </c>
      <c r="AD111" s="70"/>
      <c r="AE111" s="70"/>
      <c r="AF111" s="70"/>
      <c r="AG111" s="70"/>
      <c r="AH111" s="101" t="s">
        <v>431</v>
      </c>
      <c r="AI111" s="99">
        <v>43603.697071759256</v>
      </c>
      <c r="AJ111" s="105">
        <v>43603</v>
      </c>
      <c r="AK111" s="72" t="s">
        <v>473</v>
      </c>
      <c r="AL111" s="101" t="s">
        <v>522</v>
      </c>
      <c r="AM111" s="70"/>
      <c r="AN111" s="70"/>
      <c r="AO111" s="72" t="s">
        <v>570</v>
      </c>
      <c r="AP111" s="70"/>
      <c r="AQ111" s="70" t="b">
        <v>0</v>
      </c>
      <c r="AR111" s="70">
        <v>0</v>
      </c>
      <c r="AS111" s="72" t="s">
        <v>586</v>
      </c>
      <c r="AT111" s="70" t="b">
        <v>0</v>
      </c>
      <c r="AU111" s="70" t="s">
        <v>595</v>
      </c>
      <c r="AV111" s="70"/>
      <c r="AW111" s="72" t="s">
        <v>586</v>
      </c>
      <c r="AX111" s="70" t="b">
        <v>0</v>
      </c>
      <c r="AY111" s="70">
        <v>2</v>
      </c>
      <c r="AZ111" s="72" t="s">
        <v>571</v>
      </c>
      <c r="BA111" s="70" t="s">
        <v>599</v>
      </c>
      <c r="BB111" s="70" t="b">
        <v>0</v>
      </c>
      <c r="BC111" s="72" t="s">
        <v>571</v>
      </c>
      <c r="BD111" s="70" t="s">
        <v>280</v>
      </c>
      <c r="BE111" s="70">
        <v>0</v>
      </c>
      <c r="BF111" s="70">
        <v>0</v>
      </c>
      <c r="BG111" s="70"/>
      <c r="BH111" s="70"/>
      <c r="BI111" s="70"/>
      <c r="BJ111" s="70"/>
      <c r="BK111" s="70"/>
      <c r="BL111" s="70"/>
      <c r="BM111" s="70"/>
      <c r="BN111" s="70"/>
    </row>
    <row r="112" spans="1:66" ht="15">
      <c r="A112" s="66" t="s">
        <v>336</v>
      </c>
      <c r="B112" s="66" t="s">
        <v>357</v>
      </c>
      <c r="C112" s="68" t="s">
        <v>1227</v>
      </c>
      <c r="D112" s="75">
        <v>3</v>
      </c>
      <c r="E112" s="76" t="s">
        <v>132</v>
      </c>
      <c r="F112" s="77">
        <v>32</v>
      </c>
      <c r="G112" s="68"/>
      <c r="H112" s="78"/>
      <c r="I112" s="79"/>
      <c r="J112" s="79"/>
      <c r="K112" s="34" t="s">
        <v>65</v>
      </c>
      <c r="L112" s="86">
        <v>112</v>
      </c>
      <c r="M112" s="86"/>
      <c r="N112" s="81"/>
      <c r="O112" s="70">
        <v>1</v>
      </c>
      <c r="P112" s="67" t="str">
        <f>REPLACE(INDEX(GroupVertices[Group],MATCH(Edges[[#This Row],[Vertex 1]],GroupVertices[Vertex],0)),1,1,"")</f>
        <v>1</v>
      </c>
      <c r="Q112" s="67" t="str">
        <f>REPLACE(INDEX(GroupVertices[Group],MATCH(Edges[[#This Row],[Vertex 2]],GroupVertices[Vertex],0)),1,1,"")</f>
        <v>1</v>
      </c>
      <c r="R112" s="48"/>
      <c r="S112" s="49"/>
      <c r="T112" s="48"/>
      <c r="U112" s="49"/>
      <c r="V112" s="48"/>
      <c r="W112" s="49"/>
      <c r="X112" s="48"/>
      <c r="Y112" s="49"/>
      <c r="Z112" s="48"/>
      <c r="AA112" s="70" t="s">
        <v>369</v>
      </c>
      <c r="AB112" s="99">
        <v>43603.697071759256</v>
      </c>
      <c r="AC112" s="70" t="s">
        <v>385</v>
      </c>
      <c r="AD112" s="70"/>
      <c r="AE112" s="70"/>
      <c r="AF112" s="70"/>
      <c r="AG112" s="70"/>
      <c r="AH112" s="101" t="s">
        <v>431</v>
      </c>
      <c r="AI112" s="99">
        <v>43603.697071759256</v>
      </c>
      <c r="AJ112" s="105">
        <v>43603</v>
      </c>
      <c r="AK112" s="72" t="s">
        <v>473</v>
      </c>
      <c r="AL112" s="101" t="s">
        <v>522</v>
      </c>
      <c r="AM112" s="70"/>
      <c r="AN112" s="70"/>
      <c r="AO112" s="72" t="s">
        <v>570</v>
      </c>
      <c r="AP112" s="70"/>
      <c r="AQ112" s="70" t="b">
        <v>0</v>
      </c>
      <c r="AR112" s="70">
        <v>0</v>
      </c>
      <c r="AS112" s="72" t="s">
        <v>586</v>
      </c>
      <c r="AT112" s="70" t="b">
        <v>0</v>
      </c>
      <c r="AU112" s="70" t="s">
        <v>595</v>
      </c>
      <c r="AV112" s="70"/>
      <c r="AW112" s="72" t="s">
        <v>586</v>
      </c>
      <c r="AX112" s="70" t="b">
        <v>0</v>
      </c>
      <c r="AY112" s="70">
        <v>2</v>
      </c>
      <c r="AZ112" s="72" t="s">
        <v>571</v>
      </c>
      <c r="BA112" s="70" t="s">
        <v>599</v>
      </c>
      <c r="BB112" s="70" t="b">
        <v>0</v>
      </c>
      <c r="BC112" s="72" t="s">
        <v>571</v>
      </c>
      <c r="BD112" s="70" t="s">
        <v>280</v>
      </c>
      <c r="BE112" s="70">
        <v>0</v>
      </c>
      <c r="BF112" s="70">
        <v>0</v>
      </c>
      <c r="BG112" s="70"/>
      <c r="BH112" s="70"/>
      <c r="BI112" s="70"/>
      <c r="BJ112" s="70"/>
      <c r="BK112" s="70"/>
      <c r="BL112" s="70"/>
      <c r="BM112" s="70"/>
      <c r="BN112" s="70"/>
    </row>
    <row r="113" spans="1:66" ht="15">
      <c r="A113" s="66" t="s">
        <v>336</v>
      </c>
      <c r="B113" s="66" t="s">
        <v>345</v>
      </c>
      <c r="C113" s="68" t="s">
        <v>1227</v>
      </c>
      <c r="D113" s="75">
        <v>3</v>
      </c>
      <c r="E113" s="76" t="s">
        <v>132</v>
      </c>
      <c r="F113" s="77">
        <v>32</v>
      </c>
      <c r="G113" s="68"/>
      <c r="H113" s="78"/>
      <c r="I113" s="79"/>
      <c r="J113" s="79"/>
      <c r="K113" s="34" t="s">
        <v>65</v>
      </c>
      <c r="L113" s="86">
        <v>113</v>
      </c>
      <c r="M113" s="86"/>
      <c r="N113" s="81"/>
      <c r="O113" s="70">
        <v>1</v>
      </c>
      <c r="P113" s="67" t="str">
        <f>REPLACE(INDEX(GroupVertices[Group],MATCH(Edges[[#This Row],[Vertex 1]],GroupVertices[Vertex],0)),1,1,"")</f>
        <v>1</v>
      </c>
      <c r="Q113" s="67" t="str">
        <f>REPLACE(INDEX(GroupVertices[Group],MATCH(Edges[[#This Row],[Vertex 2]],GroupVertices[Vertex],0)),1,1,"")</f>
        <v>1</v>
      </c>
      <c r="R113" s="48"/>
      <c r="S113" s="49"/>
      <c r="T113" s="48"/>
      <c r="U113" s="49"/>
      <c r="V113" s="48"/>
      <c r="W113" s="49"/>
      <c r="X113" s="48"/>
      <c r="Y113" s="49"/>
      <c r="Z113" s="48"/>
      <c r="AA113" s="70" t="s">
        <v>369</v>
      </c>
      <c r="AB113" s="99">
        <v>43603.697071759256</v>
      </c>
      <c r="AC113" s="70" t="s">
        <v>385</v>
      </c>
      <c r="AD113" s="70"/>
      <c r="AE113" s="70"/>
      <c r="AF113" s="70"/>
      <c r="AG113" s="70"/>
      <c r="AH113" s="101" t="s">
        <v>431</v>
      </c>
      <c r="AI113" s="99">
        <v>43603.697071759256</v>
      </c>
      <c r="AJ113" s="105">
        <v>43603</v>
      </c>
      <c r="AK113" s="72" t="s">
        <v>473</v>
      </c>
      <c r="AL113" s="101" t="s">
        <v>522</v>
      </c>
      <c r="AM113" s="70"/>
      <c r="AN113" s="70"/>
      <c r="AO113" s="72" t="s">
        <v>570</v>
      </c>
      <c r="AP113" s="70"/>
      <c r="AQ113" s="70" t="b">
        <v>0</v>
      </c>
      <c r="AR113" s="70">
        <v>0</v>
      </c>
      <c r="AS113" s="72" t="s">
        <v>586</v>
      </c>
      <c r="AT113" s="70" t="b">
        <v>0</v>
      </c>
      <c r="AU113" s="70" t="s">
        <v>595</v>
      </c>
      <c r="AV113" s="70"/>
      <c r="AW113" s="72" t="s">
        <v>586</v>
      </c>
      <c r="AX113" s="70" t="b">
        <v>0</v>
      </c>
      <c r="AY113" s="70">
        <v>2</v>
      </c>
      <c r="AZ113" s="72" t="s">
        <v>571</v>
      </c>
      <c r="BA113" s="70" t="s">
        <v>599</v>
      </c>
      <c r="BB113" s="70" t="b">
        <v>0</v>
      </c>
      <c r="BC113" s="72" t="s">
        <v>571</v>
      </c>
      <c r="BD113" s="70" t="s">
        <v>280</v>
      </c>
      <c r="BE113" s="70">
        <v>0</v>
      </c>
      <c r="BF113" s="70">
        <v>0</v>
      </c>
      <c r="BG113" s="70"/>
      <c r="BH113" s="70"/>
      <c r="BI113" s="70"/>
      <c r="BJ113" s="70"/>
      <c r="BK113" s="70"/>
      <c r="BL113" s="70"/>
      <c r="BM113" s="70"/>
      <c r="BN113" s="70"/>
    </row>
    <row r="114" spans="1:66" ht="15">
      <c r="A114" s="66" t="s">
        <v>336</v>
      </c>
      <c r="B114" s="66" t="s">
        <v>343</v>
      </c>
      <c r="C114" s="68" t="s">
        <v>1227</v>
      </c>
      <c r="D114" s="75">
        <v>3</v>
      </c>
      <c r="E114" s="76" t="s">
        <v>132</v>
      </c>
      <c r="F114" s="77">
        <v>32</v>
      </c>
      <c r="G114" s="68"/>
      <c r="H114" s="78"/>
      <c r="I114" s="79"/>
      <c r="J114" s="79"/>
      <c r="K114" s="34" t="s">
        <v>65</v>
      </c>
      <c r="L114" s="86">
        <v>114</v>
      </c>
      <c r="M114" s="86"/>
      <c r="N114" s="81"/>
      <c r="O114" s="70">
        <v>1</v>
      </c>
      <c r="P114" s="67" t="str">
        <f>REPLACE(INDEX(GroupVertices[Group],MATCH(Edges[[#This Row],[Vertex 1]],GroupVertices[Vertex],0)),1,1,"")</f>
        <v>1</v>
      </c>
      <c r="Q114" s="67" t="str">
        <f>REPLACE(INDEX(GroupVertices[Group],MATCH(Edges[[#This Row],[Vertex 2]],GroupVertices[Vertex],0)),1,1,"")</f>
        <v>1</v>
      </c>
      <c r="R114" s="48"/>
      <c r="S114" s="49"/>
      <c r="T114" s="48"/>
      <c r="U114" s="49"/>
      <c r="V114" s="48"/>
      <c r="W114" s="49"/>
      <c r="X114" s="48"/>
      <c r="Y114" s="49"/>
      <c r="Z114" s="48"/>
      <c r="AA114" s="70" t="s">
        <v>369</v>
      </c>
      <c r="AB114" s="99">
        <v>43603.697071759256</v>
      </c>
      <c r="AC114" s="70" t="s">
        <v>385</v>
      </c>
      <c r="AD114" s="70"/>
      <c r="AE114" s="70"/>
      <c r="AF114" s="70"/>
      <c r="AG114" s="70"/>
      <c r="AH114" s="101" t="s">
        <v>431</v>
      </c>
      <c r="AI114" s="99">
        <v>43603.697071759256</v>
      </c>
      <c r="AJ114" s="105">
        <v>43603</v>
      </c>
      <c r="AK114" s="72" t="s">
        <v>473</v>
      </c>
      <c r="AL114" s="101" t="s">
        <v>522</v>
      </c>
      <c r="AM114" s="70"/>
      <c r="AN114" s="70"/>
      <c r="AO114" s="72" t="s">
        <v>570</v>
      </c>
      <c r="AP114" s="70"/>
      <c r="AQ114" s="70" t="b">
        <v>0</v>
      </c>
      <c r="AR114" s="70">
        <v>0</v>
      </c>
      <c r="AS114" s="72" t="s">
        <v>586</v>
      </c>
      <c r="AT114" s="70" t="b">
        <v>0</v>
      </c>
      <c r="AU114" s="70" t="s">
        <v>595</v>
      </c>
      <c r="AV114" s="70"/>
      <c r="AW114" s="72" t="s">
        <v>586</v>
      </c>
      <c r="AX114" s="70" t="b">
        <v>0</v>
      </c>
      <c r="AY114" s="70">
        <v>2</v>
      </c>
      <c r="AZ114" s="72" t="s">
        <v>571</v>
      </c>
      <c r="BA114" s="70" t="s">
        <v>599</v>
      </c>
      <c r="BB114" s="70" t="b">
        <v>0</v>
      </c>
      <c r="BC114" s="72" t="s">
        <v>571</v>
      </c>
      <c r="BD114" s="70" t="s">
        <v>280</v>
      </c>
      <c r="BE114" s="70">
        <v>0</v>
      </c>
      <c r="BF114" s="70">
        <v>0</v>
      </c>
      <c r="BG114" s="70"/>
      <c r="BH114" s="70"/>
      <c r="BI114" s="70"/>
      <c r="BJ114" s="70"/>
      <c r="BK114" s="70"/>
      <c r="BL114" s="70"/>
      <c r="BM114" s="70"/>
      <c r="BN114" s="70"/>
    </row>
    <row r="115" spans="1:66" ht="15">
      <c r="A115" s="66" t="s">
        <v>336</v>
      </c>
      <c r="B115" s="66" t="s">
        <v>358</v>
      </c>
      <c r="C115" s="68" t="s">
        <v>1227</v>
      </c>
      <c r="D115" s="75">
        <v>3</v>
      </c>
      <c r="E115" s="76" t="s">
        <v>132</v>
      </c>
      <c r="F115" s="77">
        <v>32</v>
      </c>
      <c r="G115" s="68"/>
      <c r="H115" s="78"/>
      <c r="I115" s="79"/>
      <c r="J115" s="79"/>
      <c r="K115" s="34" t="s">
        <v>65</v>
      </c>
      <c r="L115" s="86">
        <v>115</v>
      </c>
      <c r="M115" s="86"/>
      <c r="N115" s="81"/>
      <c r="O115" s="70">
        <v>1</v>
      </c>
      <c r="P115" s="67" t="str">
        <f>REPLACE(INDEX(GroupVertices[Group],MATCH(Edges[[#This Row],[Vertex 1]],GroupVertices[Vertex],0)),1,1,"")</f>
        <v>1</v>
      </c>
      <c r="Q115" s="67" t="str">
        <f>REPLACE(INDEX(GroupVertices[Group],MATCH(Edges[[#This Row],[Vertex 2]],GroupVertices[Vertex],0)),1,1,"")</f>
        <v>1</v>
      </c>
      <c r="R115" s="48"/>
      <c r="S115" s="49"/>
      <c r="T115" s="48"/>
      <c r="U115" s="49"/>
      <c r="V115" s="48"/>
      <c r="W115" s="49"/>
      <c r="X115" s="48"/>
      <c r="Y115" s="49"/>
      <c r="Z115" s="48"/>
      <c r="AA115" s="70" t="s">
        <v>369</v>
      </c>
      <c r="AB115" s="99">
        <v>43603.697071759256</v>
      </c>
      <c r="AC115" s="70" t="s">
        <v>385</v>
      </c>
      <c r="AD115" s="70"/>
      <c r="AE115" s="70"/>
      <c r="AF115" s="70"/>
      <c r="AG115" s="70"/>
      <c r="AH115" s="101" t="s">
        <v>431</v>
      </c>
      <c r="AI115" s="99">
        <v>43603.697071759256</v>
      </c>
      <c r="AJ115" s="105">
        <v>43603</v>
      </c>
      <c r="AK115" s="72" t="s">
        <v>473</v>
      </c>
      <c r="AL115" s="101" t="s">
        <v>522</v>
      </c>
      <c r="AM115" s="70"/>
      <c r="AN115" s="70"/>
      <c r="AO115" s="72" t="s">
        <v>570</v>
      </c>
      <c r="AP115" s="70"/>
      <c r="AQ115" s="70" t="b">
        <v>0</v>
      </c>
      <c r="AR115" s="70">
        <v>0</v>
      </c>
      <c r="AS115" s="72" t="s">
        <v>586</v>
      </c>
      <c r="AT115" s="70" t="b">
        <v>0</v>
      </c>
      <c r="AU115" s="70" t="s">
        <v>595</v>
      </c>
      <c r="AV115" s="70"/>
      <c r="AW115" s="72" t="s">
        <v>586</v>
      </c>
      <c r="AX115" s="70" t="b">
        <v>0</v>
      </c>
      <c r="AY115" s="70">
        <v>2</v>
      </c>
      <c r="AZ115" s="72" t="s">
        <v>571</v>
      </c>
      <c r="BA115" s="70" t="s">
        <v>599</v>
      </c>
      <c r="BB115" s="70" t="b">
        <v>0</v>
      </c>
      <c r="BC115" s="72" t="s">
        <v>571</v>
      </c>
      <c r="BD115" s="70" t="s">
        <v>280</v>
      </c>
      <c r="BE115" s="70">
        <v>0</v>
      </c>
      <c r="BF115" s="70">
        <v>0</v>
      </c>
      <c r="BG115" s="70"/>
      <c r="BH115" s="70"/>
      <c r="BI115" s="70"/>
      <c r="BJ115" s="70"/>
      <c r="BK115" s="70"/>
      <c r="BL115" s="70"/>
      <c r="BM115" s="70"/>
      <c r="BN115" s="70"/>
    </row>
    <row r="116" spans="1:66" ht="15">
      <c r="A116" s="66" t="s">
        <v>336</v>
      </c>
      <c r="B116" s="66" t="s">
        <v>359</v>
      </c>
      <c r="C116" s="68" t="s">
        <v>1227</v>
      </c>
      <c r="D116" s="75">
        <v>3</v>
      </c>
      <c r="E116" s="76" t="s">
        <v>132</v>
      </c>
      <c r="F116" s="77">
        <v>32</v>
      </c>
      <c r="G116" s="68"/>
      <c r="H116" s="78"/>
      <c r="I116" s="79"/>
      <c r="J116" s="79"/>
      <c r="K116" s="34" t="s">
        <v>65</v>
      </c>
      <c r="L116" s="86">
        <v>116</v>
      </c>
      <c r="M116" s="86"/>
      <c r="N116" s="81"/>
      <c r="O116" s="70">
        <v>1</v>
      </c>
      <c r="P116" s="67" t="str">
        <f>REPLACE(INDEX(GroupVertices[Group],MATCH(Edges[[#This Row],[Vertex 1]],GroupVertices[Vertex],0)),1,1,"")</f>
        <v>1</v>
      </c>
      <c r="Q116" s="67" t="str">
        <f>REPLACE(INDEX(GroupVertices[Group],MATCH(Edges[[#This Row],[Vertex 2]],GroupVertices[Vertex],0)),1,1,"")</f>
        <v>1</v>
      </c>
      <c r="R116" s="48"/>
      <c r="S116" s="49"/>
      <c r="T116" s="48"/>
      <c r="U116" s="49"/>
      <c r="V116" s="48"/>
      <c r="W116" s="49"/>
      <c r="X116" s="48"/>
      <c r="Y116" s="49"/>
      <c r="Z116" s="48"/>
      <c r="AA116" s="70" t="s">
        <v>369</v>
      </c>
      <c r="AB116" s="99">
        <v>43603.697071759256</v>
      </c>
      <c r="AC116" s="70" t="s">
        <v>385</v>
      </c>
      <c r="AD116" s="70"/>
      <c r="AE116" s="70"/>
      <c r="AF116" s="70"/>
      <c r="AG116" s="70"/>
      <c r="AH116" s="101" t="s">
        <v>431</v>
      </c>
      <c r="AI116" s="99">
        <v>43603.697071759256</v>
      </c>
      <c r="AJ116" s="105">
        <v>43603</v>
      </c>
      <c r="AK116" s="72" t="s">
        <v>473</v>
      </c>
      <c r="AL116" s="101" t="s">
        <v>522</v>
      </c>
      <c r="AM116" s="70"/>
      <c r="AN116" s="70"/>
      <c r="AO116" s="72" t="s">
        <v>570</v>
      </c>
      <c r="AP116" s="70"/>
      <c r="AQ116" s="70" t="b">
        <v>0</v>
      </c>
      <c r="AR116" s="70">
        <v>0</v>
      </c>
      <c r="AS116" s="72" t="s">
        <v>586</v>
      </c>
      <c r="AT116" s="70" t="b">
        <v>0</v>
      </c>
      <c r="AU116" s="70" t="s">
        <v>595</v>
      </c>
      <c r="AV116" s="70"/>
      <c r="AW116" s="72" t="s">
        <v>586</v>
      </c>
      <c r="AX116" s="70" t="b">
        <v>0</v>
      </c>
      <c r="AY116" s="70">
        <v>2</v>
      </c>
      <c r="AZ116" s="72" t="s">
        <v>571</v>
      </c>
      <c r="BA116" s="70" t="s">
        <v>599</v>
      </c>
      <c r="BB116" s="70" t="b">
        <v>0</v>
      </c>
      <c r="BC116" s="72" t="s">
        <v>571</v>
      </c>
      <c r="BD116" s="70" t="s">
        <v>280</v>
      </c>
      <c r="BE116" s="70">
        <v>0</v>
      </c>
      <c r="BF116" s="70">
        <v>0</v>
      </c>
      <c r="BG116" s="70"/>
      <c r="BH116" s="70"/>
      <c r="BI116" s="70"/>
      <c r="BJ116" s="70"/>
      <c r="BK116" s="70"/>
      <c r="BL116" s="70"/>
      <c r="BM116" s="70"/>
      <c r="BN116" s="70"/>
    </row>
    <row r="117" spans="1:66" ht="15">
      <c r="A117" s="66" t="s">
        <v>336</v>
      </c>
      <c r="B117" s="66" t="s">
        <v>360</v>
      </c>
      <c r="C117" s="68" t="s">
        <v>1227</v>
      </c>
      <c r="D117" s="75">
        <v>3</v>
      </c>
      <c r="E117" s="76" t="s">
        <v>132</v>
      </c>
      <c r="F117" s="77">
        <v>32</v>
      </c>
      <c r="G117" s="68"/>
      <c r="H117" s="78"/>
      <c r="I117" s="79"/>
      <c r="J117" s="79"/>
      <c r="K117" s="34" t="s">
        <v>65</v>
      </c>
      <c r="L117" s="86">
        <v>117</v>
      </c>
      <c r="M117" s="86"/>
      <c r="N117" s="81"/>
      <c r="O117" s="70">
        <v>1</v>
      </c>
      <c r="P117" s="67" t="str">
        <f>REPLACE(INDEX(GroupVertices[Group],MATCH(Edges[[#This Row],[Vertex 1]],GroupVertices[Vertex],0)),1,1,"")</f>
        <v>1</v>
      </c>
      <c r="Q117" s="67" t="str">
        <f>REPLACE(INDEX(GroupVertices[Group],MATCH(Edges[[#This Row],[Vertex 2]],GroupVertices[Vertex],0)),1,1,"")</f>
        <v>1</v>
      </c>
      <c r="R117" s="48"/>
      <c r="S117" s="49"/>
      <c r="T117" s="48"/>
      <c r="U117" s="49"/>
      <c r="V117" s="48"/>
      <c r="W117" s="49"/>
      <c r="X117" s="48"/>
      <c r="Y117" s="49"/>
      <c r="Z117" s="48"/>
      <c r="AA117" s="70" t="s">
        <v>369</v>
      </c>
      <c r="AB117" s="99">
        <v>43603.697071759256</v>
      </c>
      <c r="AC117" s="70" t="s">
        <v>385</v>
      </c>
      <c r="AD117" s="70"/>
      <c r="AE117" s="70"/>
      <c r="AF117" s="70"/>
      <c r="AG117" s="70"/>
      <c r="AH117" s="101" t="s">
        <v>431</v>
      </c>
      <c r="AI117" s="99">
        <v>43603.697071759256</v>
      </c>
      <c r="AJ117" s="105">
        <v>43603</v>
      </c>
      <c r="AK117" s="72" t="s">
        <v>473</v>
      </c>
      <c r="AL117" s="101" t="s">
        <v>522</v>
      </c>
      <c r="AM117" s="70"/>
      <c r="AN117" s="70"/>
      <c r="AO117" s="72" t="s">
        <v>570</v>
      </c>
      <c r="AP117" s="70"/>
      <c r="AQ117" s="70" t="b">
        <v>0</v>
      </c>
      <c r="AR117" s="70">
        <v>0</v>
      </c>
      <c r="AS117" s="72" t="s">
        <v>586</v>
      </c>
      <c r="AT117" s="70" t="b">
        <v>0</v>
      </c>
      <c r="AU117" s="70" t="s">
        <v>595</v>
      </c>
      <c r="AV117" s="70"/>
      <c r="AW117" s="72" t="s">
        <v>586</v>
      </c>
      <c r="AX117" s="70" t="b">
        <v>0</v>
      </c>
      <c r="AY117" s="70">
        <v>2</v>
      </c>
      <c r="AZ117" s="72" t="s">
        <v>571</v>
      </c>
      <c r="BA117" s="70" t="s">
        <v>599</v>
      </c>
      <c r="BB117" s="70" t="b">
        <v>0</v>
      </c>
      <c r="BC117" s="72" t="s">
        <v>571</v>
      </c>
      <c r="BD117" s="70" t="s">
        <v>280</v>
      </c>
      <c r="BE117" s="70">
        <v>0</v>
      </c>
      <c r="BF117" s="70">
        <v>0</v>
      </c>
      <c r="BG117" s="70"/>
      <c r="BH117" s="70"/>
      <c r="BI117" s="70"/>
      <c r="BJ117" s="70"/>
      <c r="BK117" s="70"/>
      <c r="BL117" s="70"/>
      <c r="BM117" s="70"/>
      <c r="BN117" s="70"/>
    </row>
    <row r="118" spans="1:66" ht="15">
      <c r="A118" s="66" t="s">
        <v>336</v>
      </c>
      <c r="B118" s="66" t="s">
        <v>361</v>
      </c>
      <c r="C118" s="68" t="s">
        <v>1227</v>
      </c>
      <c r="D118" s="75">
        <v>3</v>
      </c>
      <c r="E118" s="76" t="s">
        <v>132</v>
      </c>
      <c r="F118" s="77">
        <v>32</v>
      </c>
      <c r="G118" s="68"/>
      <c r="H118" s="78"/>
      <c r="I118" s="79"/>
      <c r="J118" s="79"/>
      <c r="K118" s="34" t="s">
        <v>65</v>
      </c>
      <c r="L118" s="86">
        <v>118</v>
      </c>
      <c r="M118" s="86"/>
      <c r="N118" s="81"/>
      <c r="O118" s="70">
        <v>1</v>
      </c>
      <c r="P118" s="67" t="str">
        <f>REPLACE(INDEX(GroupVertices[Group],MATCH(Edges[[#This Row],[Vertex 1]],GroupVertices[Vertex],0)),1,1,"")</f>
        <v>1</v>
      </c>
      <c r="Q118" s="67" t="str">
        <f>REPLACE(INDEX(GroupVertices[Group],MATCH(Edges[[#This Row],[Vertex 2]],GroupVertices[Vertex],0)),1,1,"")</f>
        <v>1</v>
      </c>
      <c r="R118" s="48"/>
      <c r="S118" s="49"/>
      <c r="T118" s="48"/>
      <c r="U118" s="49"/>
      <c r="V118" s="48"/>
      <c r="W118" s="49"/>
      <c r="X118" s="48"/>
      <c r="Y118" s="49"/>
      <c r="Z118" s="48"/>
      <c r="AA118" s="70" t="s">
        <v>369</v>
      </c>
      <c r="AB118" s="99">
        <v>43603.697071759256</v>
      </c>
      <c r="AC118" s="70" t="s">
        <v>385</v>
      </c>
      <c r="AD118" s="70"/>
      <c r="AE118" s="70"/>
      <c r="AF118" s="70"/>
      <c r="AG118" s="70"/>
      <c r="AH118" s="101" t="s">
        <v>431</v>
      </c>
      <c r="AI118" s="99">
        <v>43603.697071759256</v>
      </c>
      <c r="AJ118" s="105">
        <v>43603</v>
      </c>
      <c r="AK118" s="72" t="s">
        <v>473</v>
      </c>
      <c r="AL118" s="101" t="s">
        <v>522</v>
      </c>
      <c r="AM118" s="70"/>
      <c r="AN118" s="70"/>
      <c r="AO118" s="72" t="s">
        <v>570</v>
      </c>
      <c r="AP118" s="70"/>
      <c r="AQ118" s="70" t="b">
        <v>0</v>
      </c>
      <c r="AR118" s="70">
        <v>0</v>
      </c>
      <c r="AS118" s="72" t="s">
        <v>586</v>
      </c>
      <c r="AT118" s="70" t="b">
        <v>0</v>
      </c>
      <c r="AU118" s="70" t="s">
        <v>595</v>
      </c>
      <c r="AV118" s="70"/>
      <c r="AW118" s="72" t="s">
        <v>586</v>
      </c>
      <c r="AX118" s="70" t="b">
        <v>0</v>
      </c>
      <c r="AY118" s="70">
        <v>2</v>
      </c>
      <c r="AZ118" s="72" t="s">
        <v>571</v>
      </c>
      <c r="BA118" s="70" t="s">
        <v>599</v>
      </c>
      <c r="BB118" s="70" t="b">
        <v>0</v>
      </c>
      <c r="BC118" s="72" t="s">
        <v>571</v>
      </c>
      <c r="BD118" s="70" t="s">
        <v>280</v>
      </c>
      <c r="BE118" s="70">
        <v>0</v>
      </c>
      <c r="BF118" s="70">
        <v>0</v>
      </c>
      <c r="BG118" s="70"/>
      <c r="BH118" s="70"/>
      <c r="BI118" s="70"/>
      <c r="BJ118" s="70"/>
      <c r="BK118" s="70"/>
      <c r="BL118" s="70"/>
      <c r="BM118" s="70"/>
      <c r="BN118" s="70"/>
    </row>
    <row r="119" spans="1:66" ht="15">
      <c r="A119" s="66" t="s">
        <v>336</v>
      </c>
      <c r="B119" s="66" t="s">
        <v>362</v>
      </c>
      <c r="C119" s="68" t="s">
        <v>1227</v>
      </c>
      <c r="D119" s="75">
        <v>3</v>
      </c>
      <c r="E119" s="76" t="s">
        <v>132</v>
      </c>
      <c r="F119" s="77">
        <v>32</v>
      </c>
      <c r="G119" s="68"/>
      <c r="H119" s="78"/>
      <c r="I119" s="79"/>
      <c r="J119" s="79"/>
      <c r="K119" s="34" t="s">
        <v>65</v>
      </c>
      <c r="L119" s="86">
        <v>119</v>
      </c>
      <c r="M119" s="86"/>
      <c r="N119" s="81"/>
      <c r="O119" s="70">
        <v>1</v>
      </c>
      <c r="P119" s="67" t="str">
        <f>REPLACE(INDEX(GroupVertices[Group],MATCH(Edges[[#This Row],[Vertex 1]],GroupVertices[Vertex],0)),1,1,"")</f>
        <v>1</v>
      </c>
      <c r="Q119" s="67" t="str">
        <f>REPLACE(INDEX(GroupVertices[Group],MATCH(Edges[[#This Row],[Vertex 2]],GroupVertices[Vertex],0)),1,1,"")</f>
        <v>1</v>
      </c>
      <c r="R119" s="48"/>
      <c r="S119" s="49"/>
      <c r="T119" s="48"/>
      <c r="U119" s="49"/>
      <c r="V119" s="48"/>
      <c r="W119" s="49"/>
      <c r="X119" s="48"/>
      <c r="Y119" s="49"/>
      <c r="Z119" s="48"/>
      <c r="AA119" s="70" t="s">
        <v>369</v>
      </c>
      <c r="AB119" s="99">
        <v>43603.697071759256</v>
      </c>
      <c r="AC119" s="70" t="s">
        <v>385</v>
      </c>
      <c r="AD119" s="70"/>
      <c r="AE119" s="70"/>
      <c r="AF119" s="70"/>
      <c r="AG119" s="70"/>
      <c r="AH119" s="101" t="s">
        <v>431</v>
      </c>
      <c r="AI119" s="99">
        <v>43603.697071759256</v>
      </c>
      <c r="AJ119" s="105">
        <v>43603</v>
      </c>
      <c r="AK119" s="72" t="s">
        <v>473</v>
      </c>
      <c r="AL119" s="101" t="s">
        <v>522</v>
      </c>
      <c r="AM119" s="70"/>
      <c r="AN119" s="70"/>
      <c r="AO119" s="72" t="s">
        <v>570</v>
      </c>
      <c r="AP119" s="70"/>
      <c r="AQ119" s="70" t="b">
        <v>0</v>
      </c>
      <c r="AR119" s="70">
        <v>0</v>
      </c>
      <c r="AS119" s="72" t="s">
        <v>586</v>
      </c>
      <c r="AT119" s="70" t="b">
        <v>0</v>
      </c>
      <c r="AU119" s="70" t="s">
        <v>595</v>
      </c>
      <c r="AV119" s="70"/>
      <c r="AW119" s="72" t="s">
        <v>586</v>
      </c>
      <c r="AX119" s="70" t="b">
        <v>0</v>
      </c>
      <c r="AY119" s="70">
        <v>2</v>
      </c>
      <c r="AZ119" s="72" t="s">
        <v>571</v>
      </c>
      <c r="BA119" s="70" t="s">
        <v>599</v>
      </c>
      <c r="BB119" s="70" t="b">
        <v>0</v>
      </c>
      <c r="BC119" s="72" t="s">
        <v>571</v>
      </c>
      <c r="BD119" s="70" t="s">
        <v>280</v>
      </c>
      <c r="BE119" s="70">
        <v>0</v>
      </c>
      <c r="BF119" s="70">
        <v>0</v>
      </c>
      <c r="BG119" s="70"/>
      <c r="BH119" s="70"/>
      <c r="BI119" s="70"/>
      <c r="BJ119" s="70"/>
      <c r="BK119" s="70"/>
      <c r="BL119" s="70"/>
      <c r="BM119" s="70"/>
      <c r="BN119" s="70"/>
    </row>
    <row r="120" spans="1:66" ht="15">
      <c r="A120" s="66" t="s">
        <v>336</v>
      </c>
      <c r="B120" s="66" t="s">
        <v>363</v>
      </c>
      <c r="C120" s="68" t="s">
        <v>1227</v>
      </c>
      <c r="D120" s="75">
        <v>3</v>
      </c>
      <c r="E120" s="76" t="s">
        <v>132</v>
      </c>
      <c r="F120" s="77">
        <v>32</v>
      </c>
      <c r="G120" s="68"/>
      <c r="H120" s="78"/>
      <c r="I120" s="79"/>
      <c r="J120" s="79"/>
      <c r="K120" s="34" t="s">
        <v>65</v>
      </c>
      <c r="L120" s="86">
        <v>120</v>
      </c>
      <c r="M120" s="86"/>
      <c r="N120" s="81"/>
      <c r="O120" s="70">
        <v>1</v>
      </c>
      <c r="P120" s="67" t="str">
        <f>REPLACE(INDEX(GroupVertices[Group],MATCH(Edges[[#This Row],[Vertex 1]],GroupVertices[Vertex],0)),1,1,"")</f>
        <v>1</v>
      </c>
      <c r="Q120" s="67" t="str">
        <f>REPLACE(INDEX(GroupVertices[Group],MATCH(Edges[[#This Row],[Vertex 2]],GroupVertices[Vertex],0)),1,1,"")</f>
        <v>1</v>
      </c>
      <c r="R120" s="48"/>
      <c r="S120" s="49"/>
      <c r="T120" s="48"/>
      <c r="U120" s="49"/>
      <c r="V120" s="48"/>
      <c r="W120" s="49"/>
      <c r="X120" s="48"/>
      <c r="Y120" s="49"/>
      <c r="Z120" s="48"/>
      <c r="AA120" s="70" t="s">
        <v>369</v>
      </c>
      <c r="AB120" s="99">
        <v>43603.697071759256</v>
      </c>
      <c r="AC120" s="70" t="s">
        <v>385</v>
      </c>
      <c r="AD120" s="70"/>
      <c r="AE120" s="70"/>
      <c r="AF120" s="70"/>
      <c r="AG120" s="70"/>
      <c r="AH120" s="101" t="s">
        <v>431</v>
      </c>
      <c r="AI120" s="99">
        <v>43603.697071759256</v>
      </c>
      <c r="AJ120" s="105">
        <v>43603</v>
      </c>
      <c r="AK120" s="72" t="s">
        <v>473</v>
      </c>
      <c r="AL120" s="101" t="s">
        <v>522</v>
      </c>
      <c r="AM120" s="70"/>
      <c r="AN120" s="70"/>
      <c r="AO120" s="72" t="s">
        <v>570</v>
      </c>
      <c r="AP120" s="70"/>
      <c r="AQ120" s="70" t="b">
        <v>0</v>
      </c>
      <c r="AR120" s="70">
        <v>0</v>
      </c>
      <c r="AS120" s="72" t="s">
        <v>586</v>
      </c>
      <c r="AT120" s="70" t="b">
        <v>0</v>
      </c>
      <c r="AU120" s="70" t="s">
        <v>595</v>
      </c>
      <c r="AV120" s="70"/>
      <c r="AW120" s="72" t="s">
        <v>586</v>
      </c>
      <c r="AX120" s="70" t="b">
        <v>0</v>
      </c>
      <c r="AY120" s="70">
        <v>2</v>
      </c>
      <c r="AZ120" s="72" t="s">
        <v>571</v>
      </c>
      <c r="BA120" s="70" t="s">
        <v>599</v>
      </c>
      <c r="BB120" s="70" t="b">
        <v>0</v>
      </c>
      <c r="BC120" s="72" t="s">
        <v>571</v>
      </c>
      <c r="BD120" s="70" t="s">
        <v>280</v>
      </c>
      <c r="BE120" s="70">
        <v>0</v>
      </c>
      <c r="BF120" s="70">
        <v>0</v>
      </c>
      <c r="BG120" s="70"/>
      <c r="BH120" s="70"/>
      <c r="BI120" s="70"/>
      <c r="BJ120" s="70"/>
      <c r="BK120" s="70"/>
      <c r="BL120" s="70"/>
      <c r="BM120" s="70"/>
      <c r="BN120" s="70"/>
    </row>
    <row r="121" spans="1:66" ht="15">
      <c r="A121" s="66" t="s">
        <v>336</v>
      </c>
      <c r="B121" s="66" t="s">
        <v>364</v>
      </c>
      <c r="C121" s="68" t="s">
        <v>1227</v>
      </c>
      <c r="D121" s="75">
        <v>3</v>
      </c>
      <c r="E121" s="76" t="s">
        <v>132</v>
      </c>
      <c r="F121" s="77">
        <v>32</v>
      </c>
      <c r="G121" s="68"/>
      <c r="H121" s="78"/>
      <c r="I121" s="79"/>
      <c r="J121" s="79"/>
      <c r="K121" s="34" t="s">
        <v>65</v>
      </c>
      <c r="L121" s="86">
        <v>121</v>
      </c>
      <c r="M121" s="86"/>
      <c r="N121" s="81"/>
      <c r="O121" s="70">
        <v>1</v>
      </c>
      <c r="P121" s="67" t="str">
        <f>REPLACE(INDEX(GroupVertices[Group],MATCH(Edges[[#This Row],[Vertex 1]],GroupVertices[Vertex],0)),1,1,"")</f>
        <v>1</v>
      </c>
      <c r="Q121" s="67" t="str">
        <f>REPLACE(INDEX(GroupVertices[Group],MATCH(Edges[[#This Row],[Vertex 2]],GroupVertices[Vertex],0)),1,1,"")</f>
        <v>1</v>
      </c>
      <c r="R121" s="48"/>
      <c r="S121" s="49"/>
      <c r="T121" s="48"/>
      <c r="U121" s="49"/>
      <c r="V121" s="48"/>
      <c r="W121" s="49"/>
      <c r="X121" s="48"/>
      <c r="Y121" s="49"/>
      <c r="Z121" s="48"/>
      <c r="AA121" s="70" t="s">
        <v>369</v>
      </c>
      <c r="AB121" s="99">
        <v>43603.697071759256</v>
      </c>
      <c r="AC121" s="70" t="s">
        <v>385</v>
      </c>
      <c r="AD121" s="70"/>
      <c r="AE121" s="70"/>
      <c r="AF121" s="70"/>
      <c r="AG121" s="70"/>
      <c r="AH121" s="101" t="s">
        <v>431</v>
      </c>
      <c r="AI121" s="99">
        <v>43603.697071759256</v>
      </c>
      <c r="AJ121" s="105">
        <v>43603</v>
      </c>
      <c r="AK121" s="72" t="s">
        <v>473</v>
      </c>
      <c r="AL121" s="101" t="s">
        <v>522</v>
      </c>
      <c r="AM121" s="70"/>
      <c r="AN121" s="70"/>
      <c r="AO121" s="72" t="s">
        <v>570</v>
      </c>
      <c r="AP121" s="70"/>
      <c r="AQ121" s="70" t="b">
        <v>0</v>
      </c>
      <c r="AR121" s="70">
        <v>0</v>
      </c>
      <c r="AS121" s="72" t="s">
        <v>586</v>
      </c>
      <c r="AT121" s="70" t="b">
        <v>0</v>
      </c>
      <c r="AU121" s="70" t="s">
        <v>595</v>
      </c>
      <c r="AV121" s="70"/>
      <c r="AW121" s="72" t="s">
        <v>586</v>
      </c>
      <c r="AX121" s="70" t="b">
        <v>0</v>
      </c>
      <c r="AY121" s="70">
        <v>2</v>
      </c>
      <c r="AZ121" s="72" t="s">
        <v>571</v>
      </c>
      <c r="BA121" s="70" t="s">
        <v>599</v>
      </c>
      <c r="BB121" s="70" t="b">
        <v>0</v>
      </c>
      <c r="BC121" s="72" t="s">
        <v>571</v>
      </c>
      <c r="BD121" s="70" t="s">
        <v>280</v>
      </c>
      <c r="BE121" s="70">
        <v>0</v>
      </c>
      <c r="BF121" s="70">
        <v>0</v>
      </c>
      <c r="BG121" s="70"/>
      <c r="BH121" s="70"/>
      <c r="BI121" s="70"/>
      <c r="BJ121" s="70"/>
      <c r="BK121" s="70"/>
      <c r="BL121" s="70"/>
      <c r="BM121" s="70"/>
      <c r="BN121" s="70"/>
    </row>
    <row r="122" spans="1:66" ht="15">
      <c r="A122" s="66" t="s">
        <v>336</v>
      </c>
      <c r="B122" s="66" t="s">
        <v>365</v>
      </c>
      <c r="C122" s="68" t="s">
        <v>1227</v>
      </c>
      <c r="D122" s="75">
        <v>3</v>
      </c>
      <c r="E122" s="76" t="s">
        <v>132</v>
      </c>
      <c r="F122" s="77">
        <v>32</v>
      </c>
      <c r="G122" s="68"/>
      <c r="H122" s="78"/>
      <c r="I122" s="79"/>
      <c r="J122" s="79"/>
      <c r="K122" s="34" t="s">
        <v>65</v>
      </c>
      <c r="L122" s="86">
        <v>122</v>
      </c>
      <c r="M122" s="86"/>
      <c r="N122" s="81"/>
      <c r="O122" s="70">
        <v>1</v>
      </c>
      <c r="P122" s="67" t="str">
        <f>REPLACE(INDEX(GroupVertices[Group],MATCH(Edges[[#This Row],[Vertex 1]],GroupVertices[Vertex],0)),1,1,"")</f>
        <v>1</v>
      </c>
      <c r="Q122" s="67" t="str">
        <f>REPLACE(INDEX(GroupVertices[Group],MATCH(Edges[[#This Row],[Vertex 2]],GroupVertices[Vertex],0)),1,1,"")</f>
        <v>1</v>
      </c>
      <c r="R122" s="48"/>
      <c r="S122" s="49"/>
      <c r="T122" s="48"/>
      <c r="U122" s="49"/>
      <c r="V122" s="48"/>
      <c r="W122" s="49"/>
      <c r="X122" s="48"/>
      <c r="Y122" s="49"/>
      <c r="Z122" s="48"/>
      <c r="AA122" s="70" t="s">
        <v>369</v>
      </c>
      <c r="AB122" s="99">
        <v>43603.697071759256</v>
      </c>
      <c r="AC122" s="70" t="s">
        <v>385</v>
      </c>
      <c r="AD122" s="70"/>
      <c r="AE122" s="70"/>
      <c r="AF122" s="70"/>
      <c r="AG122" s="70"/>
      <c r="AH122" s="101" t="s">
        <v>431</v>
      </c>
      <c r="AI122" s="99">
        <v>43603.697071759256</v>
      </c>
      <c r="AJ122" s="105">
        <v>43603</v>
      </c>
      <c r="AK122" s="72" t="s">
        <v>473</v>
      </c>
      <c r="AL122" s="101" t="s">
        <v>522</v>
      </c>
      <c r="AM122" s="70"/>
      <c r="AN122" s="70"/>
      <c r="AO122" s="72" t="s">
        <v>570</v>
      </c>
      <c r="AP122" s="70"/>
      <c r="AQ122" s="70" t="b">
        <v>0</v>
      </c>
      <c r="AR122" s="70">
        <v>0</v>
      </c>
      <c r="AS122" s="72" t="s">
        <v>586</v>
      </c>
      <c r="AT122" s="70" t="b">
        <v>0</v>
      </c>
      <c r="AU122" s="70" t="s">
        <v>595</v>
      </c>
      <c r="AV122" s="70"/>
      <c r="AW122" s="72" t="s">
        <v>586</v>
      </c>
      <c r="AX122" s="70" t="b">
        <v>0</v>
      </c>
      <c r="AY122" s="70">
        <v>2</v>
      </c>
      <c r="AZ122" s="72" t="s">
        <v>571</v>
      </c>
      <c r="BA122" s="70" t="s">
        <v>599</v>
      </c>
      <c r="BB122" s="70" t="b">
        <v>0</v>
      </c>
      <c r="BC122" s="72" t="s">
        <v>571</v>
      </c>
      <c r="BD122" s="70" t="s">
        <v>280</v>
      </c>
      <c r="BE122" s="70">
        <v>0</v>
      </c>
      <c r="BF122" s="70">
        <v>0</v>
      </c>
      <c r="BG122" s="70"/>
      <c r="BH122" s="70"/>
      <c r="BI122" s="70"/>
      <c r="BJ122" s="70"/>
      <c r="BK122" s="70"/>
      <c r="BL122" s="70"/>
      <c r="BM122" s="70"/>
      <c r="BN122" s="70"/>
    </row>
    <row r="123" spans="1:66" ht="15">
      <c r="A123" s="66" t="s">
        <v>336</v>
      </c>
      <c r="B123" s="66" t="s">
        <v>334</v>
      </c>
      <c r="C123" s="68" t="s">
        <v>1227</v>
      </c>
      <c r="D123" s="75">
        <v>3</v>
      </c>
      <c r="E123" s="76" t="s">
        <v>132</v>
      </c>
      <c r="F123" s="77">
        <v>32</v>
      </c>
      <c r="G123" s="68"/>
      <c r="H123" s="78"/>
      <c r="I123" s="79"/>
      <c r="J123" s="79"/>
      <c r="K123" s="34" t="s">
        <v>65</v>
      </c>
      <c r="L123" s="86">
        <v>123</v>
      </c>
      <c r="M123" s="86"/>
      <c r="N123" s="81"/>
      <c r="O123" s="70">
        <v>1</v>
      </c>
      <c r="P123" s="67" t="str">
        <f>REPLACE(INDEX(GroupVertices[Group],MATCH(Edges[[#This Row],[Vertex 1]],GroupVertices[Vertex],0)),1,1,"")</f>
        <v>1</v>
      </c>
      <c r="Q123" s="67" t="str">
        <f>REPLACE(INDEX(GroupVertices[Group],MATCH(Edges[[#This Row],[Vertex 2]],GroupVertices[Vertex],0)),1,1,"")</f>
        <v>4</v>
      </c>
      <c r="R123" s="48"/>
      <c r="S123" s="49"/>
      <c r="T123" s="48"/>
      <c r="U123" s="49"/>
      <c r="V123" s="48"/>
      <c r="W123" s="49"/>
      <c r="X123" s="48"/>
      <c r="Y123" s="49"/>
      <c r="Z123" s="48"/>
      <c r="AA123" s="70" t="s">
        <v>369</v>
      </c>
      <c r="AB123" s="99">
        <v>43603.697071759256</v>
      </c>
      <c r="AC123" s="70" t="s">
        <v>385</v>
      </c>
      <c r="AD123" s="70"/>
      <c r="AE123" s="70"/>
      <c r="AF123" s="70"/>
      <c r="AG123" s="70"/>
      <c r="AH123" s="101" t="s">
        <v>431</v>
      </c>
      <c r="AI123" s="99">
        <v>43603.697071759256</v>
      </c>
      <c r="AJ123" s="105">
        <v>43603</v>
      </c>
      <c r="AK123" s="72" t="s">
        <v>473</v>
      </c>
      <c r="AL123" s="101" t="s">
        <v>522</v>
      </c>
      <c r="AM123" s="70"/>
      <c r="AN123" s="70"/>
      <c r="AO123" s="72" t="s">
        <v>570</v>
      </c>
      <c r="AP123" s="70"/>
      <c r="AQ123" s="70" t="b">
        <v>0</v>
      </c>
      <c r="AR123" s="70">
        <v>0</v>
      </c>
      <c r="AS123" s="72" t="s">
        <v>586</v>
      </c>
      <c r="AT123" s="70" t="b">
        <v>0</v>
      </c>
      <c r="AU123" s="70" t="s">
        <v>595</v>
      </c>
      <c r="AV123" s="70"/>
      <c r="AW123" s="72" t="s">
        <v>586</v>
      </c>
      <c r="AX123" s="70" t="b">
        <v>0</v>
      </c>
      <c r="AY123" s="70">
        <v>2</v>
      </c>
      <c r="AZ123" s="72" t="s">
        <v>571</v>
      </c>
      <c r="BA123" s="70" t="s">
        <v>599</v>
      </c>
      <c r="BB123" s="70" t="b">
        <v>0</v>
      </c>
      <c r="BC123" s="72" t="s">
        <v>571</v>
      </c>
      <c r="BD123" s="70" t="s">
        <v>280</v>
      </c>
      <c r="BE123" s="70">
        <v>0</v>
      </c>
      <c r="BF123" s="70">
        <v>0</v>
      </c>
      <c r="BG123" s="70"/>
      <c r="BH123" s="70"/>
      <c r="BI123" s="70"/>
      <c r="BJ123" s="70"/>
      <c r="BK123" s="70"/>
      <c r="BL123" s="70"/>
      <c r="BM123" s="70"/>
      <c r="BN123" s="70"/>
    </row>
    <row r="124" spans="1:66" ht="15">
      <c r="A124" s="66" t="s">
        <v>336</v>
      </c>
      <c r="B124" s="66" t="s">
        <v>338</v>
      </c>
      <c r="C124" s="68" t="s">
        <v>1227</v>
      </c>
      <c r="D124" s="75">
        <v>3</v>
      </c>
      <c r="E124" s="76" t="s">
        <v>132</v>
      </c>
      <c r="F124" s="77">
        <v>32</v>
      </c>
      <c r="G124" s="68"/>
      <c r="H124" s="78"/>
      <c r="I124" s="79"/>
      <c r="J124" s="79"/>
      <c r="K124" s="34" t="s">
        <v>65</v>
      </c>
      <c r="L124" s="86">
        <v>124</v>
      </c>
      <c r="M124" s="86"/>
      <c r="N124" s="81"/>
      <c r="O124" s="70">
        <v>1</v>
      </c>
      <c r="P124" s="67" t="str">
        <f>REPLACE(INDEX(GroupVertices[Group],MATCH(Edges[[#This Row],[Vertex 1]],GroupVertices[Vertex],0)),1,1,"")</f>
        <v>1</v>
      </c>
      <c r="Q124" s="67" t="str">
        <f>REPLACE(INDEX(GroupVertices[Group],MATCH(Edges[[#This Row],[Vertex 2]],GroupVertices[Vertex],0)),1,1,"")</f>
        <v>1</v>
      </c>
      <c r="R124" s="48"/>
      <c r="S124" s="49"/>
      <c r="T124" s="48"/>
      <c r="U124" s="49"/>
      <c r="V124" s="48"/>
      <c r="W124" s="49"/>
      <c r="X124" s="48"/>
      <c r="Y124" s="49"/>
      <c r="Z124" s="48"/>
      <c r="AA124" s="70" t="s">
        <v>369</v>
      </c>
      <c r="AB124" s="99">
        <v>43603.697071759256</v>
      </c>
      <c r="AC124" s="70" t="s">
        <v>385</v>
      </c>
      <c r="AD124" s="70"/>
      <c r="AE124" s="70"/>
      <c r="AF124" s="70"/>
      <c r="AG124" s="70"/>
      <c r="AH124" s="101" t="s">
        <v>431</v>
      </c>
      <c r="AI124" s="99">
        <v>43603.697071759256</v>
      </c>
      <c r="AJ124" s="105">
        <v>43603</v>
      </c>
      <c r="AK124" s="72" t="s">
        <v>473</v>
      </c>
      <c r="AL124" s="101" t="s">
        <v>522</v>
      </c>
      <c r="AM124" s="70"/>
      <c r="AN124" s="70"/>
      <c r="AO124" s="72" t="s">
        <v>570</v>
      </c>
      <c r="AP124" s="70"/>
      <c r="AQ124" s="70" t="b">
        <v>0</v>
      </c>
      <c r="AR124" s="70">
        <v>0</v>
      </c>
      <c r="AS124" s="72" t="s">
        <v>586</v>
      </c>
      <c r="AT124" s="70" t="b">
        <v>0</v>
      </c>
      <c r="AU124" s="70" t="s">
        <v>595</v>
      </c>
      <c r="AV124" s="70"/>
      <c r="AW124" s="72" t="s">
        <v>586</v>
      </c>
      <c r="AX124" s="70" t="b">
        <v>0</v>
      </c>
      <c r="AY124" s="70">
        <v>2</v>
      </c>
      <c r="AZ124" s="72" t="s">
        <v>571</v>
      </c>
      <c r="BA124" s="70" t="s">
        <v>599</v>
      </c>
      <c r="BB124" s="70" t="b">
        <v>0</v>
      </c>
      <c r="BC124" s="72" t="s">
        <v>571</v>
      </c>
      <c r="BD124" s="70" t="s">
        <v>280</v>
      </c>
      <c r="BE124" s="70">
        <v>0</v>
      </c>
      <c r="BF124" s="70">
        <v>0</v>
      </c>
      <c r="BG124" s="70"/>
      <c r="BH124" s="70"/>
      <c r="BI124" s="70"/>
      <c r="BJ124" s="70"/>
      <c r="BK124" s="70"/>
      <c r="BL124" s="70"/>
      <c r="BM124" s="70"/>
      <c r="BN124" s="70"/>
    </row>
    <row r="125" spans="1:66" ht="15">
      <c r="A125" s="66" t="s">
        <v>336</v>
      </c>
      <c r="B125" s="66" t="s">
        <v>366</v>
      </c>
      <c r="C125" s="68" t="s">
        <v>1227</v>
      </c>
      <c r="D125" s="75">
        <v>3</v>
      </c>
      <c r="E125" s="76" t="s">
        <v>132</v>
      </c>
      <c r="F125" s="77">
        <v>32</v>
      </c>
      <c r="G125" s="68"/>
      <c r="H125" s="78"/>
      <c r="I125" s="79"/>
      <c r="J125" s="79"/>
      <c r="K125" s="34" t="s">
        <v>65</v>
      </c>
      <c r="L125" s="86">
        <v>125</v>
      </c>
      <c r="M125" s="86"/>
      <c r="N125" s="81"/>
      <c r="O125" s="70">
        <v>1</v>
      </c>
      <c r="P125" s="67" t="str">
        <f>REPLACE(INDEX(GroupVertices[Group],MATCH(Edges[[#This Row],[Vertex 1]],GroupVertices[Vertex],0)),1,1,"")</f>
        <v>1</v>
      </c>
      <c r="Q125" s="67" t="str">
        <f>REPLACE(INDEX(GroupVertices[Group],MATCH(Edges[[#This Row],[Vertex 2]],GroupVertices[Vertex],0)),1,1,"")</f>
        <v>1</v>
      </c>
      <c r="R125" s="48">
        <v>0</v>
      </c>
      <c r="S125" s="49">
        <v>0</v>
      </c>
      <c r="T125" s="48">
        <v>0</v>
      </c>
      <c r="U125" s="49">
        <v>0</v>
      </c>
      <c r="V125" s="48">
        <v>0</v>
      </c>
      <c r="W125" s="49">
        <v>0</v>
      </c>
      <c r="X125" s="48">
        <v>35</v>
      </c>
      <c r="Y125" s="49">
        <v>100</v>
      </c>
      <c r="Z125" s="48">
        <v>35</v>
      </c>
      <c r="AA125" s="70" t="s">
        <v>369</v>
      </c>
      <c r="AB125" s="99">
        <v>43603.697071759256</v>
      </c>
      <c r="AC125" s="70" t="s">
        <v>385</v>
      </c>
      <c r="AD125" s="70"/>
      <c r="AE125" s="70"/>
      <c r="AF125" s="70"/>
      <c r="AG125" s="70"/>
      <c r="AH125" s="101" t="s">
        <v>431</v>
      </c>
      <c r="AI125" s="99">
        <v>43603.697071759256</v>
      </c>
      <c r="AJ125" s="105">
        <v>43603</v>
      </c>
      <c r="AK125" s="72" t="s">
        <v>473</v>
      </c>
      <c r="AL125" s="101" t="s">
        <v>522</v>
      </c>
      <c r="AM125" s="70"/>
      <c r="AN125" s="70"/>
      <c r="AO125" s="72" t="s">
        <v>570</v>
      </c>
      <c r="AP125" s="70"/>
      <c r="AQ125" s="70" t="b">
        <v>0</v>
      </c>
      <c r="AR125" s="70">
        <v>0</v>
      </c>
      <c r="AS125" s="72" t="s">
        <v>586</v>
      </c>
      <c r="AT125" s="70" t="b">
        <v>0</v>
      </c>
      <c r="AU125" s="70" t="s">
        <v>595</v>
      </c>
      <c r="AV125" s="70"/>
      <c r="AW125" s="72" t="s">
        <v>586</v>
      </c>
      <c r="AX125" s="70" t="b">
        <v>0</v>
      </c>
      <c r="AY125" s="70">
        <v>2</v>
      </c>
      <c r="AZ125" s="72" t="s">
        <v>571</v>
      </c>
      <c r="BA125" s="70" t="s">
        <v>599</v>
      </c>
      <c r="BB125" s="70" t="b">
        <v>0</v>
      </c>
      <c r="BC125" s="72" t="s">
        <v>571</v>
      </c>
      <c r="BD125" s="70" t="s">
        <v>280</v>
      </c>
      <c r="BE125" s="70">
        <v>0</v>
      </c>
      <c r="BF125" s="70">
        <v>0</v>
      </c>
      <c r="BG125" s="70"/>
      <c r="BH125" s="70"/>
      <c r="BI125" s="70"/>
      <c r="BJ125" s="70"/>
      <c r="BK125" s="70"/>
      <c r="BL125" s="70"/>
      <c r="BM125" s="70"/>
      <c r="BN125" s="70"/>
    </row>
    <row r="126" spans="1:66" ht="15">
      <c r="A126" s="66" t="s">
        <v>336</v>
      </c>
      <c r="B126" s="66" t="s">
        <v>344</v>
      </c>
      <c r="C126" s="68" t="s">
        <v>1227</v>
      </c>
      <c r="D126" s="75">
        <v>3</v>
      </c>
      <c r="E126" s="76" t="s">
        <v>132</v>
      </c>
      <c r="F126" s="77">
        <v>32</v>
      </c>
      <c r="G126" s="68"/>
      <c r="H126" s="78"/>
      <c r="I126" s="79"/>
      <c r="J126" s="79"/>
      <c r="K126" s="34" t="s">
        <v>65</v>
      </c>
      <c r="L126" s="86">
        <v>126</v>
      </c>
      <c r="M126" s="86"/>
      <c r="N126" s="81"/>
      <c r="O126" s="70">
        <v>1</v>
      </c>
      <c r="P126" s="67" t="str">
        <f>REPLACE(INDEX(GroupVertices[Group],MATCH(Edges[[#This Row],[Vertex 1]],GroupVertices[Vertex],0)),1,1,"")</f>
        <v>1</v>
      </c>
      <c r="Q126" s="67" t="str">
        <f>REPLACE(INDEX(GroupVertices[Group],MATCH(Edges[[#This Row],[Vertex 2]],GroupVertices[Vertex],0)),1,1,"")</f>
        <v>1</v>
      </c>
      <c r="R126" s="48"/>
      <c r="S126" s="49"/>
      <c r="T126" s="48"/>
      <c r="U126" s="49"/>
      <c r="V126" s="48"/>
      <c r="W126" s="49"/>
      <c r="X126" s="48"/>
      <c r="Y126" s="49"/>
      <c r="Z126" s="48"/>
      <c r="AA126" s="70" t="s">
        <v>369</v>
      </c>
      <c r="AB126" s="99">
        <v>43603.697071759256</v>
      </c>
      <c r="AC126" s="70" t="s">
        <v>385</v>
      </c>
      <c r="AD126" s="70"/>
      <c r="AE126" s="70"/>
      <c r="AF126" s="70"/>
      <c r="AG126" s="70"/>
      <c r="AH126" s="101" t="s">
        <v>431</v>
      </c>
      <c r="AI126" s="99">
        <v>43603.697071759256</v>
      </c>
      <c r="AJ126" s="105">
        <v>43603</v>
      </c>
      <c r="AK126" s="72" t="s">
        <v>473</v>
      </c>
      <c r="AL126" s="101" t="s">
        <v>522</v>
      </c>
      <c r="AM126" s="70"/>
      <c r="AN126" s="70"/>
      <c r="AO126" s="72" t="s">
        <v>570</v>
      </c>
      <c r="AP126" s="70"/>
      <c r="AQ126" s="70" t="b">
        <v>0</v>
      </c>
      <c r="AR126" s="70">
        <v>0</v>
      </c>
      <c r="AS126" s="72" t="s">
        <v>586</v>
      </c>
      <c r="AT126" s="70" t="b">
        <v>0</v>
      </c>
      <c r="AU126" s="70" t="s">
        <v>595</v>
      </c>
      <c r="AV126" s="70"/>
      <c r="AW126" s="72" t="s">
        <v>586</v>
      </c>
      <c r="AX126" s="70" t="b">
        <v>0</v>
      </c>
      <c r="AY126" s="70">
        <v>2</v>
      </c>
      <c r="AZ126" s="72" t="s">
        <v>571</v>
      </c>
      <c r="BA126" s="70" t="s">
        <v>599</v>
      </c>
      <c r="BB126" s="70" t="b">
        <v>0</v>
      </c>
      <c r="BC126" s="72" t="s">
        <v>571</v>
      </c>
      <c r="BD126" s="70" t="s">
        <v>280</v>
      </c>
      <c r="BE126" s="70">
        <v>0</v>
      </c>
      <c r="BF126" s="70">
        <v>0</v>
      </c>
      <c r="BG126" s="70"/>
      <c r="BH126" s="70"/>
      <c r="BI126" s="70"/>
      <c r="BJ126" s="70"/>
      <c r="BK126" s="70"/>
      <c r="BL126" s="70"/>
      <c r="BM126" s="70"/>
      <c r="BN126" s="70"/>
    </row>
    <row r="127" spans="1:66" ht="15">
      <c r="A127" s="66" t="s">
        <v>336</v>
      </c>
      <c r="B127" s="66" t="s">
        <v>332</v>
      </c>
      <c r="C127" s="68" t="s">
        <v>1227</v>
      </c>
      <c r="D127" s="75">
        <v>3</v>
      </c>
      <c r="E127" s="76" t="s">
        <v>132</v>
      </c>
      <c r="F127" s="77">
        <v>32</v>
      </c>
      <c r="G127" s="68"/>
      <c r="H127" s="78"/>
      <c r="I127" s="79"/>
      <c r="J127" s="79"/>
      <c r="K127" s="34" t="s">
        <v>66</v>
      </c>
      <c r="L127" s="86">
        <v>127</v>
      </c>
      <c r="M127" s="86"/>
      <c r="N127" s="81"/>
      <c r="O127" s="70">
        <v>1</v>
      </c>
      <c r="P127" s="67" t="str">
        <f>REPLACE(INDEX(GroupVertices[Group],MATCH(Edges[[#This Row],[Vertex 1]],GroupVertices[Vertex],0)),1,1,"")</f>
        <v>1</v>
      </c>
      <c r="Q127" s="67" t="str">
        <f>REPLACE(INDEX(GroupVertices[Group],MATCH(Edges[[#This Row],[Vertex 2]],GroupVertices[Vertex],0)),1,1,"")</f>
        <v>2</v>
      </c>
      <c r="R127" s="48"/>
      <c r="S127" s="49"/>
      <c r="T127" s="48"/>
      <c r="U127" s="49"/>
      <c r="V127" s="48"/>
      <c r="W127" s="49"/>
      <c r="X127" s="48"/>
      <c r="Y127" s="49"/>
      <c r="Z127" s="48"/>
      <c r="AA127" s="70" t="s">
        <v>370</v>
      </c>
      <c r="AB127" s="99">
        <v>43603.697071759256</v>
      </c>
      <c r="AC127" s="70" t="s">
        <v>385</v>
      </c>
      <c r="AD127" s="70"/>
      <c r="AE127" s="70"/>
      <c r="AF127" s="70"/>
      <c r="AG127" s="70"/>
      <c r="AH127" s="101" t="s">
        <v>431</v>
      </c>
      <c r="AI127" s="99">
        <v>43603.697071759256</v>
      </c>
      <c r="AJ127" s="105">
        <v>43603</v>
      </c>
      <c r="AK127" s="72" t="s">
        <v>473</v>
      </c>
      <c r="AL127" s="101" t="s">
        <v>522</v>
      </c>
      <c r="AM127" s="70"/>
      <c r="AN127" s="70"/>
      <c r="AO127" s="72" t="s">
        <v>570</v>
      </c>
      <c r="AP127" s="70"/>
      <c r="AQ127" s="70" t="b">
        <v>0</v>
      </c>
      <c r="AR127" s="70">
        <v>0</v>
      </c>
      <c r="AS127" s="72" t="s">
        <v>586</v>
      </c>
      <c r="AT127" s="70" t="b">
        <v>0</v>
      </c>
      <c r="AU127" s="70" t="s">
        <v>595</v>
      </c>
      <c r="AV127" s="70"/>
      <c r="AW127" s="72" t="s">
        <v>586</v>
      </c>
      <c r="AX127" s="70" t="b">
        <v>0</v>
      </c>
      <c r="AY127" s="70">
        <v>2</v>
      </c>
      <c r="AZ127" s="72" t="s">
        <v>571</v>
      </c>
      <c r="BA127" s="70" t="s">
        <v>599</v>
      </c>
      <c r="BB127" s="70" t="b">
        <v>0</v>
      </c>
      <c r="BC127" s="72" t="s">
        <v>571</v>
      </c>
      <c r="BD127" s="70" t="s">
        <v>280</v>
      </c>
      <c r="BE127" s="70">
        <v>0</v>
      </c>
      <c r="BF127" s="70">
        <v>0</v>
      </c>
      <c r="BG127" s="70"/>
      <c r="BH127" s="70"/>
      <c r="BI127" s="70"/>
      <c r="BJ127" s="70"/>
      <c r="BK127" s="70"/>
      <c r="BL127" s="70"/>
      <c r="BM127" s="70"/>
      <c r="BN127" s="70"/>
    </row>
    <row r="128" spans="1:66" ht="15">
      <c r="A128" s="66" t="s">
        <v>337</v>
      </c>
      <c r="B128" s="66" t="s">
        <v>336</v>
      </c>
      <c r="C128" s="68" t="s">
        <v>1227</v>
      </c>
      <c r="D128" s="75">
        <v>3</v>
      </c>
      <c r="E128" s="76" t="s">
        <v>132</v>
      </c>
      <c r="F128" s="77">
        <v>32</v>
      </c>
      <c r="G128" s="68"/>
      <c r="H128" s="78"/>
      <c r="I128" s="79"/>
      <c r="J128" s="79"/>
      <c r="K128" s="34" t="s">
        <v>66</v>
      </c>
      <c r="L128" s="86">
        <v>128</v>
      </c>
      <c r="M128" s="86"/>
      <c r="N128" s="81"/>
      <c r="O128" s="70">
        <v>1</v>
      </c>
      <c r="P128" s="67" t="str">
        <f>REPLACE(INDEX(GroupVertices[Group],MATCH(Edges[[#This Row],[Vertex 1]],GroupVertices[Vertex],0)),1,1,"")</f>
        <v>1</v>
      </c>
      <c r="Q128" s="67" t="str">
        <f>REPLACE(INDEX(GroupVertices[Group],MATCH(Edges[[#This Row],[Vertex 2]],GroupVertices[Vertex],0)),1,1,"")</f>
        <v>1</v>
      </c>
      <c r="R128" s="48"/>
      <c r="S128" s="49"/>
      <c r="T128" s="48"/>
      <c r="U128" s="49"/>
      <c r="V128" s="48"/>
      <c r="W128" s="49"/>
      <c r="X128" s="48"/>
      <c r="Y128" s="49"/>
      <c r="Z128" s="48"/>
      <c r="AA128" s="70" t="s">
        <v>369</v>
      </c>
      <c r="AB128" s="99">
        <v>43603.69645833333</v>
      </c>
      <c r="AC128" s="70" t="s">
        <v>385</v>
      </c>
      <c r="AD128" s="70"/>
      <c r="AE128" s="70"/>
      <c r="AF128" s="70" t="s">
        <v>407</v>
      </c>
      <c r="AG128" s="70"/>
      <c r="AH128" s="101" t="s">
        <v>432</v>
      </c>
      <c r="AI128" s="99">
        <v>43603.69645833333</v>
      </c>
      <c r="AJ128" s="105">
        <v>43603</v>
      </c>
      <c r="AK128" s="72" t="s">
        <v>474</v>
      </c>
      <c r="AL128" s="101" t="s">
        <v>523</v>
      </c>
      <c r="AM128" s="70"/>
      <c r="AN128" s="70"/>
      <c r="AO128" s="72" t="s">
        <v>571</v>
      </c>
      <c r="AP128" s="72" t="s">
        <v>583</v>
      </c>
      <c r="AQ128" s="70" t="b">
        <v>0</v>
      </c>
      <c r="AR128" s="70">
        <v>4</v>
      </c>
      <c r="AS128" s="72" t="s">
        <v>592</v>
      </c>
      <c r="AT128" s="70" t="b">
        <v>0</v>
      </c>
      <c r="AU128" s="70" t="s">
        <v>595</v>
      </c>
      <c r="AV128" s="70"/>
      <c r="AW128" s="72" t="s">
        <v>586</v>
      </c>
      <c r="AX128" s="70" t="b">
        <v>0</v>
      </c>
      <c r="AY128" s="70">
        <v>2</v>
      </c>
      <c r="AZ128" s="72" t="s">
        <v>586</v>
      </c>
      <c r="BA128" s="70" t="s">
        <v>600</v>
      </c>
      <c r="BB128" s="70" t="b">
        <v>0</v>
      </c>
      <c r="BC128" s="72" t="s">
        <v>583</v>
      </c>
      <c r="BD128" s="70" t="s">
        <v>280</v>
      </c>
      <c r="BE128" s="70">
        <v>0</v>
      </c>
      <c r="BF128" s="70">
        <v>0</v>
      </c>
      <c r="BG128" s="70"/>
      <c r="BH128" s="70"/>
      <c r="BI128" s="70"/>
      <c r="BJ128" s="70"/>
      <c r="BK128" s="70"/>
      <c r="BL128" s="70"/>
      <c r="BM128" s="70"/>
      <c r="BN128" s="70"/>
    </row>
    <row r="129" spans="1:66" ht="15">
      <c r="A129" s="66" t="s">
        <v>332</v>
      </c>
      <c r="B129" s="66" t="s">
        <v>336</v>
      </c>
      <c r="C129" s="68" t="s">
        <v>1228</v>
      </c>
      <c r="D129" s="75">
        <v>10</v>
      </c>
      <c r="E129" s="76" t="s">
        <v>136</v>
      </c>
      <c r="F129" s="77">
        <v>23.333333333333336</v>
      </c>
      <c r="G129" s="68"/>
      <c r="H129" s="78"/>
      <c r="I129" s="79"/>
      <c r="J129" s="79"/>
      <c r="K129" s="34" t="s">
        <v>66</v>
      </c>
      <c r="L129" s="86">
        <v>129</v>
      </c>
      <c r="M129" s="86"/>
      <c r="N129" s="81"/>
      <c r="O129" s="70">
        <v>2</v>
      </c>
      <c r="P129" s="67" t="str">
        <f>REPLACE(INDEX(GroupVertices[Group],MATCH(Edges[[#This Row],[Vertex 1]],GroupVertices[Vertex],0)),1,1,"")</f>
        <v>2</v>
      </c>
      <c r="Q129" s="67" t="str">
        <f>REPLACE(INDEX(GroupVertices[Group],MATCH(Edges[[#This Row],[Vertex 2]],GroupVertices[Vertex],0)),1,1,"")</f>
        <v>1</v>
      </c>
      <c r="R129" s="48"/>
      <c r="S129" s="49"/>
      <c r="T129" s="48"/>
      <c r="U129" s="49"/>
      <c r="V129" s="48"/>
      <c r="W129" s="49"/>
      <c r="X129" s="48"/>
      <c r="Y129" s="49"/>
      <c r="Z129" s="48"/>
      <c r="AA129" s="70" t="s">
        <v>369</v>
      </c>
      <c r="AB129" s="99">
        <v>43604.14387731482</v>
      </c>
      <c r="AC129" s="70" t="s">
        <v>387</v>
      </c>
      <c r="AD129" s="70"/>
      <c r="AE129" s="70"/>
      <c r="AF129" s="70" t="s">
        <v>402</v>
      </c>
      <c r="AG129" s="70"/>
      <c r="AH129" s="101" t="s">
        <v>428</v>
      </c>
      <c r="AI129" s="99">
        <v>43604.14387731482</v>
      </c>
      <c r="AJ129" s="105">
        <v>43604</v>
      </c>
      <c r="AK129" s="72" t="s">
        <v>466</v>
      </c>
      <c r="AL129" s="101" t="s">
        <v>515</v>
      </c>
      <c r="AM129" s="70"/>
      <c r="AN129" s="70"/>
      <c r="AO129" s="72" t="s">
        <v>563</v>
      </c>
      <c r="AP129" s="72" t="s">
        <v>571</v>
      </c>
      <c r="AQ129" s="70" t="b">
        <v>0</v>
      </c>
      <c r="AR129" s="70">
        <v>4</v>
      </c>
      <c r="AS129" s="72" t="s">
        <v>590</v>
      </c>
      <c r="AT129" s="70" t="b">
        <v>0</v>
      </c>
      <c r="AU129" s="70" t="s">
        <v>595</v>
      </c>
      <c r="AV129" s="70"/>
      <c r="AW129" s="72" t="s">
        <v>586</v>
      </c>
      <c r="AX129" s="70" t="b">
        <v>0</v>
      </c>
      <c r="AY129" s="70">
        <v>0</v>
      </c>
      <c r="AZ129" s="72" t="s">
        <v>586</v>
      </c>
      <c r="BA129" s="70" t="s">
        <v>599</v>
      </c>
      <c r="BB129" s="70" t="b">
        <v>0</v>
      </c>
      <c r="BC129" s="72" t="s">
        <v>571</v>
      </c>
      <c r="BD129" s="70" t="s">
        <v>280</v>
      </c>
      <c r="BE129" s="70">
        <v>0</v>
      </c>
      <c r="BF129" s="70">
        <v>0</v>
      </c>
      <c r="BG129" s="70"/>
      <c r="BH129" s="70"/>
      <c r="BI129" s="70"/>
      <c r="BJ129" s="70"/>
      <c r="BK129" s="70"/>
      <c r="BL129" s="70"/>
      <c r="BM129" s="70"/>
      <c r="BN129" s="70"/>
    </row>
    <row r="130" spans="1:66" ht="15">
      <c r="A130" s="66" t="s">
        <v>332</v>
      </c>
      <c r="B130" s="66" t="s">
        <v>336</v>
      </c>
      <c r="C130" s="68" t="s">
        <v>1228</v>
      </c>
      <c r="D130" s="75">
        <v>10</v>
      </c>
      <c r="E130" s="76" t="s">
        <v>136</v>
      </c>
      <c r="F130" s="77">
        <v>23.333333333333336</v>
      </c>
      <c r="G130" s="68"/>
      <c r="H130" s="78"/>
      <c r="I130" s="79"/>
      <c r="J130" s="79"/>
      <c r="K130" s="34" t="s">
        <v>66</v>
      </c>
      <c r="L130" s="86">
        <v>130</v>
      </c>
      <c r="M130" s="86"/>
      <c r="N130" s="81"/>
      <c r="O130" s="70">
        <v>2</v>
      </c>
      <c r="P130" s="67" t="str">
        <f>REPLACE(INDEX(GroupVertices[Group],MATCH(Edges[[#This Row],[Vertex 1]],GroupVertices[Vertex],0)),1,1,"")</f>
        <v>2</v>
      </c>
      <c r="Q130" s="67" t="str">
        <f>REPLACE(INDEX(GroupVertices[Group],MATCH(Edges[[#This Row],[Vertex 2]],GroupVertices[Vertex],0)),1,1,"")</f>
        <v>1</v>
      </c>
      <c r="R130" s="48"/>
      <c r="S130" s="49"/>
      <c r="T130" s="48"/>
      <c r="U130" s="49"/>
      <c r="V130" s="48"/>
      <c r="W130" s="49"/>
      <c r="X130" s="48"/>
      <c r="Y130" s="49"/>
      <c r="Z130" s="48"/>
      <c r="AA130" s="70" t="s">
        <v>369</v>
      </c>
      <c r="AB130" s="99">
        <v>43604.38947916667</v>
      </c>
      <c r="AC130" s="70" t="s">
        <v>389</v>
      </c>
      <c r="AD130" s="70"/>
      <c r="AE130" s="70"/>
      <c r="AF130" s="70" t="s">
        <v>403</v>
      </c>
      <c r="AG130" s="70"/>
      <c r="AH130" s="101" t="s">
        <v>428</v>
      </c>
      <c r="AI130" s="99">
        <v>43604.38947916667</v>
      </c>
      <c r="AJ130" s="105">
        <v>43604</v>
      </c>
      <c r="AK130" s="72" t="s">
        <v>476</v>
      </c>
      <c r="AL130" s="101" t="s">
        <v>525</v>
      </c>
      <c r="AM130" s="70"/>
      <c r="AN130" s="70"/>
      <c r="AO130" s="72" t="s">
        <v>573</v>
      </c>
      <c r="AP130" s="72" t="s">
        <v>584</v>
      </c>
      <c r="AQ130" s="70" t="b">
        <v>0</v>
      </c>
      <c r="AR130" s="70">
        <v>0</v>
      </c>
      <c r="AS130" s="72" t="s">
        <v>593</v>
      </c>
      <c r="AT130" s="70" t="b">
        <v>0</v>
      </c>
      <c r="AU130" s="70" t="s">
        <v>595</v>
      </c>
      <c r="AV130" s="70"/>
      <c r="AW130" s="72" t="s">
        <v>586</v>
      </c>
      <c r="AX130" s="70" t="b">
        <v>0</v>
      </c>
      <c r="AY130" s="70">
        <v>0</v>
      </c>
      <c r="AZ130" s="72" t="s">
        <v>586</v>
      </c>
      <c r="BA130" s="70" t="s">
        <v>599</v>
      </c>
      <c r="BB130" s="70" t="b">
        <v>0</v>
      </c>
      <c r="BC130" s="72" t="s">
        <v>584</v>
      </c>
      <c r="BD130" s="70" t="s">
        <v>280</v>
      </c>
      <c r="BE130" s="70">
        <v>0</v>
      </c>
      <c r="BF130" s="70">
        <v>0</v>
      </c>
      <c r="BG130" s="70"/>
      <c r="BH130" s="70"/>
      <c r="BI130" s="70"/>
      <c r="BJ130" s="70"/>
      <c r="BK130" s="70"/>
      <c r="BL130" s="70"/>
      <c r="BM130" s="70"/>
      <c r="BN130" s="70"/>
    </row>
    <row r="131" spans="1:66" ht="15">
      <c r="A131" s="66" t="s">
        <v>337</v>
      </c>
      <c r="B131" s="66" t="s">
        <v>357</v>
      </c>
      <c r="C131" s="68" t="s">
        <v>1227</v>
      </c>
      <c r="D131" s="75">
        <v>3</v>
      </c>
      <c r="E131" s="76" t="s">
        <v>132</v>
      </c>
      <c r="F131" s="77">
        <v>32</v>
      </c>
      <c r="G131" s="68"/>
      <c r="H131" s="78"/>
      <c r="I131" s="79"/>
      <c r="J131" s="79"/>
      <c r="K131" s="34" t="s">
        <v>65</v>
      </c>
      <c r="L131" s="86">
        <v>131</v>
      </c>
      <c r="M131" s="86"/>
      <c r="N131" s="81"/>
      <c r="O131" s="70">
        <v>1</v>
      </c>
      <c r="P131" s="67" t="str">
        <f>REPLACE(INDEX(GroupVertices[Group],MATCH(Edges[[#This Row],[Vertex 1]],GroupVertices[Vertex],0)),1,1,"")</f>
        <v>1</v>
      </c>
      <c r="Q131" s="67" t="str">
        <f>REPLACE(INDEX(GroupVertices[Group],MATCH(Edges[[#This Row],[Vertex 2]],GroupVertices[Vertex],0)),1,1,"")</f>
        <v>1</v>
      </c>
      <c r="R131" s="48"/>
      <c r="S131" s="49"/>
      <c r="T131" s="48"/>
      <c r="U131" s="49"/>
      <c r="V131" s="48"/>
      <c r="W131" s="49"/>
      <c r="X131" s="48"/>
      <c r="Y131" s="49"/>
      <c r="Z131" s="48"/>
      <c r="AA131" s="70" t="s">
        <v>369</v>
      </c>
      <c r="AB131" s="99">
        <v>43603.69645833333</v>
      </c>
      <c r="AC131" s="70" t="s">
        <v>385</v>
      </c>
      <c r="AD131" s="70"/>
      <c r="AE131" s="70"/>
      <c r="AF131" s="70" t="s">
        <v>407</v>
      </c>
      <c r="AG131" s="70"/>
      <c r="AH131" s="101" t="s">
        <v>432</v>
      </c>
      <c r="AI131" s="99">
        <v>43603.69645833333</v>
      </c>
      <c r="AJ131" s="105">
        <v>43603</v>
      </c>
      <c r="AK131" s="72" t="s">
        <v>474</v>
      </c>
      <c r="AL131" s="101" t="s">
        <v>523</v>
      </c>
      <c r="AM131" s="70"/>
      <c r="AN131" s="70"/>
      <c r="AO131" s="72" t="s">
        <v>571</v>
      </c>
      <c r="AP131" s="72" t="s">
        <v>583</v>
      </c>
      <c r="AQ131" s="70" t="b">
        <v>0</v>
      </c>
      <c r="AR131" s="70">
        <v>4</v>
      </c>
      <c r="AS131" s="72" t="s">
        <v>592</v>
      </c>
      <c r="AT131" s="70" t="b">
        <v>0</v>
      </c>
      <c r="AU131" s="70" t="s">
        <v>595</v>
      </c>
      <c r="AV131" s="70"/>
      <c r="AW131" s="72" t="s">
        <v>586</v>
      </c>
      <c r="AX131" s="70" t="b">
        <v>0</v>
      </c>
      <c r="AY131" s="70">
        <v>2</v>
      </c>
      <c r="AZ131" s="72" t="s">
        <v>586</v>
      </c>
      <c r="BA131" s="70" t="s">
        <v>600</v>
      </c>
      <c r="BB131" s="70" t="b">
        <v>0</v>
      </c>
      <c r="BC131" s="72" t="s">
        <v>583</v>
      </c>
      <c r="BD131" s="70" t="s">
        <v>280</v>
      </c>
      <c r="BE131" s="70">
        <v>0</v>
      </c>
      <c r="BF131" s="70">
        <v>0</v>
      </c>
      <c r="BG131" s="70"/>
      <c r="BH131" s="70"/>
      <c r="BI131" s="70"/>
      <c r="BJ131" s="70"/>
      <c r="BK131" s="70"/>
      <c r="BL131" s="70"/>
      <c r="BM131" s="70"/>
      <c r="BN131" s="70"/>
    </row>
    <row r="132" spans="1:66" ht="15">
      <c r="A132" s="66" t="s">
        <v>332</v>
      </c>
      <c r="B132" s="66" t="s">
        <v>357</v>
      </c>
      <c r="C132" s="68" t="s">
        <v>1228</v>
      </c>
      <c r="D132" s="75">
        <v>10</v>
      </c>
      <c r="E132" s="76" t="s">
        <v>136</v>
      </c>
      <c r="F132" s="77">
        <v>23.333333333333336</v>
      </c>
      <c r="G132" s="68"/>
      <c r="H132" s="78"/>
      <c r="I132" s="79"/>
      <c r="J132" s="79"/>
      <c r="K132" s="34" t="s">
        <v>65</v>
      </c>
      <c r="L132" s="86">
        <v>132</v>
      </c>
      <c r="M132" s="86"/>
      <c r="N132" s="81"/>
      <c r="O132" s="70">
        <v>2</v>
      </c>
      <c r="P132" s="67" t="str">
        <f>REPLACE(INDEX(GroupVertices[Group],MATCH(Edges[[#This Row],[Vertex 1]],GroupVertices[Vertex],0)),1,1,"")</f>
        <v>2</v>
      </c>
      <c r="Q132" s="67" t="str">
        <f>REPLACE(INDEX(GroupVertices[Group],MATCH(Edges[[#This Row],[Vertex 2]],GroupVertices[Vertex],0)),1,1,"")</f>
        <v>1</v>
      </c>
      <c r="R132" s="48"/>
      <c r="S132" s="49"/>
      <c r="T132" s="48"/>
      <c r="U132" s="49"/>
      <c r="V132" s="48"/>
      <c r="W132" s="49"/>
      <c r="X132" s="48"/>
      <c r="Y132" s="49"/>
      <c r="Z132" s="48"/>
      <c r="AA132" s="70" t="s">
        <v>369</v>
      </c>
      <c r="AB132" s="99">
        <v>43604.14387731482</v>
      </c>
      <c r="AC132" s="70" t="s">
        <v>387</v>
      </c>
      <c r="AD132" s="70"/>
      <c r="AE132" s="70"/>
      <c r="AF132" s="70" t="s">
        <v>402</v>
      </c>
      <c r="AG132" s="70"/>
      <c r="AH132" s="101" t="s">
        <v>428</v>
      </c>
      <c r="AI132" s="99">
        <v>43604.14387731482</v>
      </c>
      <c r="AJ132" s="105">
        <v>43604</v>
      </c>
      <c r="AK132" s="72" t="s">
        <v>466</v>
      </c>
      <c r="AL132" s="101" t="s">
        <v>515</v>
      </c>
      <c r="AM132" s="70"/>
      <c r="AN132" s="70"/>
      <c r="AO132" s="72" t="s">
        <v>563</v>
      </c>
      <c r="AP132" s="72" t="s">
        <v>571</v>
      </c>
      <c r="AQ132" s="70" t="b">
        <v>0</v>
      </c>
      <c r="AR132" s="70">
        <v>4</v>
      </c>
      <c r="AS132" s="72" t="s">
        <v>590</v>
      </c>
      <c r="AT132" s="70" t="b">
        <v>0</v>
      </c>
      <c r="AU132" s="70" t="s">
        <v>595</v>
      </c>
      <c r="AV132" s="70"/>
      <c r="AW132" s="72" t="s">
        <v>586</v>
      </c>
      <c r="AX132" s="70" t="b">
        <v>0</v>
      </c>
      <c r="AY132" s="70">
        <v>0</v>
      </c>
      <c r="AZ132" s="72" t="s">
        <v>586</v>
      </c>
      <c r="BA132" s="70" t="s">
        <v>599</v>
      </c>
      <c r="BB132" s="70" t="b">
        <v>0</v>
      </c>
      <c r="BC132" s="72" t="s">
        <v>571</v>
      </c>
      <c r="BD132" s="70" t="s">
        <v>280</v>
      </c>
      <c r="BE132" s="70">
        <v>0</v>
      </c>
      <c r="BF132" s="70">
        <v>0</v>
      </c>
      <c r="BG132" s="70"/>
      <c r="BH132" s="70"/>
      <c r="BI132" s="70"/>
      <c r="BJ132" s="70"/>
      <c r="BK132" s="70"/>
      <c r="BL132" s="70"/>
      <c r="BM132" s="70"/>
      <c r="BN132" s="70"/>
    </row>
    <row r="133" spans="1:66" ht="15">
      <c r="A133" s="66" t="s">
        <v>332</v>
      </c>
      <c r="B133" s="66" t="s">
        <v>357</v>
      </c>
      <c r="C133" s="68" t="s">
        <v>1228</v>
      </c>
      <c r="D133" s="75">
        <v>10</v>
      </c>
      <c r="E133" s="76" t="s">
        <v>136</v>
      </c>
      <c r="F133" s="77">
        <v>23.333333333333336</v>
      </c>
      <c r="G133" s="68"/>
      <c r="H133" s="78"/>
      <c r="I133" s="79"/>
      <c r="J133" s="79"/>
      <c r="K133" s="34" t="s">
        <v>65</v>
      </c>
      <c r="L133" s="86">
        <v>133</v>
      </c>
      <c r="M133" s="86"/>
      <c r="N133" s="81"/>
      <c r="O133" s="70">
        <v>2</v>
      </c>
      <c r="P133" s="67" t="str">
        <f>REPLACE(INDEX(GroupVertices[Group],MATCH(Edges[[#This Row],[Vertex 1]],GroupVertices[Vertex],0)),1,1,"")</f>
        <v>2</v>
      </c>
      <c r="Q133" s="67" t="str">
        <f>REPLACE(INDEX(GroupVertices[Group],MATCH(Edges[[#This Row],[Vertex 2]],GroupVertices[Vertex],0)),1,1,"")</f>
        <v>1</v>
      </c>
      <c r="R133" s="48"/>
      <c r="S133" s="49"/>
      <c r="T133" s="48"/>
      <c r="U133" s="49"/>
      <c r="V133" s="48"/>
      <c r="W133" s="49"/>
      <c r="X133" s="48"/>
      <c r="Y133" s="49"/>
      <c r="Z133" s="48"/>
      <c r="AA133" s="70" t="s">
        <v>369</v>
      </c>
      <c r="AB133" s="99">
        <v>43604.38947916667</v>
      </c>
      <c r="AC133" s="70" t="s">
        <v>389</v>
      </c>
      <c r="AD133" s="70"/>
      <c r="AE133" s="70"/>
      <c r="AF133" s="70" t="s">
        <v>403</v>
      </c>
      <c r="AG133" s="70"/>
      <c r="AH133" s="101" t="s">
        <v>428</v>
      </c>
      <c r="AI133" s="99">
        <v>43604.38947916667</v>
      </c>
      <c r="AJ133" s="105">
        <v>43604</v>
      </c>
      <c r="AK133" s="72" t="s">
        <v>476</v>
      </c>
      <c r="AL133" s="101" t="s">
        <v>525</v>
      </c>
      <c r="AM133" s="70"/>
      <c r="AN133" s="70"/>
      <c r="AO133" s="72" t="s">
        <v>573</v>
      </c>
      <c r="AP133" s="72" t="s">
        <v>584</v>
      </c>
      <c r="AQ133" s="70" t="b">
        <v>0</v>
      </c>
      <c r="AR133" s="70">
        <v>0</v>
      </c>
      <c r="AS133" s="72" t="s">
        <v>593</v>
      </c>
      <c r="AT133" s="70" t="b">
        <v>0</v>
      </c>
      <c r="AU133" s="70" t="s">
        <v>595</v>
      </c>
      <c r="AV133" s="70"/>
      <c r="AW133" s="72" t="s">
        <v>586</v>
      </c>
      <c r="AX133" s="70" t="b">
        <v>0</v>
      </c>
      <c r="AY133" s="70">
        <v>0</v>
      </c>
      <c r="AZ133" s="72" t="s">
        <v>586</v>
      </c>
      <c r="BA133" s="70" t="s">
        <v>599</v>
      </c>
      <c r="BB133" s="70" t="b">
        <v>0</v>
      </c>
      <c r="BC133" s="72" t="s">
        <v>584</v>
      </c>
      <c r="BD133" s="70" t="s">
        <v>280</v>
      </c>
      <c r="BE133" s="70">
        <v>0</v>
      </c>
      <c r="BF133" s="70">
        <v>0</v>
      </c>
      <c r="BG133" s="70"/>
      <c r="BH133" s="70"/>
      <c r="BI133" s="70"/>
      <c r="BJ133" s="70"/>
      <c r="BK133" s="70"/>
      <c r="BL133" s="70"/>
      <c r="BM133" s="70"/>
      <c r="BN133" s="70"/>
    </row>
    <row r="134" spans="1:66" ht="15">
      <c r="A134" s="66" t="s">
        <v>337</v>
      </c>
      <c r="B134" s="66" t="s">
        <v>345</v>
      </c>
      <c r="C134" s="68" t="s">
        <v>1227</v>
      </c>
      <c r="D134" s="75">
        <v>3</v>
      </c>
      <c r="E134" s="76" t="s">
        <v>132</v>
      </c>
      <c r="F134" s="77">
        <v>32</v>
      </c>
      <c r="G134" s="68"/>
      <c r="H134" s="78"/>
      <c r="I134" s="79"/>
      <c r="J134" s="79"/>
      <c r="K134" s="34" t="s">
        <v>65</v>
      </c>
      <c r="L134" s="86">
        <v>134</v>
      </c>
      <c r="M134" s="86"/>
      <c r="N134" s="81"/>
      <c r="O134" s="70">
        <v>1</v>
      </c>
      <c r="P134" s="67" t="str">
        <f>REPLACE(INDEX(GroupVertices[Group],MATCH(Edges[[#This Row],[Vertex 1]],GroupVertices[Vertex],0)),1,1,"")</f>
        <v>1</v>
      </c>
      <c r="Q134" s="67" t="str">
        <f>REPLACE(INDEX(GroupVertices[Group],MATCH(Edges[[#This Row],[Vertex 2]],GroupVertices[Vertex],0)),1,1,"")</f>
        <v>1</v>
      </c>
      <c r="R134" s="48"/>
      <c r="S134" s="49"/>
      <c r="T134" s="48"/>
      <c r="U134" s="49"/>
      <c r="V134" s="48"/>
      <c r="W134" s="49"/>
      <c r="X134" s="48"/>
      <c r="Y134" s="49"/>
      <c r="Z134" s="48"/>
      <c r="AA134" s="70" t="s">
        <v>369</v>
      </c>
      <c r="AB134" s="99">
        <v>43603.69645833333</v>
      </c>
      <c r="AC134" s="70" t="s">
        <v>385</v>
      </c>
      <c r="AD134" s="70"/>
      <c r="AE134" s="70"/>
      <c r="AF134" s="70" t="s">
        <v>407</v>
      </c>
      <c r="AG134" s="70"/>
      <c r="AH134" s="101" t="s">
        <v>432</v>
      </c>
      <c r="AI134" s="99">
        <v>43603.69645833333</v>
      </c>
      <c r="AJ134" s="105">
        <v>43603</v>
      </c>
      <c r="AK134" s="72" t="s">
        <v>474</v>
      </c>
      <c r="AL134" s="101" t="s">
        <v>523</v>
      </c>
      <c r="AM134" s="70"/>
      <c r="AN134" s="70"/>
      <c r="AO134" s="72" t="s">
        <v>571</v>
      </c>
      <c r="AP134" s="72" t="s">
        <v>583</v>
      </c>
      <c r="AQ134" s="70" t="b">
        <v>0</v>
      </c>
      <c r="AR134" s="70">
        <v>4</v>
      </c>
      <c r="AS134" s="72" t="s">
        <v>592</v>
      </c>
      <c r="AT134" s="70" t="b">
        <v>0</v>
      </c>
      <c r="AU134" s="70" t="s">
        <v>595</v>
      </c>
      <c r="AV134" s="70"/>
      <c r="AW134" s="72" t="s">
        <v>586</v>
      </c>
      <c r="AX134" s="70" t="b">
        <v>0</v>
      </c>
      <c r="AY134" s="70">
        <v>2</v>
      </c>
      <c r="AZ134" s="72" t="s">
        <v>586</v>
      </c>
      <c r="BA134" s="70" t="s">
        <v>600</v>
      </c>
      <c r="BB134" s="70" t="b">
        <v>0</v>
      </c>
      <c r="BC134" s="72" t="s">
        <v>583</v>
      </c>
      <c r="BD134" s="70" t="s">
        <v>280</v>
      </c>
      <c r="BE134" s="70">
        <v>0</v>
      </c>
      <c r="BF134" s="70">
        <v>0</v>
      </c>
      <c r="BG134" s="70"/>
      <c r="BH134" s="70"/>
      <c r="BI134" s="70"/>
      <c r="BJ134" s="70"/>
      <c r="BK134" s="70"/>
      <c r="BL134" s="70"/>
      <c r="BM134" s="70"/>
      <c r="BN134" s="70"/>
    </row>
    <row r="135" spans="1:66" ht="15">
      <c r="A135" s="66" t="s">
        <v>332</v>
      </c>
      <c r="B135" s="66" t="s">
        <v>345</v>
      </c>
      <c r="C135" s="68" t="s">
        <v>1228</v>
      </c>
      <c r="D135" s="75">
        <v>10</v>
      </c>
      <c r="E135" s="76" t="s">
        <v>136</v>
      </c>
      <c r="F135" s="77">
        <v>23.333333333333336</v>
      </c>
      <c r="G135" s="68"/>
      <c r="H135" s="78"/>
      <c r="I135" s="79"/>
      <c r="J135" s="79"/>
      <c r="K135" s="34" t="s">
        <v>65</v>
      </c>
      <c r="L135" s="86">
        <v>135</v>
      </c>
      <c r="M135" s="86"/>
      <c r="N135" s="81"/>
      <c r="O135" s="70">
        <v>2</v>
      </c>
      <c r="P135" s="67" t="str">
        <f>REPLACE(INDEX(GroupVertices[Group],MATCH(Edges[[#This Row],[Vertex 1]],GroupVertices[Vertex],0)),1,1,"")</f>
        <v>2</v>
      </c>
      <c r="Q135" s="67" t="str">
        <f>REPLACE(INDEX(GroupVertices[Group],MATCH(Edges[[#This Row],[Vertex 2]],GroupVertices[Vertex],0)),1,1,"")</f>
        <v>1</v>
      </c>
      <c r="R135" s="48"/>
      <c r="S135" s="49"/>
      <c r="T135" s="48"/>
      <c r="U135" s="49"/>
      <c r="V135" s="48"/>
      <c r="W135" s="49"/>
      <c r="X135" s="48"/>
      <c r="Y135" s="49"/>
      <c r="Z135" s="48"/>
      <c r="AA135" s="70" t="s">
        <v>369</v>
      </c>
      <c r="AB135" s="99">
        <v>43604.14387731482</v>
      </c>
      <c r="AC135" s="70" t="s">
        <v>387</v>
      </c>
      <c r="AD135" s="70"/>
      <c r="AE135" s="70"/>
      <c r="AF135" s="70" t="s">
        <v>402</v>
      </c>
      <c r="AG135" s="70"/>
      <c r="AH135" s="101" t="s">
        <v>428</v>
      </c>
      <c r="AI135" s="99">
        <v>43604.14387731482</v>
      </c>
      <c r="AJ135" s="105">
        <v>43604</v>
      </c>
      <c r="AK135" s="72" t="s">
        <v>466</v>
      </c>
      <c r="AL135" s="101" t="s">
        <v>515</v>
      </c>
      <c r="AM135" s="70"/>
      <c r="AN135" s="70"/>
      <c r="AO135" s="72" t="s">
        <v>563</v>
      </c>
      <c r="AP135" s="72" t="s">
        <v>571</v>
      </c>
      <c r="AQ135" s="70" t="b">
        <v>0</v>
      </c>
      <c r="AR135" s="70">
        <v>4</v>
      </c>
      <c r="AS135" s="72" t="s">
        <v>590</v>
      </c>
      <c r="AT135" s="70" t="b">
        <v>0</v>
      </c>
      <c r="AU135" s="70" t="s">
        <v>595</v>
      </c>
      <c r="AV135" s="70"/>
      <c r="AW135" s="72" t="s">
        <v>586</v>
      </c>
      <c r="AX135" s="70" t="b">
        <v>0</v>
      </c>
      <c r="AY135" s="70">
        <v>0</v>
      </c>
      <c r="AZ135" s="72" t="s">
        <v>586</v>
      </c>
      <c r="BA135" s="70" t="s">
        <v>599</v>
      </c>
      <c r="BB135" s="70" t="b">
        <v>0</v>
      </c>
      <c r="BC135" s="72" t="s">
        <v>571</v>
      </c>
      <c r="BD135" s="70" t="s">
        <v>280</v>
      </c>
      <c r="BE135" s="70">
        <v>0</v>
      </c>
      <c r="BF135" s="70">
        <v>0</v>
      </c>
      <c r="BG135" s="70"/>
      <c r="BH135" s="70"/>
      <c r="BI135" s="70"/>
      <c r="BJ135" s="70"/>
      <c r="BK135" s="70"/>
      <c r="BL135" s="70"/>
      <c r="BM135" s="70"/>
      <c r="BN135" s="70"/>
    </row>
    <row r="136" spans="1:66" ht="15">
      <c r="A136" s="66" t="s">
        <v>332</v>
      </c>
      <c r="B136" s="66" t="s">
        <v>345</v>
      </c>
      <c r="C136" s="68" t="s">
        <v>1228</v>
      </c>
      <c r="D136" s="75">
        <v>10</v>
      </c>
      <c r="E136" s="76" t="s">
        <v>136</v>
      </c>
      <c r="F136" s="77">
        <v>23.333333333333336</v>
      </c>
      <c r="G136" s="68"/>
      <c r="H136" s="78"/>
      <c r="I136" s="79"/>
      <c r="J136" s="79"/>
      <c r="K136" s="34" t="s">
        <v>65</v>
      </c>
      <c r="L136" s="86">
        <v>136</v>
      </c>
      <c r="M136" s="86"/>
      <c r="N136" s="81"/>
      <c r="O136" s="70">
        <v>2</v>
      </c>
      <c r="P136" s="67" t="str">
        <f>REPLACE(INDEX(GroupVertices[Group],MATCH(Edges[[#This Row],[Vertex 1]],GroupVertices[Vertex],0)),1,1,"")</f>
        <v>2</v>
      </c>
      <c r="Q136" s="67" t="str">
        <f>REPLACE(INDEX(GroupVertices[Group],MATCH(Edges[[#This Row],[Vertex 2]],GroupVertices[Vertex],0)),1,1,"")</f>
        <v>1</v>
      </c>
      <c r="R136" s="48"/>
      <c r="S136" s="49"/>
      <c r="T136" s="48"/>
      <c r="U136" s="49"/>
      <c r="V136" s="48"/>
      <c r="W136" s="49"/>
      <c r="X136" s="48"/>
      <c r="Y136" s="49"/>
      <c r="Z136" s="48"/>
      <c r="AA136" s="70" t="s">
        <v>369</v>
      </c>
      <c r="AB136" s="99">
        <v>43604.38947916667</v>
      </c>
      <c r="AC136" s="70" t="s">
        <v>389</v>
      </c>
      <c r="AD136" s="70"/>
      <c r="AE136" s="70"/>
      <c r="AF136" s="70" t="s">
        <v>403</v>
      </c>
      <c r="AG136" s="70"/>
      <c r="AH136" s="101" t="s">
        <v>428</v>
      </c>
      <c r="AI136" s="99">
        <v>43604.38947916667</v>
      </c>
      <c r="AJ136" s="105">
        <v>43604</v>
      </c>
      <c r="AK136" s="72" t="s">
        <v>476</v>
      </c>
      <c r="AL136" s="101" t="s">
        <v>525</v>
      </c>
      <c r="AM136" s="70"/>
      <c r="AN136" s="70"/>
      <c r="AO136" s="72" t="s">
        <v>573</v>
      </c>
      <c r="AP136" s="72" t="s">
        <v>584</v>
      </c>
      <c r="AQ136" s="70" t="b">
        <v>0</v>
      </c>
      <c r="AR136" s="70">
        <v>0</v>
      </c>
      <c r="AS136" s="72" t="s">
        <v>593</v>
      </c>
      <c r="AT136" s="70" t="b">
        <v>0</v>
      </c>
      <c r="AU136" s="70" t="s">
        <v>595</v>
      </c>
      <c r="AV136" s="70"/>
      <c r="AW136" s="72" t="s">
        <v>586</v>
      </c>
      <c r="AX136" s="70" t="b">
        <v>0</v>
      </c>
      <c r="AY136" s="70">
        <v>0</v>
      </c>
      <c r="AZ136" s="72" t="s">
        <v>586</v>
      </c>
      <c r="BA136" s="70" t="s">
        <v>599</v>
      </c>
      <c r="BB136" s="70" t="b">
        <v>0</v>
      </c>
      <c r="BC136" s="72" t="s">
        <v>584</v>
      </c>
      <c r="BD136" s="70" t="s">
        <v>280</v>
      </c>
      <c r="BE136" s="70">
        <v>0</v>
      </c>
      <c r="BF136" s="70">
        <v>0</v>
      </c>
      <c r="BG136" s="70"/>
      <c r="BH136" s="70"/>
      <c r="BI136" s="70"/>
      <c r="BJ136" s="70"/>
      <c r="BK136" s="70"/>
      <c r="BL136" s="70"/>
      <c r="BM136" s="70"/>
      <c r="BN136" s="70"/>
    </row>
    <row r="137" spans="1:66" ht="15">
      <c r="A137" s="66" t="s">
        <v>337</v>
      </c>
      <c r="B137" s="66" t="s">
        <v>343</v>
      </c>
      <c r="C137" s="68" t="s">
        <v>1227</v>
      </c>
      <c r="D137" s="75">
        <v>3</v>
      </c>
      <c r="E137" s="76" t="s">
        <v>132</v>
      </c>
      <c r="F137" s="77">
        <v>32</v>
      </c>
      <c r="G137" s="68"/>
      <c r="H137" s="78"/>
      <c r="I137" s="79"/>
      <c r="J137" s="79"/>
      <c r="K137" s="34" t="s">
        <v>65</v>
      </c>
      <c r="L137" s="86">
        <v>137</v>
      </c>
      <c r="M137" s="86"/>
      <c r="N137" s="81"/>
      <c r="O137" s="70">
        <v>1</v>
      </c>
      <c r="P137" s="67" t="str">
        <f>REPLACE(INDEX(GroupVertices[Group],MATCH(Edges[[#This Row],[Vertex 1]],GroupVertices[Vertex],0)),1,1,"")</f>
        <v>1</v>
      </c>
      <c r="Q137" s="67" t="str">
        <f>REPLACE(INDEX(GroupVertices[Group],MATCH(Edges[[#This Row],[Vertex 2]],GroupVertices[Vertex],0)),1,1,"")</f>
        <v>1</v>
      </c>
      <c r="R137" s="48"/>
      <c r="S137" s="49"/>
      <c r="T137" s="48"/>
      <c r="U137" s="49"/>
      <c r="V137" s="48"/>
      <c r="W137" s="49"/>
      <c r="X137" s="48"/>
      <c r="Y137" s="49"/>
      <c r="Z137" s="48"/>
      <c r="AA137" s="70" t="s">
        <v>369</v>
      </c>
      <c r="AB137" s="99">
        <v>43603.69645833333</v>
      </c>
      <c r="AC137" s="70" t="s">
        <v>385</v>
      </c>
      <c r="AD137" s="70"/>
      <c r="AE137" s="70"/>
      <c r="AF137" s="70" t="s">
        <v>407</v>
      </c>
      <c r="AG137" s="70"/>
      <c r="AH137" s="101" t="s">
        <v>432</v>
      </c>
      <c r="AI137" s="99">
        <v>43603.69645833333</v>
      </c>
      <c r="AJ137" s="105">
        <v>43603</v>
      </c>
      <c r="AK137" s="72" t="s">
        <v>474</v>
      </c>
      <c r="AL137" s="101" t="s">
        <v>523</v>
      </c>
      <c r="AM137" s="70"/>
      <c r="AN137" s="70"/>
      <c r="AO137" s="72" t="s">
        <v>571</v>
      </c>
      <c r="AP137" s="72" t="s">
        <v>583</v>
      </c>
      <c r="AQ137" s="70" t="b">
        <v>0</v>
      </c>
      <c r="AR137" s="70">
        <v>4</v>
      </c>
      <c r="AS137" s="72" t="s">
        <v>592</v>
      </c>
      <c r="AT137" s="70" t="b">
        <v>0</v>
      </c>
      <c r="AU137" s="70" t="s">
        <v>595</v>
      </c>
      <c r="AV137" s="70"/>
      <c r="AW137" s="72" t="s">
        <v>586</v>
      </c>
      <c r="AX137" s="70" t="b">
        <v>0</v>
      </c>
      <c r="AY137" s="70">
        <v>2</v>
      </c>
      <c r="AZ137" s="72" t="s">
        <v>586</v>
      </c>
      <c r="BA137" s="70" t="s">
        <v>600</v>
      </c>
      <c r="BB137" s="70" t="b">
        <v>0</v>
      </c>
      <c r="BC137" s="72" t="s">
        <v>583</v>
      </c>
      <c r="BD137" s="70" t="s">
        <v>280</v>
      </c>
      <c r="BE137" s="70">
        <v>0</v>
      </c>
      <c r="BF137" s="70">
        <v>0</v>
      </c>
      <c r="BG137" s="70"/>
      <c r="BH137" s="70"/>
      <c r="BI137" s="70"/>
      <c r="BJ137" s="70"/>
      <c r="BK137" s="70"/>
      <c r="BL137" s="70"/>
      <c r="BM137" s="70"/>
      <c r="BN137" s="70"/>
    </row>
    <row r="138" spans="1:66" ht="15">
      <c r="A138" s="66" t="s">
        <v>332</v>
      </c>
      <c r="B138" s="66" t="s">
        <v>343</v>
      </c>
      <c r="C138" s="68" t="s">
        <v>1228</v>
      </c>
      <c r="D138" s="75">
        <v>10</v>
      </c>
      <c r="E138" s="76" t="s">
        <v>136</v>
      </c>
      <c r="F138" s="77">
        <v>23.333333333333336</v>
      </c>
      <c r="G138" s="68"/>
      <c r="H138" s="78"/>
      <c r="I138" s="79"/>
      <c r="J138" s="79"/>
      <c r="K138" s="34" t="s">
        <v>65</v>
      </c>
      <c r="L138" s="86">
        <v>138</v>
      </c>
      <c r="M138" s="86"/>
      <c r="N138" s="81"/>
      <c r="O138" s="70">
        <v>2</v>
      </c>
      <c r="P138" s="67" t="str">
        <f>REPLACE(INDEX(GroupVertices[Group],MATCH(Edges[[#This Row],[Vertex 1]],GroupVertices[Vertex],0)),1,1,"")</f>
        <v>2</v>
      </c>
      <c r="Q138" s="67" t="str">
        <f>REPLACE(INDEX(GroupVertices[Group],MATCH(Edges[[#This Row],[Vertex 2]],GroupVertices[Vertex],0)),1,1,"")</f>
        <v>1</v>
      </c>
      <c r="R138" s="48"/>
      <c r="S138" s="49"/>
      <c r="T138" s="48"/>
      <c r="U138" s="49"/>
      <c r="V138" s="48"/>
      <c r="W138" s="49"/>
      <c r="X138" s="48"/>
      <c r="Y138" s="49"/>
      <c r="Z138" s="48"/>
      <c r="AA138" s="70" t="s">
        <v>369</v>
      </c>
      <c r="AB138" s="99">
        <v>43604.14387731482</v>
      </c>
      <c r="AC138" s="70" t="s">
        <v>387</v>
      </c>
      <c r="AD138" s="70"/>
      <c r="AE138" s="70"/>
      <c r="AF138" s="70" t="s">
        <v>402</v>
      </c>
      <c r="AG138" s="70"/>
      <c r="AH138" s="101" t="s">
        <v>428</v>
      </c>
      <c r="AI138" s="99">
        <v>43604.14387731482</v>
      </c>
      <c r="AJ138" s="105">
        <v>43604</v>
      </c>
      <c r="AK138" s="72" t="s">
        <v>466</v>
      </c>
      <c r="AL138" s="101" t="s">
        <v>515</v>
      </c>
      <c r="AM138" s="70"/>
      <c r="AN138" s="70"/>
      <c r="AO138" s="72" t="s">
        <v>563</v>
      </c>
      <c r="AP138" s="72" t="s">
        <v>571</v>
      </c>
      <c r="AQ138" s="70" t="b">
        <v>0</v>
      </c>
      <c r="AR138" s="70">
        <v>4</v>
      </c>
      <c r="AS138" s="72" t="s">
        <v>590</v>
      </c>
      <c r="AT138" s="70" t="b">
        <v>0</v>
      </c>
      <c r="AU138" s="70" t="s">
        <v>595</v>
      </c>
      <c r="AV138" s="70"/>
      <c r="AW138" s="72" t="s">
        <v>586</v>
      </c>
      <c r="AX138" s="70" t="b">
        <v>0</v>
      </c>
      <c r="AY138" s="70">
        <v>0</v>
      </c>
      <c r="AZ138" s="72" t="s">
        <v>586</v>
      </c>
      <c r="BA138" s="70" t="s">
        <v>599</v>
      </c>
      <c r="BB138" s="70" t="b">
        <v>0</v>
      </c>
      <c r="BC138" s="72" t="s">
        <v>571</v>
      </c>
      <c r="BD138" s="70" t="s">
        <v>280</v>
      </c>
      <c r="BE138" s="70">
        <v>0</v>
      </c>
      <c r="BF138" s="70">
        <v>0</v>
      </c>
      <c r="BG138" s="70"/>
      <c r="BH138" s="70"/>
      <c r="BI138" s="70"/>
      <c r="BJ138" s="70"/>
      <c r="BK138" s="70"/>
      <c r="BL138" s="70"/>
      <c r="BM138" s="70"/>
      <c r="BN138" s="70"/>
    </row>
    <row r="139" spans="1:66" ht="15">
      <c r="A139" s="66" t="s">
        <v>332</v>
      </c>
      <c r="B139" s="66" t="s">
        <v>343</v>
      </c>
      <c r="C139" s="68" t="s">
        <v>1228</v>
      </c>
      <c r="D139" s="75">
        <v>10</v>
      </c>
      <c r="E139" s="76" t="s">
        <v>136</v>
      </c>
      <c r="F139" s="77">
        <v>23.333333333333336</v>
      </c>
      <c r="G139" s="68"/>
      <c r="H139" s="78"/>
      <c r="I139" s="79"/>
      <c r="J139" s="79"/>
      <c r="K139" s="34" t="s">
        <v>65</v>
      </c>
      <c r="L139" s="86">
        <v>139</v>
      </c>
      <c r="M139" s="86"/>
      <c r="N139" s="81"/>
      <c r="O139" s="70">
        <v>2</v>
      </c>
      <c r="P139" s="67" t="str">
        <f>REPLACE(INDEX(GroupVertices[Group],MATCH(Edges[[#This Row],[Vertex 1]],GroupVertices[Vertex],0)),1,1,"")</f>
        <v>2</v>
      </c>
      <c r="Q139" s="67" t="str">
        <f>REPLACE(INDEX(GroupVertices[Group],MATCH(Edges[[#This Row],[Vertex 2]],GroupVertices[Vertex],0)),1,1,"")</f>
        <v>1</v>
      </c>
      <c r="R139" s="48"/>
      <c r="S139" s="49"/>
      <c r="T139" s="48"/>
      <c r="U139" s="49"/>
      <c r="V139" s="48"/>
      <c r="W139" s="49"/>
      <c r="X139" s="48"/>
      <c r="Y139" s="49"/>
      <c r="Z139" s="48"/>
      <c r="AA139" s="70" t="s">
        <v>369</v>
      </c>
      <c r="AB139" s="99">
        <v>43604.38947916667</v>
      </c>
      <c r="AC139" s="70" t="s">
        <v>389</v>
      </c>
      <c r="AD139" s="70"/>
      <c r="AE139" s="70"/>
      <c r="AF139" s="70" t="s">
        <v>403</v>
      </c>
      <c r="AG139" s="70"/>
      <c r="AH139" s="101" t="s">
        <v>428</v>
      </c>
      <c r="AI139" s="99">
        <v>43604.38947916667</v>
      </c>
      <c r="AJ139" s="105">
        <v>43604</v>
      </c>
      <c r="AK139" s="72" t="s">
        <v>476</v>
      </c>
      <c r="AL139" s="101" t="s">
        <v>525</v>
      </c>
      <c r="AM139" s="70"/>
      <c r="AN139" s="70"/>
      <c r="AO139" s="72" t="s">
        <v>573</v>
      </c>
      <c r="AP139" s="72" t="s">
        <v>584</v>
      </c>
      <c r="AQ139" s="70" t="b">
        <v>0</v>
      </c>
      <c r="AR139" s="70">
        <v>0</v>
      </c>
      <c r="AS139" s="72" t="s">
        <v>593</v>
      </c>
      <c r="AT139" s="70" t="b">
        <v>0</v>
      </c>
      <c r="AU139" s="70" t="s">
        <v>595</v>
      </c>
      <c r="AV139" s="70"/>
      <c r="AW139" s="72" t="s">
        <v>586</v>
      </c>
      <c r="AX139" s="70" t="b">
        <v>0</v>
      </c>
      <c r="AY139" s="70">
        <v>0</v>
      </c>
      <c r="AZ139" s="72" t="s">
        <v>586</v>
      </c>
      <c r="BA139" s="70" t="s">
        <v>599</v>
      </c>
      <c r="BB139" s="70" t="b">
        <v>0</v>
      </c>
      <c r="BC139" s="72" t="s">
        <v>584</v>
      </c>
      <c r="BD139" s="70" t="s">
        <v>280</v>
      </c>
      <c r="BE139" s="70">
        <v>0</v>
      </c>
      <c r="BF139" s="70">
        <v>0</v>
      </c>
      <c r="BG139" s="70"/>
      <c r="BH139" s="70"/>
      <c r="BI139" s="70"/>
      <c r="BJ139" s="70"/>
      <c r="BK139" s="70"/>
      <c r="BL139" s="70"/>
      <c r="BM139" s="70"/>
      <c r="BN139" s="70"/>
    </row>
    <row r="140" spans="1:66" ht="15">
      <c r="A140" s="66" t="s">
        <v>337</v>
      </c>
      <c r="B140" s="66" t="s">
        <v>358</v>
      </c>
      <c r="C140" s="68" t="s">
        <v>1227</v>
      </c>
      <c r="D140" s="75">
        <v>3</v>
      </c>
      <c r="E140" s="76" t="s">
        <v>132</v>
      </c>
      <c r="F140" s="77">
        <v>32</v>
      </c>
      <c r="G140" s="68"/>
      <c r="H140" s="78"/>
      <c r="I140" s="79"/>
      <c r="J140" s="79"/>
      <c r="K140" s="34" t="s">
        <v>65</v>
      </c>
      <c r="L140" s="86">
        <v>140</v>
      </c>
      <c r="M140" s="86"/>
      <c r="N140" s="81"/>
      <c r="O140" s="70">
        <v>1</v>
      </c>
      <c r="P140" s="67" t="str">
        <f>REPLACE(INDEX(GroupVertices[Group],MATCH(Edges[[#This Row],[Vertex 1]],GroupVertices[Vertex],0)),1,1,"")</f>
        <v>1</v>
      </c>
      <c r="Q140" s="67" t="str">
        <f>REPLACE(INDEX(GroupVertices[Group],MATCH(Edges[[#This Row],[Vertex 2]],GroupVertices[Vertex],0)),1,1,"")</f>
        <v>1</v>
      </c>
      <c r="R140" s="48"/>
      <c r="S140" s="49"/>
      <c r="T140" s="48"/>
      <c r="U140" s="49"/>
      <c r="V140" s="48"/>
      <c r="W140" s="49"/>
      <c r="X140" s="48"/>
      <c r="Y140" s="49"/>
      <c r="Z140" s="48"/>
      <c r="AA140" s="70" t="s">
        <v>369</v>
      </c>
      <c r="AB140" s="99">
        <v>43603.69645833333</v>
      </c>
      <c r="AC140" s="70" t="s">
        <v>385</v>
      </c>
      <c r="AD140" s="70"/>
      <c r="AE140" s="70"/>
      <c r="AF140" s="70" t="s">
        <v>407</v>
      </c>
      <c r="AG140" s="70"/>
      <c r="AH140" s="101" t="s">
        <v>432</v>
      </c>
      <c r="AI140" s="99">
        <v>43603.69645833333</v>
      </c>
      <c r="AJ140" s="105">
        <v>43603</v>
      </c>
      <c r="AK140" s="72" t="s">
        <v>474</v>
      </c>
      <c r="AL140" s="101" t="s">
        <v>523</v>
      </c>
      <c r="AM140" s="70"/>
      <c r="AN140" s="70"/>
      <c r="AO140" s="72" t="s">
        <v>571</v>
      </c>
      <c r="AP140" s="72" t="s">
        <v>583</v>
      </c>
      <c r="AQ140" s="70" t="b">
        <v>0</v>
      </c>
      <c r="AR140" s="70">
        <v>4</v>
      </c>
      <c r="AS140" s="72" t="s">
        <v>592</v>
      </c>
      <c r="AT140" s="70" t="b">
        <v>0</v>
      </c>
      <c r="AU140" s="70" t="s">
        <v>595</v>
      </c>
      <c r="AV140" s="70"/>
      <c r="AW140" s="72" t="s">
        <v>586</v>
      </c>
      <c r="AX140" s="70" t="b">
        <v>0</v>
      </c>
      <c r="AY140" s="70">
        <v>2</v>
      </c>
      <c r="AZ140" s="72" t="s">
        <v>586</v>
      </c>
      <c r="BA140" s="70" t="s">
        <v>600</v>
      </c>
      <c r="BB140" s="70" t="b">
        <v>0</v>
      </c>
      <c r="BC140" s="72" t="s">
        <v>583</v>
      </c>
      <c r="BD140" s="70" t="s">
        <v>280</v>
      </c>
      <c r="BE140" s="70">
        <v>0</v>
      </c>
      <c r="BF140" s="70">
        <v>0</v>
      </c>
      <c r="BG140" s="70"/>
      <c r="BH140" s="70"/>
      <c r="BI140" s="70"/>
      <c r="BJ140" s="70"/>
      <c r="BK140" s="70"/>
      <c r="BL140" s="70"/>
      <c r="BM140" s="70"/>
      <c r="BN140" s="70"/>
    </row>
    <row r="141" spans="1:66" ht="15">
      <c r="A141" s="66" t="s">
        <v>332</v>
      </c>
      <c r="B141" s="66" t="s">
        <v>358</v>
      </c>
      <c r="C141" s="68" t="s">
        <v>1228</v>
      </c>
      <c r="D141" s="75">
        <v>10</v>
      </c>
      <c r="E141" s="76" t="s">
        <v>136</v>
      </c>
      <c r="F141" s="77">
        <v>23.333333333333336</v>
      </c>
      <c r="G141" s="68"/>
      <c r="H141" s="78"/>
      <c r="I141" s="79"/>
      <c r="J141" s="79"/>
      <c r="K141" s="34" t="s">
        <v>65</v>
      </c>
      <c r="L141" s="86">
        <v>141</v>
      </c>
      <c r="M141" s="86"/>
      <c r="N141" s="81"/>
      <c r="O141" s="70">
        <v>2</v>
      </c>
      <c r="P141" s="67" t="str">
        <f>REPLACE(INDEX(GroupVertices[Group],MATCH(Edges[[#This Row],[Vertex 1]],GroupVertices[Vertex],0)),1,1,"")</f>
        <v>2</v>
      </c>
      <c r="Q141" s="67" t="str">
        <f>REPLACE(INDEX(GroupVertices[Group],MATCH(Edges[[#This Row],[Vertex 2]],GroupVertices[Vertex],0)),1,1,"")</f>
        <v>1</v>
      </c>
      <c r="R141" s="48"/>
      <c r="S141" s="49"/>
      <c r="T141" s="48"/>
      <c r="U141" s="49"/>
      <c r="V141" s="48"/>
      <c r="W141" s="49"/>
      <c r="X141" s="48"/>
      <c r="Y141" s="49"/>
      <c r="Z141" s="48"/>
      <c r="AA141" s="70" t="s">
        <v>369</v>
      </c>
      <c r="AB141" s="99">
        <v>43604.14387731482</v>
      </c>
      <c r="AC141" s="70" t="s">
        <v>387</v>
      </c>
      <c r="AD141" s="70"/>
      <c r="AE141" s="70"/>
      <c r="AF141" s="70" t="s">
        <v>402</v>
      </c>
      <c r="AG141" s="70"/>
      <c r="AH141" s="101" t="s">
        <v>428</v>
      </c>
      <c r="AI141" s="99">
        <v>43604.14387731482</v>
      </c>
      <c r="AJ141" s="105">
        <v>43604</v>
      </c>
      <c r="AK141" s="72" t="s">
        <v>466</v>
      </c>
      <c r="AL141" s="101" t="s">
        <v>515</v>
      </c>
      <c r="AM141" s="70"/>
      <c r="AN141" s="70"/>
      <c r="AO141" s="72" t="s">
        <v>563</v>
      </c>
      <c r="AP141" s="72" t="s">
        <v>571</v>
      </c>
      <c r="AQ141" s="70" t="b">
        <v>0</v>
      </c>
      <c r="AR141" s="70">
        <v>4</v>
      </c>
      <c r="AS141" s="72" t="s">
        <v>590</v>
      </c>
      <c r="AT141" s="70" t="b">
        <v>0</v>
      </c>
      <c r="AU141" s="70" t="s">
        <v>595</v>
      </c>
      <c r="AV141" s="70"/>
      <c r="AW141" s="72" t="s">
        <v>586</v>
      </c>
      <c r="AX141" s="70" t="b">
        <v>0</v>
      </c>
      <c r="AY141" s="70">
        <v>0</v>
      </c>
      <c r="AZ141" s="72" t="s">
        <v>586</v>
      </c>
      <c r="BA141" s="70" t="s">
        <v>599</v>
      </c>
      <c r="BB141" s="70" t="b">
        <v>0</v>
      </c>
      <c r="BC141" s="72" t="s">
        <v>571</v>
      </c>
      <c r="BD141" s="70" t="s">
        <v>280</v>
      </c>
      <c r="BE141" s="70">
        <v>0</v>
      </c>
      <c r="BF141" s="70">
        <v>0</v>
      </c>
      <c r="BG141" s="70"/>
      <c r="BH141" s="70"/>
      <c r="BI141" s="70"/>
      <c r="BJ141" s="70"/>
      <c r="BK141" s="70"/>
      <c r="BL141" s="70"/>
      <c r="BM141" s="70"/>
      <c r="BN141" s="70"/>
    </row>
    <row r="142" spans="1:66" ht="15">
      <c r="A142" s="66" t="s">
        <v>332</v>
      </c>
      <c r="B142" s="66" t="s">
        <v>358</v>
      </c>
      <c r="C142" s="68" t="s">
        <v>1228</v>
      </c>
      <c r="D142" s="75">
        <v>10</v>
      </c>
      <c r="E142" s="76" t="s">
        <v>136</v>
      </c>
      <c r="F142" s="77">
        <v>23.333333333333336</v>
      </c>
      <c r="G142" s="68"/>
      <c r="H142" s="78"/>
      <c r="I142" s="79"/>
      <c r="J142" s="79"/>
      <c r="K142" s="34" t="s">
        <v>65</v>
      </c>
      <c r="L142" s="86">
        <v>142</v>
      </c>
      <c r="M142" s="86"/>
      <c r="N142" s="81"/>
      <c r="O142" s="70">
        <v>2</v>
      </c>
      <c r="P142" s="67" t="str">
        <f>REPLACE(INDEX(GroupVertices[Group],MATCH(Edges[[#This Row],[Vertex 1]],GroupVertices[Vertex],0)),1,1,"")</f>
        <v>2</v>
      </c>
      <c r="Q142" s="67" t="str">
        <f>REPLACE(INDEX(GroupVertices[Group],MATCH(Edges[[#This Row],[Vertex 2]],GroupVertices[Vertex],0)),1,1,"")</f>
        <v>1</v>
      </c>
      <c r="R142" s="48"/>
      <c r="S142" s="49"/>
      <c r="T142" s="48"/>
      <c r="U142" s="49"/>
      <c r="V142" s="48"/>
      <c r="W142" s="49"/>
      <c r="X142" s="48"/>
      <c r="Y142" s="49"/>
      <c r="Z142" s="48"/>
      <c r="AA142" s="70" t="s">
        <v>369</v>
      </c>
      <c r="AB142" s="99">
        <v>43604.38947916667</v>
      </c>
      <c r="AC142" s="70" t="s">
        <v>389</v>
      </c>
      <c r="AD142" s="70"/>
      <c r="AE142" s="70"/>
      <c r="AF142" s="70" t="s">
        <v>403</v>
      </c>
      <c r="AG142" s="70"/>
      <c r="AH142" s="101" t="s">
        <v>428</v>
      </c>
      <c r="AI142" s="99">
        <v>43604.38947916667</v>
      </c>
      <c r="AJ142" s="105">
        <v>43604</v>
      </c>
      <c r="AK142" s="72" t="s">
        <v>476</v>
      </c>
      <c r="AL142" s="101" t="s">
        <v>525</v>
      </c>
      <c r="AM142" s="70"/>
      <c r="AN142" s="70"/>
      <c r="AO142" s="72" t="s">
        <v>573</v>
      </c>
      <c r="AP142" s="72" t="s">
        <v>584</v>
      </c>
      <c r="AQ142" s="70" t="b">
        <v>0</v>
      </c>
      <c r="AR142" s="70">
        <v>0</v>
      </c>
      <c r="AS142" s="72" t="s">
        <v>593</v>
      </c>
      <c r="AT142" s="70" t="b">
        <v>0</v>
      </c>
      <c r="AU142" s="70" t="s">
        <v>595</v>
      </c>
      <c r="AV142" s="70"/>
      <c r="AW142" s="72" t="s">
        <v>586</v>
      </c>
      <c r="AX142" s="70" t="b">
        <v>0</v>
      </c>
      <c r="AY142" s="70">
        <v>0</v>
      </c>
      <c r="AZ142" s="72" t="s">
        <v>586</v>
      </c>
      <c r="BA142" s="70" t="s">
        <v>599</v>
      </c>
      <c r="BB142" s="70" t="b">
        <v>0</v>
      </c>
      <c r="BC142" s="72" t="s">
        <v>584</v>
      </c>
      <c r="BD142" s="70" t="s">
        <v>280</v>
      </c>
      <c r="BE142" s="70">
        <v>0</v>
      </c>
      <c r="BF142" s="70">
        <v>0</v>
      </c>
      <c r="BG142" s="70"/>
      <c r="BH142" s="70"/>
      <c r="BI142" s="70"/>
      <c r="BJ142" s="70"/>
      <c r="BK142" s="70"/>
      <c r="BL142" s="70"/>
      <c r="BM142" s="70"/>
      <c r="BN142" s="70"/>
    </row>
    <row r="143" spans="1:66" ht="15">
      <c r="A143" s="66" t="s">
        <v>337</v>
      </c>
      <c r="B143" s="66" t="s">
        <v>359</v>
      </c>
      <c r="C143" s="68" t="s">
        <v>1227</v>
      </c>
      <c r="D143" s="75">
        <v>3</v>
      </c>
      <c r="E143" s="76" t="s">
        <v>132</v>
      </c>
      <c r="F143" s="77">
        <v>32</v>
      </c>
      <c r="G143" s="68"/>
      <c r="H143" s="78"/>
      <c r="I143" s="79"/>
      <c r="J143" s="79"/>
      <c r="K143" s="34" t="s">
        <v>65</v>
      </c>
      <c r="L143" s="86">
        <v>143</v>
      </c>
      <c r="M143" s="86"/>
      <c r="N143" s="81"/>
      <c r="O143" s="70">
        <v>1</v>
      </c>
      <c r="P143" s="67" t="str">
        <f>REPLACE(INDEX(GroupVertices[Group],MATCH(Edges[[#This Row],[Vertex 1]],GroupVertices[Vertex],0)),1,1,"")</f>
        <v>1</v>
      </c>
      <c r="Q143" s="67" t="str">
        <f>REPLACE(INDEX(GroupVertices[Group],MATCH(Edges[[#This Row],[Vertex 2]],GroupVertices[Vertex],0)),1,1,"")</f>
        <v>1</v>
      </c>
      <c r="R143" s="48"/>
      <c r="S143" s="49"/>
      <c r="T143" s="48"/>
      <c r="U143" s="49"/>
      <c r="V143" s="48"/>
      <c r="W143" s="49"/>
      <c r="X143" s="48"/>
      <c r="Y143" s="49"/>
      <c r="Z143" s="48"/>
      <c r="AA143" s="70" t="s">
        <v>369</v>
      </c>
      <c r="AB143" s="99">
        <v>43603.69645833333</v>
      </c>
      <c r="AC143" s="70" t="s">
        <v>385</v>
      </c>
      <c r="AD143" s="70"/>
      <c r="AE143" s="70"/>
      <c r="AF143" s="70" t="s">
        <v>407</v>
      </c>
      <c r="AG143" s="70"/>
      <c r="AH143" s="101" t="s">
        <v>432</v>
      </c>
      <c r="AI143" s="99">
        <v>43603.69645833333</v>
      </c>
      <c r="AJ143" s="105">
        <v>43603</v>
      </c>
      <c r="AK143" s="72" t="s">
        <v>474</v>
      </c>
      <c r="AL143" s="101" t="s">
        <v>523</v>
      </c>
      <c r="AM143" s="70"/>
      <c r="AN143" s="70"/>
      <c r="AO143" s="72" t="s">
        <v>571</v>
      </c>
      <c r="AP143" s="72" t="s">
        <v>583</v>
      </c>
      <c r="AQ143" s="70" t="b">
        <v>0</v>
      </c>
      <c r="AR143" s="70">
        <v>4</v>
      </c>
      <c r="AS143" s="72" t="s">
        <v>592</v>
      </c>
      <c r="AT143" s="70" t="b">
        <v>0</v>
      </c>
      <c r="AU143" s="70" t="s">
        <v>595</v>
      </c>
      <c r="AV143" s="70"/>
      <c r="AW143" s="72" t="s">
        <v>586</v>
      </c>
      <c r="AX143" s="70" t="b">
        <v>0</v>
      </c>
      <c r="AY143" s="70">
        <v>2</v>
      </c>
      <c r="AZ143" s="72" t="s">
        <v>586</v>
      </c>
      <c r="BA143" s="70" t="s">
        <v>600</v>
      </c>
      <c r="BB143" s="70" t="b">
        <v>0</v>
      </c>
      <c r="BC143" s="72" t="s">
        <v>583</v>
      </c>
      <c r="BD143" s="70" t="s">
        <v>280</v>
      </c>
      <c r="BE143" s="70">
        <v>0</v>
      </c>
      <c r="BF143" s="70">
        <v>0</v>
      </c>
      <c r="BG143" s="70"/>
      <c r="BH143" s="70"/>
      <c r="BI143" s="70"/>
      <c r="BJ143" s="70"/>
      <c r="BK143" s="70"/>
      <c r="BL143" s="70"/>
      <c r="BM143" s="70"/>
      <c r="BN143" s="70"/>
    </row>
    <row r="144" spans="1:66" ht="15">
      <c r="A144" s="66" t="s">
        <v>332</v>
      </c>
      <c r="B144" s="66" t="s">
        <v>359</v>
      </c>
      <c r="C144" s="68" t="s">
        <v>1228</v>
      </c>
      <c r="D144" s="75">
        <v>10</v>
      </c>
      <c r="E144" s="76" t="s">
        <v>136</v>
      </c>
      <c r="F144" s="77">
        <v>23.333333333333336</v>
      </c>
      <c r="G144" s="68"/>
      <c r="H144" s="78"/>
      <c r="I144" s="79"/>
      <c r="J144" s="79"/>
      <c r="K144" s="34" t="s">
        <v>65</v>
      </c>
      <c r="L144" s="86">
        <v>144</v>
      </c>
      <c r="M144" s="86"/>
      <c r="N144" s="81"/>
      <c r="O144" s="70">
        <v>2</v>
      </c>
      <c r="P144" s="67" t="str">
        <f>REPLACE(INDEX(GroupVertices[Group],MATCH(Edges[[#This Row],[Vertex 1]],GroupVertices[Vertex],0)),1,1,"")</f>
        <v>2</v>
      </c>
      <c r="Q144" s="67" t="str">
        <f>REPLACE(INDEX(GroupVertices[Group],MATCH(Edges[[#This Row],[Vertex 2]],GroupVertices[Vertex],0)),1,1,"")</f>
        <v>1</v>
      </c>
      <c r="R144" s="48"/>
      <c r="S144" s="49"/>
      <c r="T144" s="48"/>
      <c r="U144" s="49"/>
      <c r="V144" s="48"/>
      <c r="W144" s="49"/>
      <c r="X144" s="48"/>
      <c r="Y144" s="49"/>
      <c r="Z144" s="48"/>
      <c r="AA144" s="70" t="s">
        <v>369</v>
      </c>
      <c r="AB144" s="99">
        <v>43604.14387731482</v>
      </c>
      <c r="AC144" s="70" t="s">
        <v>387</v>
      </c>
      <c r="AD144" s="70"/>
      <c r="AE144" s="70"/>
      <c r="AF144" s="70" t="s">
        <v>402</v>
      </c>
      <c r="AG144" s="70"/>
      <c r="AH144" s="101" t="s">
        <v>428</v>
      </c>
      <c r="AI144" s="99">
        <v>43604.14387731482</v>
      </c>
      <c r="AJ144" s="105">
        <v>43604</v>
      </c>
      <c r="AK144" s="72" t="s">
        <v>466</v>
      </c>
      <c r="AL144" s="101" t="s">
        <v>515</v>
      </c>
      <c r="AM144" s="70"/>
      <c r="AN144" s="70"/>
      <c r="AO144" s="72" t="s">
        <v>563</v>
      </c>
      <c r="AP144" s="72" t="s">
        <v>571</v>
      </c>
      <c r="AQ144" s="70" t="b">
        <v>0</v>
      </c>
      <c r="AR144" s="70">
        <v>4</v>
      </c>
      <c r="AS144" s="72" t="s">
        <v>590</v>
      </c>
      <c r="AT144" s="70" t="b">
        <v>0</v>
      </c>
      <c r="AU144" s="70" t="s">
        <v>595</v>
      </c>
      <c r="AV144" s="70"/>
      <c r="AW144" s="72" t="s">
        <v>586</v>
      </c>
      <c r="AX144" s="70" t="b">
        <v>0</v>
      </c>
      <c r="AY144" s="70">
        <v>0</v>
      </c>
      <c r="AZ144" s="72" t="s">
        <v>586</v>
      </c>
      <c r="BA144" s="70" t="s">
        <v>599</v>
      </c>
      <c r="BB144" s="70" t="b">
        <v>0</v>
      </c>
      <c r="BC144" s="72" t="s">
        <v>571</v>
      </c>
      <c r="BD144" s="70" t="s">
        <v>280</v>
      </c>
      <c r="BE144" s="70">
        <v>0</v>
      </c>
      <c r="BF144" s="70">
        <v>0</v>
      </c>
      <c r="BG144" s="70"/>
      <c r="BH144" s="70"/>
      <c r="BI144" s="70"/>
      <c r="BJ144" s="70"/>
      <c r="BK144" s="70"/>
      <c r="BL144" s="70"/>
      <c r="BM144" s="70"/>
      <c r="BN144" s="70"/>
    </row>
    <row r="145" spans="1:66" ht="15">
      <c r="A145" s="66" t="s">
        <v>332</v>
      </c>
      <c r="B145" s="66" t="s">
        <v>359</v>
      </c>
      <c r="C145" s="68" t="s">
        <v>1228</v>
      </c>
      <c r="D145" s="75">
        <v>10</v>
      </c>
      <c r="E145" s="76" t="s">
        <v>136</v>
      </c>
      <c r="F145" s="77">
        <v>23.333333333333336</v>
      </c>
      <c r="G145" s="68"/>
      <c r="H145" s="78"/>
      <c r="I145" s="79"/>
      <c r="J145" s="79"/>
      <c r="K145" s="34" t="s">
        <v>65</v>
      </c>
      <c r="L145" s="86">
        <v>145</v>
      </c>
      <c r="M145" s="86"/>
      <c r="N145" s="81"/>
      <c r="O145" s="70">
        <v>2</v>
      </c>
      <c r="P145" s="67" t="str">
        <f>REPLACE(INDEX(GroupVertices[Group],MATCH(Edges[[#This Row],[Vertex 1]],GroupVertices[Vertex],0)),1,1,"")</f>
        <v>2</v>
      </c>
      <c r="Q145" s="67" t="str">
        <f>REPLACE(INDEX(GroupVertices[Group],MATCH(Edges[[#This Row],[Vertex 2]],GroupVertices[Vertex],0)),1,1,"")</f>
        <v>1</v>
      </c>
      <c r="R145" s="48"/>
      <c r="S145" s="49"/>
      <c r="T145" s="48"/>
      <c r="U145" s="49"/>
      <c r="V145" s="48"/>
      <c r="W145" s="49"/>
      <c r="X145" s="48"/>
      <c r="Y145" s="49"/>
      <c r="Z145" s="48"/>
      <c r="AA145" s="70" t="s">
        <v>369</v>
      </c>
      <c r="AB145" s="99">
        <v>43604.38947916667</v>
      </c>
      <c r="AC145" s="70" t="s">
        <v>389</v>
      </c>
      <c r="AD145" s="70"/>
      <c r="AE145" s="70"/>
      <c r="AF145" s="70" t="s">
        <v>403</v>
      </c>
      <c r="AG145" s="70"/>
      <c r="AH145" s="101" t="s">
        <v>428</v>
      </c>
      <c r="AI145" s="99">
        <v>43604.38947916667</v>
      </c>
      <c r="AJ145" s="105">
        <v>43604</v>
      </c>
      <c r="AK145" s="72" t="s">
        <v>476</v>
      </c>
      <c r="AL145" s="101" t="s">
        <v>525</v>
      </c>
      <c r="AM145" s="70"/>
      <c r="AN145" s="70"/>
      <c r="AO145" s="72" t="s">
        <v>573</v>
      </c>
      <c r="AP145" s="72" t="s">
        <v>584</v>
      </c>
      <c r="AQ145" s="70" t="b">
        <v>0</v>
      </c>
      <c r="AR145" s="70">
        <v>0</v>
      </c>
      <c r="AS145" s="72" t="s">
        <v>593</v>
      </c>
      <c r="AT145" s="70" t="b">
        <v>0</v>
      </c>
      <c r="AU145" s="70" t="s">
        <v>595</v>
      </c>
      <c r="AV145" s="70"/>
      <c r="AW145" s="72" t="s">
        <v>586</v>
      </c>
      <c r="AX145" s="70" t="b">
        <v>0</v>
      </c>
      <c r="AY145" s="70">
        <v>0</v>
      </c>
      <c r="AZ145" s="72" t="s">
        <v>586</v>
      </c>
      <c r="BA145" s="70" t="s">
        <v>599</v>
      </c>
      <c r="BB145" s="70" t="b">
        <v>0</v>
      </c>
      <c r="BC145" s="72" t="s">
        <v>584</v>
      </c>
      <c r="BD145" s="70" t="s">
        <v>280</v>
      </c>
      <c r="BE145" s="70">
        <v>0</v>
      </c>
      <c r="BF145" s="70">
        <v>0</v>
      </c>
      <c r="BG145" s="70"/>
      <c r="BH145" s="70"/>
      <c r="BI145" s="70"/>
      <c r="BJ145" s="70"/>
      <c r="BK145" s="70"/>
      <c r="BL145" s="70"/>
      <c r="BM145" s="70"/>
      <c r="BN145" s="70"/>
    </row>
    <row r="146" spans="1:66" ht="15">
      <c r="A146" s="66" t="s">
        <v>337</v>
      </c>
      <c r="B146" s="66" t="s">
        <v>360</v>
      </c>
      <c r="C146" s="68" t="s">
        <v>1227</v>
      </c>
      <c r="D146" s="75">
        <v>3</v>
      </c>
      <c r="E146" s="76" t="s">
        <v>132</v>
      </c>
      <c r="F146" s="77">
        <v>32</v>
      </c>
      <c r="G146" s="68"/>
      <c r="H146" s="78"/>
      <c r="I146" s="79"/>
      <c r="J146" s="79"/>
      <c r="K146" s="34" t="s">
        <v>65</v>
      </c>
      <c r="L146" s="86">
        <v>146</v>
      </c>
      <c r="M146" s="86"/>
      <c r="N146" s="81"/>
      <c r="O146" s="70">
        <v>1</v>
      </c>
      <c r="P146" s="67" t="str">
        <f>REPLACE(INDEX(GroupVertices[Group],MATCH(Edges[[#This Row],[Vertex 1]],GroupVertices[Vertex],0)),1,1,"")</f>
        <v>1</v>
      </c>
      <c r="Q146" s="67" t="str">
        <f>REPLACE(INDEX(GroupVertices[Group],MATCH(Edges[[#This Row],[Vertex 2]],GroupVertices[Vertex],0)),1,1,"")</f>
        <v>1</v>
      </c>
      <c r="R146" s="48"/>
      <c r="S146" s="49"/>
      <c r="T146" s="48"/>
      <c r="U146" s="49"/>
      <c r="V146" s="48"/>
      <c r="W146" s="49"/>
      <c r="X146" s="48"/>
      <c r="Y146" s="49"/>
      <c r="Z146" s="48"/>
      <c r="AA146" s="70" t="s">
        <v>369</v>
      </c>
      <c r="AB146" s="99">
        <v>43603.69645833333</v>
      </c>
      <c r="AC146" s="70" t="s">
        <v>385</v>
      </c>
      <c r="AD146" s="70"/>
      <c r="AE146" s="70"/>
      <c r="AF146" s="70" t="s">
        <v>407</v>
      </c>
      <c r="AG146" s="70"/>
      <c r="AH146" s="101" t="s">
        <v>432</v>
      </c>
      <c r="AI146" s="99">
        <v>43603.69645833333</v>
      </c>
      <c r="AJ146" s="105">
        <v>43603</v>
      </c>
      <c r="AK146" s="72" t="s">
        <v>474</v>
      </c>
      <c r="AL146" s="101" t="s">
        <v>523</v>
      </c>
      <c r="AM146" s="70"/>
      <c r="AN146" s="70"/>
      <c r="AO146" s="72" t="s">
        <v>571</v>
      </c>
      <c r="AP146" s="72" t="s">
        <v>583</v>
      </c>
      <c r="AQ146" s="70" t="b">
        <v>0</v>
      </c>
      <c r="AR146" s="70">
        <v>4</v>
      </c>
      <c r="AS146" s="72" t="s">
        <v>592</v>
      </c>
      <c r="AT146" s="70" t="b">
        <v>0</v>
      </c>
      <c r="AU146" s="70" t="s">
        <v>595</v>
      </c>
      <c r="AV146" s="70"/>
      <c r="AW146" s="72" t="s">
        <v>586</v>
      </c>
      <c r="AX146" s="70" t="b">
        <v>0</v>
      </c>
      <c r="AY146" s="70">
        <v>2</v>
      </c>
      <c r="AZ146" s="72" t="s">
        <v>586</v>
      </c>
      <c r="BA146" s="70" t="s">
        <v>600</v>
      </c>
      <c r="BB146" s="70" t="b">
        <v>0</v>
      </c>
      <c r="BC146" s="72" t="s">
        <v>583</v>
      </c>
      <c r="BD146" s="70" t="s">
        <v>280</v>
      </c>
      <c r="BE146" s="70">
        <v>0</v>
      </c>
      <c r="BF146" s="70">
        <v>0</v>
      </c>
      <c r="BG146" s="70"/>
      <c r="BH146" s="70"/>
      <c r="BI146" s="70"/>
      <c r="BJ146" s="70"/>
      <c r="BK146" s="70"/>
      <c r="BL146" s="70"/>
      <c r="BM146" s="70"/>
      <c r="BN146" s="70"/>
    </row>
    <row r="147" spans="1:66" ht="15">
      <c r="A147" s="66" t="s">
        <v>332</v>
      </c>
      <c r="B147" s="66" t="s">
        <v>360</v>
      </c>
      <c r="C147" s="68" t="s">
        <v>1228</v>
      </c>
      <c r="D147" s="75">
        <v>10</v>
      </c>
      <c r="E147" s="76" t="s">
        <v>136</v>
      </c>
      <c r="F147" s="77">
        <v>23.333333333333336</v>
      </c>
      <c r="G147" s="68"/>
      <c r="H147" s="78"/>
      <c r="I147" s="79"/>
      <c r="J147" s="79"/>
      <c r="K147" s="34" t="s">
        <v>65</v>
      </c>
      <c r="L147" s="86">
        <v>147</v>
      </c>
      <c r="M147" s="86"/>
      <c r="N147" s="81"/>
      <c r="O147" s="70">
        <v>2</v>
      </c>
      <c r="P147" s="67" t="str">
        <f>REPLACE(INDEX(GroupVertices[Group],MATCH(Edges[[#This Row],[Vertex 1]],GroupVertices[Vertex],0)),1,1,"")</f>
        <v>2</v>
      </c>
      <c r="Q147" s="67" t="str">
        <f>REPLACE(INDEX(GroupVertices[Group],MATCH(Edges[[#This Row],[Vertex 2]],GroupVertices[Vertex],0)),1,1,"")</f>
        <v>1</v>
      </c>
      <c r="R147" s="48"/>
      <c r="S147" s="49"/>
      <c r="T147" s="48"/>
      <c r="U147" s="49"/>
      <c r="V147" s="48"/>
      <c r="W147" s="49"/>
      <c r="X147" s="48"/>
      <c r="Y147" s="49"/>
      <c r="Z147" s="48"/>
      <c r="AA147" s="70" t="s">
        <v>369</v>
      </c>
      <c r="AB147" s="99">
        <v>43604.14387731482</v>
      </c>
      <c r="AC147" s="70" t="s">
        <v>387</v>
      </c>
      <c r="AD147" s="70"/>
      <c r="AE147" s="70"/>
      <c r="AF147" s="70" t="s">
        <v>402</v>
      </c>
      <c r="AG147" s="70"/>
      <c r="AH147" s="101" t="s">
        <v>428</v>
      </c>
      <c r="AI147" s="99">
        <v>43604.14387731482</v>
      </c>
      <c r="AJ147" s="105">
        <v>43604</v>
      </c>
      <c r="AK147" s="72" t="s">
        <v>466</v>
      </c>
      <c r="AL147" s="101" t="s">
        <v>515</v>
      </c>
      <c r="AM147" s="70"/>
      <c r="AN147" s="70"/>
      <c r="AO147" s="72" t="s">
        <v>563</v>
      </c>
      <c r="AP147" s="72" t="s">
        <v>571</v>
      </c>
      <c r="AQ147" s="70" t="b">
        <v>0</v>
      </c>
      <c r="AR147" s="70">
        <v>4</v>
      </c>
      <c r="AS147" s="72" t="s">
        <v>590</v>
      </c>
      <c r="AT147" s="70" t="b">
        <v>0</v>
      </c>
      <c r="AU147" s="70" t="s">
        <v>595</v>
      </c>
      <c r="AV147" s="70"/>
      <c r="AW147" s="72" t="s">
        <v>586</v>
      </c>
      <c r="AX147" s="70" t="b">
        <v>0</v>
      </c>
      <c r="AY147" s="70">
        <v>0</v>
      </c>
      <c r="AZ147" s="72" t="s">
        <v>586</v>
      </c>
      <c r="BA147" s="70" t="s">
        <v>599</v>
      </c>
      <c r="BB147" s="70" t="b">
        <v>0</v>
      </c>
      <c r="BC147" s="72" t="s">
        <v>571</v>
      </c>
      <c r="BD147" s="70" t="s">
        <v>280</v>
      </c>
      <c r="BE147" s="70">
        <v>0</v>
      </c>
      <c r="BF147" s="70">
        <v>0</v>
      </c>
      <c r="BG147" s="70"/>
      <c r="BH147" s="70"/>
      <c r="BI147" s="70"/>
      <c r="BJ147" s="70"/>
      <c r="BK147" s="70"/>
      <c r="BL147" s="70"/>
      <c r="BM147" s="70"/>
      <c r="BN147" s="70"/>
    </row>
    <row r="148" spans="1:66" ht="15">
      <c r="A148" s="66" t="s">
        <v>332</v>
      </c>
      <c r="B148" s="66" t="s">
        <v>360</v>
      </c>
      <c r="C148" s="68" t="s">
        <v>1228</v>
      </c>
      <c r="D148" s="75">
        <v>10</v>
      </c>
      <c r="E148" s="76" t="s">
        <v>136</v>
      </c>
      <c r="F148" s="77">
        <v>23.333333333333336</v>
      </c>
      <c r="G148" s="68"/>
      <c r="H148" s="78"/>
      <c r="I148" s="79"/>
      <c r="J148" s="79"/>
      <c r="K148" s="34" t="s">
        <v>65</v>
      </c>
      <c r="L148" s="86">
        <v>148</v>
      </c>
      <c r="M148" s="86"/>
      <c r="N148" s="81"/>
      <c r="O148" s="70">
        <v>2</v>
      </c>
      <c r="P148" s="67" t="str">
        <f>REPLACE(INDEX(GroupVertices[Group],MATCH(Edges[[#This Row],[Vertex 1]],GroupVertices[Vertex],0)),1,1,"")</f>
        <v>2</v>
      </c>
      <c r="Q148" s="67" t="str">
        <f>REPLACE(INDEX(GroupVertices[Group],MATCH(Edges[[#This Row],[Vertex 2]],GroupVertices[Vertex],0)),1,1,"")</f>
        <v>1</v>
      </c>
      <c r="R148" s="48"/>
      <c r="S148" s="49"/>
      <c r="T148" s="48"/>
      <c r="U148" s="49"/>
      <c r="V148" s="48"/>
      <c r="W148" s="49"/>
      <c r="X148" s="48"/>
      <c r="Y148" s="49"/>
      <c r="Z148" s="48"/>
      <c r="AA148" s="70" t="s">
        <v>369</v>
      </c>
      <c r="AB148" s="99">
        <v>43604.38947916667</v>
      </c>
      <c r="AC148" s="70" t="s">
        <v>389</v>
      </c>
      <c r="AD148" s="70"/>
      <c r="AE148" s="70"/>
      <c r="AF148" s="70" t="s">
        <v>403</v>
      </c>
      <c r="AG148" s="70"/>
      <c r="AH148" s="101" t="s">
        <v>428</v>
      </c>
      <c r="AI148" s="99">
        <v>43604.38947916667</v>
      </c>
      <c r="AJ148" s="105">
        <v>43604</v>
      </c>
      <c r="AK148" s="72" t="s">
        <v>476</v>
      </c>
      <c r="AL148" s="101" t="s">
        <v>525</v>
      </c>
      <c r="AM148" s="70"/>
      <c r="AN148" s="70"/>
      <c r="AO148" s="72" t="s">
        <v>573</v>
      </c>
      <c r="AP148" s="72" t="s">
        <v>584</v>
      </c>
      <c r="AQ148" s="70" t="b">
        <v>0</v>
      </c>
      <c r="AR148" s="70">
        <v>0</v>
      </c>
      <c r="AS148" s="72" t="s">
        <v>593</v>
      </c>
      <c r="AT148" s="70" t="b">
        <v>0</v>
      </c>
      <c r="AU148" s="70" t="s">
        <v>595</v>
      </c>
      <c r="AV148" s="70"/>
      <c r="AW148" s="72" t="s">
        <v>586</v>
      </c>
      <c r="AX148" s="70" t="b">
        <v>0</v>
      </c>
      <c r="AY148" s="70">
        <v>0</v>
      </c>
      <c r="AZ148" s="72" t="s">
        <v>586</v>
      </c>
      <c r="BA148" s="70" t="s">
        <v>599</v>
      </c>
      <c r="BB148" s="70" t="b">
        <v>0</v>
      </c>
      <c r="BC148" s="72" t="s">
        <v>584</v>
      </c>
      <c r="BD148" s="70" t="s">
        <v>280</v>
      </c>
      <c r="BE148" s="70">
        <v>0</v>
      </c>
      <c r="BF148" s="70">
        <v>0</v>
      </c>
      <c r="BG148" s="70"/>
      <c r="BH148" s="70"/>
      <c r="BI148" s="70"/>
      <c r="BJ148" s="70"/>
      <c r="BK148" s="70"/>
      <c r="BL148" s="70"/>
      <c r="BM148" s="70"/>
      <c r="BN148" s="70"/>
    </row>
    <row r="149" spans="1:66" ht="15">
      <c r="A149" s="66" t="s">
        <v>337</v>
      </c>
      <c r="B149" s="66" t="s">
        <v>361</v>
      </c>
      <c r="C149" s="68" t="s">
        <v>1227</v>
      </c>
      <c r="D149" s="75">
        <v>3</v>
      </c>
      <c r="E149" s="76" t="s">
        <v>132</v>
      </c>
      <c r="F149" s="77">
        <v>32</v>
      </c>
      <c r="G149" s="68"/>
      <c r="H149" s="78"/>
      <c r="I149" s="79"/>
      <c r="J149" s="79"/>
      <c r="K149" s="34" t="s">
        <v>65</v>
      </c>
      <c r="L149" s="86">
        <v>149</v>
      </c>
      <c r="M149" s="86"/>
      <c r="N149" s="81"/>
      <c r="O149" s="70">
        <v>1</v>
      </c>
      <c r="P149" s="67" t="str">
        <f>REPLACE(INDEX(GroupVertices[Group],MATCH(Edges[[#This Row],[Vertex 1]],GroupVertices[Vertex],0)),1,1,"")</f>
        <v>1</v>
      </c>
      <c r="Q149" s="67" t="str">
        <f>REPLACE(INDEX(GroupVertices[Group],MATCH(Edges[[#This Row],[Vertex 2]],GroupVertices[Vertex],0)),1,1,"")</f>
        <v>1</v>
      </c>
      <c r="R149" s="48"/>
      <c r="S149" s="49"/>
      <c r="T149" s="48"/>
      <c r="U149" s="49"/>
      <c r="V149" s="48"/>
      <c r="W149" s="49"/>
      <c r="X149" s="48"/>
      <c r="Y149" s="49"/>
      <c r="Z149" s="48"/>
      <c r="AA149" s="70" t="s">
        <v>369</v>
      </c>
      <c r="AB149" s="99">
        <v>43603.69645833333</v>
      </c>
      <c r="AC149" s="70" t="s">
        <v>385</v>
      </c>
      <c r="AD149" s="70"/>
      <c r="AE149" s="70"/>
      <c r="AF149" s="70" t="s">
        <v>407</v>
      </c>
      <c r="AG149" s="70"/>
      <c r="AH149" s="101" t="s">
        <v>432</v>
      </c>
      <c r="AI149" s="99">
        <v>43603.69645833333</v>
      </c>
      <c r="AJ149" s="105">
        <v>43603</v>
      </c>
      <c r="AK149" s="72" t="s">
        <v>474</v>
      </c>
      <c r="AL149" s="101" t="s">
        <v>523</v>
      </c>
      <c r="AM149" s="70"/>
      <c r="AN149" s="70"/>
      <c r="AO149" s="72" t="s">
        <v>571</v>
      </c>
      <c r="AP149" s="72" t="s">
        <v>583</v>
      </c>
      <c r="AQ149" s="70" t="b">
        <v>0</v>
      </c>
      <c r="AR149" s="70">
        <v>4</v>
      </c>
      <c r="AS149" s="72" t="s">
        <v>592</v>
      </c>
      <c r="AT149" s="70" t="b">
        <v>0</v>
      </c>
      <c r="AU149" s="70" t="s">
        <v>595</v>
      </c>
      <c r="AV149" s="70"/>
      <c r="AW149" s="72" t="s">
        <v>586</v>
      </c>
      <c r="AX149" s="70" t="b">
        <v>0</v>
      </c>
      <c r="AY149" s="70">
        <v>2</v>
      </c>
      <c r="AZ149" s="72" t="s">
        <v>586</v>
      </c>
      <c r="BA149" s="70" t="s">
        <v>600</v>
      </c>
      <c r="BB149" s="70" t="b">
        <v>0</v>
      </c>
      <c r="BC149" s="72" t="s">
        <v>583</v>
      </c>
      <c r="BD149" s="70" t="s">
        <v>280</v>
      </c>
      <c r="BE149" s="70">
        <v>0</v>
      </c>
      <c r="BF149" s="70">
        <v>0</v>
      </c>
      <c r="BG149" s="70"/>
      <c r="BH149" s="70"/>
      <c r="BI149" s="70"/>
      <c r="BJ149" s="70"/>
      <c r="BK149" s="70"/>
      <c r="BL149" s="70"/>
      <c r="BM149" s="70"/>
      <c r="BN149" s="70"/>
    </row>
    <row r="150" spans="1:66" ht="15">
      <c r="A150" s="66" t="s">
        <v>332</v>
      </c>
      <c r="B150" s="66" t="s">
        <v>361</v>
      </c>
      <c r="C150" s="68" t="s">
        <v>1228</v>
      </c>
      <c r="D150" s="75">
        <v>10</v>
      </c>
      <c r="E150" s="76" t="s">
        <v>136</v>
      </c>
      <c r="F150" s="77">
        <v>23.333333333333336</v>
      </c>
      <c r="G150" s="68"/>
      <c r="H150" s="78"/>
      <c r="I150" s="79"/>
      <c r="J150" s="79"/>
      <c r="K150" s="34" t="s">
        <v>65</v>
      </c>
      <c r="L150" s="86">
        <v>150</v>
      </c>
      <c r="M150" s="86"/>
      <c r="N150" s="81"/>
      <c r="O150" s="70">
        <v>2</v>
      </c>
      <c r="P150" s="67" t="str">
        <f>REPLACE(INDEX(GroupVertices[Group],MATCH(Edges[[#This Row],[Vertex 1]],GroupVertices[Vertex],0)),1,1,"")</f>
        <v>2</v>
      </c>
      <c r="Q150" s="67" t="str">
        <f>REPLACE(INDEX(GroupVertices[Group],MATCH(Edges[[#This Row],[Vertex 2]],GroupVertices[Vertex],0)),1,1,"")</f>
        <v>1</v>
      </c>
      <c r="R150" s="48"/>
      <c r="S150" s="49"/>
      <c r="T150" s="48"/>
      <c r="U150" s="49"/>
      <c r="V150" s="48"/>
      <c r="W150" s="49"/>
      <c r="X150" s="48"/>
      <c r="Y150" s="49"/>
      <c r="Z150" s="48"/>
      <c r="AA150" s="70" t="s">
        <v>369</v>
      </c>
      <c r="AB150" s="99">
        <v>43604.14387731482</v>
      </c>
      <c r="AC150" s="70" t="s">
        <v>387</v>
      </c>
      <c r="AD150" s="70"/>
      <c r="AE150" s="70"/>
      <c r="AF150" s="70" t="s">
        <v>402</v>
      </c>
      <c r="AG150" s="70"/>
      <c r="AH150" s="101" t="s">
        <v>428</v>
      </c>
      <c r="AI150" s="99">
        <v>43604.14387731482</v>
      </c>
      <c r="AJ150" s="105">
        <v>43604</v>
      </c>
      <c r="AK150" s="72" t="s">
        <v>466</v>
      </c>
      <c r="AL150" s="101" t="s">
        <v>515</v>
      </c>
      <c r="AM150" s="70"/>
      <c r="AN150" s="70"/>
      <c r="AO150" s="72" t="s">
        <v>563</v>
      </c>
      <c r="AP150" s="72" t="s">
        <v>571</v>
      </c>
      <c r="AQ150" s="70" t="b">
        <v>0</v>
      </c>
      <c r="AR150" s="70">
        <v>4</v>
      </c>
      <c r="AS150" s="72" t="s">
        <v>590</v>
      </c>
      <c r="AT150" s="70" t="b">
        <v>0</v>
      </c>
      <c r="AU150" s="70" t="s">
        <v>595</v>
      </c>
      <c r="AV150" s="70"/>
      <c r="AW150" s="72" t="s">
        <v>586</v>
      </c>
      <c r="AX150" s="70" t="b">
        <v>0</v>
      </c>
      <c r="AY150" s="70">
        <v>0</v>
      </c>
      <c r="AZ150" s="72" t="s">
        <v>586</v>
      </c>
      <c r="BA150" s="70" t="s">
        <v>599</v>
      </c>
      <c r="BB150" s="70" t="b">
        <v>0</v>
      </c>
      <c r="BC150" s="72" t="s">
        <v>571</v>
      </c>
      <c r="BD150" s="70" t="s">
        <v>280</v>
      </c>
      <c r="BE150" s="70">
        <v>0</v>
      </c>
      <c r="BF150" s="70">
        <v>0</v>
      </c>
      <c r="BG150" s="70"/>
      <c r="BH150" s="70"/>
      <c r="BI150" s="70"/>
      <c r="BJ150" s="70"/>
      <c r="BK150" s="70"/>
      <c r="BL150" s="70"/>
      <c r="BM150" s="70"/>
      <c r="BN150" s="70"/>
    </row>
    <row r="151" spans="1:66" ht="15">
      <c r="A151" s="66" t="s">
        <v>332</v>
      </c>
      <c r="B151" s="66" t="s">
        <v>361</v>
      </c>
      <c r="C151" s="68" t="s">
        <v>1228</v>
      </c>
      <c r="D151" s="75">
        <v>10</v>
      </c>
      <c r="E151" s="76" t="s">
        <v>136</v>
      </c>
      <c r="F151" s="77">
        <v>23.333333333333336</v>
      </c>
      <c r="G151" s="68"/>
      <c r="H151" s="78"/>
      <c r="I151" s="79"/>
      <c r="J151" s="79"/>
      <c r="K151" s="34" t="s">
        <v>65</v>
      </c>
      <c r="L151" s="86">
        <v>151</v>
      </c>
      <c r="M151" s="86"/>
      <c r="N151" s="81"/>
      <c r="O151" s="70">
        <v>2</v>
      </c>
      <c r="P151" s="67" t="str">
        <f>REPLACE(INDEX(GroupVertices[Group],MATCH(Edges[[#This Row],[Vertex 1]],GroupVertices[Vertex],0)),1,1,"")</f>
        <v>2</v>
      </c>
      <c r="Q151" s="67" t="str">
        <f>REPLACE(INDEX(GroupVertices[Group],MATCH(Edges[[#This Row],[Vertex 2]],GroupVertices[Vertex],0)),1,1,"")</f>
        <v>1</v>
      </c>
      <c r="R151" s="48"/>
      <c r="S151" s="49"/>
      <c r="T151" s="48"/>
      <c r="U151" s="49"/>
      <c r="V151" s="48"/>
      <c r="W151" s="49"/>
      <c r="X151" s="48"/>
      <c r="Y151" s="49"/>
      <c r="Z151" s="48"/>
      <c r="AA151" s="70" t="s">
        <v>369</v>
      </c>
      <c r="AB151" s="99">
        <v>43604.38947916667</v>
      </c>
      <c r="AC151" s="70" t="s">
        <v>389</v>
      </c>
      <c r="AD151" s="70"/>
      <c r="AE151" s="70"/>
      <c r="AF151" s="70" t="s">
        <v>403</v>
      </c>
      <c r="AG151" s="70"/>
      <c r="AH151" s="101" t="s">
        <v>428</v>
      </c>
      <c r="AI151" s="99">
        <v>43604.38947916667</v>
      </c>
      <c r="AJ151" s="105">
        <v>43604</v>
      </c>
      <c r="AK151" s="72" t="s">
        <v>476</v>
      </c>
      <c r="AL151" s="101" t="s">
        <v>525</v>
      </c>
      <c r="AM151" s="70"/>
      <c r="AN151" s="70"/>
      <c r="AO151" s="72" t="s">
        <v>573</v>
      </c>
      <c r="AP151" s="72" t="s">
        <v>584</v>
      </c>
      <c r="AQ151" s="70" t="b">
        <v>0</v>
      </c>
      <c r="AR151" s="70">
        <v>0</v>
      </c>
      <c r="AS151" s="72" t="s">
        <v>593</v>
      </c>
      <c r="AT151" s="70" t="b">
        <v>0</v>
      </c>
      <c r="AU151" s="70" t="s">
        <v>595</v>
      </c>
      <c r="AV151" s="70"/>
      <c r="AW151" s="72" t="s">
        <v>586</v>
      </c>
      <c r="AX151" s="70" t="b">
        <v>0</v>
      </c>
      <c r="AY151" s="70">
        <v>0</v>
      </c>
      <c r="AZ151" s="72" t="s">
        <v>586</v>
      </c>
      <c r="BA151" s="70" t="s">
        <v>599</v>
      </c>
      <c r="BB151" s="70" t="b">
        <v>0</v>
      </c>
      <c r="BC151" s="72" t="s">
        <v>584</v>
      </c>
      <c r="BD151" s="70" t="s">
        <v>280</v>
      </c>
      <c r="BE151" s="70">
        <v>0</v>
      </c>
      <c r="BF151" s="70">
        <v>0</v>
      </c>
      <c r="BG151" s="70"/>
      <c r="BH151" s="70"/>
      <c r="BI151" s="70"/>
      <c r="BJ151" s="70"/>
      <c r="BK151" s="70"/>
      <c r="BL151" s="70"/>
      <c r="BM151" s="70"/>
      <c r="BN151" s="70"/>
    </row>
    <row r="152" spans="1:66" ht="15">
      <c r="A152" s="66" t="s">
        <v>337</v>
      </c>
      <c r="B152" s="66" t="s">
        <v>362</v>
      </c>
      <c r="C152" s="68" t="s">
        <v>1227</v>
      </c>
      <c r="D152" s="75">
        <v>3</v>
      </c>
      <c r="E152" s="76" t="s">
        <v>132</v>
      </c>
      <c r="F152" s="77">
        <v>32</v>
      </c>
      <c r="G152" s="68"/>
      <c r="H152" s="78"/>
      <c r="I152" s="79"/>
      <c r="J152" s="79"/>
      <c r="K152" s="34" t="s">
        <v>65</v>
      </c>
      <c r="L152" s="86">
        <v>152</v>
      </c>
      <c r="M152" s="86"/>
      <c r="N152" s="81"/>
      <c r="O152" s="70">
        <v>1</v>
      </c>
      <c r="P152" s="67" t="str">
        <f>REPLACE(INDEX(GroupVertices[Group],MATCH(Edges[[#This Row],[Vertex 1]],GroupVertices[Vertex],0)),1,1,"")</f>
        <v>1</v>
      </c>
      <c r="Q152" s="67" t="str">
        <f>REPLACE(INDEX(GroupVertices[Group],MATCH(Edges[[#This Row],[Vertex 2]],GroupVertices[Vertex],0)),1,1,"")</f>
        <v>1</v>
      </c>
      <c r="R152" s="48"/>
      <c r="S152" s="49"/>
      <c r="T152" s="48"/>
      <c r="U152" s="49"/>
      <c r="V152" s="48"/>
      <c r="W152" s="49"/>
      <c r="X152" s="48"/>
      <c r="Y152" s="49"/>
      <c r="Z152" s="48"/>
      <c r="AA152" s="70" t="s">
        <v>369</v>
      </c>
      <c r="AB152" s="99">
        <v>43603.69645833333</v>
      </c>
      <c r="AC152" s="70" t="s">
        <v>385</v>
      </c>
      <c r="AD152" s="70"/>
      <c r="AE152" s="70"/>
      <c r="AF152" s="70" t="s">
        <v>407</v>
      </c>
      <c r="AG152" s="70"/>
      <c r="AH152" s="101" t="s">
        <v>432</v>
      </c>
      <c r="AI152" s="99">
        <v>43603.69645833333</v>
      </c>
      <c r="AJ152" s="105">
        <v>43603</v>
      </c>
      <c r="AK152" s="72" t="s">
        <v>474</v>
      </c>
      <c r="AL152" s="101" t="s">
        <v>523</v>
      </c>
      <c r="AM152" s="70"/>
      <c r="AN152" s="70"/>
      <c r="AO152" s="72" t="s">
        <v>571</v>
      </c>
      <c r="AP152" s="72" t="s">
        <v>583</v>
      </c>
      <c r="AQ152" s="70" t="b">
        <v>0</v>
      </c>
      <c r="AR152" s="70">
        <v>4</v>
      </c>
      <c r="AS152" s="72" t="s">
        <v>592</v>
      </c>
      <c r="AT152" s="70" t="b">
        <v>0</v>
      </c>
      <c r="AU152" s="70" t="s">
        <v>595</v>
      </c>
      <c r="AV152" s="70"/>
      <c r="AW152" s="72" t="s">
        <v>586</v>
      </c>
      <c r="AX152" s="70" t="b">
        <v>0</v>
      </c>
      <c r="AY152" s="70">
        <v>2</v>
      </c>
      <c r="AZ152" s="72" t="s">
        <v>586</v>
      </c>
      <c r="BA152" s="70" t="s">
        <v>600</v>
      </c>
      <c r="BB152" s="70" t="b">
        <v>0</v>
      </c>
      <c r="BC152" s="72" t="s">
        <v>583</v>
      </c>
      <c r="BD152" s="70" t="s">
        <v>280</v>
      </c>
      <c r="BE152" s="70">
        <v>0</v>
      </c>
      <c r="BF152" s="70">
        <v>0</v>
      </c>
      <c r="BG152" s="70"/>
      <c r="BH152" s="70"/>
      <c r="BI152" s="70"/>
      <c r="BJ152" s="70"/>
      <c r="BK152" s="70"/>
      <c r="BL152" s="70"/>
      <c r="BM152" s="70"/>
      <c r="BN152" s="70"/>
    </row>
    <row r="153" spans="1:66" ht="15">
      <c r="A153" s="66" t="s">
        <v>332</v>
      </c>
      <c r="B153" s="66" t="s">
        <v>362</v>
      </c>
      <c r="C153" s="68" t="s">
        <v>1228</v>
      </c>
      <c r="D153" s="75">
        <v>10</v>
      </c>
      <c r="E153" s="76" t="s">
        <v>136</v>
      </c>
      <c r="F153" s="77">
        <v>23.333333333333336</v>
      </c>
      <c r="G153" s="68"/>
      <c r="H153" s="78"/>
      <c r="I153" s="79"/>
      <c r="J153" s="79"/>
      <c r="K153" s="34" t="s">
        <v>65</v>
      </c>
      <c r="L153" s="86">
        <v>153</v>
      </c>
      <c r="M153" s="86"/>
      <c r="N153" s="81"/>
      <c r="O153" s="70">
        <v>2</v>
      </c>
      <c r="P153" s="67" t="str">
        <f>REPLACE(INDEX(GroupVertices[Group],MATCH(Edges[[#This Row],[Vertex 1]],GroupVertices[Vertex],0)),1,1,"")</f>
        <v>2</v>
      </c>
      <c r="Q153" s="67" t="str">
        <f>REPLACE(INDEX(GroupVertices[Group],MATCH(Edges[[#This Row],[Vertex 2]],GroupVertices[Vertex],0)),1,1,"")</f>
        <v>1</v>
      </c>
      <c r="R153" s="48"/>
      <c r="S153" s="49"/>
      <c r="T153" s="48"/>
      <c r="U153" s="49"/>
      <c r="V153" s="48"/>
      <c r="W153" s="49"/>
      <c r="X153" s="48"/>
      <c r="Y153" s="49"/>
      <c r="Z153" s="48"/>
      <c r="AA153" s="70" t="s">
        <v>369</v>
      </c>
      <c r="AB153" s="99">
        <v>43604.14387731482</v>
      </c>
      <c r="AC153" s="70" t="s">
        <v>387</v>
      </c>
      <c r="AD153" s="70"/>
      <c r="AE153" s="70"/>
      <c r="AF153" s="70" t="s">
        <v>402</v>
      </c>
      <c r="AG153" s="70"/>
      <c r="AH153" s="101" t="s">
        <v>428</v>
      </c>
      <c r="AI153" s="99">
        <v>43604.14387731482</v>
      </c>
      <c r="AJ153" s="105">
        <v>43604</v>
      </c>
      <c r="AK153" s="72" t="s">
        <v>466</v>
      </c>
      <c r="AL153" s="101" t="s">
        <v>515</v>
      </c>
      <c r="AM153" s="70"/>
      <c r="AN153" s="70"/>
      <c r="AO153" s="72" t="s">
        <v>563</v>
      </c>
      <c r="AP153" s="72" t="s">
        <v>571</v>
      </c>
      <c r="AQ153" s="70" t="b">
        <v>0</v>
      </c>
      <c r="AR153" s="70">
        <v>4</v>
      </c>
      <c r="AS153" s="72" t="s">
        <v>590</v>
      </c>
      <c r="AT153" s="70" t="b">
        <v>0</v>
      </c>
      <c r="AU153" s="70" t="s">
        <v>595</v>
      </c>
      <c r="AV153" s="70"/>
      <c r="AW153" s="72" t="s">
        <v>586</v>
      </c>
      <c r="AX153" s="70" t="b">
        <v>0</v>
      </c>
      <c r="AY153" s="70">
        <v>0</v>
      </c>
      <c r="AZ153" s="72" t="s">
        <v>586</v>
      </c>
      <c r="BA153" s="70" t="s">
        <v>599</v>
      </c>
      <c r="BB153" s="70" t="b">
        <v>0</v>
      </c>
      <c r="BC153" s="72" t="s">
        <v>571</v>
      </c>
      <c r="BD153" s="70" t="s">
        <v>280</v>
      </c>
      <c r="BE153" s="70">
        <v>0</v>
      </c>
      <c r="BF153" s="70">
        <v>0</v>
      </c>
      <c r="BG153" s="70"/>
      <c r="BH153" s="70"/>
      <c r="BI153" s="70"/>
      <c r="BJ153" s="70"/>
      <c r="BK153" s="70"/>
      <c r="BL153" s="70"/>
      <c r="BM153" s="70"/>
      <c r="BN153" s="70"/>
    </row>
    <row r="154" spans="1:66" ht="15">
      <c r="A154" s="66" t="s">
        <v>332</v>
      </c>
      <c r="B154" s="66" t="s">
        <v>362</v>
      </c>
      <c r="C154" s="68" t="s">
        <v>1228</v>
      </c>
      <c r="D154" s="75">
        <v>10</v>
      </c>
      <c r="E154" s="76" t="s">
        <v>136</v>
      </c>
      <c r="F154" s="77">
        <v>23.333333333333336</v>
      </c>
      <c r="G154" s="68"/>
      <c r="H154" s="78"/>
      <c r="I154" s="79"/>
      <c r="J154" s="79"/>
      <c r="K154" s="34" t="s">
        <v>65</v>
      </c>
      <c r="L154" s="86">
        <v>154</v>
      </c>
      <c r="M154" s="86"/>
      <c r="N154" s="81"/>
      <c r="O154" s="70">
        <v>2</v>
      </c>
      <c r="P154" s="67" t="str">
        <f>REPLACE(INDEX(GroupVertices[Group],MATCH(Edges[[#This Row],[Vertex 1]],GroupVertices[Vertex],0)),1,1,"")</f>
        <v>2</v>
      </c>
      <c r="Q154" s="67" t="str">
        <f>REPLACE(INDEX(GroupVertices[Group],MATCH(Edges[[#This Row],[Vertex 2]],GroupVertices[Vertex],0)),1,1,"")</f>
        <v>1</v>
      </c>
      <c r="R154" s="48"/>
      <c r="S154" s="49"/>
      <c r="T154" s="48"/>
      <c r="U154" s="49"/>
      <c r="V154" s="48"/>
      <c r="W154" s="49"/>
      <c r="X154" s="48"/>
      <c r="Y154" s="49"/>
      <c r="Z154" s="48"/>
      <c r="AA154" s="70" t="s">
        <v>369</v>
      </c>
      <c r="AB154" s="99">
        <v>43604.38947916667</v>
      </c>
      <c r="AC154" s="70" t="s">
        <v>389</v>
      </c>
      <c r="AD154" s="70"/>
      <c r="AE154" s="70"/>
      <c r="AF154" s="70" t="s">
        <v>403</v>
      </c>
      <c r="AG154" s="70"/>
      <c r="AH154" s="101" t="s">
        <v>428</v>
      </c>
      <c r="AI154" s="99">
        <v>43604.38947916667</v>
      </c>
      <c r="AJ154" s="105">
        <v>43604</v>
      </c>
      <c r="AK154" s="72" t="s">
        <v>476</v>
      </c>
      <c r="AL154" s="101" t="s">
        <v>525</v>
      </c>
      <c r="AM154" s="70"/>
      <c r="AN154" s="70"/>
      <c r="AO154" s="72" t="s">
        <v>573</v>
      </c>
      <c r="AP154" s="72" t="s">
        <v>584</v>
      </c>
      <c r="AQ154" s="70" t="b">
        <v>0</v>
      </c>
      <c r="AR154" s="70">
        <v>0</v>
      </c>
      <c r="AS154" s="72" t="s">
        <v>593</v>
      </c>
      <c r="AT154" s="70" t="b">
        <v>0</v>
      </c>
      <c r="AU154" s="70" t="s">
        <v>595</v>
      </c>
      <c r="AV154" s="70"/>
      <c r="AW154" s="72" t="s">
        <v>586</v>
      </c>
      <c r="AX154" s="70" t="b">
        <v>0</v>
      </c>
      <c r="AY154" s="70">
        <v>0</v>
      </c>
      <c r="AZ154" s="72" t="s">
        <v>586</v>
      </c>
      <c r="BA154" s="70" t="s">
        <v>599</v>
      </c>
      <c r="BB154" s="70" t="b">
        <v>0</v>
      </c>
      <c r="BC154" s="72" t="s">
        <v>584</v>
      </c>
      <c r="BD154" s="70" t="s">
        <v>280</v>
      </c>
      <c r="BE154" s="70">
        <v>0</v>
      </c>
      <c r="BF154" s="70">
        <v>0</v>
      </c>
      <c r="BG154" s="70"/>
      <c r="BH154" s="70"/>
      <c r="BI154" s="70"/>
      <c r="BJ154" s="70"/>
      <c r="BK154" s="70"/>
      <c r="BL154" s="70"/>
      <c r="BM154" s="70"/>
      <c r="BN154" s="70"/>
    </row>
    <row r="155" spans="1:66" ht="15">
      <c r="A155" s="66" t="s">
        <v>337</v>
      </c>
      <c r="B155" s="66" t="s">
        <v>363</v>
      </c>
      <c r="C155" s="68" t="s">
        <v>1227</v>
      </c>
      <c r="D155" s="75">
        <v>3</v>
      </c>
      <c r="E155" s="76" t="s">
        <v>132</v>
      </c>
      <c r="F155" s="77">
        <v>32</v>
      </c>
      <c r="G155" s="68"/>
      <c r="H155" s="78"/>
      <c r="I155" s="79"/>
      <c r="J155" s="79"/>
      <c r="K155" s="34" t="s">
        <v>65</v>
      </c>
      <c r="L155" s="86">
        <v>155</v>
      </c>
      <c r="M155" s="86"/>
      <c r="N155" s="81"/>
      <c r="O155" s="70">
        <v>1</v>
      </c>
      <c r="P155" s="67" t="str">
        <f>REPLACE(INDEX(GroupVertices[Group],MATCH(Edges[[#This Row],[Vertex 1]],GroupVertices[Vertex],0)),1,1,"")</f>
        <v>1</v>
      </c>
      <c r="Q155" s="67" t="str">
        <f>REPLACE(INDEX(GroupVertices[Group],MATCH(Edges[[#This Row],[Vertex 2]],GroupVertices[Vertex],0)),1,1,"")</f>
        <v>1</v>
      </c>
      <c r="R155" s="48"/>
      <c r="S155" s="49"/>
      <c r="T155" s="48"/>
      <c r="U155" s="49"/>
      <c r="V155" s="48"/>
      <c r="W155" s="49"/>
      <c r="X155" s="48"/>
      <c r="Y155" s="49"/>
      <c r="Z155" s="48"/>
      <c r="AA155" s="70" t="s">
        <v>369</v>
      </c>
      <c r="AB155" s="99">
        <v>43603.69645833333</v>
      </c>
      <c r="AC155" s="70" t="s">
        <v>385</v>
      </c>
      <c r="AD155" s="70"/>
      <c r="AE155" s="70"/>
      <c r="AF155" s="70" t="s">
        <v>407</v>
      </c>
      <c r="AG155" s="70"/>
      <c r="AH155" s="101" t="s">
        <v>432</v>
      </c>
      <c r="AI155" s="99">
        <v>43603.69645833333</v>
      </c>
      <c r="AJ155" s="105">
        <v>43603</v>
      </c>
      <c r="AK155" s="72" t="s">
        <v>474</v>
      </c>
      <c r="AL155" s="101" t="s">
        <v>523</v>
      </c>
      <c r="AM155" s="70"/>
      <c r="AN155" s="70"/>
      <c r="AO155" s="72" t="s">
        <v>571</v>
      </c>
      <c r="AP155" s="72" t="s">
        <v>583</v>
      </c>
      <c r="AQ155" s="70" t="b">
        <v>0</v>
      </c>
      <c r="AR155" s="70">
        <v>4</v>
      </c>
      <c r="AS155" s="72" t="s">
        <v>592</v>
      </c>
      <c r="AT155" s="70" t="b">
        <v>0</v>
      </c>
      <c r="AU155" s="70" t="s">
        <v>595</v>
      </c>
      <c r="AV155" s="70"/>
      <c r="AW155" s="72" t="s">
        <v>586</v>
      </c>
      <c r="AX155" s="70" t="b">
        <v>0</v>
      </c>
      <c r="AY155" s="70">
        <v>2</v>
      </c>
      <c r="AZ155" s="72" t="s">
        <v>586</v>
      </c>
      <c r="BA155" s="70" t="s">
        <v>600</v>
      </c>
      <c r="BB155" s="70" t="b">
        <v>0</v>
      </c>
      <c r="BC155" s="72" t="s">
        <v>583</v>
      </c>
      <c r="BD155" s="70" t="s">
        <v>280</v>
      </c>
      <c r="BE155" s="70">
        <v>0</v>
      </c>
      <c r="BF155" s="70">
        <v>0</v>
      </c>
      <c r="BG155" s="70"/>
      <c r="BH155" s="70"/>
      <c r="BI155" s="70"/>
      <c r="BJ155" s="70"/>
      <c r="BK155" s="70"/>
      <c r="BL155" s="70"/>
      <c r="BM155" s="70"/>
      <c r="BN155" s="70"/>
    </row>
    <row r="156" spans="1:66" ht="15">
      <c r="A156" s="66" t="s">
        <v>332</v>
      </c>
      <c r="B156" s="66" t="s">
        <v>363</v>
      </c>
      <c r="C156" s="68" t="s">
        <v>1228</v>
      </c>
      <c r="D156" s="75">
        <v>10</v>
      </c>
      <c r="E156" s="76" t="s">
        <v>136</v>
      </c>
      <c r="F156" s="77">
        <v>23.333333333333336</v>
      </c>
      <c r="G156" s="68"/>
      <c r="H156" s="78"/>
      <c r="I156" s="79"/>
      <c r="J156" s="79"/>
      <c r="K156" s="34" t="s">
        <v>65</v>
      </c>
      <c r="L156" s="86">
        <v>156</v>
      </c>
      <c r="M156" s="86"/>
      <c r="N156" s="81"/>
      <c r="O156" s="70">
        <v>2</v>
      </c>
      <c r="P156" s="67" t="str">
        <f>REPLACE(INDEX(GroupVertices[Group],MATCH(Edges[[#This Row],[Vertex 1]],GroupVertices[Vertex],0)),1,1,"")</f>
        <v>2</v>
      </c>
      <c r="Q156" s="67" t="str">
        <f>REPLACE(INDEX(GroupVertices[Group],MATCH(Edges[[#This Row],[Vertex 2]],GroupVertices[Vertex],0)),1,1,"")</f>
        <v>1</v>
      </c>
      <c r="R156" s="48"/>
      <c r="S156" s="49"/>
      <c r="T156" s="48"/>
      <c r="U156" s="49"/>
      <c r="V156" s="48"/>
      <c r="W156" s="49"/>
      <c r="X156" s="48"/>
      <c r="Y156" s="49"/>
      <c r="Z156" s="48"/>
      <c r="AA156" s="70" t="s">
        <v>369</v>
      </c>
      <c r="AB156" s="99">
        <v>43604.14387731482</v>
      </c>
      <c r="AC156" s="70" t="s">
        <v>387</v>
      </c>
      <c r="AD156" s="70"/>
      <c r="AE156" s="70"/>
      <c r="AF156" s="70" t="s">
        <v>402</v>
      </c>
      <c r="AG156" s="70"/>
      <c r="AH156" s="101" t="s">
        <v>428</v>
      </c>
      <c r="AI156" s="99">
        <v>43604.14387731482</v>
      </c>
      <c r="AJ156" s="105">
        <v>43604</v>
      </c>
      <c r="AK156" s="72" t="s">
        <v>466</v>
      </c>
      <c r="AL156" s="101" t="s">
        <v>515</v>
      </c>
      <c r="AM156" s="70"/>
      <c r="AN156" s="70"/>
      <c r="AO156" s="72" t="s">
        <v>563</v>
      </c>
      <c r="AP156" s="72" t="s">
        <v>571</v>
      </c>
      <c r="AQ156" s="70" t="b">
        <v>0</v>
      </c>
      <c r="AR156" s="70">
        <v>4</v>
      </c>
      <c r="AS156" s="72" t="s">
        <v>590</v>
      </c>
      <c r="AT156" s="70" t="b">
        <v>0</v>
      </c>
      <c r="AU156" s="70" t="s">
        <v>595</v>
      </c>
      <c r="AV156" s="70"/>
      <c r="AW156" s="72" t="s">
        <v>586</v>
      </c>
      <c r="AX156" s="70" t="b">
        <v>0</v>
      </c>
      <c r="AY156" s="70">
        <v>0</v>
      </c>
      <c r="AZ156" s="72" t="s">
        <v>586</v>
      </c>
      <c r="BA156" s="70" t="s">
        <v>599</v>
      </c>
      <c r="BB156" s="70" t="b">
        <v>0</v>
      </c>
      <c r="BC156" s="72" t="s">
        <v>571</v>
      </c>
      <c r="BD156" s="70" t="s">
        <v>280</v>
      </c>
      <c r="BE156" s="70">
        <v>0</v>
      </c>
      <c r="BF156" s="70">
        <v>0</v>
      </c>
      <c r="BG156" s="70"/>
      <c r="BH156" s="70"/>
      <c r="BI156" s="70"/>
      <c r="BJ156" s="70"/>
      <c r="BK156" s="70"/>
      <c r="BL156" s="70"/>
      <c r="BM156" s="70"/>
      <c r="BN156" s="70"/>
    </row>
    <row r="157" spans="1:66" ht="15">
      <c r="A157" s="66" t="s">
        <v>332</v>
      </c>
      <c r="B157" s="66" t="s">
        <v>363</v>
      </c>
      <c r="C157" s="68" t="s">
        <v>1228</v>
      </c>
      <c r="D157" s="75">
        <v>10</v>
      </c>
      <c r="E157" s="76" t="s">
        <v>136</v>
      </c>
      <c r="F157" s="77">
        <v>23.333333333333336</v>
      </c>
      <c r="G157" s="68"/>
      <c r="H157" s="78"/>
      <c r="I157" s="79"/>
      <c r="J157" s="79"/>
      <c r="K157" s="34" t="s">
        <v>65</v>
      </c>
      <c r="L157" s="86">
        <v>157</v>
      </c>
      <c r="M157" s="86"/>
      <c r="N157" s="81"/>
      <c r="O157" s="70">
        <v>2</v>
      </c>
      <c r="P157" s="67" t="str">
        <f>REPLACE(INDEX(GroupVertices[Group],MATCH(Edges[[#This Row],[Vertex 1]],GroupVertices[Vertex],0)),1,1,"")</f>
        <v>2</v>
      </c>
      <c r="Q157" s="67" t="str">
        <f>REPLACE(INDEX(GroupVertices[Group],MATCH(Edges[[#This Row],[Vertex 2]],GroupVertices[Vertex],0)),1,1,"")</f>
        <v>1</v>
      </c>
      <c r="R157" s="48"/>
      <c r="S157" s="49"/>
      <c r="T157" s="48"/>
      <c r="U157" s="49"/>
      <c r="V157" s="48"/>
      <c r="W157" s="49"/>
      <c r="X157" s="48"/>
      <c r="Y157" s="49"/>
      <c r="Z157" s="48"/>
      <c r="AA157" s="70" t="s">
        <v>369</v>
      </c>
      <c r="AB157" s="99">
        <v>43604.38947916667</v>
      </c>
      <c r="AC157" s="70" t="s">
        <v>389</v>
      </c>
      <c r="AD157" s="70"/>
      <c r="AE157" s="70"/>
      <c r="AF157" s="70" t="s">
        <v>403</v>
      </c>
      <c r="AG157" s="70"/>
      <c r="AH157" s="101" t="s">
        <v>428</v>
      </c>
      <c r="AI157" s="99">
        <v>43604.38947916667</v>
      </c>
      <c r="AJ157" s="105">
        <v>43604</v>
      </c>
      <c r="AK157" s="72" t="s">
        <v>476</v>
      </c>
      <c r="AL157" s="101" t="s">
        <v>525</v>
      </c>
      <c r="AM157" s="70"/>
      <c r="AN157" s="70"/>
      <c r="AO157" s="72" t="s">
        <v>573</v>
      </c>
      <c r="AP157" s="72" t="s">
        <v>584</v>
      </c>
      <c r="AQ157" s="70" t="b">
        <v>0</v>
      </c>
      <c r="AR157" s="70">
        <v>0</v>
      </c>
      <c r="AS157" s="72" t="s">
        <v>593</v>
      </c>
      <c r="AT157" s="70" t="b">
        <v>0</v>
      </c>
      <c r="AU157" s="70" t="s">
        <v>595</v>
      </c>
      <c r="AV157" s="70"/>
      <c r="AW157" s="72" t="s">
        <v>586</v>
      </c>
      <c r="AX157" s="70" t="b">
        <v>0</v>
      </c>
      <c r="AY157" s="70">
        <v>0</v>
      </c>
      <c r="AZ157" s="72" t="s">
        <v>586</v>
      </c>
      <c r="BA157" s="70" t="s">
        <v>599</v>
      </c>
      <c r="BB157" s="70" t="b">
        <v>0</v>
      </c>
      <c r="BC157" s="72" t="s">
        <v>584</v>
      </c>
      <c r="BD157" s="70" t="s">
        <v>280</v>
      </c>
      <c r="BE157" s="70">
        <v>0</v>
      </c>
      <c r="BF157" s="70">
        <v>0</v>
      </c>
      <c r="BG157" s="70"/>
      <c r="BH157" s="70"/>
      <c r="BI157" s="70"/>
      <c r="BJ157" s="70"/>
      <c r="BK157" s="70"/>
      <c r="BL157" s="70"/>
      <c r="BM157" s="70"/>
      <c r="BN157" s="70"/>
    </row>
    <row r="158" spans="1:66" ht="15">
      <c r="A158" s="66" t="s">
        <v>337</v>
      </c>
      <c r="B158" s="66" t="s">
        <v>365</v>
      </c>
      <c r="C158" s="68" t="s">
        <v>1227</v>
      </c>
      <c r="D158" s="75">
        <v>3</v>
      </c>
      <c r="E158" s="76" t="s">
        <v>132</v>
      </c>
      <c r="F158" s="77">
        <v>32</v>
      </c>
      <c r="G158" s="68"/>
      <c r="H158" s="78"/>
      <c r="I158" s="79"/>
      <c r="J158" s="79"/>
      <c r="K158" s="34" t="s">
        <v>65</v>
      </c>
      <c r="L158" s="86">
        <v>158</v>
      </c>
      <c r="M158" s="86"/>
      <c r="N158" s="81"/>
      <c r="O158" s="70">
        <v>1</v>
      </c>
      <c r="P158" s="67" t="str">
        <f>REPLACE(INDEX(GroupVertices[Group],MATCH(Edges[[#This Row],[Vertex 1]],GroupVertices[Vertex],0)),1,1,"")</f>
        <v>1</v>
      </c>
      <c r="Q158" s="67" t="str">
        <f>REPLACE(INDEX(GroupVertices[Group],MATCH(Edges[[#This Row],[Vertex 2]],GroupVertices[Vertex],0)),1,1,"")</f>
        <v>1</v>
      </c>
      <c r="R158" s="48"/>
      <c r="S158" s="49"/>
      <c r="T158" s="48"/>
      <c r="U158" s="49"/>
      <c r="V158" s="48"/>
      <c r="W158" s="49"/>
      <c r="X158" s="48"/>
      <c r="Y158" s="49"/>
      <c r="Z158" s="48"/>
      <c r="AA158" s="70" t="s">
        <v>369</v>
      </c>
      <c r="AB158" s="99">
        <v>43603.69645833333</v>
      </c>
      <c r="AC158" s="70" t="s">
        <v>385</v>
      </c>
      <c r="AD158" s="70"/>
      <c r="AE158" s="70"/>
      <c r="AF158" s="70" t="s">
        <v>407</v>
      </c>
      <c r="AG158" s="70"/>
      <c r="AH158" s="101" t="s">
        <v>432</v>
      </c>
      <c r="AI158" s="99">
        <v>43603.69645833333</v>
      </c>
      <c r="AJ158" s="105">
        <v>43603</v>
      </c>
      <c r="AK158" s="72" t="s">
        <v>474</v>
      </c>
      <c r="AL158" s="101" t="s">
        <v>523</v>
      </c>
      <c r="AM158" s="70"/>
      <c r="AN158" s="70"/>
      <c r="AO158" s="72" t="s">
        <v>571</v>
      </c>
      <c r="AP158" s="72" t="s">
        <v>583</v>
      </c>
      <c r="AQ158" s="70" t="b">
        <v>0</v>
      </c>
      <c r="AR158" s="70">
        <v>4</v>
      </c>
      <c r="AS158" s="72" t="s">
        <v>592</v>
      </c>
      <c r="AT158" s="70" t="b">
        <v>0</v>
      </c>
      <c r="AU158" s="70" t="s">
        <v>595</v>
      </c>
      <c r="AV158" s="70"/>
      <c r="AW158" s="72" t="s">
        <v>586</v>
      </c>
      <c r="AX158" s="70" t="b">
        <v>0</v>
      </c>
      <c r="AY158" s="70">
        <v>2</v>
      </c>
      <c r="AZ158" s="72" t="s">
        <v>586</v>
      </c>
      <c r="BA158" s="70" t="s">
        <v>600</v>
      </c>
      <c r="BB158" s="70" t="b">
        <v>0</v>
      </c>
      <c r="BC158" s="72" t="s">
        <v>583</v>
      </c>
      <c r="BD158" s="70" t="s">
        <v>280</v>
      </c>
      <c r="BE158" s="70">
        <v>0</v>
      </c>
      <c r="BF158" s="70">
        <v>0</v>
      </c>
      <c r="BG158" s="70"/>
      <c r="BH158" s="70"/>
      <c r="BI158" s="70"/>
      <c r="BJ158" s="70"/>
      <c r="BK158" s="70"/>
      <c r="BL158" s="70"/>
      <c r="BM158" s="70"/>
      <c r="BN158" s="70"/>
    </row>
    <row r="159" spans="1:66" ht="15">
      <c r="A159" s="66" t="s">
        <v>332</v>
      </c>
      <c r="B159" s="66" t="s">
        <v>365</v>
      </c>
      <c r="C159" s="68" t="s">
        <v>1228</v>
      </c>
      <c r="D159" s="75">
        <v>10</v>
      </c>
      <c r="E159" s="76" t="s">
        <v>136</v>
      </c>
      <c r="F159" s="77">
        <v>23.333333333333336</v>
      </c>
      <c r="G159" s="68"/>
      <c r="H159" s="78"/>
      <c r="I159" s="79"/>
      <c r="J159" s="79"/>
      <c r="K159" s="34" t="s">
        <v>65</v>
      </c>
      <c r="L159" s="86">
        <v>159</v>
      </c>
      <c r="M159" s="86"/>
      <c r="N159" s="81"/>
      <c r="O159" s="70">
        <v>2</v>
      </c>
      <c r="P159" s="67" t="str">
        <f>REPLACE(INDEX(GroupVertices[Group],MATCH(Edges[[#This Row],[Vertex 1]],GroupVertices[Vertex],0)),1,1,"")</f>
        <v>2</v>
      </c>
      <c r="Q159" s="67" t="str">
        <f>REPLACE(INDEX(GroupVertices[Group],MATCH(Edges[[#This Row],[Vertex 2]],GroupVertices[Vertex],0)),1,1,"")</f>
        <v>1</v>
      </c>
      <c r="R159" s="48"/>
      <c r="S159" s="49"/>
      <c r="T159" s="48"/>
      <c r="U159" s="49"/>
      <c r="V159" s="48"/>
      <c r="W159" s="49"/>
      <c r="X159" s="48"/>
      <c r="Y159" s="49"/>
      <c r="Z159" s="48"/>
      <c r="AA159" s="70" t="s">
        <v>369</v>
      </c>
      <c r="AB159" s="99">
        <v>43604.14387731482</v>
      </c>
      <c r="AC159" s="70" t="s">
        <v>387</v>
      </c>
      <c r="AD159" s="70"/>
      <c r="AE159" s="70"/>
      <c r="AF159" s="70" t="s">
        <v>402</v>
      </c>
      <c r="AG159" s="70"/>
      <c r="AH159" s="101" t="s">
        <v>428</v>
      </c>
      <c r="AI159" s="99">
        <v>43604.14387731482</v>
      </c>
      <c r="AJ159" s="105">
        <v>43604</v>
      </c>
      <c r="AK159" s="72" t="s">
        <v>466</v>
      </c>
      <c r="AL159" s="101" t="s">
        <v>515</v>
      </c>
      <c r="AM159" s="70"/>
      <c r="AN159" s="70"/>
      <c r="AO159" s="72" t="s">
        <v>563</v>
      </c>
      <c r="AP159" s="72" t="s">
        <v>571</v>
      </c>
      <c r="AQ159" s="70" t="b">
        <v>0</v>
      </c>
      <c r="AR159" s="70">
        <v>4</v>
      </c>
      <c r="AS159" s="72" t="s">
        <v>590</v>
      </c>
      <c r="AT159" s="70" t="b">
        <v>0</v>
      </c>
      <c r="AU159" s="70" t="s">
        <v>595</v>
      </c>
      <c r="AV159" s="70"/>
      <c r="AW159" s="72" t="s">
        <v>586</v>
      </c>
      <c r="AX159" s="70" t="b">
        <v>0</v>
      </c>
      <c r="AY159" s="70">
        <v>0</v>
      </c>
      <c r="AZ159" s="72" t="s">
        <v>586</v>
      </c>
      <c r="BA159" s="70" t="s">
        <v>599</v>
      </c>
      <c r="BB159" s="70" t="b">
        <v>0</v>
      </c>
      <c r="BC159" s="72" t="s">
        <v>571</v>
      </c>
      <c r="BD159" s="70" t="s">
        <v>280</v>
      </c>
      <c r="BE159" s="70">
        <v>0</v>
      </c>
      <c r="BF159" s="70">
        <v>0</v>
      </c>
      <c r="BG159" s="70"/>
      <c r="BH159" s="70"/>
      <c r="BI159" s="70"/>
      <c r="BJ159" s="70"/>
      <c r="BK159" s="70"/>
      <c r="BL159" s="70"/>
      <c r="BM159" s="70"/>
      <c r="BN159" s="70"/>
    </row>
    <row r="160" spans="1:66" ht="15">
      <c r="A160" s="66" t="s">
        <v>332</v>
      </c>
      <c r="B160" s="66" t="s">
        <v>365</v>
      </c>
      <c r="C160" s="68" t="s">
        <v>1228</v>
      </c>
      <c r="D160" s="75">
        <v>10</v>
      </c>
      <c r="E160" s="76" t="s">
        <v>136</v>
      </c>
      <c r="F160" s="77">
        <v>23.333333333333336</v>
      </c>
      <c r="G160" s="68"/>
      <c r="H160" s="78"/>
      <c r="I160" s="79"/>
      <c r="J160" s="79"/>
      <c r="K160" s="34" t="s">
        <v>65</v>
      </c>
      <c r="L160" s="86">
        <v>160</v>
      </c>
      <c r="M160" s="86"/>
      <c r="N160" s="81"/>
      <c r="O160" s="70">
        <v>2</v>
      </c>
      <c r="P160" s="67" t="str">
        <f>REPLACE(INDEX(GroupVertices[Group],MATCH(Edges[[#This Row],[Vertex 1]],GroupVertices[Vertex],0)),1,1,"")</f>
        <v>2</v>
      </c>
      <c r="Q160" s="67" t="str">
        <f>REPLACE(INDEX(GroupVertices[Group],MATCH(Edges[[#This Row],[Vertex 2]],GroupVertices[Vertex],0)),1,1,"")</f>
        <v>1</v>
      </c>
      <c r="R160" s="48"/>
      <c r="S160" s="49"/>
      <c r="T160" s="48"/>
      <c r="U160" s="49"/>
      <c r="V160" s="48"/>
      <c r="W160" s="49"/>
      <c r="X160" s="48"/>
      <c r="Y160" s="49"/>
      <c r="Z160" s="48"/>
      <c r="AA160" s="70" t="s">
        <v>369</v>
      </c>
      <c r="AB160" s="99">
        <v>43604.38947916667</v>
      </c>
      <c r="AC160" s="70" t="s">
        <v>389</v>
      </c>
      <c r="AD160" s="70"/>
      <c r="AE160" s="70"/>
      <c r="AF160" s="70" t="s">
        <v>403</v>
      </c>
      <c r="AG160" s="70"/>
      <c r="AH160" s="101" t="s">
        <v>428</v>
      </c>
      <c r="AI160" s="99">
        <v>43604.38947916667</v>
      </c>
      <c r="AJ160" s="105">
        <v>43604</v>
      </c>
      <c r="AK160" s="72" t="s">
        <v>476</v>
      </c>
      <c r="AL160" s="101" t="s">
        <v>525</v>
      </c>
      <c r="AM160" s="70"/>
      <c r="AN160" s="70"/>
      <c r="AO160" s="72" t="s">
        <v>573</v>
      </c>
      <c r="AP160" s="72" t="s">
        <v>584</v>
      </c>
      <c r="AQ160" s="70" t="b">
        <v>0</v>
      </c>
      <c r="AR160" s="70">
        <v>0</v>
      </c>
      <c r="AS160" s="72" t="s">
        <v>593</v>
      </c>
      <c r="AT160" s="70" t="b">
        <v>0</v>
      </c>
      <c r="AU160" s="70" t="s">
        <v>595</v>
      </c>
      <c r="AV160" s="70"/>
      <c r="AW160" s="72" t="s">
        <v>586</v>
      </c>
      <c r="AX160" s="70" t="b">
        <v>0</v>
      </c>
      <c r="AY160" s="70">
        <v>0</v>
      </c>
      <c r="AZ160" s="72" t="s">
        <v>586</v>
      </c>
      <c r="BA160" s="70" t="s">
        <v>599</v>
      </c>
      <c r="BB160" s="70" t="b">
        <v>0</v>
      </c>
      <c r="BC160" s="72" t="s">
        <v>584</v>
      </c>
      <c r="BD160" s="70" t="s">
        <v>280</v>
      </c>
      <c r="BE160" s="70">
        <v>0</v>
      </c>
      <c r="BF160" s="70">
        <v>0</v>
      </c>
      <c r="BG160" s="70"/>
      <c r="BH160" s="70"/>
      <c r="BI160" s="70"/>
      <c r="BJ160" s="70"/>
      <c r="BK160" s="70"/>
      <c r="BL160" s="70"/>
      <c r="BM160" s="70"/>
      <c r="BN160" s="70"/>
    </row>
    <row r="161" spans="1:66" ht="15">
      <c r="A161" s="66" t="s">
        <v>337</v>
      </c>
      <c r="B161" s="66" t="s">
        <v>334</v>
      </c>
      <c r="C161" s="68" t="s">
        <v>1227</v>
      </c>
      <c r="D161" s="75">
        <v>3</v>
      </c>
      <c r="E161" s="76" t="s">
        <v>132</v>
      </c>
      <c r="F161" s="77">
        <v>32</v>
      </c>
      <c r="G161" s="68"/>
      <c r="H161" s="78"/>
      <c r="I161" s="79"/>
      <c r="J161" s="79"/>
      <c r="K161" s="34" t="s">
        <v>65</v>
      </c>
      <c r="L161" s="86">
        <v>161</v>
      </c>
      <c r="M161" s="86"/>
      <c r="N161" s="81"/>
      <c r="O161" s="70">
        <v>1</v>
      </c>
      <c r="P161" s="67" t="str">
        <f>REPLACE(INDEX(GroupVertices[Group],MATCH(Edges[[#This Row],[Vertex 1]],GroupVertices[Vertex],0)),1,1,"")</f>
        <v>1</v>
      </c>
      <c r="Q161" s="67" t="str">
        <f>REPLACE(INDEX(GroupVertices[Group],MATCH(Edges[[#This Row],[Vertex 2]],GroupVertices[Vertex],0)),1,1,"")</f>
        <v>4</v>
      </c>
      <c r="R161" s="48"/>
      <c r="S161" s="49"/>
      <c r="T161" s="48"/>
      <c r="U161" s="49"/>
      <c r="V161" s="48"/>
      <c r="W161" s="49"/>
      <c r="X161" s="48"/>
      <c r="Y161" s="49"/>
      <c r="Z161" s="48"/>
      <c r="AA161" s="70" t="s">
        <v>369</v>
      </c>
      <c r="AB161" s="99">
        <v>43603.69645833333</v>
      </c>
      <c r="AC161" s="70" t="s">
        <v>385</v>
      </c>
      <c r="AD161" s="70"/>
      <c r="AE161" s="70"/>
      <c r="AF161" s="70" t="s">
        <v>407</v>
      </c>
      <c r="AG161" s="70"/>
      <c r="AH161" s="101" t="s">
        <v>432</v>
      </c>
      <c r="AI161" s="99">
        <v>43603.69645833333</v>
      </c>
      <c r="AJ161" s="105">
        <v>43603</v>
      </c>
      <c r="AK161" s="72" t="s">
        <v>474</v>
      </c>
      <c r="AL161" s="101" t="s">
        <v>523</v>
      </c>
      <c r="AM161" s="70"/>
      <c r="AN161" s="70"/>
      <c r="AO161" s="72" t="s">
        <v>571</v>
      </c>
      <c r="AP161" s="72" t="s">
        <v>583</v>
      </c>
      <c r="AQ161" s="70" t="b">
        <v>0</v>
      </c>
      <c r="AR161" s="70">
        <v>4</v>
      </c>
      <c r="AS161" s="72" t="s">
        <v>592</v>
      </c>
      <c r="AT161" s="70" t="b">
        <v>0</v>
      </c>
      <c r="AU161" s="70" t="s">
        <v>595</v>
      </c>
      <c r="AV161" s="70"/>
      <c r="AW161" s="72" t="s">
        <v>586</v>
      </c>
      <c r="AX161" s="70" t="b">
        <v>0</v>
      </c>
      <c r="AY161" s="70">
        <v>2</v>
      </c>
      <c r="AZ161" s="72" t="s">
        <v>586</v>
      </c>
      <c r="BA161" s="70" t="s">
        <v>600</v>
      </c>
      <c r="BB161" s="70" t="b">
        <v>0</v>
      </c>
      <c r="BC161" s="72" t="s">
        <v>583</v>
      </c>
      <c r="BD161" s="70" t="s">
        <v>280</v>
      </c>
      <c r="BE161" s="70">
        <v>0</v>
      </c>
      <c r="BF161" s="70">
        <v>0</v>
      </c>
      <c r="BG161" s="70"/>
      <c r="BH161" s="70"/>
      <c r="BI161" s="70"/>
      <c r="BJ161" s="70"/>
      <c r="BK161" s="70"/>
      <c r="BL161" s="70"/>
      <c r="BM161" s="70"/>
      <c r="BN161" s="70"/>
    </row>
    <row r="162" spans="1:66" ht="15">
      <c r="A162" s="66" t="s">
        <v>332</v>
      </c>
      <c r="B162" s="66" t="s">
        <v>334</v>
      </c>
      <c r="C162" s="68" t="s">
        <v>1227</v>
      </c>
      <c r="D162" s="75">
        <v>3</v>
      </c>
      <c r="E162" s="76" t="s">
        <v>132</v>
      </c>
      <c r="F162" s="77">
        <v>32</v>
      </c>
      <c r="G162" s="68"/>
      <c r="H162" s="78"/>
      <c r="I162" s="79"/>
      <c r="J162" s="79"/>
      <c r="K162" s="34" t="s">
        <v>65</v>
      </c>
      <c r="L162" s="86">
        <v>162</v>
      </c>
      <c r="M162" s="86"/>
      <c r="N162" s="81"/>
      <c r="O162" s="70">
        <v>1</v>
      </c>
      <c r="P162" s="67" t="str">
        <f>REPLACE(INDEX(GroupVertices[Group],MATCH(Edges[[#This Row],[Vertex 1]],GroupVertices[Vertex],0)),1,1,"")</f>
        <v>2</v>
      </c>
      <c r="Q162" s="67" t="str">
        <f>REPLACE(INDEX(GroupVertices[Group],MATCH(Edges[[#This Row],[Vertex 2]],GroupVertices[Vertex],0)),1,1,"")</f>
        <v>4</v>
      </c>
      <c r="R162" s="48"/>
      <c r="S162" s="49"/>
      <c r="T162" s="48"/>
      <c r="U162" s="49"/>
      <c r="V162" s="48"/>
      <c r="W162" s="49"/>
      <c r="X162" s="48"/>
      <c r="Y162" s="49"/>
      <c r="Z162" s="48"/>
      <c r="AA162" s="70" t="s">
        <v>368</v>
      </c>
      <c r="AB162" s="99">
        <v>43604.000763888886</v>
      </c>
      <c r="AC162" s="70" t="s">
        <v>374</v>
      </c>
      <c r="AD162" s="70"/>
      <c r="AE162" s="70"/>
      <c r="AF162" s="70" t="s">
        <v>403</v>
      </c>
      <c r="AG162" s="70"/>
      <c r="AH162" s="101" t="s">
        <v>428</v>
      </c>
      <c r="AI162" s="99">
        <v>43604.000763888886</v>
      </c>
      <c r="AJ162" s="105">
        <v>43604</v>
      </c>
      <c r="AK162" s="72" t="s">
        <v>465</v>
      </c>
      <c r="AL162" s="101" t="s">
        <v>514</v>
      </c>
      <c r="AM162" s="70"/>
      <c r="AN162" s="70"/>
      <c r="AO162" s="72" t="s">
        <v>562</v>
      </c>
      <c r="AP162" s="70"/>
      <c r="AQ162" s="70" t="b">
        <v>0</v>
      </c>
      <c r="AR162" s="70">
        <v>0</v>
      </c>
      <c r="AS162" s="72" t="s">
        <v>586</v>
      </c>
      <c r="AT162" s="70" t="b">
        <v>0</v>
      </c>
      <c r="AU162" s="70" t="s">
        <v>595</v>
      </c>
      <c r="AV162" s="70"/>
      <c r="AW162" s="72" t="s">
        <v>586</v>
      </c>
      <c r="AX162" s="70" t="b">
        <v>0</v>
      </c>
      <c r="AY162" s="70">
        <v>5</v>
      </c>
      <c r="AZ162" s="72" t="s">
        <v>561</v>
      </c>
      <c r="BA162" s="70" t="s">
        <v>599</v>
      </c>
      <c r="BB162" s="70" t="b">
        <v>0</v>
      </c>
      <c r="BC162" s="72" t="s">
        <v>561</v>
      </c>
      <c r="BD162" s="70" t="s">
        <v>280</v>
      </c>
      <c r="BE162" s="70">
        <v>0</v>
      </c>
      <c r="BF162" s="70">
        <v>0</v>
      </c>
      <c r="BG162" s="70"/>
      <c r="BH162" s="70"/>
      <c r="BI162" s="70"/>
      <c r="BJ162" s="70"/>
      <c r="BK162" s="70"/>
      <c r="BL162" s="70"/>
      <c r="BM162" s="70"/>
      <c r="BN162" s="70"/>
    </row>
    <row r="163" spans="1:66" ht="15">
      <c r="A163" s="66" t="s">
        <v>332</v>
      </c>
      <c r="B163" s="66" t="s">
        <v>334</v>
      </c>
      <c r="C163" s="68" t="s">
        <v>1228</v>
      </c>
      <c r="D163" s="75">
        <v>10</v>
      </c>
      <c r="E163" s="76" t="s">
        <v>136</v>
      </c>
      <c r="F163" s="77">
        <v>23.333333333333336</v>
      </c>
      <c r="G163" s="68"/>
      <c r="H163" s="78"/>
      <c r="I163" s="79"/>
      <c r="J163" s="79"/>
      <c r="K163" s="34" t="s">
        <v>65</v>
      </c>
      <c r="L163" s="86">
        <v>163</v>
      </c>
      <c r="M163" s="86"/>
      <c r="N163" s="81"/>
      <c r="O163" s="70">
        <v>2</v>
      </c>
      <c r="P163" s="67" t="str">
        <f>REPLACE(INDEX(GroupVertices[Group],MATCH(Edges[[#This Row],[Vertex 1]],GroupVertices[Vertex],0)),1,1,"")</f>
        <v>2</v>
      </c>
      <c r="Q163" s="67" t="str">
        <f>REPLACE(INDEX(GroupVertices[Group],MATCH(Edges[[#This Row],[Vertex 2]],GroupVertices[Vertex],0)),1,1,"")</f>
        <v>4</v>
      </c>
      <c r="R163" s="48"/>
      <c r="S163" s="49"/>
      <c r="T163" s="48"/>
      <c r="U163" s="49"/>
      <c r="V163" s="48"/>
      <c r="W163" s="49"/>
      <c r="X163" s="48"/>
      <c r="Y163" s="49"/>
      <c r="Z163" s="48"/>
      <c r="AA163" s="70" t="s">
        <v>369</v>
      </c>
      <c r="AB163" s="99">
        <v>43604.14387731482</v>
      </c>
      <c r="AC163" s="70" t="s">
        <v>387</v>
      </c>
      <c r="AD163" s="70"/>
      <c r="AE163" s="70"/>
      <c r="AF163" s="70" t="s">
        <v>402</v>
      </c>
      <c r="AG163" s="70"/>
      <c r="AH163" s="101" t="s">
        <v>428</v>
      </c>
      <c r="AI163" s="99">
        <v>43604.14387731482</v>
      </c>
      <c r="AJ163" s="105">
        <v>43604</v>
      </c>
      <c r="AK163" s="72" t="s">
        <v>466</v>
      </c>
      <c r="AL163" s="101" t="s">
        <v>515</v>
      </c>
      <c r="AM163" s="70"/>
      <c r="AN163" s="70"/>
      <c r="AO163" s="72" t="s">
        <v>563</v>
      </c>
      <c r="AP163" s="72" t="s">
        <v>571</v>
      </c>
      <c r="AQ163" s="70" t="b">
        <v>0</v>
      </c>
      <c r="AR163" s="70">
        <v>4</v>
      </c>
      <c r="AS163" s="72" t="s">
        <v>590</v>
      </c>
      <c r="AT163" s="70" t="b">
        <v>0</v>
      </c>
      <c r="AU163" s="70" t="s">
        <v>595</v>
      </c>
      <c r="AV163" s="70"/>
      <c r="AW163" s="72" t="s">
        <v>586</v>
      </c>
      <c r="AX163" s="70" t="b">
        <v>0</v>
      </c>
      <c r="AY163" s="70">
        <v>0</v>
      </c>
      <c r="AZ163" s="72" t="s">
        <v>586</v>
      </c>
      <c r="BA163" s="70" t="s">
        <v>599</v>
      </c>
      <c r="BB163" s="70" t="b">
        <v>0</v>
      </c>
      <c r="BC163" s="72" t="s">
        <v>571</v>
      </c>
      <c r="BD163" s="70" t="s">
        <v>280</v>
      </c>
      <c r="BE163" s="70">
        <v>0</v>
      </c>
      <c r="BF163" s="70">
        <v>0</v>
      </c>
      <c r="BG163" s="70"/>
      <c r="BH163" s="70"/>
      <c r="BI163" s="70"/>
      <c r="BJ163" s="70"/>
      <c r="BK163" s="70"/>
      <c r="BL163" s="70"/>
      <c r="BM163" s="70"/>
      <c r="BN163" s="70"/>
    </row>
    <row r="164" spans="1:66" ht="15">
      <c r="A164" s="66" t="s">
        <v>332</v>
      </c>
      <c r="B164" s="66" t="s">
        <v>334</v>
      </c>
      <c r="C164" s="68" t="s">
        <v>1228</v>
      </c>
      <c r="D164" s="75">
        <v>10</v>
      </c>
      <c r="E164" s="76" t="s">
        <v>136</v>
      </c>
      <c r="F164" s="77">
        <v>23.333333333333336</v>
      </c>
      <c r="G164" s="68"/>
      <c r="H164" s="78"/>
      <c r="I164" s="79"/>
      <c r="J164" s="79"/>
      <c r="K164" s="34" t="s">
        <v>65</v>
      </c>
      <c r="L164" s="86">
        <v>164</v>
      </c>
      <c r="M164" s="86"/>
      <c r="N164" s="81"/>
      <c r="O164" s="70">
        <v>2</v>
      </c>
      <c r="P164" s="67" t="str">
        <f>REPLACE(INDEX(GroupVertices[Group],MATCH(Edges[[#This Row],[Vertex 1]],GroupVertices[Vertex],0)),1,1,"")</f>
        <v>2</v>
      </c>
      <c r="Q164" s="67" t="str">
        <f>REPLACE(INDEX(GroupVertices[Group],MATCH(Edges[[#This Row],[Vertex 2]],GroupVertices[Vertex],0)),1,1,"")</f>
        <v>4</v>
      </c>
      <c r="R164" s="48"/>
      <c r="S164" s="49"/>
      <c r="T164" s="48"/>
      <c r="U164" s="49"/>
      <c r="V164" s="48"/>
      <c r="W164" s="49"/>
      <c r="X164" s="48"/>
      <c r="Y164" s="49"/>
      <c r="Z164" s="48"/>
      <c r="AA164" s="70" t="s">
        <v>369</v>
      </c>
      <c r="AB164" s="99">
        <v>43604.38947916667</v>
      </c>
      <c r="AC164" s="70" t="s">
        <v>389</v>
      </c>
      <c r="AD164" s="70"/>
      <c r="AE164" s="70"/>
      <c r="AF164" s="70" t="s">
        <v>403</v>
      </c>
      <c r="AG164" s="70"/>
      <c r="AH164" s="101" t="s">
        <v>428</v>
      </c>
      <c r="AI164" s="99">
        <v>43604.38947916667</v>
      </c>
      <c r="AJ164" s="105">
        <v>43604</v>
      </c>
      <c r="AK164" s="72" t="s">
        <v>476</v>
      </c>
      <c r="AL164" s="101" t="s">
        <v>525</v>
      </c>
      <c r="AM164" s="70"/>
      <c r="AN164" s="70"/>
      <c r="AO164" s="72" t="s">
        <v>573</v>
      </c>
      <c r="AP164" s="72" t="s">
        <v>584</v>
      </c>
      <c r="AQ164" s="70" t="b">
        <v>0</v>
      </c>
      <c r="AR164" s="70">
        <v>0</v>
      </c>
      <c r="AS164" s="72" t="s">
        <v>593</v>
      </c>
      <c r="AT164" s="70" t="b">
        <v>0</v>
      </c>
      <c r="AU164" s="70" t="s">
        <v>595</v>
      </c>
      <c r="AV164" s="70"/>
      <c r="AW164" s="72" t="s">
        <v>586</v>
      </c>
      <c r="AX164" s="70" t="b">
        <v>0</v>
      </c>
      <c r="AY164" s="70">
        <v>0</v>
      </c>
      <c r="AZ164" s="72" t="s">
        <v>586</v>
      </c>
      <c r="BA164" s="70" t="s">
        <v>599</v>
      </c>
      <c r="BB164" s="70" t="b">
        <v>0</v>
      </c>
      <c r="BC164" s="72" t="s">
        <v>584</v>
      </c>
      <c r="BD164" s="70" t="s">
        <v>280</v>
      </c>
      <c r="BE164" s="70">
        <v>0</v>
      </c>
      <c r="BF164" s="70">
        <v>0</v>
      </c>
      <c r="BG164" s="70"/>
      <c r="BH164" s="70"/>
      <c r="BI164" s="70"/>
      <c r="BJ164" s="70"/>
      <c r="BK164" s="70"/>
      <c r="BL164" s="70"/>
      <c r="BM164" s="70"/>
      <c r="BN164" s="70"/>
    </row>
    <row r="165" spans="1:66" ht="15">
      <c r="A165" s="66" t="s">
        <v>338</v>
      </c>
      <c r="B165" s="66" t="s">
        <v>332</v>
      </c>
      <c r="C165" s="68" t="s">
        <v>1227</v>
      </c>
      <c r="D165" s="75">
        <v>3</v>
      </c>
      <c r="E165" s="76" t="s">
        <v>132</v>
      </c>
      <c r="F165" s="77">
        <v>32</v>
      </c>
      <c r="G165" s="68"/>
      <c r="H165" s="78"/>
      <c r="I165" s="79"/>
      <c r="J165" s="79"/>
      <c r="K165" s="34" t="s">
        <v>66</v>
      </c>
      <c r="L165" s="86">
        <v>165</v>
      </c>
      <c r="M165" s="86"/>
      <c r="N165" s="81"/>
      <c r="O165" s="70">
        <v>1</v>
      </c>
      <c r="P165" s="67" t="str">
        <f>REPLACE(INDEX(GroupVertices[Group],MATCH(Edges[[#This Row],[Vertex 1]],GroupVertices[Vertex],0)),1,1,"")</f>
        <v>1</v>
      </c>
      <c r="Q165" s="67" t="str">
        <f>REPLACE(INDEX(GroupVertices[Group],MATCH(Edges[[#This Row],[Vertex 2]],GroupVertices[Vertex],0)),1,1,"")</f>
        <v>2</v>
      </c>
      <c r="R165" s="48">
        <v>0</v>
      </c>
      <c r="S165" s="49">
        <v>0</v>
      </c>
      <c r="T165" s="48">
        <v>0</v>
      </c>
      <c r="U165" s="49">
        <v>0</v>
      </c>
      <c r="V165" s="48">
        <v>0</v>
      </c>
      <c r="W165" s="49">
        <v>0</v>
      </c>
      <c r="X165" s="48">
        <v>20</v>
      </c>
      <c r="Y165" s="49">
        <v>100</v>
      </c>
      <c r="Z165" s="48">
        <v>20</v>
      </c>
      <c r="AA165" s="70" t="s">
        <v>368</v>
      </c>
      <c r="AB165" s="99">
        <v>43603.51292824074</v>
      </c>
      <c r="AC165" s="70" t="s">
        <v>371</v>
      </c>
      <c r="AD165" s="70"/>
      <c r="AE165" s="70"/>
      <c r="AF165" s="70" t="s">
        <v>400</v>
      </c>
      <c r="AG165" s="70"/>
      <c r="AH165" s="101" t="s">
        <v>433</v>
      </c>
      <c r="AI165" s="99">
        <v>43603.51292824074</v>
      </c>
      <c r="AJ165" s="105">
        <v>43603</v>
      </c>
      <c r="AK165" s="72" t="s">
        <v>477</v>
      </c>
      <c r="AL165" s="101" t="s">
        <v>526</v>
      </c>
      <c r="AM165" s="70"/>
      <c r="AN165" s="70"/>
      <c r="AO165" s="72" t="s">
        <v>574</v>
      </c>
      <c r="AP165" s="70"/>
      <c r="AQ165" s="70" t="b">
        <v>0</v>
      </c>
      <c r="AR165" s="70">
        <v>0</v>
      </c>
      <c r="AS165" s="72" t="s">
        <v>586</v>
      </c>
      <c r="AT165" s="70" t="b">
        <v>0</v>
      </c>
      <c r="AU165" s="70" t="s">
        <v>595</v>
      </c>
      <c r="AV165" s="70"/>
      <c r="AW165" s="72" t="s">
        <v>586</v>
      </c>
      <c r="AX165" s="70" t="b">
        <v>0</v>
      </c>
      <c r="AY165" s="70">
        <v>8</v>
      </c>
      <c r="AZ165" s="72" t="s">
        <v>578</v>
      </c>
      <c r="BA165" s="70" t="s">
        <v>600</v>
      </c>
      <c r="BB165" s="70" t="b">
        <v>0</v>
      </c>
      <c r="BC165" s="72" t="s">
        <v>578</v>
      </c>
      <c r="BD165" s="70" t="s">
        <v>280</v>
      </c>
      <c r="BE165" s="70">
        <v>0</v>
      </c>
      <c r="BF165" s="70">
        <v>0</v>
      </c>
      <c r="BG165" s="70"/>
      <c r="BH165" s="70"/>
      <c r="BI165" s="70"/>
      <c r="BJ165" s="70"/>
      <c r="BK165" s="70"/>
      <c r="BL165" s="70"/>
      <c r="BM165" s="70"/>
      <c r="BN165" s="70"/>
    </row>
    <row r="166" spans="1:66" ht="15">
      <c r="A166" s="66" t="s">
        <v>337</v>
      </c>
      <c r="B166" s="66" t="s">
        <v>338</v>
      </c>
      <c r="C166" s="68" t="s">
        <v>1227</v>
      </c>
      <c r="D166" s="75">
        <v>3</v>
      </c>
      <c r="E166" s="76" t="s">
        <v>132</v>
      </c>
      <c r="F166" s="77">
        <v>32</v>
      </c>
      <c r="G166" s="68"/>
      <c r="H166" s="78"/>
      <c r="I166" s="79"/>
      <c r="J166" s="79"/>
      <c r="K166" s="34" t="s">
        <v>65</v>
      </c>
      <c r="L166" s="86">
        <v>166</v>
      </c>
      <c r="M166" s="86"/>
      <c r="N166" s="81"/>
      <c r="O166" s="70">
        <v>1</v>
      </c>
      <c r="P166" s="67" t="str">
        <f>REPLACE(INDEX(GroupVertices[Group],MATCH(Edges[[#This Row],[Vertex 1]],GroupVertices[Vertex],0)),1,1,"")</f>
        <v>1</v>
      </c>
      <c r="Q166" s="67" t="str">
        <f>REPLACE(INDEX(GroupVertices[Group],MATCH(Edges[[#This Row],[Vertex 2]],GroupVertices[Vertex],0)),1,1,"")</f>
        <v>1</v>
      </c>
      <c r="R166" s="48"/>
      <c r="S166" s="49"/>
      <c r="T166" s="48"/>
      <c r="U166" s="49"/>
      <c r="V166" s="48"/>
      <c r="W166" s="49"/>
      <c r="X166" s="48"/>
      <c r="Y166" s="49"/>
      <c r="Z166" s="48"/>
      <c r="AA166" s="70" t="s">
        <v>369</v>
      </c>
      <c r="AB166" s="99">
        <v>43603.69645833333</v>
      </c>
      <c r="AC166" s="70" t="s">
        <v>385</v>
      </c>
      <c r="AD166" s="70"/>
      <c r="AE166" s="70"/>
      <c r="AF166" s="70" t="s">
        <v>407</v>
      </c>
      <c r="AG166" s="70"/>
      <c r="AH166" s="101" t="s">
        <v>432</v>
      </c>
      <c r="AI166" s="99">
        <v>43603.69645833333</v>
      </c>
      <c r="AJ166" s="105">
        <v>43603</v>
      </c>
      <c r="AK166" s="72" t="s">
        <v>474</v>
      </c>
      <c r="AL166" s="101" t="s">
        <v>523</v>
      </c>
      <c r="AM166" s="70"/>
      <c r="AN166" s="70"/>
      <c r="AO166" s="72" t="s">
        <v>571</v>
      </c>
      <c r="AP166" s="72" t="s">
        <v>583</v>
      </c>
      <c r="AQ166" s="70" t="b">
        <v>0</v>
      </c>
      <c r="AR166" s="70">
        <v>4</v>
      </c>
      <c r="AS166" s="72" t="s">
        <v>592</v>
      </c>
      <c r="AT166" s="70" t="b">
        <v>0</v>
      </c>
      <c r="AU166" s="70" t="s">
        <v>595</v>
      </c>
      <c r="AV166" s="70"/>
      <c r="AW166" s="72" t="s">
        <v>586</v>
      </c>
      <c r="AX166" s="70" t="b">
        <v>0</v>
      </c>
      <c r="AY166" s="70">
        <v>2</v>
      </c>
      <c r="AZ166" s="72" t="s">
        <v>586</v>
      </c>
      <c r="BA166" s="70" t="s">
        <v>600</v>
      </c>
      <c r="BB166" s="70" t="b">
        <v>0</v>
      </c>
      <c r="BC166" s="72" t="s">
        <v>583</v>
      </c>
      <c r="BD166" s="70" t="s">
        <v>280</v>
      </c>
      <c r="BE166" s="70">
        <v>0</v>
      </c>
      <c r="BF166" s="70">
        <v>0</v>
      </c>
      <c r="BG166" s="70"/>
      <c r="BH166" s="70"/>
      <c r="BI166" s="70"/>
      <c r="BJ166" s="70"/>
      <c r="BK166" s="70"/>
      <c r="BL166" s="70"/>
      <c r="BM166" s="70"/>
      <c r="BN166" s="70"/>
    </row>
    <row r="167" spans="1:66" ht="15">
      <c r="A167" s="66" t="s">
        <v>332</v>
      </c>
      <c r="B167" s="66" t="s">
        <v>338</v>
      </c>
      <c r="C167" s="68" t="s">
        <v>1227</v>
      </c>
      <c r="D167" s="75">
        <v>3</v>
      </c>
      <c r="E167" s="76" t="s">
        <v>132</v>
      </c>
      <c r="F167" s="77">
        <v>32</v>
      </c>
      <c r="G167" s="68"/>
      <c r="H167" s="78"/>
      <c r="I167" s="79"/>
      <c r="J167" s="79"/>
      <c r="K167" s="34" t="s">
        <v>66</v>
      </c>
      <c r="L167" s="86">
        <v>167</v>
      </c>
      <c r="M167" s="86"/>
      <c r="N167" s="81"/>
      <c r="O167" s="70">
        <v>1</v>
      </c>
      <c r="P167" s="67" t="str">
        <f>REPLACE(INDEX(GroupVertices[Group],MATCH(Edges[[#This Row],[Vertex 1]],GroupVertices[Vertex],0)),1,1,"")</f>
        <v>2</v>
      </c>
      <c r="Q167" s="67" t="str">
        <f>REPLACE(INDEX(GroupVertices[Group],MATCH(Edges[[#This Row],[Vertex 2]],GroupVertices[Vertex],0)),1,1,"")</f>
        <v>1</v>
      </c>
      <c r="R167" s="48">
        <v>1</v>
      </c>
      <c r="S167" s="49">
        <v>11.11111111111111</v>
      </c>
      <c r="T167" s="48">
        <v>0</v>
      </c>
      <c r="U167" s="49">
        <v>0</v>
      </c>
      <c r="V167" s="48">
        <v>0</v>
      </c>
      <c r="W167" s="49">
        <v>0</v>
      </c>
      <c r="X167" s="48">
        <v>8</v>
      </c>
      <c r="Y167" s="49">
        <v>88.88888888888889</v>
      </c>
      <c r="Z167" s="48">
        <v>9</v>
      </c>
      <c r="AA167" s="70" t="s">
        <v>370</v>
      </c>
      <c r="AB167" s="99">
        <v>43603.60082175926</v>
      </c>
      <c r="AC167" s="70" t="s">
        <v>386</v>
      </c>
      <c r="AD167" s="70"/>
      <c r="AE167" s="70"/>
      <c r="AF167" s="70" t="s">
        <v>407</v>
      </c>
      <c r="AG167" s="70"/>
      <c r="AH167" s="101" t="s">
        <v>428</v>
      </c>
      <c r="AI167" s="99">
        <v>43603.60082175926</v>
      </c>
      <c r="AJ167" s="105">
        <v>43603</v>
      </c>
      <c r="AK167" s="72" t="s">
        <v>478</v>
      </c>
      <c r="AL167" s="101" t="s">
        <v>527</v>
      </c>
      <c r="AM167" s="70"/>
      <c r="AN167" s="70"/>
      <c r="AO167" s="72" t="s">
        <v>575</v>
      </c>
      <c r="AP167" s="72" t="s">
        <v>585</v>
      </c>
      <c r="AQ167" s="70" t="b">
        <v>0</v>
      </c>
      <c r="AR167" s="70">
        <v>3</v>
      </c>
      <c r="AS167" s="72" t="s">
        <v>594</v>
      </c>
      <c r="AT167" s="70" t="b">
        <v>0</v>
      </c>
      <c r="AU167" s="70" t="s">
        <v>595</v>
      </c>
      <c r="AV167" s="70"/>
      <c r="AW167" s="72" t="s">
        <v>586</v>
      </c>
      <c r="AX167" s="70" t="b">
        <v>0</v>
      </c>
      <c r="AY167" s="70">
        <v>1</v>
      </c>
      <c r="AZ167" s="72" t="s">
        <v>586</v>
      </c>
      <c r="BA167" s="70" t="s">
        <v>599</v>
      </c>
      <c r="BB167" s="70" t="b">
        <v>0</v>
      </c>
      <c r="BC167" s="72" t="s">
        <v>585</v>
      </c>
      <c r="BD167" s="70" t="s">
        <v>280</v>
      </c>
      <c r="BE167" s="70">
        <v>0</v>
      </c>
      <c r="BF167" s="70">
        <v>0</v>
      </c>
      <c r="BG167" s="70"/>
      <c r="BH167" s="70"/>
      <c r="BI167" s="70"/>
      <c r="BJ167" s="70"/>
      <c r="BK167" s="70"/>
      <c r="BL167" s="70"/>
      <c r="BM167" s="70"/>
      <c r="BN167" s="70"/>
    </row>
    <row r="168" spans="1:66" ht="15">
      <c r="A168" s="66" t="s">
        <v>332</v>
      </c>
      <c r="B168" s="66" t="s">
        <v>338</v>
      </c>
      <c r="C168" s="68" t="s">
        <v>1228</v>
      </c>
      <c r="D168" s="75">
        <v>10</v>
      </c>
      <c r="E168" s="76" t="s">
        <v>136</v>
      </c>
      <c r="F168" s="77">
        <v>23.333333333333336</v>
      </c>
      <c r="G168" s="68"/>
      <c r="H168" s="78"/>
      <c r="I168" s="79"/>
      <c r="J168" s="79"/>
      <c r="K168" s="34" t="s">
        <v>66</v>
      </c>
      <c r="L168" s="86">
        <v>168</v>
      </c>
      <c r="M168" s="86"/>
      <c r="N168" s="81"/>
      <c r="O168" s="70">
        <v>2</v>
      </c>
      <c r="P168" s="67" t="str">
        <f>REPLACE(INDEX(GroupVertices[Group],MATCH(Edges[[#This Row],[Vertex 1]],GroupVertices[Vertex],0)),1,1,"")</f>
        <v>2</v>
      </c>
      <c r="Q168" s="67" t="str">
        <f>REPLACE(INDEX(GroupVertices[Group],MATCH(Edges[[#This Row],[Vertex 2]],GroupVertices[Vertex],0)),1,1,"")</f>
        <v>1</v>
      </c>
      <c r="R168" s="48"/>
      <c r="S168" s="49"/>
      <c r="T168" s="48"/>
      <c r="U168" s="49"/>
      <c r="V168" s="48"/>
      <c r="W168" s="49"/>
      <c r="X168" s="48"/>
      <c r="Y168" s="49"/>
      <c r="Z168" s="48"/>
      <c r="AA168" s="70" t="s">
        <v>369</v>
      </c>
      <c r="AB168" s="99">
        <v>43604.14387731482</v>
      </c>
      <c r="AC168" s="70" t="s">
        <v>387</v>
      </c>
      <c r="AD168" s="70"/>
      <c r="AE168" s="70"/>
      <c r="AF168" s="70" t="s">
        <v>402</v>
      </c>
      <c r="AG168" s="70"/>
      <c r="AH168" s="101" t="s">
        <v>428</v>
      </c>
      <c r="AI168" s="99">
        <v>43604.14387731482</v>
      </c>
      <c r="AJ168" s="105">
        <v>43604</v>
      </c>
      <c r="AK168" s="72" t="s">
        <v>466</v>
      </c>
      <c r="AL168" s="101" t="s">
        <v>515</v>
      </c>
      <c r="AM168" s="70"/>
      <c r="AN168" s="70"/>
      <c r="AO168" s="72" t="s">
        <v>563</v>
      </c>
      <c r="AP168" s="72" t="s">
        <v>571</v>
      </c>
      <c r="AQ168" s="70" t="b">
        <v>0</v>
      </c>
      <c r="AR168" s="70">
        <v>4</v>
      </c>
      <c r="AS168" s="72" t="s">
        <v>590</v>
      </c>
      <c r="AT168" s="70" t="b">
        <v>0</v>
      </c>
      <c r="AU168" s="70" t="s">
        <v>595</v>
      </c>
      <c r="AV168" s="70"/>
      <c r="AW168" s="72" t="s">
        <v>586</v>
      </c>
      <c r="AX168" s="70" t="b">
        <v>0</v>
      </c>
      <c r="AY168" s="70">
        <v>0</v>
      </c>
      <c r="AZ168" s="72" t="s">
        <v>586</v>
      </c>
      <c r="BA168" s="70" t="s">
        <v>599</v>
      </c>
      <c r="BB168" s="70" t="b">
        <v>0</v>
      </c>
      <c r="BC168" s="72" t="s">
        <v>571</v>
      </c>
      <c r="BD168" s="70" t="s">
        <v>280</v>
      </c>
      <c r="BE168" s="70">
        <v>0</v>
      </c>
      <c r="BF168" s="70">
        <v>0</v>
      </c>
      <c r="BG168" s="70"/>
      <c r="BH168" s="70"/>
      <c r="BI168" s="70"/>
      <c r="BJ168" s="70"/>
      <c r="BK168" s="70"/>
      <c r="BL168" s="70"/>
      <c r="BM168" s="70"/>
      <c r="BN168" s="70"/>
    </row>
    <row r="169" spans="1:66" ht="15">
      <c r="A169" s="66" t="s">
        <v>332</v>
      </c>
      <c r="B169" s="66" t="s">
        <v>338</v>
      </c>
      <c r="C169" s="68" t="s">
        <v>1228</v>
      </c>
      <c r="D169" s="75">
        <v>10</v>
      </c>
      <c r="E169" s="76" t="s">
        <v>136</v>
      </c>
      <c r="F169" s="77">
        <v>23.333333333333336</v>
      </c>
      <c r="G169" s="68"/>
      <c r="H169" s="78"/>
      <c r="I169" s="79"/>
      <c r="J169" s="79"/>
      <c r="K169" s="34" t="s">
        <v>66</v>
      </c>
      <c r="L169" s="86">
        <v>169</v>
      </c>
      <c r="M169" s="86"/>
      <c r="N169" s="81"/>
      <c r="O169" s="70">
        <v>2</v>
      </c>
      <c r="P169" s="67" t="str">
        <f>REPLACE(INDEX(GroupVertices[Group],MATCH(Edges[[#This Row],[Vertex 1]],GroupVertices[Vertex],0)),1,1,"")</f>
        <v>2</v>
      </c>
      <c r="Q169" s="67" t="str">
        <f>REPLACE(INDEX(GroupVertices[Group],MATCH(Edges[[#This Row],[Vertex 2]],GroupVertices[Vertex],0)),1,1,"")</f>
        <v>1</v>
      </c>
      <c r="R169" s="48"/>
      <c r="S169" s="49"/>
      <c r="T169" s="48"/>
      <c r="U169" s="49"/>
      <c r="V169" s="48"/>
      <c r="W169" s="49"/>
      <c r="X169" s="48"/>
      <c r="Y169" s="49"/>
      <c r="Z169" s="48"/>
      <c r="AA169" s="70" t="s">
        <v>369</v>
      </c>
      <c r="AB169" s="99">
        <v>43604.38947916667</v>
      </c>
      <c r="AC169" s="70" t="s">
        <v>389</v>
      </c>
      <c r="AD169" s="70"/>
      <c r="AE169" s="70"/>
      <c r="AF169" s="70" t="s">
        <v>403</v>
      </c>
      <c r="AG169" s="70"/>
      <c r="AH169" s="101" t="s">
        <v>428</v>
      </c>
      <c r="AI169" s="99">
        <v>43604.38947916667</v>
      </c>
      <c r="AJ169" s="105">
        <v>43604</v>
      </c>
      <c r="AK169" s="72" t="s">
        <v>476</v>
      </c>
      <c r="AL169" s="101" t="s">
        <v>525</v>
      </c>
      <c r="AM169" s="70"/>
      <c r="AN169" s="70"/>
      <c r="AO169" s="72" t="s">
        <v>573</v>
      </c>
      <c r="AP169" s="72" t="s">
        <v>584</v>
      </c>
      <c r="AQ169" s="70" t="b">
        <v>0</v>
      </c>
      <c r="AR169" s="70">
        <v>0</v>
      </c>
      <c r="AS169" s="72" t="s">
        <v>593</v>
      </c>
      <c r="AT169" s="70" t="b">
        <v>0</v>
      </c>
      <c r="AU169" s="70" t="s">
        <v>595</v>
      </c>
      <c r="AV169" s="70"/>
      <c r="AW169" s="72" t="s">
        <v>586</v>
      </c>
      <c r="AX169" s="70" t="b">
        <v>0</v>
      </c>
      <c r="AY169" s="70">
        <v>0</v>
      </c>
      <c r="AZ169" s="72" t="s">
        <v>586</v>
      </c>
      <c r="BA169" s="70" t="s">
        <v>599</v>
      </c>
      <c r="BB169" s="70" t="b">
        <v>0</v>
      </c>
      <c r="BC169" s="72" t="s">
        <v>584</v>
      </c>
      <c r="BD169" s="70" t="s">
        <v>280</v>
      </c>
      <c r="BE169" s="70">
        <v>0</v>
      </c>
      <c r="BF169" s="70">
        <v>0</v>
      </c>
      <c r="BG169" s="70"/>
      <c r="BH169" s="70"/>
      <c r="BI169" s="70"/>
      <c r="BJ169" s="70"/>
      <c r="BK169" s="70"/>
      <c r="BL169" s="70"/>
      <c r="BM169" s="70"/>
      <c r="BN169" s="70"/>
    </row>
    <row r="170" spans="1:66" ht="15">
      <c r="A170" s="66" t="s">
        <v>337</v>
      </c>
      <c r="B170" s="66" t="s">
        <v>366</v>
      </c>
      <c r="C170" s="68" t="s">
        <v>1227</v>
      </c>
      <c r="D170" s="75">
        <v>3</v>
      </c>
      <c r="E170" s="76" t="s">
        <v>132</v>
      </c>
      <c r="F170" s="77">
        <v>32</v>
      </c>
      <c r="G170" s="68"/>
      <c r="H170" s="78"/>
      <c r="I170" s="79"/>
      <c r="J170" s="79"/>
      <c r="K170" s="34" t="s">
        <v>65</v>
      </c>
      <c r="L170" s="86">
        <v>170</v>
      </c>
      <c r="M170" s="86"/>
      <c r="N170" s="81"/>
      <c r="O170" s="70">
        <v>1</v>
      </c>
      <c r="P170" s="67" t="str">
        <f>REPLACE(INDEX(GroupVertices[Group],MATCH(Edges[[#This Row],[Vertex 1]],GroupVertices[Vertex],0)),1,1,"")</f>
        <v>1</v>
      </c>
      <c r="Q170" s="67" t="str">
        <f>REPLACE(INDEX(GroupVertices[Group],MATCH(Edges[[#This Row],[Vertex 2]],GroupVertices[Vertex],0)),1,1,"")</f>
        <v>1</v>
      </c>
      <c r="R170" s="48">
        <v>0</v>
      </c>
      <c r="S170" s="49">
        <v>0</v>
      </c>
      <c r="T170" s="48">
        <v>0</v>
      </c>
      <c r="U170" s="49">
        <v>0</v>
      </c>
      <c r="V170" s="48">
        <v>0</v>
      </c>
      <c r="W170" s="49">
        <v>0</v>
      </c>
      <c r="X170" s="48">
        <v>35</v>
      </c>
      <c r="Y170" s="49">
        <v>100</v>
      </c>
      <c r="Z170" s="48">
        <v>35</v>
      </c>
      <c r="AA170" s="70" t="s">
        <v>369</v>
      </c>
      <c r="AB170" s="99">
        <v>43603.69645833333</v>
      </c>
      <c r="AC170" s="70" t="s">
        <v>385</v>
      </c>
      <c r="AD170" s="70"/>
      <c r="AE170" s="70"/>
      <c r="AF170" s="70" t="s">
        <v>407</v>
      </c>
      <c r="AG170" s="70"/>
      <c r="AH170" s="101" t="s">
        <v>432</v>
      </c>
      <c r="AI170" s="99">
        <v>43603.69645833333</v>
      </c>
      <c r="AJ170" s="105">
        <v>43603</v>
      </c>
      <c r="AK170" s="72" t="s">
        <v>474</v>
      </c>
      <c r="AL170" s="101" t="s">
        <v>523</v>
      </c>
      <c r="AM170" s="70"/>
      <c r="AN170" s="70"/>
      <c r="AO170" s="72" t="s">
        <v>571</v>
      </c>
      <c r="AP170" s="72" t="s">
        <v>583</v>
      </c>
      <c r="AQ170" s="70" t="b">
        <v>0</v>
      </c>
      <c r="AR170" s="70">
        <v>4</v>
      </c>
      <c r="AS170" s="72" t="s">
        <v>592</v>
      </c>
      <c r="AT170" s="70" t="b">
        <v>0</v>
      </c>
      <c r="AU170" s="70" t="s">
        <v>595</v>
      </c>
      <c r="AV170" s="70"/>
      <c r="AW170" s="72" t="s">
        <v>586</v>
      </c>
      <c r="AX170" s="70" t="b">
        <v>0</v>
      </c>
      <c r="AY170" s="70">
        <v>2</v>
      </c>
      <c r="AZ170" s="72" t="s">
        <v>586</v>
      </c>
      <c r="BA170" s="70" t="s">
        <v>600</v>
      </c>
      <c r="BB170" s="70" t="b">
        <v>0</v>
      </c>
      <c r="BC170" s="72" t="s">
        <v>583</v>
      </c>
      <c r="BD170" s="70" t="s">
        <v>280</v>
      </c>
      <c r="BE170" s="70">
        <v>0</v>
      </c>
      <c r="BF170" s="70">
        <v>0</v>
      </c>
      <c r="BG170" s="70"/>
      <c r="BH170" s="70"/>
      <c r="BI170" s="70"/>
      <c r="BJ170" s="70"/>
      <c r="BK170" s="70"/>
      <c r="BL170" s="70"/>
      <c r="BM170" s="70"/>
      <c r="BN170" s="70"/>
    </row>
    <row r="171" spans="1:66" ht="15">
      <c r="A171" s="66" t="s">
        <v>332</v>
      </c>
      <c r="B171" s="66" t="s">
        <v>366</v>
      </c>
      <c r="C171" s="68" t="s">
        <v>1228</v>
      </c>
      <c r="D171" s="75">
        <v>10</v>
      </c>
      <c r="E171" s="76" t="s">
        <v>136</v>
      </c>
      <c r="F171" s="77">
        <v>23.333333333333336</v>
      </c>
      <c r="G171" s="68"/>
      <c r="H171" s="78"/>
      <c r="I171" s="79"/>
      <c r="J171" s="79"/>
      <c r="K171" s="34" t="s">
        <v>65</v>
      </c>
      <c r="L171" s="86">
        <v>171</v>
      </c>
      <c r="M171" s="86"/>
      <c r="N171" s="81"/>
      <c r="O171" s="70">
        <v>2</v>
      </c>
      <c r="P171" s="67" t="str">
        <f>REPLACE(INDEX(GroupVertices[Group],MATCH(Edges[[#This Row],[Vertex 1]],GroupVertices[Vertex],0)),1,1,"")</f>
        <v>2</v>
      </c>
      <c r="Q171" s="67" t="str">
        <f>REPLACE(INDEX(GroupVertices[Group],MATCH(Edges[[#This Row],[Vertex 2]],GroupVertices[Vertex],0)),1,1,"")</f>
        <v>1</v>
      </c>
      <c r="R171" s="48"/>
      <c r="S171" s="49"/>
      <c r="T171" s="48"/>
      <c r="U171" s="49"/>
      <c r="V171" s="48"/>
      <c r="W171" s="49"/>
      <c r="X171" s="48"/>
      <c r="Y171" s="49"/>
      <c r="Z171" s="48"/>
      <c r="AA171" s="70" t="s">
        <v>369</v>
      </c>
      <c r="AB171" s="99">
        <v>43604.14387731482</v>
      </c>
      <c r="AC171" s="70" t="s">
        <v>387</v>
      </c>
      <c r="AD171" s="70"/>
      <c r="AE171" s="70"/>
      <c r="AF171" s="70" t="s">
        <v>402</v>
      </c>
      <c r="AG171" s="70"/>
      <c r="AH171" s="101" t="s">
        <v>428</v>
      </c>
      <c r="AI171" s="99">
        <v>43604.14387731482</v>
      </c>
      <c r="AJ171" s="105">
        <v>43604</v>
      </c>
      <c r="AK171" s="72" t="s">
        <v>466</v>
      </c>
      <c r="AL171" s="101" t="s">
        <v>515</v>
      </c>
      <c r="AM171" s="70"/>
      <c r="AN171" s="70"/>
      <c r="AO171" s="72" t="s">
        <v>563</v>
      </c>
      <c r="AP171" s="72" t="s">
        <v>571</v>
      </c>
      <c r="AQ171" s="70" t="b">
        <v>0</v>
      </c>
      <c r="AR171" s="70">
        <v>4</v>
      </c>
      <c r="AS171" s="72" t="s">
        <v>590</v>
      </c>
      <c r="AT171" s="70" t="b">
        <v>0</v>
      </c>
      <c r="AU171" s="70" t="s">
        <v>595</v>
      </c>
      <c r="AV171" s="70"/>
      <c r="AW171" s="72" t="s">
        <v>586</v>
      </c>
      <c r="AX171" s="70" t="b">
        <v>0</v>
      </c>
      <c r="AY171" s="70">
        <v>0</v>
      </c>
      <c r="AZ171" s="72" t="s">
        <v>586</v>
      </c>
      <c r="BA171" s="70" t="s">
        <v>599</v>
      </c>
      <c r="BB171" s="70" t="b">
        <v>0</v>
      </c>
      <c r="BC171" s="72" t="s">
        <v>571</v>
      </c>
      <c r="BD171" s="70" t="s">
        <v>280</v>
      </c>
      <c r="BE171" s="70">
        <v>0</v>
      </c>
      <c r="BF171" s="70">
        <v>0</v>
      </c>
      <c r="BG171" s="70"/>
      <c r="BH171" s="70"/>
      <c r="BI171" s="70"/>
      <c r="BJ171" s="70"/>
      <c r="BK171" s="70"/>
      <c r="BL171" s="70"/>
      <c r="BM171" s="70"/>
      <c r="BN171" s="70"/>
    </row>
    <row r="172" spans="1:66" ht="15">
      <c r="A172" s="66" t="s">
        <v>332</v>
      </c>
      <c r="B172" s="66" t="s">
        <v>366</v>
      </c>
      <c r="C172" s="68" t="s">
        <v>1228</v>
      </c>
      <c r="D172" s="75">
        <v>10</v>
      </c>
      <c r="E172" s="76" t="s">
        <v>136</v>
      </c>
      <c r="F172" s="77">
        <v>23.333333333333336</v>
      </c>
      <c r="G172" s="68"/>
      <c r="H172" s="78"/>
      <c r="I172" s="79"/>
      <c r="J172" s="79"/>
      <c r="K172" s="34" t="s">
        <v>65</v>
      </c>
      <c r="L172" s="86">
        <v>172</v>
      </c>
      <c r="M172" s="86"/>
      <c r="N172" s="81"/>
      <c r="O172" s="70">
        <v>2</v>
      </c>
      <c r="P172" s="67" t="str">
        <f>REPLACE(INDEX(GroupVertices[Group],MATCH(Edges[[#This Row],[Vertex 1]],GroupVertices[Vertex],0)),1,1,"")</f>
        <v>2</v>
      </c>
      <c r="Q172" s="67" t="str">
        <f>REPLACE(INDEX(GroupVertices[Group],MATCH(Edges[[#This Row],[Vertex 2]],GroupVertices[Vertex],0)),1,1,"")</f>
        <v>1</v>
      </c>
      <c r="R172" s="48">
        <v>2</v>
      </c>
      <c r="S172" s="49">
        <v>3.7735849056603774</v>
      </c>
      <c r="T172" s="48">
        <v>0</v>
      </c>
      <c r="U172" s="49">
        <v>0</v>
      </c>
      <c r="V172" s="48">
        <v>0</v>
      </c>
      <c r="W172" s="49">
        <v>0</v>
      </c>
      <c r="X172" s="48">
        <v>51</v>
      </c>
      <c r="Y172" s="49">
        <v>96.22641509433963</v>
      </c>
      <c r="Z172" s="48">
        <v>53</v>
      </c>
      <c r="AA172" s="70" t="s">
        <v>369</v>
      </c>
      <c r="AB172" s="99">
        <v>43604.38947916667</v>
      </c>
      <c r="AC172" s="70" t="s">
        <v>389</v>
      </c>
      <c r="AD172" s="70"/>
      <c r="AE172" s="70"/>
      <c r="AF172" s="70" t="s">
        <v>403</v>
      </c>
      <c r="AG172" s="70"/>
      <c r="AH172" s="101" t="s">
        <v>428</v>
      </c>
      <c r="AI172" s="99">
        <v>43604.38947916667</v>
      </c>
      <c r="AJ172" s="105">
        <v>43604</v>
      </c>
      <c r="AK172" s="72" t="s">
        <v>476</v>
      </c>
      <c r="AL172" s="101" t="s">
        <v>525</v>
      </c>
      <c r="AM172" s="70"/>
      <c r="AN172" s="70"/>
      <c r="AO172" s="72" t="s">
        <v>573</v>
      </c>
      <c r="AP172" s="72" t="s">
        <v>584</v>
      </c>
      <c r="AQ172" s="70" t="b">
        <v>0</v>
      </c>
      <c r="AR172" s="70">
        <v>0</v>
      </c>
      <c r="AS172" s="72" t="s">
        <v>593</v>
      </c>
      <c r="AT172" s="70" t="b">
        <v>0</v>
      </c>
      <c r="AU172" s="70" t="s">
        <v>595</v>
      </c>
      <c r="AV172" s="70"/>
      <c r="AW172" s="72" t="s">
        <v>586</v>
      </c>
      <c r="AX172" s="70" t="b">
        <v>0</v>
      </c>
      <c r="AY172" s="70">
        <v>0</v>
      </c>
      <c r="AZ172" s="72" t="s">
        <v>586</v>
      </c>
      <c r="BA172" s="70" t="s">
        <v>599</v>
      </c>
      <c r="BB172" s="70" t="b">
        <v>0</v>
      </c>
      <c r="BC172" s="72" t="s">
        <v>584</v>
      </c>
      <c r="BD172" s="70" t="s">
        <v>280</v>
      </c>
      <c r="BE172" s="70">
        <v>0</v>
      </c>
      <c r="BF172" s="70">
        <v>0</v>
      </c>
      <c r="BG172" s="70"/>
      <c r="BH172" s="70"/>
      <c r="BI172" s="70"/>
      <c r="BJ172" s="70"/>
      <c r="BK172" s="70"/>
      <c r="BL172" s="70"/>
      <c r="BM172" s="70"/>
      <c r="BN172" s="70"/>
    </row>
    <row r="173" spans="1:66" ht="15">
      <c r="A173" s="66" t="s">
        <v>337</v>
      </c>
      <c r="B173" s="66" t="s">
        <v>344</v>
      </c>
      <c r="C173" s="68" t="s">
        <v>1227</v>
      </c>
      <c r="D173" s="75">
        <v>3</v>
      </c>
      <c r="E173" s="76" t="s">
        <v>132</v>
      </c>
      <c r="F173" s="77">
        <v>32</v>
      </c>
      <c r="G173" s="68"/>
      <c r="H173" s="78"/>
      <c r="I173" s="79"/>
      <c r="J173" s="79"/>
      <c r="K173" s="34" t="s">
        <v>65</v>
      </c>
      <c r="L173" s="86">
        <v>173</v>
      </c>
      <c r="M173" s="86"/>
      <c r="N173" s="81"/>
      <c r="O173" s="70">
        <v>1</v>
      </c>
      <c r="P173" s="67" t="str">
        <f>REPLACE(INDEX(GroupVertices[Group],MATCH(Edges[[#This Row],[Vertex 1]],GroupVertices[Vertex],0)),1,1,"")</f>
        <v>1</v>
      </c>
      <c r="Q173" s="67" t="str">
        <f>REPLACE(INDEX(GroupVertices[Group],MATCH(Edges[[#This Row],[Vertex 2]],GroupVertices[Vertex],0)),1,1,"")</f>
        <v>1</v>
      </c>
      <c r="R173" s="48"/>
      <c r="S173" s="49"/>
      <c r="T173" s="48"/>
      <c r="U173" s="49"/>
      <c r="V173" s="48"/>
      <c r="W173" s="49"/>
      <c r="X173" s="48"/>
      <c r="Y173" s="49"/>
      <c r="Z173" s="48"/>
      <c r="AA173" s="70" t="s">
        <v>369</v>
      </c>
      <c r="AB173" s="99">
        <v>43603.69645833333</v>
      </c>
      <c r="AC173" s="70" t="s">
        <v>385</v>
      </c>
      <c r="AD173" s="70"/>
      <c r="AE173" s="70"/>
      <c r="AF173" s="70" t="s">
        <v>407</v>
      </c>
      <c r="AG173" s="70"/>
      <c r="AH173" s="101" t="s">
        <v>432</v>
      </c>
      <c r="AI173" s="99">
        <v>43603.69645833333</v>
      </c>
      <c r="AJ173" s="105">
        <v>43603</v>
      </c>
      <c r="AK173" s="72" t="s">
        <v>474</v>
      </c>
      <c r="AL173" s="101" t="s">
        <v>523</v>
      </c>
      <c r="AM173" s="70"/>
      <c r="AN173" s="70"/>
      <c r="AO173" s="72" t="s">
        <v>571</v>
      </c>
      <c r="AP173" s="72" t="s">
        <v>583</v>
      </c>
      <c r="AQ173" s="70" t="b">
        <v>0</v>
      </c>
      <c r="AR173" s="70">
        <v>4</v>
      </c>
      <c r="AS173" s="72" t="s">
        <v>592</v>
      </c>
      <c r="AT173" s="70" t="b">
        <v>0</v>
      </c>
      <c r="AU173" s="70" t="s">
        <v>595</v>
      </c>
      <c r="AV173" s="70"/>
      <c r="AW173" s="72" t="s">
        <v>586</v>
      </c>
      <c r="AX173" s="70" t="b">
        <v>0</v>
      </c>
      <c r="AY173" s="70">
        <v>2</v>
      </c>
      <c r="AZ173" s="72" t="s">
        <v>586</v>
      </c>
      <c r="BA173" s="70" t="s">
        <v>600</v>
      </c>
      <c r="BB173" s="70" t="b">
        <v>0</v>
      </c>
      <c r="BC173" s="72" t="s">
        <v>583</v>
      </c>
      <c r="BD173" s="70" t="s">
        <v>280</v>
      </c>
      <c r="BE173" s="70">
        <v>0</v>
      </c>
      <c r="BF173" s="70">
        <v>0</v>
      </c>
      <c r="BG173" s="70"/>
      <c r="BH173" s="70"/>
      <c r="BI173" s="70"/>
      <c r="BJ173" s="70"/>
      <c r="BK173" s="70"/>
      <c r="BL173" s="70"/>
      <c r="BM173" s="70"/>
      <c r="BN173" s="70"/>
    </row>
    <row r="174" spans="1:66" ht="15">
      <c r="A174" s="66" t="s">
        <v>332</v>
      </c>
      <c r="B174" s="66" t="s">
        <v>344</v>
      </c>
      <c r="C174" s="68" t="s">
        <v>1228</v>
      </c>
      <c r="D174" s="75">
        <v>10</v>
      </c>
      <c r="E174" s="76" t="s">
        <v>136</v>
      </c>
      <c r="F174" s="77">
        <v>23.333333333333336</v>
      </c>
      <c r="G174" s="68"/>
      <c r="H174" s="78"/>
      <c r="I174" s="79"/>
      <c r="J174" s="79"/>
      <c r="K174" s="34" t="s">
        <v>65</v>
      </c>
      <c r="L174" s="86">
        <v>174</v>
      </c>
      <c r="M174" s="86"/>
      <c r="N174" s="81"/>
      <c r="O174" s="70">
        <v>2</v>
      </c>
      <c r="P174" s="67" t="str">
        <f>REPLACE(INDEX(GroupVertices[Group],MATCH(Edges[[#This Row],[Vertex 1]],GroupVertices[Vertex],0)),1,1,"")</f>
        <v>2</v>
      </c>
      <c r="Q174" s="67" t="str">
        <f>REPLACE(INDEX(GroupVertices[Group],MATCH(Edges[[#This Row],[Vertex 2]],GroupVertices[Vertex],0)),1,1,"")</f>
        <v>1</v>
      </c>
      <c r="R174" s="48"/>
      <c r="S174" s="49"/>
      <c r="T174" s="48"/>
      <c r="U174" s="49"/>
      <c r="V174" s="48"/>
      <c r="W174" s="49"/>
      <c r="X174" s="48"/>
      <c r="Y174" s="49"/>
      <c r="Z174" s="48"/>
      <c r="AA174" s="70" t="s">
        <v>369</v>
      </c>
      <c r="AB174" s="99">
        <v>43604.14387731482</v>
      </c>
      <c r="AC174" s="70" t="s">
        <v>387</v>
      </c>
      <c r="AD174" s="70"/>
      <c r="AE174" s="70"/>
      <c r="AF174" s="70" t="s">
        <v>402</v>
      </c>
      <c r="AG174" s="70"/>
      <c r="AH174" s="101" t="s">
        <v>428</v>
      </c>
      <c r="AI174" s="99">
        <v>43604.14387731482</v>
      </c>
      <c r="AJ174" s="105">
        <v>43604</v>
      </c>
      <c r="AK174" s="72" t="s">
        <v>466</v>
      </c>
      <c r="AL174" s="101" t="s">
        <v>515</v>
      </c>
      <c r="AM174" s="70"/>
      <c r="AN174" s="70"/>
      <c r="AO174" s="72" t="s">
        <v>563</v>
      </c>
      <c r="AP174" s="72" t="s">
        <v>571</v>
      </c>
      <c r="AQ174" s="70" t="b">
        <v>0</v>
      </c>
      <c r="AR174" s="70">
        <v>4</v>
      </c>
      <c r="AS174" s="72" t="s">
        <v>590</v>
      </c>
      <c r="AT174" s="70" t="b">
        <v>0</v>
      </c>
      <c r="AU174" s="70" t="s">
        <v>595</v>
      </c>
      <c r="AV174" s="70"/>
      <c r="AW174" s="72" t="s">
        <v>586</v>
      </c>
      <c r="AX174" s="70" t="b">
        <v>0</v>
      </c>
      <c r="AY174" s="70">
        <v>0</v>
      </c>
      <c r="AZ174" s="72" t="s">
        <v>586</v>
      </c>
      <c r="BA174" s="70" t="s">
        <v>599</v>
      </c>
      <c r="BB174" s="70" t="b">
        <v>0</v>
      </c>
      <c r="BC174" s="72" t="s">
        <v>571</v>
      </c>
      <c r="BD174" s="70" t="s">
        <v>280</v>
      </c>
      <c r="BE174" s="70">
        <v>0</v>
      </c>
      <c r="BF174" s="70">
        <v>0</v>
      </c>
      <c r="BG174" s="70"/>
      <c r="BH174" s="70"/>
      <c r="BI174" s="70"/>
      <c r="BJ174" s="70"/>
      <c r="BK174" s="70"/>
      <c r="BL174" s="70"/>
      <c r="BM174" s="70"/>
      <c r="BN174" s="70"/>
    </row>
    <row r="175" spans="1:66" ht="15">
      <c r="A175" s="66" t="s">
        <v>332</v>
      </c>
      <c r="B175" s="66" t="s">
        <v>344</v>
      </c>
      <c r="C175" s="68" t="s">
        <v>1228</v>
      </c>
      <c r="D175" s="75">
        <v>10</v>
      </c>
      <c r="E175" s="76" t="s">
        <v>136</v>
      </c>
      <c r="F175" s="77">
        <v>23.333333333333336</v>
      </c>
      <c r="G175" s="68"/>
      <c r="H175" s="78"/>
      <c r="I175" s="79"/>
      <c r="J175" s="79"/>
      <c r="K175" s="34" t="s">
        <v>65</v>
      </c>
      <c r="L175" s="86">
        <v>175</v>
      </c>
      <c r="M175" s="86"/>
      <c r="N175" s="81"/>
      <c r="O175" s="70">
        <v>2</v>
      </c>
      <c r="P175" s="67" t="str">
        <f>REPLACE(INDEX(GroupVertices[Group],MATCH(Edges[[#This Row],[Vertex 1]],GroupVertices[Vertex],0)),1,1,"")</f>
        <v>2</v>
      </c>
      <c r="Q175" s="67" t="str">
        <f>REPLACE(INDEX(GroupVertices[Group],MATCH(Edges[[#This Row],[Vertex 2]],GroupVertices[Vertex],0)),1,1,"")</f>
        <v>1</v>
      </c>
      <c r="R175" s="48"/>
      <c r="S175" s="49"/>
      <c r="T175" s="48"/>
      <c r="U175" s="49"/>
      <c r="V175" s="48"/>
      <c r="W175" s="49"/>
      <c r="X175" s="48"/>
      <c r="Y175" s="49"/>
      <c r="Z175" s="48"/>
      <c r="AA175" s="70" t="s">
        <v>369</v>
      </c>
      <c r="AB175" s="99">
        <v>43604.38947916667</v>
      </c>
      <c r="AC175" s="70" t="s">
        <v>389</v>
      </c>
      <c r="AD175" s="70"/>
      <c r="AE175" s="70"/>
      <c r="AF175" s="70" t="s">
        <v>403</v>
      </c>
      <c r="AG175" s="70"/>
      <c r="AH175" s="101" t="s">
        <v>428</v>
      </c>
      <c r="AI175" s="99">
        <v>43604.38947916667</v>
      </c>
      <c r="AJ175" s="105">
        <v>43604</v>
      </c>
      <c r="AK175" s="72" t="s">
        <v>476</v>
      </c>
      <c r="AL175" s="101" t="s">
        <v>525</v>
      </c>
      <c r="AM175" s="70"/>
      <c r="AN175" s="70"/>
      <c r="AO175" s="72" t="s">
        <v>573</v>
      </c>
      <c r="AP175" s="72" t="s">
        <v>584</v>
      </c>
      <c r="AQ175" s="70" t="b">
        <v>0</v>
      </c>
      <c r="AR175" s="70">
        <v>0</v>
      </c>
      <c r="AS175" s="72" t="s">
        <v>593</v>
      </c>
      <c r="AT175" s="70" t="b">
        <v>0</v>
      </c>
      <c r="AU175" s="70" t="s">
        <v>595</v>
      </c>
      <c r="AV175" s="70"/>
      <c r="AW175" s="72" t="s">
        <v>586</v>
      </c>
      <c r="AX175" s="70" t="b">
        <v>0</v>
      </c>
      <c r="AY175" s="70">
        <v>0</v>
      </c>
      <c r="AZ175" s="72" t="s">
        <v>586</v>
      </c>
      <c r="BA175" s="70" t="s">
        <v>599</v>
      </c>
      <c r="BB175" s="70" t="b">
        <v>0</v>
      </c>
      <c r="BC175" s="72" t="s">
        <v>584</v>
      </c>
      <c r="BD175" s="70" t="s">
        <v>280</v>
      </c>
      <c r="BE175" s="70">
        <v>0</v>
      </c>
      <c r="BF175" s="70">
        <v>0</v>
      </c>
      <c r="BG175" s="70"/>
      <c r="BH175" s="70"/>
      <c r="BI175" s="70"/>
      <c r="BJ175" s="70"/>
      <c r="BK175" s="70"/>
      <c r="BL175" s="70"/>
      <c r="BM175" s="70"/>
      <c r="BN175" s="70"/>
    </row>
    <row r="176" spans="1:66" ht="15">
      <c r="A176" s="66" t="s">
        <v>337</v>
      </c>
      <c r="B176" s="66" t="s">
        <v>364</v>
      </c>
      <c r="C176" s="68" t="s">
        <v>1227</v>
      </c>
      <c r="D176" s="75">
        <v>3</v>
      </c>
      <c r="E176" s="76" t="s">
        <v>132</v>
      </c>
      <c r="F176" s="77">
        <v>32</v>
      </c>
      <c r="G176" s="68"/>
      <c r="H176" s="78"/>
      <c r="I176" s="79"/>
      <c r="J176" s="79"/>
      <c r="K176" s="34" t="s">
        <v>65</v>
      </c>
      <c r="L176" s="86">
        <v>176</v>
      </c>
      <c r="M176" s="86"/>
      <c r="N176" s="81"/>
      <c r="O176" s="70">
        <v>1</v>
      </c>
      <c r="P176" s="67" t="str">
        <f>REPLACE(INDEX(GroupVertices[Group],MATCH(Edges[[#This Row],[Vertex 1]],GroupVertices[Vertex],0)),1,1,"")</f>
        <v>1</v>
      </c>
      <c r="Q176" s="67" t="str">
        <f>REPLACE(INDEX(GroupVertices[Group],MATCH(Edges[[#This Row],[Vertex 2]],GroupVertices[Vertex],0)),1,1,"")</f>
        <v>1</v>
      </c>
      <c r="R176" s="48"/>
      <c r="S176" s="49"/>
      <c r="T176" s="48"/>
      <c r="U176" s="49"/>
      <c r="V176" s="48"/>
      <c r="W176" s="49"/>
      <c r="X176" s="48"/>
      <c r="Y176" s="49"/>
      <c r="Z176" s="48"/>
      <c r="AA176" s="70" t="s">
        <v>369</v>
      </c>
      <c r="AB176" s="99">
        <v>43603.69645833333</v>
      </c>
      <c r="AC176" s="70" t="s">
        <v>385</v>
      </c>
      <c r="AD176" s="70"/>
      <c r="AE176" s="70"/>
      <c r="AF176" s="70" t="s">
        <v>407</v>
      </c>
      <c r="AG176" s="70"/>
      <c r="AH176" s="101" t="s">
        <v>432</v>
      </c>
      <c r="AI176" s="99">
        <v>43603.69645833333</v>
      </c>
      <c r="AJ176" s="105">
        <v>43603</v>
      </c>
      <c r="AK176" s="72" t="s">
        <v>474</v>
      </c>
      <c r="AL176" s="101" t="s">
        <v>523</v>
      </c>
      <c r="AM176" s="70"/>
      <c r="AN176" s="70"/>
      <c r="AO176" s="72" t="s">
        <v>571</v>
      </c>
      <c r="AP176" s="72" t="s">
        <v>583</v>
      </c>
      <c r="AQ176" s="70" t="b">
        <v>0</v>
      </c>
      <c r="AR176" s="70">
        <v>4</v>
      </c>
      <c r="AS176" s="72" t="s">
        <v>592</v>
      </c>
      <c r="AT176" s="70" t="b">
        <v>0</v>
      </c>
      <c r="AU176" s="70" t="s">
        <v>595</v>
      </c>
      <c r="AV176" s="70"/>
      <c r="AW176" s="72" t="s">
        <v>586</v>
      </c>
      <c r="AX176" s="70" t="b">
        <v>0</v>
      </c>
      <c r="AY176" s="70">
        <v>2</v>
      </c>
      <c r="AZ176" s="72" t="s">
        <v>586</v>
      </c>
      <c r="BA176" s="70" t="s">
        <v>600</v>
      </c>
      <c r="BB176" s="70" t="b">
        <v>0</v>
      </c>
      <c r="BC176" s="72" t="s">
        <v>583</v>
      </c>
      <c r="BD176" s="70" t="s">
        <v>280</v>
      </c>
      <c r="BE176" s="70">
        <v>0</v>
      </c>
      <c r="BF176" s="70">
        <v>0</v>
      </c>
      <c r="BG176" s="70"/>
      <c r="BH176" s="70"/>
      <c r="BI176" s="70"/>
      <c r="BJ176" s="70"/>
      <c r="BK176" s="70"/>
      <c r="BL176" s="70"/>
      <c r="BM176" s="70"/>
      <c r="BN176" s="70"/>
    </row>
    <row r="177" spans="1:66" ht="15">
      <c r="A177" s="66" t="s">
        <v>337</v>
      </c>
      <c r="B177" s="66" t="s">
        <v>332</v>
      </c>
      <c r="C177" s="68" t="s">
        <v>1227</v>
      </c>
      <c r="D177" s="75">
        <v>3</v>
      </c>
      <c r="E177" s="76" t="s">
        <v>132</v>
      </c>
      <c r="F177" s="77">
        <v>32</v>
      </c>
      <c r="G177" s="68"/>
      <c r="H177" s="78"/>
      <c r="I177" s="79"/>
      <c r="J177" s="79"/>
      <c r="K177" s="34" t="s">
        <v>66</v>
      </c>
      <c r="L177" s="86">
        <v>177</v>
      </c>
      <c r="M177" s="86"/>
      <c r="N177" s="81"/>
      <c r="O177" s="70">
        <v>1</v>
      </c>
      <c r="P177" s="67" t="str">
        <f>REPLACE(INDEX(GroupVertices[Group],MATCH(Edges[[#This Row],[Vertex 1]],GroupVertices[Vertex],0)),1,1,"")</f>
        <v>1</v>
      </c>
      <c r="Q177" s="67" t="str">
        <f>REPLACE(INDEX(GroupVertices[Group],MATCH(Edges[[#This Row],[Vertex 2]],GroupVertices[Vertex],0)),1,1,"")</f>
        <v>2</v>
      </c>
      <c r="R177" s="48"/>
      <c r="S177" s="49"/>
      <c r="T177" s="48"/>
      <c r="U177" s="49"/>
      <c r="V177" s="48"/>
      <c r="W177" s="49"/>
      <c r="X177" s="48"/>
      <c r="Y177" s="49"/>
      <c r="Z177" s="48"/>
      <c r="AA177" s="70" t="s">
        <v>370</v>
      </c>
      <c r="AB177" s="99">
        <v>43603.69645833333</v>
      </c>
      <c r="AC177" s="70" t="s">
        <v>385</v>
      </c>
      <c r="AD177" s="70"/>
      <c r="AE177" s="70"/>
      <c r="AF177" s="70" t="s">
        <v>407</v>
      </c>
      <c r="AG177" s="70"/>
      <c r="AH177" s="101" t="s">
        <v>432</v>
      </c>
      <c r="AI177" s="99">
        <v>43603.69645833333</v>
      </c>
      <c r="AJ177" s="105">
        <v>43603</v>
      </c>
      <c r="AK177" s="72" t="s">
        <v>474</v>
      </c>
      <c r="AL177" s="101" t="s">
        <v>523</v>
      </c>
      <c r="AM177" s="70"/>
      <c r="AN177" s="70"/>
      <c r="AO177" s="72" t="s">
        <v>571</v>
      </c>
      <c r="AP177" s="72" t="s">
        <v>583</v>
      </c>
      <c r="AQ177" s="70" t="b">
        <v>0</v>
      </c>
      <c r="AR177" s="70">
        <v>4</v>
      </c>
      <c r="AS177" s="72" t="s">
        <v>592</v>
      </c>
      <c r="AT177" s="70" t="b">
        <v>0</v>
      </c>
      <c r="AU177" s="70" t="s">
        <v>595</v>
      </c>
      <c r="AV177" s="70"/>
      <c r="AW177" s="72" t="s">
        <v>586</v>
      </c>
      <c r="AX177" s="70" t="b">
        <v>0</v>
      </c>
      <c r="AY177" s="70">
        <v>2</v>
      </c>
      <c r="AZ177" s="72" t="s">
        <v>586</v>
      </c>
      <c r="BA177" s="70" t="s">
        <v>600</v>
      </c>
      <c r="BB177" s="70" t="b">
        <v>0</v>
      </c>
      <c r="BC177" s="72" t="s">
        <v>583</v>
      </c>
      <c r="BD177" s="70" t="s">
        <v>280</v>
      </c>
      <c r="BE177" s="70">
        <v>0</v>
      </c>
      <c r="BF177" s="70">
        <v>0</v>
      </c>
      <c r="BG177" s="70"/>
      <c r="BH177" s="70"/>
      <c r="BI177" s="70"/>
      <c r="BJ177" s="70"/>
      <c r="BK177" s="70"/>
      <c r="BL177" s="70"/>
      <c r="BM177" s="70"/>
      <c r="BN177" s="70"/>
    </row>
    <row r="178" spans="1:66" ht="15">
      <c r="A178" s="66" t="s">
        <v>337</v>
      </c>
      <c r="B178" s="66" t="s">
        <v>337</v>
      </c>
      <c r="C178" s="68" t="s">
        <v>1227</v>
      </c>
      <c r="D178" s="75">
        <v>3</v>
      </c>
      <c r="E178" s="76" t="s">
        <v>132</v>
      </c>
      <c r="F178" s="77">
        <v>32</v>
      </c>
      <c r="G178" s="68"/>
      <c r="H178" s="78"/>
      <c r="I178" s="79"/>
      <c r="J178" s="79"/>
      <c r="K178" s="34" t="s">
        <v>65</v>
      </c>
      <c r="L178" s="86">
        <v>178</v>
      </c>
      <c r="M178" s="86"/>
      <c r="N178" s="81"/>
      <c r="O178" s="70">
        <v>1</v>
      </c>
      <c r="P178" s="67" t="str">
        <f>REPLACE(INDEX(GroupVertices[Group],MATCH(Edges[[#This Row],[Vertex 1]],GroupVertices[Vertex],0)),1,1,"")</f>
        <v>1</v>
      </c>
      <c r="Q178" s="67" t="str">
        <f>REPLACE(INDEX(GroupVertices[Group],MATCH(Edges[[#This Row],[Vertex 2]],GroupVertices[Vertex],0)),1,1,"")</f>
        <v>1</v>
      </c>
      <c r="R178" s="48">
        <v>0</v>
      </c>
      <c r="S178" s="49">
        <v>0</v>
      </c>
      <c r="T178" s="48">
        <v>0</v>
      </c>
      <c r="U178" s="49">
        <v>0</v>
      </c>
      <c r="V178" s="48">
        <v>0</v>
      </c>
      <c r="W178" s="49">
        <v>0</v>
      </c>
      <c r="X178" s="48">
        <v>3</v>
      </c>
      <c r="Y178" s="49">
        <v>100</v>
      </c>
      <c r="Z178" s="48">
        <v>3</v>
      </c>
      <c r="AA178" s="70" t="s">
        <v>280</v>
      </c>
      <c r="AB178" s="99">
        <v>43603.70064814815</v>
      </c>
      <c r="AC178" s="70" t="s">
        <v>384</v>
      </c>
      <c r="AD178" s="70"/>
      <c r="AE178" s="70"/>
      <c r="AF178" s="70" t="s">
        <v>403</v>
      </c>
      <c r="AG178" s="101" t="s">
        <v>410</v>
      </c>
      <c r="AH178" s="101" t="s">
        <v>410</v>
      </c>
      <c r="AI178" s="99">
        <v>43603.70064814815</v>
      </c>
      <c r="AJ178" s="105">
        <v>43603</v>
      </c>
      <c r="AK178" s="72" t="s">
        <v>479</v>
      </c>
      <c r="AL178" s="101" t="s">
        <v>528</v>
      </c>
      <c r="AM178" s="70"/>
      <c r="AN178" s="70"/>
      <c r="AO178" s="72" t="s">
        <v>576</v>
      </c>
      <c r="AP178" s="70"/>
      <c r="AQ178" s="70" t="b">
        <v>0</v>
      </c>
      <c r="AR178" s="70">
        <v>6</v>
      </c>
      <c r="AS178" s="72" t="s">
        <v>586</v>
      </c>
      <c r="AT178" s="70" t="b">
        <v>0</v>
      </c>
      <c r="AU178" s="70" t="s">
        <v>595</v>
      </c>
      <c r="AV178" s="70"/>
      <c r="AW178" s="72" t="s">
        <v>586</v>
      </c>
      <c r="AX178" s="70" t="b">
        <v>0</v>
      </c>
      <c r="AY178" s="70">
        <v>1</v>
      </c>
      <c r="AZ178" s="72" t="s">
        <v>586</v>
      </c>
      <c r="BA178" s="70" t="s">
        <v>600</v>
      </c>
      <c r="BB178" s="70" t="b">
        <v>0</v>
      </c>
      <c r="BC178" s="72" t="s">
        <v>576</v>
      </c>
      <c r="BD178" s="70" t="s">
        <v>280</v>
      </c>
      <c r="BE178" s="70">
        <v>0</v>
      </c>
      <c r="BF178" s="70">
        <v>0</v>
      </c>
      <c r="BG178" s="70"/>
      <c r="BH178" s="70"/>
      <c r="BI178" s="70"/>
      <c r="BJ178" s="70"/>
      <c r="BK178" s="70"/>
      <c r="BL178" s="70"/>
      <c r="BM178" s="70"/>
      <c r="BN178" s="70"/>
    </row>
    <row r="179" spans="1:66" ht="15">
      <c r="A179" s="66" t="s">
        <v>332</v>
      </c>
      <c r="B179" s="66" t="s">
        <v>337</v>
      </c>
      <c r="C179" s="68" t="s">
        <v>1227</v>
      </c>
      <c r="D179" s="75">
        <v>3</v>
      </c>
      <c r="E179" s="76" t="s">
        <v>132</v>
      </c>
      <c r="F179" s="77">
        <v>32</v>
      </c>
      <c r="G179" s="68"/>
      <c r="H179" s="78"/>
      <c r="I179" s="79"/>
      <c r="J179" s="79"/>
      <c r="K179" s="34" t="s">
        <v>66</v>
      </c>
      <c r="L179" s="86">
        <v>179</v>
      </c>
      <c r="M179" s="86"/>
      <c r="N179" s="81"/>
      <c r="O179" s="70">
        <v>1</v>
      </c>
      <c r="P179" s="67" t="str">
        <f>REPLACE(INDEX(GroupVertices[Group],MATCH(Edges[[#This Row],[Vertex 1]],GroupVertices[Vertex],0)),1,1,"")</f>
        <v>2</v>
      </c>
      <c r="Q179" s="67" t="str">
        <f>REPLACE(INDEX(GroupVertices[Group],MATCH(Edges[[#This Row],[Vertex 2]],GroupVertices[Vertex],0)),1,1,"")</f>
        <v>1</v>
      </c>
      <c r="R179" s="48"/>
      <c r="S179" s="49"/>
      <c r="T179" s="48"/>
      <c r="U179" s="49"/>
      <c r="V179" s="48"/>
      <c r="W179" s="49"/>
      <c r="X179" s="48"/>
      <c r="Y179" s="49"/>
      <c r="Z179" s="48"/>
      <c r="AA179" s="70" t="s">
        <v>370</v>
      </c>
      <c r="AB179" s="99">
        <v>43604.14387731482</v>
      </c>
      <c r="AC179" s="70" t="s">
        <v>387</v>
      </c>
      <c r="AD179" s="70"/>
      <c r="AE179" s="70"/>
      <c r="AF179" s="70" t="s">
        <v>402</v>
      </c>
      <c r="AG179" s="70"/>
      <c r="AH179" s="101" t="s">
        <v>428</v>
      </c>
      <c r="AI179" s="99">
        <v>43604.14387731482</v>
      </c>
      <c r="AJ179" s="105">
        <v>43604</v>
      </c>
      <c r="AK179" s="72" t="s">
        <v>466</v>
      </c>
      <c r="AL179" s="101" t="s">
        <v>515</v>
      </c>
      <c r="AM179" s="70"/>
      <c r="AN179" s="70"/>
      <c r="AO179" s="72" t="s">
        <v>563</v>
      </c>
      <c r="AP179" s="72" t="s">
        <v>571</v>
      </c>
      <c r="AQ179" s="70" t="b">
        <v>0</v>
      </c>
      <c r="AR179" s="70">
        <v>4</v>
      </c>
      <c r="AS179" s="72" t="s">
        <v>590</v>
      </c>
      <c r="AT179" s="70" t="b">
        <v>0</v>
      </c>
      <c r="AU179" s="70" t="s">
        <v>595</v>
      </c>
      <c r="AV179" s="70"/>
      <c r="AW179" s="72" t="s">
        <v>586</v>
      </c>
      <c r="AX179" s="70" t="b">
        <v>0</v>
      </c>
      <c r="AY179" s="70">
        <v>0</v>
      </c>
      <c r="AZ179" s="72" t="s">
        <v>586</v>
      </c>
      <c r="BA179" s="70" t="s">
        <v>599</v>
      </c>
      <c r="BB179" s="70" t="b">
        <v>0</v>
      </c>
      <c r="BC179" s="72" t="s">
        <v>571</v>
      </c>
      <c r="BD179" s="70" t="s">
        <v>280</v>
      </c>
      <c r="BE179" s="70">
        <v>0</v>
      </c>
      <c r="BF179" s="70">
        <v>0</v>
      </c>
      <c r="BG179" s="70"/>
      <c r="BH179" s="70"/>
      <c r="BI179" s="70"/>
      <c r="BJ179" s="70"/>
      <c r="BK179" s="70"/>
      <c r="BL179" s="70"/>
      <c r="BM179" s="70"/>
      <c r="BN179" s="70"/>
    </row>
    <row r="180" spans="1:66" ht="15">
      <c r="A180" s="66" t="s">
        <v>332</v>
      </c>
      <c r="B180" s="66" t="s">
        <v>337</v>
      </c>
      <c r="C180" s="68" t="s">
        <v>1227</v>
      </c>
      <c r="D180" s="75">
        <v>3</v>
      </c>
      <c r="E180" s="76" t="s">
        <v>132</v>
      </c>
      <c r="F180" s="77">
        <v>32</v>
      </c>
      <c r="G180" s="68"/>
      <c r="H180" s="78"/>
      <c r="I180" s="79"/>
      <c r="J180" s="79"/>
      <c r="K180" s="34" t="s">
        <v>66</v>
      </c>
      <c r="L180" s="86">
        <v>180</v>
      </c>
      <c r="M180" s="86"/>
      <c r="N180" s="81"/>
      <c r="O180" s="70">
        <v>1</v>
      </c>
      <c r="P180" s="67" t="str">
        <f>REPLACE(INDEX(GroupVertices[Group],MATCH(Edges[[#This Row],[Vertex 1]],GroupVertices[Vertex],0)),1,1,"")</f>
        <v>2</v>
      </c>
      <c r="Q180" s="67" t="str">
        <f>REPLACE(INDEX(GroupVertices[Group],MATCH(Edges[[#This Row],[Vertex 2]],GroupVertices[Vertex],0)),1,1,"")</f>
        <v>1</v>
      </c>
      <c r="R180" s="48"/>
      <c r="S180" s="49"/>
      <c r="T180" s="48"/>
      <c r="U180" s="49"/>
      <c r="V180" s="48"/>
      <c r="W180" s="49"/>
      <c r="X180" s="48"/>
      <c r="Y180" s="49"/>
      <c r="Z180" s="48"/>
      <c r="AA180" s="70" t="s">
        <v>369</v>
      </c>
      <c r="AB180" s="99">
        <v>43604.38947916667</v>
      </c>
      <c r="AC180" s="70" t="s">
        <v>389</v>
      </c>
      <c r="AD180" s="70"/>
      <c r="AE180" s="70"/>
      <c r="AF180" s="70" t="s">
        <v>403</v>
      </c>
      <c r="AG180" s="70"/>
      <c r="AH180" s="101" t="s">
        <v>428</v>
      </c>
      <c r="AI180" s="99">
        <v>43604.38947916667</v>
      </c>
      <c r="AJ180" s="105">
        <v>43604</v>
      </c>
      <c r="AK180" s="72" t="s">
        <v>476</v>
      </c>
      <c r="AL180" s="101" t="s">
        <v>525</v>
      </c>
      <c r="AM180" s="70"/>
      <c r="AN180" s="70"/>
      <c r="AO180" s="72" t="s">
        <v>573</v>
      </c>
      <c r="AP180" s="72" t="s">
        <v>584</v>
      </c>
      <c r="AQ180" s="70" t="b">
        <v>0</v>
      </c>
      <c r="AR180" s="70">
        <v>0</v>
      </c>
      <c r="AS180" s="72" t="s">
        <v>593</v>
      </c>
      <c r="AT180" s="70" t="b">
        <v>0</v>
      </c>
      <c r="AU180" s="70" t="s">
        <v>595</v>
      </c>
      <c r="AV180" s="70"/>
      <c r="AW180" s="72" t="s">
        <v>586</v>
      </c>
      <c r="AX180" s="70" t="b">
        <v>0</v>
      </c>
      <c r="AY180" s="70">
        <v>0</v>
      </c>
      <c r="AZ180" s="72" t="s">
        <v>586</v>
      </c>
      <c r="BA180" s="70" t="s">
        <v>599</v>
      </c>
      <c r="BB180" s="70" t="b">
        <v>0</v>
      </c>
      <c r="BC180" s="72" t="s">
        <v>584</v>
      </c>
      <c r="BD180" s="70" t="s">
        <v>280</v>
      </c>
      <c r="BE180" s="70">
        <v>0</v>
      </c>
      <c r="BF180" s="70">
        <v>0</v>
      </c>
      <c r="BG180" s="70"/>
      <c r="BH180" s="70"/>
      <c r="BI180" s="70"/>
      <c r="BJ180" s="70"/>
      <c r="BK180" s="70"/>
      <c r="BL180" s="70"/>
      <c r="BM180" s="70"/>
      <c r="BN180" s="70"/>
    </row>
    <row r="181" spans="1:66" ht="15">
      <c r="A181" s="66" t="s">
        <v>332</v>
      </c>
      <c r="B181" s="66" t="s">
        <v>364</v>
      </c>
      <c r="C181" s="68" t="s">
        <v>1227</v>
      </c>
      <c r="D181" s="75">
        <v>3</v>
      </c>
      <c r="E181" s="76" t="s">
        <v>132</v>
      </c>
      <c r="F181" s="77">
        <v>32</v>
      </c>
      <c r="G181" s="68"/>
      <c r="H181" s="78"/>
      <c r="I181" s="79"/>
      <c r="J181" s="79"/>
      <c r="K181" s="34" t="s">
        <v>65</v>
      </c>
      <c r="L181" s="86">
        <v>181</v>
      </c>
      <c r="M181" s="86"/>
      <c r="N181" s="81"/>
      <c r="O181" s="70">
        <v>1</v>
      </c>
      <c r="P181" s="67" t="str">
        <f>REPLACE(INDEX(GroupVertices[Group],MATCH(Edges[[#This Row],[Vertex 1]],GroupVertices[Vertex],0)),1,1,"")</f>
        <v>2</v>
      </c>
      <c r="Q181" s="67" t="str">
        <f>REPLACE(INDEX(GroupVertices[Group],MATCH(Edges[[#This Row],[Vertex 2]],GroupVertices[Vertex],0)),1,1,"")</f>
        <v>1</v>
      </c>
      <c r="R181" s="48"/>
      <c r="S181" s="49"/>
      <c r="T181" s="48"/>
      <c r="U181" s="49"/>
      <c r="V181" s="48"/>
      <c r="W181" s="49"/>
      <c r="X181" s="48"/>
      <c r="Y181" s="49"/>
      <c r="Z181" s="48"/>
      <c r="AA181" s="70" t="s">
        <v>369</v>
      </c>
      <c r="AB181" s="99">
        <v>43604.14387731482</v>
      </c>
      <c r="AC181" s="70" t="s">
        <v>387</v>
      </c>
      <c r="AD181" s="70"/>
      <c r="AE181" s="70"/>
      <c r="AF181" s="70" t="s">
        <v>402</v>
      </c>
      <c r="AG181" s="70"/>
      <c r="AH181" s="101" t="s">
        <v>428</v>
      </c>
      <c r="AI181" s="99">
        <v>43604.14387731482</v>
      </c>
      <c r="AJ181" s="105">
        <v>43604</v>
      </c>
      <c r="AK181" s="72" t="s">
        <v>466</v>
      </c>
      <c r="AL181" s="101" t="s">
        <v>515</v>
      </c>
      <c r="AM181" s="70"/>
      <c r="AN181" s="70"/>
      <c r="AO181" s="72" t="s">
        <v>563</v>
      </c>
      <c r="AP181" s="72" t="s">
        <v>571</v>
      </c>
      <c r="AQ181" s="70" t="b">
        <v>0</v>
      </c>
      <c r="AR181" s="70">
        <v>4</v>
      </c>
      <c r="AS181" s="72" t="s">
        <v>590</v>
      </c>
      <c r="AT181" s="70" t="b">
        <v>0</v>
      </c>
      <c r="AU181" s="70" t="s">
        <v>595</v>
      </c>
      <c r="AV181" s="70"/>
      <c r="AW181" s="72" t="s">
        <v>586</v>
      </c>
      <c r="AX181" s="70" t="b">
        <v>0</v>
      </c>
      <c r="AY181" s="70">
        <v>0</v>
      </c>
      <c r="AZ181" s="72" t="s">
        <v>586</v>
      </c>
      <c r="BA181" s="70" t="s">
        <v>599</v>
      </c>
      <c r="BB181" s="70" t="b">
        <v>0</v>
      </c>
      <c r="BC181" s="72" t="s">
        <v>571</v>
      </c>
      <c r="BD181" s="70" t="s">
        <v>280</v>
      </c>
      <c r="BE181" s="70">
        <v>0</v>
      </c>
      <c r="BF181" s="70">
        <v>0</v>
      </c>
      <c r="BG181" s="70"/>
      <c r="BH181" s="70"/>
      <c r="BI181" s="70"/>
      <c r="BJ181" s="70"/>
      <c r="BK181" s="70"/>
      <c r="BL181" s="70"/>
      <c r="BM181" s="70"/>
      <c r="BN181" s="70"/>
    </row>
    <row r="182" spans="1:66" ht="15">
      <c r="A182" s="66" t="s">
        <v>332</v>
      </c>
      <c r="B182" s="66" t="s">
        <v>364</v>
      </c>
      <c r="C182" s="68" t="s">
        <v>1227</v>
      </c>
      <c r="D182" s="75">
        <v>3</v>
      </c>
      <c r="E182" s="76" t="s">
        <v>132</v>
      </c>
      <c r="F182" s="77">
        <v>32</v>
      </c>
      <c r="G182" s="68"/>
      <c r="H182" s="78"/>
      <c r="I182" s="79"/>
      <c r="J182" s="79"/>
      <c r="K182" s="34" t="s">
        <v>65</v>
      </c>
      <c r="L182" s="86">
        <v>182</v>
      </c>
      <c r="M182" s="86"/>
      <c r="N182" s="81"/>
      <c r="O182" s="70">
        <v>1</v>
      </c>
      <c r="P182" s="67" t="str">
        <f>REPLACE(INDEX(GroupVertices[Group],MATCH(Edges[[#This Row],[Vertex 1]],GroupVertices[Vertex],0)),1,1,"")</f>
        <v>2</v>
      </c>
      <c r="Q182" s="67" t="str">
        <f>REPLACE(INDEX(GroupVertices[Group],MATCH(Edges[[#This Row],[Vertex 2]],GroupVertices[Vertex],0)),1,1,"")</f>
        <v>1</v>
      </c>
      <c r="R182" s="48"/>
      <c r="S182" s="49"/>
      <c r="T182" s="48"/>
      <c r="U182" s="49"/>
      <c r="V182" s="48"/>
      <c r="W182" s="49"/>
      <c r="X182" s="48"/>
      <c r="Y182" s="49"/>
      <c r="Z182" s="48"/>
      <c r="AA182" s="70" t="s">
        <v>370</v>
      </c>
      <c r="AB182" s="99">
        <v>43604.38947916667</v>
      </c>
      <c r="AC182" s="70" t="s">
        <v>389</v>
      </c>
      <c r="AD182" s="70"/>
      <c r="AE182" s="70"/>
      <c r="AF182" s="70" t="s">
        <v>403</v>
      </c>
      <c r="AG182" s="70"/>
      <c r="AH182" s="101" t="s">
        <v>428</v>
      </c>
      <c r="AI182" s="99">
        <v>43604.38947916667</v>
      </c>
      <c r="AJ182" s="105">
        <v>43604</v>
      </c>
      <c r="AK182" s="72" t="s">
        <v>476</v>
      </c>
      <c r="AL182" s="101" t="s">
        <v>525</v>
      </c>
      <c r="AM182" s="70"/>
      <c r="AN182" s="70"/>
      <c r="AO182" s="72" t="s">
        <v>573</v>
      </c>
      <c r="AP182" s="72" t="s">
        <v>584</v>
      </c>
      <c r="AQ182" s="70" t="b">
        <v>0</v>
      </c>
      <c r="AR182" s="70">
        <v>0</v>
      </c>
      <c r="AS182" s="72" t="s">
        <v>593</v>
      </c>
      <c r="AT182" s="70" t="b">
        <v>0</v>
      </c>
      <c r="AU182" s="70" t="s">
        <v>595</v>
      </c>
      <c r="AV182" s="70"/>
      <c r="AW182" s="72" t="s">
        <v>586</v>
      </c>
      <c r="AX182" s="70" t="b">
        <v>0</v>
      </c>
      <c r="AY182" s="70">
        <v>0</v>
      </c>
      <c r="AZ182" s="72" t="s">
        <v>586</v>
      </c>
      <c r="BA182" s="70" t="s">
        <v>599</v>
      </c>
      <c r="BB182" s="70" t="b">
        <v>0</v>
      </c>
      <c r="BC182" s="72" t="s">
        <v>584</v>
      </c>
      <c r="BD182" s="70" t="s">
        <v>280</v>
      </c>
      <c r="BE182" s="70">
        <v>0</v>
      </c>
      <c r="BF182" s="70">
        <v>0</v>
      </c>
      <c r="BG182" s="70"/>
      <c r="BH182" s="70"/>
      <c r="BI182" s="70"/>
      <c r="BJ182" s="70"/>
      <c r="BK182" s="70"/>
      <c r="BL182" s="70"/>
      <c r="BM182" s="70"/>
      <c r="BN182" s="70"/>
    </row>
    <row r="183" spans="1:66" ht="15">
      <c r="A183" s="66" t="s">
        <v>332</v>
      </c>
      <c r="B183" s="66" t="s">
        <v>332</v>
      </c>
      <c r="C183" s="68" t="s">
        <v>1230</v>
      </c>
      <c r="D183" s="75">
        <v>10</v>
      </c>
      <c r="E183" s="76" t="s">
        <v>136</v>
      </c>
      <c r="F183" s="77">
        <v>14.666666666666668</v>
      </c>
      <c r="G183" s="68"/>
      <c r="H183" s="78"/>
      <c r="I183" s="79"/>
      <c r="J183" s="79"/>
      <c r="K183" s="34" t="s">
        <v>65</v>
      </c>
      <c r="L183" s="86">
        <v>183</v>
      </c>
      <c r="M183" s="86"/>
      <c r="N183" s="81"/>
      <c r="O183" s="70">
        <v>3</v>
      </c>
      <c r="P183" s="67" t="str">
        <f>REPLACE(INDEX(GroupVertices[Group],MATCH(Edges[[#This Row],[Vertex 1]],GroupVertices[Vertex],0)),1,1,"")</f>
        <v>2</v>
      </c>
      <c r="Q183" s="67" t="str">
        <f>REPLACE(INDEX(GroupVertices[Group],MATCH(Edges[[#This Row],[Vertex 2]],GroupVertices[Vertex],0)),1,1,"")</f>
        <v>2</v>
      </c>
      <c r="R183" s="48">
        <v>0</v>
      </c>
      <c r="S183" s="49">
        <v>0</v>
      </c>
      <c r="T183" s="48">
        <v>0</v>
      </c>
      <c r="U183" s="49">
        <v>0</v>
      </c>
      <c r="V183" s="48">
        <v>0</v>
      </c>
      <c r="W183" s="49">
        <v>0</v>
      </c>
      <c r="X183" s="48">
        <v>1</v>
      </c>
      <c r="Y183" s="49">
        <v>100</v>
      </c>
      <c r="Z183" s="48">
        <v>1</v>
      </c>
      <c r="AA183" s="70" t="s">
        <v>280</v>
      </c>
      <c r="AB183" s="99">
        <v>43600.36640046296</v>
      </c>
      <c r="AC183" s="70" t="s">
        <v>390</v>
      </c>
      <c r="AD183" s="101" t="s">
        <v>395</v>
      </c>
      <c r="AE183" s="70" t="s">
        <v>397</v>
      </c>
      <c r="AF183" s="70" t="s">
        <v>407</v>
      </c>
      <c r="AG183" s="70"/>
      <c r="AH183" s="101" t="s">
        <v>428</v>
      </c>
      <c r="AI183" s="99">
        <v>43600.36640046296</v>
      </c>
      <c r="AJ183" s="105">
        <v>43600</v>
      </c>
      <c r="AK183" s="72" t="s">
        <v>480</v>
      </c>
      <c r="AL183" s="101" t="s">
        <v>529</v>
      </c>
      <c r="AM183" s="70"/>
      <c r="AN183" s="70"/>
      <c r="AO183" s="72" t="s">
        <v>577</v>
      </c>
      <c r="AP183" s="70"/>
      <c r="AQ183" s="70" t="b">
        <v>0</v>
      </c>
      <c r="AR183" s="70">
        <v>0</v>
      </c>
      <c r="AS183" s="72" t="s">
        <v>586</v>
      </c>
      <c r="AT183" s="70" t="b">
        <v>1</v>
      </c>
      <c r="AU183" s="70" t="s">
        <v>596</v>
      </c>
      <c r="AV183" s="70"/>
      <c r="AW183" s="72" t="s">
        <v>598</v>
      </c>
      <c r="AX183" s="70" t="b">
        <v>0</v>
      </c>
      <c r="AY183" s="70">
        <v>1</v>
      </c>
      <c r="AZ183" s="72" t="s">
        <v>586</v>
      </c>
      <c r="BA183" s="70" t="s">
        <v>599</v>
      </c>
      <c r="BB183" s="70" t="b">
        <v>0</v>
      </c>
      <c r="BC183" s="72" t="s">
        <v>577</v>
      </c>
      <c r="BD183" s="70" t="s">
        <v>280</v>
      </c>
      <c r="BE183" s="70">
        <v>0</v>
      </c>
      <c r="BF183" s="70">
        <v>0</v>
      </c>
      <c r="BG183" s="70"/>
      <c r="BH183" s="70"/>
      <c r="BI183" s="70"/>
      <c r="BJ183" s="70"/>
      <c r="BK183" s="70"/>
      <c r="BL183" s="70"/>
      <c r="BM183" s="70"/>
      <c r="BN183" s="70"/>
    </row>
    <row r="184" spans="1:66" ht="15">
      <c r="A184" s="66" t="s">
        <v>332</v>
      </c>
      <c r="B184" s="66" t="s">
        <v>332</v>
      </c>
      <c r="C184" s="68" t="s">
        <v>1230</v>
      </c>
      <c r="D184" s="75">
        <v>10</v>
      </c>
      <c r="E184" s="76" t="s">
        <v>136</v>
      </c>
      <c r="F184" s="77">
        <v>14.666666666666668</v>
      </c>
      <c r="G184" s="68"/>
      <c r="H184" s="78"/>
      <c r="I184" s="79"/>
      <c r="J184" s="79"/>
      <c r="K184" s="34" t="s">
        <v>65</v>
      </c>
      <c r="L184" s="86">
        <v>184</v>
      </c>
      <c r="M184" s="86"/>
      <c r="N184" s="81"/>
      <c r="O184" s="70">
        <v>3</v>
      </c>
      <c r="P184" s="67" t="str">
        <f>REPLACE(INDEX(GroupVertices[Group],MATCH(Edges[[#This Row],[Vertex 1]],GroupVertices[Vertex],0)),1,1,"")</f>
        <v>2</v>
      </c>
      <c r="Q184" s="67" t="str">
        <f>REPLACE(INDEX(GroupVertices[Group],MATCH(Edges[[#This Row],[Vertex 2]],GroupVertices[Vertex],0)),1,1,"")</f>
        <v>2</v>
      </c>
      <c r="R184" s="48">
        <v>0</v>
      </c>
      <c r="S184" s="49">
        <v>0</v>
      </c>
      <c r="T184" s="48">
        <v>0</v>
      </c>
      <c r="U184" s="49">
        <v>0</v>
      </c>
      <c r="V184" s="48">
        <v>0</v>
      </c>
      <c r="W184" s="49">
        <v>0</v>
      </c>
      <c r="X184" s="48">
        <v>20</v>
      </c>
      <c r="Y184" s="49">
        <v>100</v>
      </c>
      <c r="Z184" s="48">
        <v>20</v>
      </c>
      <c r="AA184" s="70" t="s">
        <v>280</v>
      </c>
      <c r="AB184" s="99">
        <v>43603.13743055556</v>
      </c>
      <c r="AC184" s="70" t="s">
        <v>371</v>
      </c>
      <c r="AD184" s="101" t="s">
        <v>396</v>
      </c>
      <c r="AE184" s="70" t="s">
        <v>399</v>
      </c>
      <c r="AF184" s="70" t="s">
        <v>408</v>
      </c>
      <c r="AG184" s="101" t="s">
        <v>413</v>
      </c>
      <c r="AH184" s="101" t="s">
        <v>413</v>
      </c>
      <c r="AI184" s="99">
        <v>43603.13743055556</v>
      </c>
      <c r="AJ184" s="105">
        <v>43603</v>
      </c>
      <c r="AK184" s="72" t="s">
        <v>481</v>
      </c>
      <c r="AL184" s="101" t="s">
        <v>391</v>
      </c>
      <c r="AM184" s="70"/>
      <c r="AN184" s="70"/>
      <c r="AO184" s="72" t="s">
        <v>578</v>
      </c>
      <c r="AP184" s="70"/>
      <c r="AQ184" s="70" t="b">
        <v>0</v>
      </c>
      <c r="AR184" s="70">
        <v>21</v>
      </c>
      <c r="AS184" s="72" t="s">
        <v>586</v>
      </c>
      <c r="AT184" s="70" t="b">
        <v>0</v>
      </c>
      <c r="AU184" s="70" t="s">
        <v>595</v>
      </c>
      <c r="AV184" s="70"/>
      <c r="AW184" s="72" t="s">
        <v>586</v>
      </c>
      <c r="AX184" s="70" t="b">
        <v>0</v>
      </c>
      <c r="AY184" s="70">
        <v>8</v>
      </c>
      <c r="AZ184" s="72" t="s">
        <v>586</v>
      </c>
      <c r="BA184" s="70" t="s">
        <v>599</v>
      </c>
      <c r="BB184" s="70" t="b">
        <v>0</v>
      </c>
      <c r="BC184" s="72" t="s">
        <v>578</v>
      </c>
      <c r="BD184" s="70" t="s">
        <v>280</v>
      </c>
      <c r="BE184" s="70">
        <v>0</v>
      </c>
      <c r="BF184" s="70">
        <v>0</v>
      </c>
      <c r="BG184" s="70"/>
      <c r="BH184" s="70"/>
      <c r="BI184" s="70"/>
      <c r="BJ184" s="70"/>
      <c r="BK184" s="70"/>
      <c r="BL184" s="70"/>
      <c r="BM184" s="70"/>
      <c r="BN184" s="70"/>
    </row>
    <row r="185" spans="1:66" ht="15">
      <c r="A185" s="87" t="s">
        <v>332</v>
      </c>
      <c r="B185" s="87" t="s">
        <v>332</v>
      </c>
      <c r="C185" s="88" t="s">
        <v>1230</v>
      </c>
      <c r="D185" s="89">
        <v>10</v>
      </c>
      <c r="E185" s="90" t="s">
        <v>136</v>
      </c>
      <c r="F185" s="91">
        <v>14.666666666666668</v>
      </c>
      <c r="G185" s="88"/>
      <c r="H185" s="92"/>
      <c r="I185" s="93"/>
      <c r="J185" s="93"/>
      <c r="K185" s="34" t="s">
        <v>65</v>
      </c>
      <c r="L185" s="94">
        <v>185</v>
      </c>
      <c r="M185" s="94"/>
      <c r="N185" s="95"/>
      <c r="O185" s="96">
        <v>3</v>
      </c>
      <c r="P185" s="67" t="str">
        <f>REPLACE(INDEX(GroupVertices[Group],MATCH(Edges[[#This Row],[Vertex 1]],GroupVertices[Vertex],0)),1,1,"")</f>
        <v>2</v>
      </c>
      <c r="Q185" s="67" t="str">
        <f>REPLACE(INDEX(GroupVertices[Group],MATCH(Edges[[#This Row],[Vertex 2]],GroupVertices[Vertex],0)),1,1,"")</f>
        <v>2</v>
      </c>
      <c r="R185" s="48">
        <v>0</v>
      </c>
      <c r="S185" s="49">
        <v>0</v>
      </c>
      <c r="T185" s="48">
        <v>0</v>
      </c>
      <c r="U185" s="49">
        <v>0</v>
      </c>
      <c r="V185" s="48">
        <v>0</v>
      </c>
      <c r="W185" s="49">
        <v>0</v>
      </c>
      <c r="X185" s="48">
        <v>8</v>
      </c>
      <c r="Y185" s="49">
        <v>100</v>
      </c>
      <c r="Z185" s="48">
        <v>8</v>
      </c>
      <c r="AA185" s="96" t="s">
        <v>280</v>
      </c>
      <c r="AB185" s="100">
        <v>43603.571238425924</v>
      </c>
      <c r="AC185" s="96" t="s">
        <v>373</v>
      </c>
      <c r="AD185" s="102" t="s">
        <v>392</v>
      </c>
      <c r="AE185" s="96" t="s">
        <v>397</v>
      </c>
      <c r="AF185" s="96" t="s">
        <v>402</v>
      </c>
      <c r="AG185" s="96"/>
      <c r="AH185" s="102" t="s">
        <v>428</v>
      </c>
      <c r="AI185" s="100">
        <v>43603.571238425924</v>
      </c>
      <c r="AJ185" s="106">
        <v>43603</v>
      </c>
      <c r="AK185" s="107" t="s">
        <v>482</v>
      </c>
      <c r="AL185" s="102" t="s">
        <v>530</v>
      </c>
      <c r="AM185" s="96"/>
      <c r="AN185" s="96"/>
      <c r="AO185" s="107" t="s">
        <v>579</v>
      </c>
      <c r="AP185" s="96"/>
      <c r="AQ185" s="96" t="b">
        <v>0</v>
      </c>
      <c r="AR185" s="96">
        <v>16</v>
      </c>
      <c r="AS185" s="107" t="s">
        <v>586</v>
      </c>
      <c r="AT185" s="96" t="b">
        <v>1</v>
      </c>
      <c r="AU185" s="96" t="s">
        <v>595</v>
      </c>
      <c r="AV185" s="96"/>
      <c r="AW185" s="107" t="s">
        <v>597</v>
      </c>
      <c r="AX185" s="96" t="b">
        <v>0</v>
      </c>
      <c r="AY185" s="96">
        <v>6</v>
      </c>
      <c r="AZ185" s="107" t="s">
        <v>586</v>
      </c>
      <c r="BA185" s="96" t="s">
        <v>599</v>
      </c>
      <c r="BB185" s="96" t="b">
        <v>0</v>
      </c>
      <c r="BC185" s="107" t="s">
        <v>579</v>
      </c>
      <c r="BD185" s="96" t="s">
        <v>280</v>
      </c>
      <c r="BE185" s="96">
        <v>0</v>
      </c>
      <c r="BF185" s="96">
        <v>0</v>
      </c>
      <c r="BG185" s="96"/>
      <c r="BH185" s="96"/>
      <c r="BI185" s="96"/>
      <c r="BJ185" s="96"/>
      <c r="BK185" s="96"/>
      <c r="BL185" s="96"/>
      <c r="BM185" s="96"/>
      <c r="BN185" s="96"/>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5"/>
    <dataValidation allowBlank="1" showErrorMessage="1" sqref="N2:N1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5"/>
    <dataValidation allowBlank="1" showInputMessage="1" promptTitle="Edge Color" prompt="To select an optional edge color, right-click and select Select Color on the right-click menu." sqref="C3:C185"/>
    <dataValidation allowBlank="1" showInputMessage="1" promptTitle="Edge Width" prompt="Enter an optional edge width between 1 and 10." errorTitle="Invalid Edge Width" error="The optional edge width must be a whole number between 1 and 10." sqref="D3:D185"/>
    <dataValidation allowBlank="1" showInputMessage="1" promptTitle="Edge Opacity" prompt="Enter an optional edge opacity between 0 (transparent) and 100 (opaque)." errorTitle="Invalid Edge Opacity" error="The optional edge opacity must be a whole number between 0 and 10." sqref="F3:F1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5">
      <formula1>ValidEdgeVisibilities</formula1>
    </dataValidation>
    <dataValidation allowBlank="1" showInputMessage="1" showErrorMessage="1" promptTitle="Vertex 1 Name" prompt="Enter the name of the edge's first vertex." sqref="A3:A185"/>
    <dataValidation allowBlank="1" showInputMessage="1" showErrorMessage="1" promptTitle="Vertex 2 Name" prompt="Enter the name of the edge's second vertex." sqref="B3:B185"/>
    <dataValidation allowBlank="1" showInputMessage="1" showErrorMessage="1" promptTitle="Edge Label" prompt="Enter an optional edge label." errorTitle="Invalid Edge Visibility" error="You have entered an unrecognized edge visibility.  Try selecting from the drop-down list instead." sqref="H3:H1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5"/>
  </dataValidations>
  <hyperlinks>
    <hyperlink ref="AD4" r:id="rId1" display="https://twitter.com/gudaruk/status/1129586883393015809"/>
    <hyperlink ref="AD7" r:id="rId2" display="https://twitter.com/Uro_News/status/1129388350241165314"/>
    <hyperlink ref="AD10" r:id="rId3" display="https://twitter.com/gudaruk/status/1129586883393015809"/>
    <hyperlink ref="AD11" r:id="rId4" display="https://twitter.com/gudaruk/status/1129586883393015809"/>
    <hyperlink ref="AD12" r:id="rId5" display="https://twitter.com/gudaruk/status/1129586883393015809"/>
    <hyperlink ref="AD26" r:id="rId6" display="https://twitter.com/Uro_News/status/1129388350241165314"/>
    <hyperlink ref="AD29" r:id="rId7" display="https://twitter.com/Uro_News/status/1129388350241165314"/>
    <hyperlink ref="AD50" r:id="rId8" display="https://twitter.com/Uro_News/status/1129388350241165314"/>
    <hyperlink ref="AD90" r:id="rId9" display="https://www.ncbi.nlm.nih.gov/pubmed/30652661"/>
    <hyperlink ref="AD91" r:id="rId10" display="https://www.ncbi.nlm.nih.gov/pmc/articles/PMC6458815/"/>
    <hyperlink ref="AD183" r:id="rId11" display="https://twitter.com/jeleu_dpg/status/1128379994990940160"/>
    <hyperlink ref="AD184" r:id="rId12" display="http://www.jeleu.com/index.php/JELEU/article/view/44"/>
    <hyperlink ref="AD185" r:id="rId13" display="https://twitter.com/Uro_News/status/1129388350241165314"/>
    <hyperlink ref="AG18" r:id="rId14" display="https://pbs.twimg.com/media/D66Xb2tUEAEuueo.jpg"/>
    <hyperlink ref="AG19" r:id="rId15" display="https://pbs.twimg.com/media/D66Xb2tUEAEuueo.jpg"/>
    <hyperlink ref="AG21" r:id="rId16" display="https://pbs.twimg.com/media/D66Xb2tUEAEuueo.jpg"/>
    <hyperlink ref="AG22" r:id="rId17" display="https://pbs.twimg.com/media/D66Xb2tUEAEuueo.jpg"/>
    <hyperlink ref="AG23" r:id="rId18" display="https://pbs.twimg.com/media/D66Xb2tUEAEuueo.jpg"/>
    <hyperlink ref="AG24" r:id="rId19" display="https://pbs.twimg.com/media/D66Xb2tUEAEuueo.jpg"/>
    <hyperlink ref="AG25" r:id="rId20" display="https://pbs.twimg.com/media/D66Xb2tUEAEuueo.jpg"/>
    <hyperlink ref="AG56" r:id="rId21" display="https://pbs.twimg.com/ext_tw_video_thumb/1129790891172851712/pu/img/0CzWJdAxC-hY9Anp.jpg"/>
    <hyperlink ref="AG85" r:id="rId22" display="https://pbs.twimg.com/ext_tw_video_thumb/1129817973177241600/pu/img/SN9lVugyK7RmaaL3.jpg"/>
    <hyperlink ref="AG96" r:id="rId23" display="https://pbs.twimg.com/media/D6qFCz-V4AAyeUU.jpg"/>
    <hyperlink ref="AG178" r:id="rId24" display="https://pbs.twimg.com/ext_tw_video_thumb/1129790891172851712/pu/img/0CzWJdAxC-hY9Anp.jpg"/>
    <hyperlink ref="AG184" r:id="rId25" display="https://pbs.twimg.com/media/D60ZRz0UYAA-KBn.jpg"/>
    <hyperlink ref="AH3" r:id="rId26" display="http://pbs.twimg.com/profile_images/1083391740285833217/xZrVbDmE_normal.jpg"/>
    <hyperlink ref="AH4" r:id="rId27" display="http://pbs.twimg.com/profile_images/819609184622653440/OkOZfniM_normal.jpg"/>
    <hyperlink ref="AH5" r:id="rId28" display="http://pbs.twimg.com/profile_images/1127700601272401920/myEetYjM_normal.jpg"/>
    <hyperlink ref="AH6" r:id="rId29" display="http://pbs.twimg.com/profile_images/1049016032495456256/AicWH6JW_normal.jpg"/>
    <hyperlink ref="AH7" r:id="rId30" display="http://pbs.twimg.com/profile_images/1049016032495456256/AicWH6JW_normal.jpg"/>
    <hyperlink ref="AH8" r:id="rId31" display="http://pbs.twimg.com/profile_images/1081873672120471553/TNT6J66S_normal.jpg"/>
    <hyperlink ref="AH9" r:id="rId32" display="http://pbs.twimg.com/profile_images/1081873672120471553/TNT6J66S_normal.jpg"/>
    <hyperlink ref="AH10" r:id="rId33" display="http://pbs.twimg.com/profile_images/950862097558200321/c7tQ82Jp_normal.jpg"/>
    <hyperlink ref="AH11" r:id="rId34" display="http://pbs.twimg.com/profile_images/1021355802286702592/kQCjs-3R_normal.jpg"/>
    <hyperlink ref="AH12" r:id="rId35" display="http://pbs.twimg.com/profile_images/3039620699/975d0746eb544ad856b1f16b0445bebf_normal.jpeg"/>
    <hyperlink ref="AH13" r:id="rId36" display="http://pbs.twimg.com/profile_images/1037219660209561602/RRHVa6O0_normal.jpg"/>
    <hyperlink ref="AH14" r:id="rId37" display="http://pbs.twimg.com/profile_images/1037219660209561602/RRHVa6O0_normal.jpg"/>
    <hyperlink ref="AH15" r:id="rId38" display="http://pbs.twimg.com/profile_images/1037219660209561602/RRHVa6O0_normal.jpg"/>
    <hyperlink ref="AH16" r:id="rId39" display="http://pbs.twimg.com/profile_images/1098615948523827200/tcCb-QTP_normal.jpg"/>
    <hyperlink ref="AH17" r:id="rId40" display="http://pbs.twimg.com/profile_images/1098615948523827200/tcCb-QTP_normal.jpg"/>
    <hyperlink ref="AH18" r:id="rId41" display="https://pbs.twimg.com/media/D66Xb2tUEAEuueo.jpg"/>
    <hyperlink ref="AH19" r:id="rId42" display="https://pbs.twimg.com/media/D66Xb2tUEAEuueo.jpg"/>
    <hyperlink ref="AH20" r:id="rId43" display="http://pbs.twimg.com/profile_images/1112785001819459584/yHcC2q3i_normal.png"/>
    <hyperlink ref="AH21" r:id="rId44" display="https://pbs.twimg.com/media/D66Xb2tUEAEuueo.jpg"/>
    <hyperlink ref="AH22" r:id="rId45" display="https://pbs.twimg.com/media/D66Xb2tUEAEuueo.jpg"/>
    <hyperlink ref="AH23" r:id="rId46" display="https://pbs.twimg.com/media/D66Xb2tUEAEuueo.jpg"/>
    <hyperlink ref="AH24" r:id="rId47" display="https://pbs.twimg.com/media/D66Xb2tUEAEuueo.jpg"/>
    <hyperlink ref="AH25" r:id="rId48" display="https://pbs.twimg.com/media/D66Xb2tUEAEuueo.jpg"/>
    <hyperlink ref="AH26" r:id="rId49" display="http://pbs.twimg.com/profile_images/871572316890595329/FQIQ4OUJ_normal.jpg"/>
    <hyperlink ref="AH27" r:id="rId50" display="http://pbs.twimg.com/profile_images/1256821682/31_normal.gif"/>
    <hyperlink ref="AH28" r:id="rId51" display="http://pbs.twimg.com/profile_images/1256821682/31_normal.gif"/>
    <hyperlink ref="AH29" r:id="rId52" display="http://pbs.twimg.com/profile_images/1097967295903739905/fQVwapKs_normal.jpg"/>
    <hyperlink ref="AH30" r:id="rId53" display="http://pbs.twimg.com/profile_images/1021355802286702592/kQCjs-3R_normal.jpg"/>
    <hyperlink ref="AH31" r:id="rId54" display="http://pbs.twimg.com/profile_images/433519795040817152/1N9coEKo_normal.jpeg"/>
    <hyperlink ref="AH32" r:id="rId55" display="http://pbs.twimg.com/profile_images/1021355802286702592/kQCjs-3R_normal.jpg"/>
    <hyperlink ref="AH33" r:id="rId56" display="http://pbs.twimg.com/profile_images/433519795040817152/1N9coEKo_normal.jpeg"/>
    <hyperlink ref="AH34" r:id="rId57" display="http://pbs.twimg.com/profile_images/1021355802286702592/kQCjs-3R_normal.jpg"/>
    <hyperlink ref="AH35" r:id="rId58" display="http://pbs.twimg.com/profile_images/433519795040817152/1N9coEKo_normal.jpeg"/>
    <hyperlink ref="AH36" r:id="rId59" display="http://pbs.twimg.com/profile_images/1021355802286702592/kQCjs-3R_normal.jpg"/>
    <hyperlink ref="AH37" r:id="rId60" display="http://pbs.twimg.com/profile_images/433519795040817152/1N9coEKo_normal.jpeg"/>
    <hyperlink ref="AH38" r:id="rId61" display="http://pbs.twimg.com/profile_images/616999290116780032/rTmoBzN3_normal.jpg"/>
    <hyperlink ref="AH39" r:id="rId62" display="http://pbs.twimg.com/profile_images/1021355802286702592/kQCjs-3R_normal.jpg"/>
    <hyperlink ref="AH40" r:id="rId63" display="http://pbs.twimg.com/profile_images/433519795040817152/1N9coEKo_normal.jpeg"/>
    <hyperlink ref="AH41" r:id="rId64" display="http://pbs.twimg.com/profile_images/1021355802286702592/kQCjs-3R_normal.jpg"/>
    <hyperlink ref="AH42" r:id="rId65" display="http://pbs.twimg.com/profile_images/433519795040817152/1N9coEKo_normal.jpeg"/>
    <hyperlink ref="AH43" r:id="rId66" display="http://pbs.twimg.com/profile_images/1021355802286702592/kQCjs-3R_normal.jpg"/>
    <hyperlink ref="AH44" r:id="rId67" display="http://pbs.twimg.com/profile_images/433519795040817152/1N9coEKo_normal.jpeg"/>
    <hyperlink ref="AH45" r:id="rId68" display="http://pbs.twimg.com/profile_images/1021355802286702592/kQCjs-3R_normal.jpg"/>
    <hyperlink ref="AH46" r:id="rId69" display="http://pbs.twimg.com/profile_images/433519795040817152/1N9coEKo_normal.jpeg"/>
    <hyperlink ref="AH47" r:id="rId70" display="http://pbs.twimg.com/profile_images/1021355802286702592/kQCjs-3R_normal.jpg"/>
    <hyperlink ref="AH48" r:id="rId71" display="http://pbs.twimg.com/profile_images/1021355802286702592/kQCjs-3R_normal.jpg"/>
    <hyperlink ref="AH49" r:id="rId72" display="http://pbs.twimg.com/profile_images/1021355802286702592/kQCjs-3R_normal.jpg"/>
    <hyperlink ref="AH50" r:id="rId73" display="http://pbs.twimg.com/profile_images/1021355802286702592/kQCjs-3R_normal.jpg"/>
    <hyperlink ref="AH51" r:id="rId74" display="http://pbs.twimg.com/profile_images/1021355802286702592/kQCjs-3R_normal.jpg"/>
    <hyperlink ref="AH52" r:id="rId75" display="http://pbs.twimg.com/profile_images/1021355802286702592/kQCjs-3R_normal.jpg"/>
    <hyperlink ref="AH53" r:id="rId76" display="http://pbs.twimg.com/profile_images/1021355802286702592/kQCjs-3R_normal.jpg"/>
    <hyperlink ref="AH54" r:id="rId77" display="http://pbs.twimg.com/profile_images/1021355802286702592/kQCjs-3R_normal.jpg"/>
    <hyperlink ref="AH55" r:id="rId78" display="http://pbs.twimg.com/profile_images/1021355802286702592/kQCjs-3R_normal.jpg"/>
    <hyperlink ref="AH56" r:id="rId79" display="https://pbs.twimg.com/ext_tw_video_thumb/1129790891172851712/pu/img/0CzWJdAxC-hY9Anp.jpg"/>
    <hyperlink ref="AH57" r:id="rId80" display="http://pbs.twimg.com/profile_images/1021355802286702592/kQCjs-3R_normal.jpg"/>
    <hyperlink ref="AH58" r:id="rId81" display="http://pbs.twimg.com/profile_images/1021355802286702592/kQCjs-3R_normal.jpg"/>
    <hyperlink ref="AH59" r:id="rId82" display="http://pbs.twimg.com/profile_images/1021355802286702592/kQCjs-3R_normal.jpg"/>
    <hyperlink ref="AH60" r:id="rId83" display="http://pbs.twimg.com/profile_images/1021355802286702592/kQCjs-3R_normal.jpg"/>
    <hyperlink ref="AH61" r:id="rId84" display="http://pbs.twimg.com/profile_images/1021355802286702592/kQCjs-3R_normal.jpg"/>
    <hyperlink ref="AH62" r:id="rId85" display="http://pbs.twimg.com/profile_images/1021355802286702592/kQCjs-3R_normal.jpg"/>
    <hyperlink ref="AH63" r:id="rId86" display="http://pbs.twimg.com/profile_images/1021355802286702592/kQCjs-3R_normal.jpg"/>
    <hyperlink ref="AH64" r:id="rId87" display="http://pbs.twimg.com/profile_images/1021355802286702592/kQCjs-3R_normal.jpg"/>
    <hyperlink ref="AH65" r:id="rId88" display="http://pbs.twimg.com/profile_images/1021355802286702592/kQCjs-3R_normal.jpg"/>
    <hyperlink ref="AH66" r:id="rId89" display="http://pbs.twimg.com/profile_images/1021355802286702592/kQCjs-3R_normal.jpg"/>
    <hyperlink ref="AH67" r:id="rId90" display="http://pbs.twimg.com/profile_images/1021355802286702592/kQCjs-3R_normal.jpg"/>
    <hyperlink ref="AH68" r:id="rId91" display="http://pbs.twimg.com/profile_images/1021355802286702592/kQCjs-3R_normal.jpg"/>
    <hyperlink ref="AH69" r:id="rId92" display="http://pbs.twimg.com/profile_images/1021355802286702592/kQCjs-3R_normal.jpg"/>
    <hyperlink ref="AH70" r:id="rId93" display="http://pbs.twimg.com/profile_images/1021355802286702592/kQCjs-3R_normal.jpg"/>
    <hyperlink ref="AH71" r:id="rId94" display="http://pbs.twimg.com/profile_images/1021355802286702592/kQCjs-3R_normal.jpg"/>
    <hyperlink ref="AH72" r:id="rId95" display="http://pbs.twimg.com/profile_images/1021355802286702592/kQCjs-3R_normal.jpg"/>
    <hyperlink ref="AH73" r:id="rId96" display="http://pbs.twimg.com/profile_images/1021355802286702592/kQCjs-3R_normal.jpg"/>
    <hyperlink ref="AH74" r:id="rId97" display="http://pbs.twimg.com/profile_images/1021355802286702592/kQCjs-3R_normal.jpg"/>
    <hyperlink ref="AH75" r:id="rId98" display="http://pbs.twimg.com/profile_images/1021355802286702592/kQCjs-3R_normal.jpg"/>
    <hyperlink ref="AH76" r:id="rId99" display="http://pbs.twimg.com/profile_images/1021355802286702592/kQCjs-3R_normal.jpg"/>
    <hyperlink ref="AH77" r:id="rId100" display="http://pbs.twimg.com/profile_images/1021355802286702592/kQCjs-3R_normal.jpg"/>
    <hyperlink ref="AH78" r:id="rId101" display="http://pbs.twimg.com/profile_images/1021355802286702592/kQCjs-3R_normal.jpg"/>
    <hyperlink ref="AH79" r:id="rId102" display="http://pbs.twimg.com/profile_images/1021355802286702592/kQCjs-3R_normal.jpg"/>
    <hyperlink ref="AH80" r:id="rId103" display="http://pbs.twimg.com/profile_images/1021355802286702592/kQCjs-3R_normal.jpg"/>
    <hyperlink ref="AH81" r:id="rId104" display="http://pbs.twimg.com/profile_images/1021355802286702592/kQCjs-3R_normal.jpg"/>
    <hyperlink ref="AH82" r:id="rId105" display="http://pbs.twimg.com/profile_images/1098615948523827200/tcCb-QTP_normal.jpg"/>
    <hyperlink ref="AH83" r:id="rId106" display="http://pbs.twimg.com/profile_images/433519795040817152/1N9coEKo_normal.jpeg"/>
    <hyperlink ref="AH84" r:id="rId107" display="http://pbs.twimg.com/profile_images/433519795040817152/1N9coEKo_normal.jpeg"/>
    <hyperlink ref="AH85" r:id="rId108" display="https://pbs.twimg.com/ext_tw_video_thumb/1129817973177241600/pu/img/SN9lVugyK7RmaaL3.jpg"/>
    <hyperlink ref="AH86" r:id="rId109" display="http://pbs.twimg.com/profile_images/433519795040817152/1N9coEKo_normal.jpeg"/>
    <hyperlink ref="AH87" r:id="rId110" display="http://pbs.twimg.com/profile_images/433519795040817152/1N9coEKo_normal.jpeg"/>
    <hyperlink ref="AH88" r:id="rId111" display="http://pbs.twimg.com/profile_images/992967611771162625/ID_eXCJq_normal.jpg"/>
    <hyperlink ref="AH89" r:id="rId112" display="http://pbs.twimg.com/profile_images/992967611771162625/ID_eXCJq_normal.jpg"/>
    <hyperlink ref="AH90" r:id="rId113" display="http://pbs.twimg.com/profile_images/992967611771162625/ID_eXCJq_normal.jpg"/>
    <hyperlink ref="AH91" r:id="rId114" display="http://pbs.twimg.com/profile_images/992967611771162625/ID_eXCJq_normal.jpg"/>
    <hyperlink ref="AH92" r:id="rId115" display="http://pbs.twimg.com/profile_images/433519795040817152/1N9coEKo_normal.jpeg"/>
    <hyperlink ref="AH93" r:id="rId116" display="http://pbs.twimg.com/profile_images/433519795040817152/1N9coEKo_normal.jpeg"/>
    <hyperlink ref="AH94" r:id="rId117" display="http://pbs.twimg.com/profile_images/1021964819837202433/w_TcxugM_normal.jpg"/>
    <hyperlink ref="AH95" r:id="rId118" display="http://pbs.twimg.com/profile_images/840797932798504960/b98Tg7BO_normal.jpg"/>
    <hyperlink ref="AH96" r:id="rId119" display="https://pbs.twimg.com/media/D6qFCz-V4AAyeUU.jpg"/>
    <hyperlink ref="AH97" r:id="rId120" display="http://pbs.twimg.com/profile_images/433519795040817152/1N9coEKo_normal.jpeg"/>
    <hyperlink ref="AH98" r:id="rId121" display="http://pbs.twimg.com/profile_images/433519795040817152/1N9coEKo_normal.jpeg"/>
    <hyperlink ref="AH99" r:id="rId122" display="http://pbs.twimg.com/profile_images/1021964819837202433/w_TcxugM_normal.jpg"/>
    <hyperlink ref="AH100" r:id="rId123" display="http://pbs.twimg.com/profile_images/840797932798504960/b98Tg7BO_normal.jpg"/>
    <hyperlink ref="AH101" r:id="rId124" display="http://pbs.twimg.com/profile_images/433519795040817152/1N9coEKo_normal.jpeg"/>
    <hyperlink ref="AH102" r:id="rId125" display="http://pbs.twimg.com/profile_images/433519795040817152/1N9coEKo_normal.jpeg"/>
    <hyperlink ref="AH103" r:id="rId126" display="http://pbs.twimg.com/profile_images/1021964819837202433/w_TcxugM_normal.jpg"/>
    <hyperlink ref="AH104" r:id="rId127" display="http://pbs.twimg.com/profile_images/840797932798504960/b98Tg7BO_normal.jpg"/>
    <hyperlink ref="AH105" r:id="rId128" display="http://pbs.twimg.com/profile_images/433519795040817152/1N9coEKo_normal.jpeg"/>
    <hyperlink ref="AH106" r:id="rId129" display="http://pbs.twimg.com/profile_images/433519795040817152/1N9coEKo_normal.jpeg"/>
    <hyperlink ref="AH107" r:id="rId130" display="http://pbs.twimg.com/profile_images/1021964819837202433/w_TcxugM_normal.jpg"/>
    <hyperlink ref="AH108" r:id="rId131" display="http://pbs.twimg.com/profile_images/840797932798504960/b98Tg7BO_normal.jpg"/>
    <hyperlink ref="AH109" r:id="rId132" display="http://pbs.twimg.com/profile_images/433519795040817152/1N9coEKo_normal.jpeg"/>
    <hyperlink ref="AH110" r:id="rId133" display="http://pbs.twimg.com/profile_images/433519795040817152/1N9coEKo_normal.jpeg"/>
    <hyperlink ref="AH111" r:id="rId134" display="http://pbs.twimg.com/profile_images/1021964819837202433/w_TcxugM_normal.jpg"/>
    <hyperlink ref="AH112" r:id="rId135" display="http://pbs.twimg.com/profile_images/1021964819837202433/w_TcxugM_normal.jpg"/>
    <hyperlink ref="AH113" r:id="rId136" display="http://pbs.twimg.com/profile_images/1021964819837202433/w_TcxugM_normal.jpg"/>
    <hyperlink ref="AH114" r:id="rId137" display="http://pbs.twimg.com/profile_images/1021964819837202433/w_TcxugM_normal.jpg"/>
    <hyperlink ref="AH115" r:id="rId138" display="http://pbs.twimg.com/profile_images/1021964819837202433/w_TcxugM_normal.jpg"/>
    <hyperlink ref="AH116" r:id="rId139" display="http://pbs.twimg.com/profile_images/1021964819837202433/w_TcxugM_normal.jpg"/>
    <hyperlink ref="AH117" r:id="rId140" display="http://pbs.twimg.com/profile_images/1021964819837202433/w_TcxugM_normal.jpg"/>
    <hyperlink ref="AH118" r:id="rId141" display="http://pbs.twimg.com/profile_images/1021964819837202433/w_TcxugM_normal.jpg"/>
    <hyperlink ref="AH119" r:id="rId142" display="http://pbs.twimg.com/profile_images/1021964819837202433/w_TcxugM_normal.jpg"/>
    <hyperlink ref="AH120" r:id="rId143" display="http://pbs.twimg.com/profile_images/1021964819837202433/w_TcxugM_normal.jpg"/>
    <hyperlink ref="AH121" r:id="rId144" display="http://pbs.twimg.com/profile_images/1021964819837202433/w_TcxugM_normal.jpg"/>
    <hyperlink ref="AH122" r:id="rId145" display="http://pbs.twimg.com/profile_images/1021964819837202433/w_TcxugM_normal.jpg"/>
    <hyperlink ref="AH123" r:id="rId146" display="http://pbs.twimg.com/profile_images/1021964819837202433/w_TcxugM_normal.jpg"/>
    <hyperlink ref="AH124" r:id="rId147" display="http://pbs.twimg.com/profile_images/1021964819837202433/w_TcxugM_normal.jpg"/>
    <hyperlink ref="AH125" r:id="rId148" display="http://pbs.twimg.com/profile_images/1021964819837202433/w_TcxugM_normal.jpg"/>
    <hyperlink ref="AH126" r:id="rId149" display="http://pbs.twimg.com/profile_images/1021964819837202433/w_TcxugM_normal.jpg"/>
    <hyperlink ref="AH127" r:id="rId150" display="http://pbs.twimg.com/profile_images/1021964819837202433/w_TcxugM_normal.jpg"/>
    <hyperlink ref="AH128" r:id="rId151" display="http://pbs.twimg.com/profile_images/840797932798504960/b98Tg7BO_normal.jpg"/>
    <hyperlink ref="AH129" r:id="rId152" display="http://pbs.twimg.com/profile_images/433519795040817152/1N9coEKo_normal.jpeg"/>
    <hyperlink ref="AH130" r:id="rId153" display="http://pbs.twimg.com/profile_images/433519795040817152/1N9coEKo_normal.jpeg"/>
    <hyperlink ref="AH131" r:id="rId154" display="http://pbs.twimg.com/profile_images/840797932798504960/b98Tg7BO_normal.jpg"/>
    <hyperlink ref="AH132" r:id="rId155" display="http://pbs.twimg.com/profile_images/433519795040817152/1N9coEKo_normal.jpeg"/>
    <hyperlink ref="AH133" r:id="rId156" display="http://pbs.twimg.com/profile_images/433519795040817152/1N9coEKo_normal.jpeg"/>
    <hyperlink ref="AH134" r:id="rId157" display="http://pbs.twimg.com/profile_images/840797932798504960/b98Tg7BO_normal.jpg"/>
    <hyperlink ref="AH135" r:id="rId158" display="http://pbs.twimg.com/profile_images/433519795040817152/1N9coEKo_normal.jpeg"/>
    <hyperlink ref="AH136" r:id="rId159" display="http://pbs.twimg.com/profile_images/433519795040817152/1N9coEKo_normal.jpeg"/>
    <hyperlink ref="AH137" r:id="rId160" display="http://pbs.twimg.com/profile_images/840797932798504960/b98Tg7BO_normal.jpg"/>
    <hyperlink ref="AH138" r:id="rId161" display="http://pbs.twimg.com/profile_images/433519795040817152/1N9coEKo_normal.jpeg"/>
    <hyperlink ref="AH139" r:id="rId162" display="http://pbs.twimg.com/profile_images/433519795040817152/1N9coEKo_normal.jpeg"/>
    <hyperlink ref="AH140" r:id="rId163" display="http://pbs.twimg.com/profile_images/840797932798504960/b98Tg7BO_normal.jpg"/>
    <hyperlink ref="AH141" r:id="rId164" display="http://pbs.twimg.com/profile_images/433519795040817152/1N9coEKo_normal.jpeg"/>
    <hyperlink ref="AH142" r:id="rId165" display="http://pbs.twimg.com/profile_images/433519795040817152/1N9coEKo_normal.jpeg"/>
    <hyperlink ref="AH143" r:id="rId166" display="http://pbs.twimg.com/profile_images/840797932798504960/b98Tg7BO_normal.jpg"/>
    <hyperlink ref="AH144" r:id="rId167" display="http://pbs.twimg.com/profile_images/433519795040817152/1N9coEKo_normal.jpeg"/>
    <hyperlink ref="AH145" r:id="rId168" display="http://pbs.twimg.com/profile_images/433519795040817152/1N9coEKo_normal.jpeg"/>
    <hyperlink ref="AH146" r:id="rId169" display="http://pbs.twimg.com/profile_images/840797932798504960/b98Tg7BO_normal.jpg"/>
    <hyperlink ref="AH147" r:id="rId170" display="http://pbs.twimg.com/profile_images/433519795040817152/1N9coEKo_normal.jpeg"/>
    <hyperlink ref="AH148" r:id="rId171" display="http://pbs.twimg.com/profile_images/433519795040817152/1N9coEKo_normal.jpeg"/>
    <hyperlink ref="AH149" r:id="rId172" display="http://pbs.twimg.com/profile_images/840797932798504960/b98Tg7BO_normal.jpg"/>
    <hyperlink ref="AH150" r:id="rId173" display="http://pbs.twimg.com/profile_images/433519795040817152/1N9coEKo_normal.jpeg"/>
    <hyperlink ref="AH151" r:id="rId174" display="http://pbs.twimg.com/profile_images/433519795040817152/1N9coEKo_normal.jpeg"/>
    <hyperlink ref="AH152" r:id="rId175" display="http://pbs.twimg.com/profile_images/840797932798504960/b98Tg7BO_normal.jpg"/>
    <hyperlink ref="AH153" r:id="rId176" display="http://pbs.twimg.com/profile_images/433519795040817152/1N9coEKo_normal.jpeg"/>
    <hyperlink ref="AH154" r:id="rId177" display="http://pbs.twimg.com/profile_images/433519795040817152/1N9coEKo_normal.jpeg"/>
    <hyperlink ref="AH155" r:id="rId178" display="http://pbs.twimg.com/profile_images/840797932798504960/b98Tg7BO_normal.jpg"/>
    <hyperlink ref="AH156" r:id="rId179" display="http://pbs.twimg.com/profile_images/433519795040817152/1N9coEKo_normal.jpeg"/>
    <hyperlink ref="AH157" r:id="rId180" display="http://pbs.twimg.com/profile_images/433519795040817152/1N9coEKo_normal.jpeg"/>
    <hyperlink ref="AH158" r:id="rId181" display="http://pbs.twimg.com/profile_images/840797932798504960/b98Tg7BO_normal.jpg"/>
    <hyperlink ref="AH159" r:id="rId182" display="http://pbs.twimg.com/profile_images/433519795040817152/1N9coEKo_normal.jpeg"/>
    <hyperlink ref="AH160" r:id="rId183" display="http://pbs.twimg.com/profile_images/433519795040817152/1N9coEKo_normal.jpeg"/>
    <hyperlink ref="AH161" r:id="rId184" display="http://pbs.twimg.com/profile_images/840797932798504960/b98Tg7BO_normal.jpg"/>
    <hyperlink ref="AH162" r:id="rId185" display="http://pbs.twimg.com/profile_images/433519795040817152/1N9coEKo_normal.jpeg"/>
    <hyperlink ref="AH163" r:id="rId186" display="http://pbs.twimg.com/profile_images/433519795040817152/1N9coEKo_normal.jpeg"/>
    <hyperlink ref="AH164" r:id="rId187" display="http://pbs.twimg.com/profile_images/433519795040817152/1N9coEKo_normal.jpeg"/>
    <hyperlink ref="AH165" r:id="rId188" display="http://pbs.twimg.com/profile_images/1113987227732692992/I8RrczYV_normal.jpg"/>
    <hyperlink ref="AH166" r:id="rId189" display="http://pbs.twimg.com/profile_images/840797932798504960/b98Tg7BO_normal.jpg"/>
    <hyperlink ref="AH167" r:id="rId190" display="http://pbs.twimg.com/profile_images/433519795040817152/1N9coEKo_normal.jpeg"/>
    <hyperlink ref="AH168" r:id="rId191" display="http://pbs.twimg.com/profile_images/433519795040817152/1N9coEKo_normal.jpeg"/>
    <hyperlink ref="AH169" r:id="rId192" display="http://pbs.twimg.com/profile_images/433519795040817152/1N9coEKo_normal.jpeg"/>
    <hyperlink ref="AH170" r:id="rId193" display="http://pbs.twimg.com/profile_images/840797932798504960/b98Tg7BO_normal.jpg"/>
    <hyperlink ref="AH171" r:id="rId194" display="http://pbs.twimg.com/profile_images/433519795040817152/1N9coEKo_normal.jpeg"/>
    <hyperlink ref="AH172" r:id="rId195" display="http://pbs.twimg.com/profile_images/433519795040817152/1N9coEKo_normal.jpeg"/>
    <hyperlink ref="AH173" r:id="rId196" display="http://pbs.twimg.com/profile_images/840797932798504960/b98Tg7BO_normal.jpg"/>
    <hyperlink ref="AH174" r:id="rId197" display="http://pbs.twimg.com/profile_images/433519795040817152/1N9coEKo_normal.jpeg"/>
    <hyperlink ref="AH175" r:id="rId198" display="http://pbs.twimg.com/profile_images/433519795040817152/1N9coEKo_normal.jpeg"/>
    <hyperlink ref="AH176" r:id="rId199" display="http://pbs.twimg.com/profile_images/840797932798504960/b98Tg7BO_normal.jpg"/>
    <hyperlink ref="AH177" r:id="rId200" display="http://pbs.twimg.com/profile_images/840797932798504960/b98Tg7BO_normal.jpg"/>
    <hyperlink ref="AH178" r:id="rId201" display="https://pbs.twimg.com/ext_tw_video_thumb/1129790891172851712/pu/img/0CzWJdAxC-hY9Anp.jpg"/>
    <hyperlink ref="AH179" r:id="rId202" display="http://pbs.twimg.com/profile_images/433519795040817152/1N9coEKo_normal.jpeg"/>
    <hyperlink ref="AH180" r:id="rId203" display="http://pbs.twimg.com/profile_images/433519795040817152/1N9coEKo_normal.jpeg"/>
    <hyperlink ref="AH181" r:id="rId204" display="http://pbs.twimg.com/profile_images/433519795040817152/1N9coEKo_normal.jpeg"/>
    <hyperlink ref="AH182" r:id="rId205" display="http://pbs.twimg.com/profile_images/433519795040817152/1N9coEKo_normal.jpeg"/>
    <hyperlink ref="AH183" r:id="rId206" display="http://pbs.twimg.com/profile_images/433519795040817152/1N9coEKo_normal.jpeg"/>
    <hyperlink ref="AH184" r:id="rId207" display="https://pbs.twimg.com/media/D60ZRz0UYAA-KBn.jpg"/>
    <hyperlink ref="AH185" r:id="rId208" display="http://pbs.twimg.com/profile_images/433519795040817152/1N9coEKo_normal.jpeg"/>
    <hyperlink ref="AL3" r:id="rId209" display="https://twitter.com/so_uro/status/1129694045272387587"/>
    <hyperlink ref="AL4" r:id="rId210" display="https://twitter.com/edgarlindenmd/status/1129718022556475392"/>
    <hyperlink ref="AL5" r:id="rId211" display="https://twitter.com/alejandroacqui2/status/1129799569229983744"/>
    <hyperlink ref="AL6" r:id="rId212" display="https://twitter.com/hegelts/status/1129600976493666305"/>
    <hyperlink ref="AL7" r:id="rId213" display="https://twitter.com/hegelts/status/1129836297516748800"/>
    <hyperlink ref="AL8" r:id="rId214" display="https://twitter.com/docvaruna/status/1129914140829421568"/>
    <hyperlink ref="AL9" r:id="rId215" display="https://twitter.com/docvaruna/status/1129914140829421568"/>
    <hyperlink ref="AL10" r:id="rId216" display="https://twitter.com/bellotemateus/status/1129713871340617728"/>
    <hyperlink ref="AL11" r:id="rId217" display="https://twitter.com/jteoh_hk/status/1129773225804623872"/>
    <hyperlink ref="AL12" r:id="rId218" display="https://twitter.com/marcelapelayo/status/1129940547794157568"/>
    <hyperlink ref="AL13" r:id="rId219" display="https://twitter.com/nariotakimoto/status/1129955401468928001"/>
    <hyperlink ref="AL14" r:id="rId220" display="https://twitter.com/nariotakimoto/status/1129966826010681344"/>
    <hyperlink ref="AL15" r:id="rId221" display="https://twitter.com/nariotakimoto/status/1129966826010681344"/>
    <hyperlink ref="AL16" r:id="rId222" display="https://twitter.com/perinealpicasso/status/1129980534904565760"/>
    <hyperlink ref="AL17" r:id="rId223" display="https://twitter.com/perinealpicasso/status/1129980534904565760"/>
    <hyperlink ref="AL18" r:id="rId224" display="https://twitter.com/arjunuro9/status/1130007083376504832"/>
    <hyperlink ref="AL19" r:id="rId225" display="https://twitter.com/arjunuro9/status/1130007083376504832"/>
    <hyperlink ref="AL20" r:id="rId226" display="https://twitter.com/arjunuro9/status/1129986091405127681"/>
    <hyperlink ref="AL21" r:id="rId227" display="https://twitter.com/arjunuro9/status/1130007083376504832"/>
    <hyperlink ref="AL22" r:id="rId228" display="https://twitter.com/arjunuro9/status/1130007083376504832"/>
    <hyperlink ref="AL23" r:id="rId229" display="https://twitter.com/arjunuro9/status/1130007083376504832"/>
    <hyperlink ref="AL24" r:id="rId230" display="https://twitter.com/arjunuro9/status/1130007083376504832"/>
    <hyperlink ref="AL25" r:id="rId231" display="https://twitter.com/arjunuro9/status/1130007083376504832"/>
    <hyperlink ref="AL26" r:id="rId232" display="https://twitter.com/a_rizalhamid/status/1130015481807527936"/>
    <hyperlink ref="AL27" r:id="rId233" display="https://twitter.com/lufolkus/status/1130024063554994176"/>
    <hyperlink ref="AL28" r:id="rId234" display="https://twitter.com/lufolkus/status/1130024063554994176"/>
    <hyperlink ref="AL29" r:id="rId235" display="https://twitter.com/delataillealex/status/1130030995934203904"/>
    <hyperlink ref="AL30" r:id="rId236" display="https://twitter.com/jteoh_hk/status/1126841067548995585"/>
    <hyperlink ref="AL31" r:id="rId237" display="https://twitter.com/gudaruk/status/1126840045971705857"/>
    <hyperlink ref="AL32" r:id="rId238" display="https://twitter.com/jteoh_hk/status/1126841067548995585"/>
    <hyperlink ref="AL33" r:id="rId239" display="https://twitter.com/gudaruk/status/1126840045971705857"/>
    <hyperlink ref="AL34" r:id="rId240" display="https://twitter.com/jteoh_hk/status/1126841067548995585"/>
    <hyperlink ref="AL35" r:id="rId241" display="https://twitter.com/gudaruk/status/1126840045971705857"/>
    <hyperlink ref="AL36" r:id="rId242" display="https://twitter.com/jteoh_hk/status/1126841067548995585"/>
    <hyperlink ref="AL37" r:id="rId243" display="https://twitter.com/gudaruk/status/1126840045971705857"/>
    <hyperlink ref="AL38" r:id="rId244" display="https://twitter.com/jontxum/status/1129587263979917312"/>
    <hyperlink ref="AL39" r:id="rId245" display="https://twitter.com/jteoh_hk/status/1126841067548995585"/>
    <hyperlink ref="AL40" r:id="rId246" display="https://twitter.com/gudaruk/status/1126840045971705857"/>
    <hyperlink ref="AL41" r:id="rId247" display="https://twitter.com/jteoh_hk/status/1126841067548995585"/>
    <hyperlink ref="AL42" r:id="rId248" display="https://twitter.com/gudaruk/status/1126840045971705857"/>
    <hyperlink ref="AL43" r:id="rId249" display="https://twitter.com/jteoh_hk/status/1126841067548995585"/>
    <hyperlink ref="AL44" r:id="rId250" display="https://twitter.com/gudaruk/status/1126840045971705857"/>
    <hyperlink ref="AL45" r:id="rId251" display="https://twitter.com/jteoh_hk/status/1126841067548995585"/>
    <hyperlink ref="AL46" r:id="rId252" display="https://twitter.com/gudaruk/status/1126840045971705857"/>
    <hyperlink ref="AL47" r:id="rId253" display="https://twitter.com/jteoh_hk/status/1126841067548995585"/>
    <hyperlink ref="AL48" r:id="rId254" display="https://twitter.com/jteoh_hk/status/1126841067548995585"/>
    <hyperlink ref="AL49" r:id="rId255" display="https://twitter.com/jteoh_hk/status/1129623826340311041"/>
    <hyperlink ref="AL50" r:id="rId256" display="https://twitter.com/jteoh_hk/status/1129773176051752960"/>
    <hyperlink ref="AL51" r:id="rId257" display="https://twitter.com/jteoh_hk/status/1129918527928823808"/>
    <hyperlink ref="AL52" r:id="rId258" display="https://twitter.com/jteoh_hk/status/1129918536007147521"/>
    <hyperlink ref="AL53" r:id="rId259" display="https://twitter.com/jteoh_hk/status/1129918541770059776"/>
    <hyperlink ref="AL54" r:id="rId260" display="https://twitter.com/jteoh_hk/status/1129918561260937217"/>
    <hyperlink ref="AL55" r:id="rId261" display="https://twitter.com/jteoh_hk/status/1129918561260937217"/>
    <hyperlink ref="AL56" r:id="rId262" display="https://twitter.com/jteoh_hk/status/1129918568559067136"/>
    <hyperlink ref="AL57" r:id="rId263" display="https://twitter.com/jteoh_hk/status/1129918580433154049"/>
    <hyperlink ref="AL58" r:id="rId264" display="https://twitter.com/jteoh_hk/status/1129918580433154049"/>
    <hyperlink ref="AL59" r:id="rId265" display="https://twitter.com/jteoh_hk/status/1129918580433154049"/>
    <hyperlink ref="AL60" r:id="rId266" display="https://twitter.com/jteoh_hk/status/1129918580433154049"/>
    <hyperlink ref="AL61" r:id="rId267" display="https://twitter.com/jteoh_hk/status/1129918580433154049"/>
    <hyperlink ref="AL62" r:id="rId268" display="https://twitter.com/jteoh_hk/status/1129918580433154049"/>
    <hyperlink ref="AL63" r:id="rId269" display="https://twitter.com/jteoh_hk/status/1129918580433154049"/>
    <hyperlink ref="AL64" r:id="rId270" display="https://twitter.com/jteoh_hk/status/1129918580433154049"/>
    <hyperlink ref="AL65" r:id="rId271" display="https://twitter.com/jteoh_hk/status/1129918580433154049"/>
    <hyperlink ref="AL66" r:id="rId272" display="https://twitter.com/jteoh_hk/status/1129918580433154049"/>
    <hyperlink ref="AL67" r:id="rId273" display="https://twitter.com/jteoh_hk/status/1129918580433154049"/>
    <hyperlink ref="AL68" r:id="rId274" display="https://twitter.com/jteoh_hk/status/1129918580433154049"/>
    <hyperlink ref="AL69" r:id="rId275" display="https://twitter.com/jteoh_hk/status/1129918580433154049"/>
    <hyperlink ref="AL70" r:id="rId276" display="https://twitter.com/jteoh_hk/status/1129918580433154049"/>
    <hyperlink ref="AL71" r:id="rId277" display="https://twitter.com/jteoh_hk/status/1129918580433154049"/>
    <hyperlink ref="AL72" r:id="rId278" display="https://twitter.com/jteoh_hk/status/1129918580433154049"/>
    <hyperlink ref="AL73" r:id="rId279" display="https://twitter.com/jteoh_hk/status/1129918580433154049"/>
    <hyperlink ref="AL74" r:id="rId280" display="https://twitter.com/jteoh_hk/status/1129918580433154049"/>
    <hyperlink ref="AL75" r:id="rId281" display="https://twitter.com/jteoh_hk/status/1129918580433154049"/>
    <hyperlink ref="AL76" r:id="rId282" display="https://twitter.com/jteoh_hk/status/1129918580433154049"/>
    <hyperlink ref="AL77" r:id="rId283" display="https://twitter.com/jteoh_hk/status/1129918580433154049"/>
    <hyperlink ref="AL78" r:id="rId284" display="https://twitter.com/jteoh_hk/status/1129918580433154049"/>
    <hyperlink ref="AL79" r:id="rId285" display="https://twitter.com/jteoh_hk/status/1129918587064311810"/>
    <hyperlink ref="AL80" r:id="rId286" display="https://twitter.com/jteoh_hk/status/1129918587064311810"/>
    <hyperlink ref="AL81" r:id="rId287" display="https://twitter.com/jteoh_hk/status/1129918680228220928"/>
    <hyperlink ref="AL82" r:id="rId288" display="https://twitter.com/perinealpicasso/status/1129980534904565760"/>
    <hyperlink ref="AL83" r:id="rId289" display="https://twitter.com/gudaruk/status/1126840045971705857"/>
    <hyperlink ref="AL84" r:id="rId290" display="https://twitter.com/gudaruk/status/1126840045971705857"/>
    <hyperlink ref="AL85" r:id="rId291" display="https://twitter.com/theashwinmallya/status/1129818315654881281"/>
    <hyperlink ref="AL86" r:id="rId292" display="https://twitter.com/gudaruk/status/1129899747303550976"/>
    <hyperlink ref="AL87" r:id="rId293" display="https://twitter.com/gudaruk/status/1129951606068269058"/>
    <hyperlink ref="AL88" r:id="rId294" display="https://twitter.com/sudheerdevana/status/1129913539311882245"/>
    <hyperlink ref="AL89" r:id="rId295" display="https://twitter.com/sudheerdevana/status/1129916046989832193"/>
    <hyperlink ref="AL90" r:id="rId296" display="https://twitter.com/sudheerdevana/status/1129916568593260544"/>
    <hyperlink ref="AL91" r:id="rId297" display="https://twitter.com/sudheerdevana/status/1129919711553175554"/>
    <hyperlink ref="AL92" r:id="rId298" display="https://twitter.com/gudaruk/status/1129951817968758786"/>
    <hyperlink ref="AL93" r:id="rId299" display="https://twitter.com/gudaruk/status/1129952436855066625"/>
    <hyperlink ref="AL94" r:id="rId300" display="https://twitter.com/irfanurology/status/1129789689559486464"/>
    <hyperlink ref="AL95" r:id="rId301" display="https://twitter.com/arunkumardr/status/1129789470822166530"/>
    <hyperlink ref="AL96" r:id="rId302" display="https://twitter.com/perinealpicasso/status/1128860953938759681"/>
    <hyperlink ref="AL97" r:id="rId303" display="https://twitter.com/gudaruk/status/1129951606068269058"/>
    <hyperlink ref="AL98" r:id="rId304" display="https://twitter.com/gudaruk/status/1130040612684587008"/>
    <hyperlink ref="AL99" r:id="rId305" display="https://twitter.com/irfanurology/status/1129789689559486464"/>
    <hyperlink ref="AL100" r:id="rId306" display="https://twitter.com/arunkumardr/status/1129789470822166530"/>
    <hyperlink ref="AL101" r:id="rId307" display="https://twitter.com/gudaruk/status/1129951606068269058"/>
    <hyperlink ref="AL102" r:id="rId308" display="https://twitter.com/gudaruk/status/1130040612684587008"/>
    <hyperlink ref="AL103" r:id="rId309" display="https://twitter.com/irfanurology/status/1129789689559486464"/>
    <hyperlink ref="AL104" r:id="rId310" display="https://twitter.com/arunkumardr/status/1129789470822166530"/>
    <hyperlink ref="AL105" r:id="rId311" display="https://twitter.com/gudaruk/status/1129951606068269058"/>
    <hyperlink ref="AL106" r:id="rId312" display="https://twitter.com/gudaruk/status/1130040612684587008"/>
    <hyperlink ref="AL107" r:id="rId313" display="https://twitter.com/irfanurology/status/1129789689559486464"/>
    <hyperlink ref="AL108" r:id="rId314" display="https://twitter.com/arunkumardr/status/1129789470822166530"/>
    <hyperlink ref="AL109" r:id="rId315" display="https://twitter.com/gudaruk/status/1129951606068269058"/>
    <hyperlink ref="AL110" r:id="rId316" display="https://twitter.com/gudaruk/status/1130040612684587008"/>
    <hyperlink ref="AL111" r:id="rId317" display="https://twitter.com/irfanurology/status/1129789689559486464"/>
    <hyperlink ref="AL112" r:id="rId318" display="https://twitter.com/irfanurology/status/1129789689559486464"/>
    <hyperlink ref="AL113" r:id="rId319" display="https://twitter.com/irfanurology/status/1129789689559486464"/>
    <hyperlink ref="AL114" r:id="rId320" display="https://twitter.com/irfanurology/status/1129789689559486464"/>
    <hyperlink ref="AL115" r:id="rId321" display="https://twitter.com/irfanurology/status/1129789689559486464"/>
    <hyperlink ref="AL116" r:id="rId322" display="https://twitter.com/irfanurology/status/1129789689559486464"/>
    <hyperlink ref="AL117" r:id="rId323" display="https://twitter.com/irfanurology/status/1129789689559486464"/>
    <hyperlink ref="AL118" r:id="rId324" display="https://twitter.com/irfanurology/status/1129789689559486464"/>
    <hyperlink ref="AL119" r:id="rId325" display="https://twitter.com/irfanurology/status/1129789689559486464"/>
    <hyperlink ref="AL120" r:id="rId326" display="https://twitter.com/irfanurology/status/1129789689559486464"/>
    <hyperlink ref="AL121" r:id="rId327" display="https://twitter.com/irfanurology/status/1129789689559486464"/>
    <hyperlink ref="AL122" r:id="rId328" display="https://twitter.com/irfanurology/status/1129789689559486464"/>
    <hyperlink ref="AL123" r:id="rId329" display="https://twitter.com/irfanurology/status/1129789689559486464"/>
    <hyperlink ref="AL124" r:id="rId330" display="https://twitter.com/irfanurology/status/1129789689559486464"/>
    <hyperlink ref="AL125" r:id="rId331" display="https://twitter.com/irfanurology/status/1129789689559486464"/>
    <hyperlink ref="AL126" r:id="rId332" display="https://twitter.com/irfanurology/status/1129789689559486464"/>
    <hyperlink ref="AL127" r:id="rId333" display="https://twitter.com/irfanurology/status/1129789689559486464"/>
    <hyperlink ref="AL128" r:id="rId334" display="https://twitter.com/arunkumardr/status/1129789470822166530"/>
    <hyperlink ref="AL129" r:id="rId335" display="https://twitter.com/gudaruk/status/1129951606068269058"/>
    <hyperlink ref="AL130" r:id="rId336" display="https://twitter.com/gudaruk/status/1130040612684587008"/>
    <hyperlink ref="AL131" r:id="rId337" display="https://twitter.com/arunkumardr/status/1129789470822166530"/>
    <hyperlink ref="AL132" r:id="rId338" display="https://twitter.com/gudaruk/status/1129951606068269058"/>
    <hyperlink ref="AL133" r:id="rId339" display="https://twitter.com/gudaruk/status/1130040612684587008"/>
    <hyperlink ref="AL134" r:id="rId340" display="https://twitter.com/arunkumardr/status/1129789470822166530"/>
    <hyperlink ref="AL135" r:id="rId341" display="https://twitter.com/gudaruk/status/1129951606068269058"/>
    <hyperlink ref="AL136" r:id="rId342" display="https://twitter.com/gudaruk/status/1130040612684587008"/>
    <hyperlink ref="AL137" r:id="rId343" display="https://twitter.com/arunkumardr/status/1129789470822166530"/>
    <hyperlink ref="AL138" r:id="rId344" display="https://twitter.com/gudaruk/status/1129951606068269058"/>
    <hyperlink ref="AL139" r:id="rId345" display="https://twitter.com/gudaruk/status/1130040612684587008"/>
    <hyperlink ref="AL140" r:id="rId346" display="https://twitter.com/arunkumardr/status/1129789470822166530"/>
    <hyperlink ref="AL141" r:id="rId347" display="https://twitter.com/gudaruk/status/1129951606068269058"/>
    <hyperlink ref="AL142" r:id="rId348" display="https://twitter.com/gudaruk/status/1130040612684587008"/>
    <hyperlink ref="AL143" r:id="rId349" display="https://twitter.com/arunkumardr/status/1129789470822166530"/>
    <hyperlink ref="AL144" r:id="rId350" display="https://twitter.com/gudaruk/status/1129951606068269058"/>
    <hyperlink ref="AL145" r:id="rId351" display="https://twitter.com/gudaruk/status/1130040612684587008"/>
    <hyperlink ref="AL146" r:id="rId352" display="https://twitter.com/arunkumardr/status/1129789470822166530"/>
    <hyperlink ref="AL147" r:id="rId353" display="https://twitter.com/gudaruk/status/1129951606068269058"/>
    <hyperlink ref="AL148" r:id="rId354" display="https://twitter.com/gudaruk/status/1130040612684587008"/>
    <hyperlink ref="AL149" r:id="rId355" display="https://twitter.com/arunkumardr/status/1129789470822166530"/>
    <hyperlink ref="AL150" r:id="rId356" display="https://twitter.com/gudaruk/status/1129951606068269058"/>
    <hyperlink ref="AL151" r:id="rId357" display="https://twitter.com/gudaruk/status/1130040612684587008"/>
    <hyperlink ref="AL152" r:id="rId358" display="https://twitter.com/arunkumardr/status/1129789470822166530"/>
    <hyperlink ref="AL153" r:id="rId359" display="https://twitter.com/gudaruk/status/1129951606068269058"/>
    <hyperlink ref="AL154" r:id="rId360" display="https://twitter.com/gudaruk/status/1130040612684587008"/>
    <hyperlink ref="AL155" r:id="rId361" display="https://twitter.com/arunkumardr/status/1129789470822166530"/>
    <hyperlink ref="AL156" r:id="rId362" display="https://twitter.com/gudaruk/status/1129951606068269058"/>
    <hyperlink ref="AL157" r:id="rId363" display="https://twitter.com/gudaruk/status/1130040612684587008"/>
    <hyperlink ref="AL158" r:id="rId364" display="https://twitter.com/arunkumardr/status/1129789470822166530"/>
    <hyperlink ref="AL159" r:id="rId365" display="https://twitter.com/gudaruk/status/1129951606068269058"/>
    <hyperlink ref="AL160" r:id="rId366" display="https://twitter.com/gudaruk/status/1130040612684587008"/>
    <hyperlink ref="AL161" r:id="rId367" display="https://twitter.com/arunkumardr/status/1129789470822166530"/>
    <hyperlink ref="AL162" r:id="rId368" display="https://twitter.com/gudaruk/status/1129899747303550976"/>
    <hyperlink ref="AL163" r:id="rId369" display="https://twitter.com/gudaruk/status/1129951606068269058"/>
    <hyperlink ref="AL164" r:id="rId370" display="https://twitter.com/gudaruk/status/1130040612684587008"/>
    <hyperlink ref="AL165" r:id="rId371" display="https://twitter.com/ashwintamhankar/status/1129722960682426368"/>
    <hyperlink ref="AL166" r:id="rId372" display="https://twitter.com/arunkumardr/status/1129789470822166530"/>
    <hyperlink ref="AL167" r:id="rId373" display="https://twitter.com/gudaruk/status/1129754810285199361"/>
    <hyperlink ref="AL168" r:id="rId374" display="https://twitter.com/gudaruk/status/1129951606068269058"/>
    <hyperlink ref="AL169" r:id="rId375" display="https://twitter.com/gudaruk/status/1130040612684587008"/>
    <hyperlink ref="AL170" r:id="rId376" display="https://twitter.com/arunkumardr/status/1129789470822166530"/>
    <hyperlink ref="AL171" r:id="rId377" display="https://twitter.com/gudaruk/status/1129951606068269058"/>
    <hyperlink ref="AL172" r:id="rId378" display="https://twitter.com/gudaruk/status/1130040612684587008"/>
    <hyperlink ref="AL173" r:id="rId379" display="https://twitter.com/arunkumardr/status/1129789470822166530"/>
    <hyperlink ref="AL174" r:id="rId380" display="https://twitter.com/gudaruk/status/1129951606068269058"/>
    <hyperlink ref="AL175" r:id="rId381" display="https://twitter.com/gudaruk/status/1130040612684587008"/>
    <hyperlink ref="AL176" r:id="rId382" display="https://twitter.com/arunkumardr/status/1129789470822166530"/>
    <hyperlink ref="AL177" r:id="rId383" display="https://twitter.com/arunkumardr/status/1129789470822166530"/>
    <hyperlink ref="AL178" r:id="rId384" display="https://twitter.com/arunkumardr/status/1129790987797008384"/>
    <hyperlink ref="AL179" r:id="rId385" display="https://twitter.com/gudaruk/status/1129951606068269058"/>
    <hyperlink ref="AL180" r:id="rId386" display="https://twitter.com/gudaruk/status/1130040612684587008"/>
    <hyperlink ref="AL181" r:id="rId387" display="https://twitter.com/gudaruk/status/1129951606068269058"/>
    <hyperlink ref="AL182" r:id="rId388" display="https://twitter.com/gudaruk/status/1130040612684587008"/>
    <hyperlink ref="AL183" r:id="rId389" display="https://twitter.com/gudaruk/status/1128582694793703424"/>
    <hyperlink ref="AL184" r:id="rId390" display="https://twitter.com/gudaruk/status/1129586883393015809"/>
    <hyperlink ref="AL185" r:id="rId391" display="https://twitter.com/gudaruk/status/1129744092471201793"/>
    <hyperlink ref="BN10" r:id="rId392" display="https://api.twitter.com/1.1/geo/id/6d5542f8d837770d.json"/>
  </hyperlinks>
  <printOptions/>
  <pageMargins left="0.7" right="0.7" top="0.75" bottom="0.75" header="0.3" footer="0.3"/>
  <pageSetup horizontalDpi="600" verticalDpi="600" orientation="portrait" r:id="rId396"/>
  <legacyDrawing r:id="rId394"/>
  <tableParts>
    <tablePart r:id="rId39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4"/>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7" width="33.8515625" style="0" bestFit="1" customWidth="1"/>
    <col min="8" max="8" width="34.57421875" style="0" bestFit="1" customWidth="1"/>
    <col min="9" max="9" width="39.00390625" style="0" bestFit="1" customWidth="1"/>
    <col min="10" max="10" width="33.8515625" style="0" bestFit="1" customWidth="1"/>
    <col min="11" max="11" width="34.57421875" style="0" bestFit="1" customWidth="1"/>
    <col min="12" max="12" width="39.00390625" style="0" bestFit="1" customWidth="1"/>
  </cols>
  <sheetData>
    <row r="1" spans="1:12" ht="14.5" customHeight="1">
      <c r="A1" s="13" t="s">
        <v>256</v>
      </c>
      <c r="B1" s="13" t="s">
        <v>257</v>
      </c>
      <c r="C1" s="13" t="s">
        <v>250</v>
      </c>
      <c r="D1" s="13" t="s">
        <v>251</v>
      </c>
      <c r="E1" s="13" t="s">
        <v>258</v>
      </c>
      <c r="F1" s="13" t="s">
        <v>144</v>
      </c>
      <c r="G1" s="13" t="s">
        <v>259</v>
      </c>
      <c r="H1" s="13" t="s">
        <v>260</v>
      </c>
      <c r="I1" s="13" t="s">
        <v>261</v>
      </c>
      <c r="J1" s="13" t="s">
        <v>262</v>
      </c>
      <c r="K1" s="13" t="s">
        <v>263</v>
      </c>
      <c r="L1" s="13" t="s">
        <v>264</v>
      </c>
    </row>
    <row r="2" spans="1:12" ht="15">
      <c r="A2" s="71" t="s">
        <v>992</v>
      </c>
      <c r="B2" s="71" t="s">
        <v>991</v>
      </c>
      <c r="C2" s="71">
        <v>13</v>
      </c>
      <c r="D2" s="131">
        <v>0.011081783225416864</v>
      </c>
      <c r="E2" s="131">
        <v>0.8149963077911481</v>
      </c>
      <c r="F2" s="71" t="s">
        <v>252</v>
      </c>
      <c r="G2" s="71" t="b">
        <v>0</v>
      </c>
      <c r="H2" s="71" t="b">
        <v>0</v>
      </c>
      <c r="I2" s="71" t="b">
        <v>0</v>
      </c>
      <c r="J2" s="71" t="b">
        <v>0</v>
      </c>
      <c r="K2" s="71" t="b">
        <v>0</v>
      </c>
      <c r="L2" s="71" t="b">
        <v>0</v>
      </c>
    </row>
    <row r="3" spans="1:12" ht="15">
      <c r="A3" s="71" t="s">
        <v>994</v>
      </c>
      <c r="B3" s="71" t="s">
        <v>995</v>
      </c>
      <c r="C3" s="71">
        <v>12</v>
      </c>
      <c r="D3" s="131">
        <v>0.010846417171258383</v>
      </c>
      <c r="E3" s="131">
        <v>1.7180862947830917</v>
      </c>
      <c r="F3" s="71" t="s">
        <v>252</v>
      </c>
      <c r="G3" s="71" t="b">
        <v>0</v>
      </c>
      <c r="H3" s="71" t="b">
        <v>0</v>
      </c>
      <c r="I3" s="71" t="b">
        <v>0</v>
      </c>
      <c r="J3" s="71" t="b">
        <v>0</v>
      </c>
      <c r="K3" s="71" t="b">
        <v>0</v>
      </c>
      <c r="L3" s="71" t="b">
        <v>0</v>
      </c>
    </row>
    <row r="4" spans="1:12" ht="15">
      <c r="A4" s="71" t="s">
        <v>991</v>
      </c>
      <c r="B4" s="71" t="s">
        <v>994</v>
      </c>
      <c r="C4" s="71">
        <v>9</v>
      </c>
      <c r="D4" s="131">
        <v>0.009798198425003993</v>
      </c>
      <c r="E4" s="131">
        <v>1.2573554562515985</v>
      </c>
      <c r="F4" s="71" t="s">
        <v>252</v>
      </c>
      <c r="G4" s="71" t="b">
        <v>0</v>
      </c>
      <c r="H4" s="71" t="b">
        <v>0</v>
      </c>
      <c r="I4" s="71" t="b">
        <v>0</v>
      </c>
      <c r="J4" s="71" t="b">
        <v>0</v>
      </c>
      <c r="K4" s="71" t="b">
        <v>0</v>
      </c>
      <c r="L4" s="71" t="b">
        <v>0</v>
      </c>
    </row>
    <row r="5" spans="1:12" ht="15">
      <c r="A5" s="71" t="s">
        <v>991</v>
      </c>
      <c r="B5" s="71" t="s">
        <v>992</v>
      </c>
      <c r="C5" s="71">
        <v>8</v>
      </c>
      <c r="D5" s="131">
        <v>0.009314865006349942</v>
      </c>
      <c r="E5" s="131">
        <v>0.8082629251321797</v>
      </c>
      <c r="F5" s="71" t="s">
        <v>252</v>
      </c>
      <c r="G5" s="71" t="b">
        <v>0</v>
      </c>
      <c r="H5" s="71" t="b">
        <v>0</v>
      </c>
      <c r="I5" s="71" t="b">
        <v>0</v>
      </c>
      <c r="J5" s="71" t="b">
        <v>0</v>
      </c>
      <c r="K5" s="71" t="b">
        <v>0</v>
      </c>
      <c r="L5" s="71" t="b">
        <v>0</v>
      </c>
    </row>
    <row r="6" spans="1:12" ht="15">
      <c r="A6" s="71" t="s">
        <v>1001</v>
      </c>
      <c r="B6" s="71" t="s">
        <v>1002</v>
      </c>
      <c r="C6" s="71">
        <v>8</v>
      </c>
      <c r="D6" s="131">
        <v>0.009314865006349942</v>
      </c>
      <c r="E6" s="131">
        <v>1.8941775538387728</v>
      </c>
      <c r="F6" s="71" t="s">
        <v>252</v>
      </c>
      <c r="G6" s="71" t="b">
        <v>0</v>
      </c>
      <c r="H6" s="71" t="b">
        <v>0</v>
      </c>
      <c r="I6" s="71" t="b">
        <v>0</v>
      </c>
      <c r="J6" s="71" t="b">
        <v>0</v>
      </c>
      <c r="K6" s="71" t="b">
        <v>0</v>
      </c>
      <c r="L6" s="71" t="b">
        <v>0</v>
      </c>
    </row>
    <row r="7" spans="1:12" ht="15">
      <c r="A7" s="71" t="s">
        <v>1002</v>
      </c>
      <c r="B7" s="71" t="s">
        <v>991</v>
      </c>
      <c r="C7" s="71">
        <v>8</v>
      </c>
      <c r="D7" s="131">
        <v>0.009314865006349942</v>
      </c>
      <c r="E7" s="131">
        <v>1.2062029338042173</v>
      </c>
      <c r="F7" s="71" t="s">
        <v>252</v>
      </c>
      <c r="G7" s="71" t="b">
        <v>0</v>
      </c>
      <c r="H7" s="71" t="b">
        <v>0</v>
      </c>
      <c r="I7" s="71" t="b">
        <v>0</v>
      </c>
      <c r="J7" s="71" t="b">
        <v>0</v>
      </c>
      <c r="K7" s="71" t="b">
        <v>0</v>
      </c>
      <c r="L7" s="71" t="b">
        <v>0</v>
      </c>
    </row>
    <row r="8" spans="1:12" ht="15">
      <c r="A8" s="71" t="s">
        <v>995</v>
      </c>
      <c r="B8" s="71" t="s">
        <v>1003</v>
      </c>
      <c r="C8" s="71">
        <v>8</v>
      </c>
      <c r="D8" s="131">
        <v>0.009314865006349942</v>
      </c>
      <c r="E8" s="131">
        <v>1.7558748556724915</v>
      </c>
      <c r="F8" s="71" t="s">
        <v>252</v>
      </c>
      <c r="G8" s="71" t="b">
        <v>0</v>
      </c>
      <c r="H8" s="71" t="b">
        <v>0</v>
      </c>
      <c r="I8" s="71" t="b">
        <v>0</v>
      </c>
      <c r="J8" s="71" t="b">
        <v>0</v>
      </c>
      <c r="K8" s="71" t="b">
        <v>0</v>
      </c>
      <c r="L8" s="71" t="b">
        <v>0</v>
      </c>
    </row>
    <row r="9" spans="1:12" ht="15">
      <c r="A9" s="71" t="s">
        <v>1003</v>
      </c>
      <c r="B9" s="71" t="s">
        <v>993</v>
      </c>
      <c r="C9" s="71">
        <v>8</v>
      </c>
      <c r="D9" s="131">
        <v>0.009314865006349942</v>
      </c>
      <c r="E9" s="131">
        <v>1.6833241885238797</v>
      </c>
      <c r="F9" s="71" t="s">
        <v>252</v>
      </c>
      <c r="G9" s="71" t="b">
        <v>0</v>
      </c>
      <c r="H9" s="71" t="b">
        <v>0</v>
      </c>
      <c r="I9" s="71" t="b">
        <v>0</v>
      </c>
      <c r="J9" s="71" t="b">
        <v>0</v>
      </c>
      <c r="K9" s="71" t="b">
        <v>0</v>
      </c>
      <c r="L9" s="71" t="b">
        <v>0</v>
      </c>
    </row>
    <row r="10" spans="1:12" ht="15">
      <c r="A10" s="71" t="s">
        <v>993</v>
      </c>
      <c r="B10" s="71" t="s">
        <v>1004</v>
      </c>
      <c r="C10" s="71">
        <v>8</v>
      </c>
      <c r="D10" s="131">
        <v>0.009314865006349942</v>
      </c>
      <c r="E10" s="131">
        <v>1.6833241885238797</v>
      </c>
      <c r="F10" s="71" t="s">
        <v>252</v>
      </c>
      <c r="G10" s="71" t="b">
        <v>0</v>
      </c>
      <c r="H10" s="71" t="b">
        <v>0</v>
      </c>
      <c r="I10" s="71" t="b">
        <v>0</v>
      </c>
      <c r="J10" s="71" t="b">
        <v>0</v>
      </c>
      <c r="K10" s="71" t="b">
        <v>0</v>
      </c>
      <c r="L10" s="71" t="b">
        <v>0</v>
      </c>
    </row>
    <row r="11" spans="1:12" ht="15">
      <c r="A11" s="71" t="s">
        <v>1004</v>
      </c>
      <c r="B11" s="71" t="s">
        <v>1132</v>
      </c>
      <c r="C11" s="71">
        <v>8</v>
      </c>
      <c r="D11" s="131">
        <v>0.009314865006349942</v>
      </c>
      <c r="E11" s="131">
        <v>1.8941775538387728</v>
      </c>
      <c r="F11" s="71" t="s">
        <v>252</v>
      </c>
      <c r="G11" s="71" t="b">
        <v>0</v>
      </c>
      <c r="H11" s="71" t="b">
        <v>0</v>
      </c>
      <c r="I11" s="71" t="b">
        <v>0</v>
      </c>
      <c r="J11" s="71" t="b">
        <v>0</v>
      </c>
      <c r="K11" s="71" t="b">
        <v>0</v>
      </c>
      <c r="L11" s="71" t="b">
        <v>0</v>
      </c>
    </row>
    <row r="12" spans="1:12" ht="15">
      <c r="A12" s="71" t="s">
        <v>1132</v>
      </c>
      <c r="B12" s="71" t="s">
        <v>1133</v>
      </c>
      <c r="C12" s="71">
        <v>8</v>
      </c>
      <c r="D12" s="131">
        <v>0.009314865006349942</v>
      </c>
      <c r="E12" s="131">
        <v>1.8941775538387728</v>
      </c>
      <c r="F12" s="71" t="s">
        <v>252</v>
      </c>
      <c r="G12" s="71" t="b">
        <v>0</v>
      </c>
      <c r="H12" s="71" t="b">
        <v>0</v>
      </c>
      <c r="I12" s="71" t="b">
        <v>0</v>
      </c>
      <c r="J12" s="71" t="b">
        <v>0</v>
      </c>
      <c r="K12" s="71" t="b">
        <v>0</v>
      </c>
      <c r="L12" s="71" t="b">
        <v>0</v>
      </c>
    </row>
    <row r="13" spans="1:12" ht="15">
      <c r="A13" s="71" t="s">
        <v>1133</v>
      </c>
      <c r="B13" s="71" t="s">
        <v>1134</v>
      </c>
      <c r="C13" s="71">
        <v>8</v>
      </c>
      <c r="D13" s="131">
        <v>0.009314865006349942</v>
      </c>
      <c r="E13" s="131">
        <v>1.8941775538387728</v>
      </c>
      <c r="F13" s="71" t="s">
        <v>252</v>
      </c>
      <c r="G13" s="71" t="b">
        <v>0</v>
      </c>
      <c r="H13" s="71" t="b">
        <v>0</v>
      </c>
      <c r="I13" s="71" t="b">
        <v>0</v>
      </c>
      <c r="J13" s="71" t="b">
        <v>0</v>
      </c>
      <c r="K13" s="71" t="b">
        <v>0</v>
      </c>
      <c r="L13" s="71" t="b">
        <v>0</v>
      </c>
    </row>
    <row r="14" spans="1:12" ht="15">
      <c r="A14" s="71" t="s">
        <v>1134</v>
      </c>
      <c r="B14" s="71" t="s">
        <v>992</v>
      </c>
      <c r="C14" s="71">
        <v>8</v>
      </c>
      <c r="D14" s="131">
        <v>0.009314865006349942</v>
      </c>
      <c r="E14" s="131">
        <v>1.320146286111054</v>
      </c>
      <c r="F14" s="71" t="s">
        <v>252</v>
      </c>
      <c r="G14" s="71" t="b">
        <v>0</v>
      </c>
      <c r="H14" s="71" t="b">
        <v>0</v>
      </c>
      <c r="I14" s="71" t="b">
        <v>0</v>
      </c>
      <c r="J14" s="71" t="b">
        <v>0</v>
      </c>
      <c r="K14" s="71" t="b">
        <v>0</v>
      </c>
      <c r="L14" s="71" t="b">
        <v>0</v>
      </c>
    </row>
    <row r="15" spans="1:12" ht="15">
      <c r="A15" s="71" t="s">
        <v>992</v>
      </c>
      <c r="B15" s="71" t="s">
        <v>1135</v>
      </c>
      <c r="C15" s="71">
        <v>8</v>
      </c>
      <c r="D15" s="131">
        <v>0.009314865006349942</v>
      </c>
      <c r="E15" s="131">
        <v>1.2921175625108106</v>
      </c>
      <c r="F15" s="71" t="s">
        <v>252</v>
      </c>
      <c r="G15" s="71" t="b">
        <v>0</v>
      </c>
      <c r="H15" s="71" t="b">
        <v>0</v>
      </c>
      <c r="I15" s="71" t="b">
        <v>0</v>
      </c>
      <c r="J15" s="71" t="b">
        <v>0</v>
      </c>
      <c r="K15" s="71" t="b">
        <v>0</v>
      </c>
      <c r="L15" s="71" t="b">
        <v>0</v>
      </c>
    </row>
    <row r="16" spans="1:12" ht="15">
      <c r="A16" s="71" t="s">
        <v>980</v>
      </c>
      <c r="B16" s="71" t="s">
        <v>1137</v>
      </c>
      <c r="C16" s="71">
        <v>6</v>
      </c>
      <c r="D16" s="131">
        <v>0.00809507245246926</v>
      </c>
      <c r="E16" s="131">
        <v>2.019116290447073</v>
      </c>
      <c r="F16" s="71" t="s">
        <v>252</v>
      </c>
      <c r="G16" s="71" t="b">
        <v>0</v>
      </c>
      <c r="H16" s="71" t="b">
        <v>0</v>
      </c>
      <c r="I16" s="71" t="b">
        <v>0</v>
      </c>
      <c r="J16" s="71" t="b">
        <v>0</v>
      </c>
      <c r="K16" s="71" t="b">
        <v>0</v>
      </c>
      <c r="L16" s="71" t="b">
        <v>0</v>
      </c>
    </row>
    <row r="17" spans="1:12" ht="15">
      <c r="A17" s="71" t="s">
        <v>1137</v>
      </c>
      <c r="B17" s="71" t="s">
        <v>1138</v>
      </c>
      <c r="C17" s="71">
        <v>6</v>
      </c>
      <c r="D17" s="131">
        <v>0.00809507245246926</v>
      </c>
      <c r="E17" s="131">
        <v>2.019116290447073</v>
      </c>
      <c r="F17" s="71" t="s">
        <v>252</v>
      </c>
      <c r="G17" s="71" t="b">
        <v>0</v>
      </c>
      <c r="H17" s="71" t="b">
        <v>0</v>
      </c>
      <c r="I17" s="71" t="b">
        <v>0</v>
      </c>
      <c r="J17" s="71" t="b">
        <v>0</v>
      </c>
      <c r="K17" s="71" t="b">
        <v>0</v>
      </c>
      <c r="L17" s="71" t="b">
        <v>0</v>
      </c>
    </row>
    <row r="18" spans="1:12" ht="15">
      <c r="A18" s="71" t="s">
        <v>344</v>
      </c>
      <c r="B18" s="71" t="s">
        <v>366</v>
      </c>
      <c r="C18" s="71">
        <v>5</v>
      </c>
      <c r="D18" s="131">
        <v>0.007331553814293601</v>
      </c>
      <c r="E18" s="131">
        <v>2.019116290447073</v>
      </c>
      <c r="F18" s="71" t="s">
        <v>252</v>
      </c>
      <c r="G18" s="71" t="b">
        <v>0</v>
      </c>
      <c r="H18" s="71" t="b">
        <v>0</v>
      </c>
      <c r="I18" s="71" t="b">
        <v>0</v>
      </c>
      <c r="J18" s="71" t="b">
        <v>0</v>
      </c>
      <c r="K18" s="71" t="b">
        <v>0</v>
      </c>
      <c r="L18" s="71" t="b">
        <v>0</v>
      </c>
    </row>
    <row r="19" spans="1:12" ht="15">
      <c r="A19" s="71" t="s">
        <v>366</v>
      </c>
      <c r="B19" s="71" t="s">
        <v>338</v>
      </c>
      <c r="C19" s="71">
        <v>5</v>
      </c>
      <c r="D19" s="131">
        <v>0.007331553814293601</v>
      </c>
      <c r="E19" s="131">
        <v>2.0982975364946976</v>
      </c>
      <c r="F19" s="71" t="s">
        <v>252</v>
      </c>
      <c r="G19" s="71" t="b">
        <v>0</v>
      </c>
      <c r="H19" s="71" t="b">
        <v>0</v>
      </c>
      <c r="I19" s="71" t="b">
        <v>0</v>
      </c>
      <c r="J19" s="71" t="b">
        <v>0</v>
      </c>
      <c r="K19" s="71" t="b">
        <v>0</v>
      </c>
      <c r="L19" s="71" t="b">
        <v>0</v>
      </c>
    </row>
    <row r="20" spans="1:12" ht="15">
      <c r="A20" s="71" t="s">
        <v>338</v>
      </c>
      <c r="B20" s="71" t="s">
        <v>334</v>
      </c>
      <c r="C20" s="71">
        <v>5</v>
      </c>
      <c r="D20" s="131">
        <v>0.007331553814293601</v>
      </c>
      <c r="E20" s="131">
        <v>1.9521695008164597</v>
      </c>
      <c r="F20" s="71" t="s">
        <v>252</v>
      </c>
      <c r="G20" s="71" t="b">
        <v>0</v>
      </c>
      <c r="H20" s="71" t="b">
        <v>0</v>
      </c>
      <c r="I20" s="71" t="b">
        <v>0</v>
      </c>
      <c r="J20" s="71" t="b">
        <v>0</v>
      </c>
      <c r="K20" s="71" t="b">
        <v>0</v>
      </c>
      <c r="L20" s="71" t="b">
        <v>0</v>
      </c>
    </row>
    <row r="21" spans="1:12" ht="15">
      <c r="A21" s="71" t="s">
        <v>334</v>
      </c>
      <c r="B21" s="71" t="s">
        <v>365</v>
      </c>
      <c r="C21" s="71">
        <v>5</v>
      </c>
      <c r="D21" s="131">
        <v>0.007331553814293601</v>
      </c>
      <c r="E21" s="131">
        <v>2.0982975364946976</v>
      </c>
      <c r="F21" s="71" t="s">
        <v>252</v>
      </c>
      <c r="G21" s="71" t="b">
        <v>0</v>
      </c>
      <c r="H21" s="71" t="b">
        <v>0</v>
      </c>
      <c r="I21" s="71" t="b">
        <v>0</v>
      </c>
      <c r="J21" s="71" t="b">
        <v>0</v>
      </c>
      <c r="K21" s="71" t="b">
        <v>0</v>
      </c>
      <c r="L21" s="71" t="b">
        <v>0</v>
      </c>
    </row>
    <row r="22" spans="1:12" ht="15">
      <c r="A22" s="71" t="s">
        <v>363</v>
      </c>
      <c r="B22" s="71" t="s">
        <v>362</v>
      </c>
      <c r="C22" s="71">
        <v>5</v>
      </c>
      <c r="D22" s="131">
        <v>0.007331553814293601</v>
      </c>
      <c r="E22" s="131">
        <v>2.0982975364946976</v>
      </c>
      <c r="F22" s="71" t="s">
        <v>252</v>
      </c>
      <c r="G22" s="71" t="b">
        <v>0</v>
      </c>
      <c r="H22" s="71" t="b">
        <v>0</v>
      </c>
      <c r="I22" s="71" t="b">
        <v>0</v>
      </c>
      <c r="J22" s="71" t="b">
        <v>0</v>
      </c>
      <c r="K22" s="71" t="b">
        <v>0</v>
      </c>
      <c r="L22" s="71" t="b">
        <v>0</v>
      </c>
    </row>
    <row r="23" spans="1:12" ht="15">
      <c r="A23" s="71" t="s">
        <v>362</v>
      </c>
      <c r="B23" s="71" t="s">
        <v>361</v>
      </c>
      <c r="C23" s="71">
        <v>5</v>
      </c>
      <c r="D23" s="131">
        <v>0.007331553814293601</v>
      </c>
      <c r="E23" s="131">
        <v>2.0982975364946976</v>
      </c>
      <c r="F23" s="71" t="s">
        <v>252</v>
      </c>
      <c r="G23" s="71" t="b">
        <v>0</v>
      </c>
      <c r="H23" s="71" t="b">
        <v>0</v>
      </c>
      <c r="I23" s="71" t="b">
        <v>0</v>
      </c>
      <c r="J23" s="71" t="b">
        <v>0</v>
      </c>
      <c r="K23" s="71" t="b">
        <v>0</v>
      </c>
      <c r="L23" s="71" t="b">
        <v>0</v>
      </c>
    </row>
    <row r="24" spans="1:12" ht="15">
      <c r="A24" s="71" t="s">
        <v>361</v>
      </c>
      <c r="B24" s="71" t="s">
        <v>360</v>
      </c>
      <c r="C24" s="71">
        <v>5</v>
      </c>
      <c r="D24" s="131">
        <v>0.007331553814293601</v>
      </c>
      <c r="E24" s="131">
        <v>2.0982975364946976</v>
      </c>
      <c r="F24" s="71" t="s">
        <v>252</v>
      </c>
      <c r="G24" s="71" t="b">
        <v>0</v>
      </c>
      <c r="H24" s="71" t="b">
        <v>0</v>
      </c>
      <c r="I24" s="71" t="b">
        <v>0</v>
      </c>
      <c r="J24" s="71" t="b">
        <v>0</v>
      </c>
      <c r="K24" s="71" t="b">
        <v>0</v>
      </c>
      <c r="L24" s="71" t="b">
        <v>0</v>
      </c>
    </row>
    <row r="25" spans="1:12" ht="15">
      <c r="A25" s="71" t="s">
        <v>360</v>
      </c>
      <c r="B25" s="71" t="s">
        <v>359</v>
      </c>
      <c r="C25" s="71">
        <v>5</v>
      </c>
      <c r="D25" s="131">
        <v>0.007331553814293601</v>
      </c>
      <c r="E25" s="131">
        <v>2.0982975364946976</v>
      </c>
      <c r="F25" s="71" t="s">
        <v>252</v>
      </c>
      <c r="G25" s="71" t="b">
        <v>0</v>
      </c>
      <c r="H25" s="71" t="b">
        <v>0</v>
      </c>
      <c r="I25" s="71" t="b">
        <v>0</v>
      </c>
      <c r="J25" s="71" t="b">
        <v>0</v>
      </c>
      <c r="K25" s="71" t="b">
        <v>0</v>
      </c>
      <c r="L25" s="71" t="b">
        <v>0</v>
      </c>
    </row>
    <row r="26" spans="1:12" ht="15">
      <c r="A26" s="71" t="s">
        <v>359</v>
      </c>
      <c r="B26" s="71" t="s">
        <v>358</v>
      </c>
      <c r="C26" s="71">
        <v>5</v>
      </c>
      <c r="D26" s="131">
        <v>0.007331553814293601</v>
      </c>
      <c r="E26" s="131">
        <v>2.0982975364946976</v>
      </c>
      <c r="F26" s="71" t="s">
        <v>252</v>
      </c>
      <c r="G26" s="71" t="b">
        <v>0</v>
      </c>
      <c r="H26" s="71" t="b">
        <v>0</v>
      </c>
      <c r="I26" s="71" t="b">
        <v>0</v>
      </c>
      <c r="J26" s="71" t="b">
        <v>0</v>
      </c>
      <c r="K26" s="71" t="b">
        <v>0</v>
      </c>
      <c r="L26" s="71" t="b">
        <v>0</v>
      </c>
    </row>
    <row r="27" spans="1:12" ht="15">
      <c r="A27" s="71" t="s">
        <v>358</v>
      </c>
      <c r="B27" s="71" t="s">
        <v>343</v>
      </c>
      <c r="C27" s="71">
        <v>5</v>
      </c>
      <c r="D27" s="131">
        <v>0.007331553814293601</v>
      </c>
      <c r="E27" s="131">
        <v>2.019116290447073</v>
      </c>
      <c r="F27" s="71" t="s">
        <v>252</v>
      </c>
      <c r="G27" s="71" t="b">
        <v>0</v>
      </c>
      <c r="H27" s="71" t="b">
        <v>0</v>
      </c>
      <c r="I27" s="71" t="b">
        <v>0</v>
      </c>
      <c r="J27" s="71" t="b">
        <v>0</v>
      </c>
      <c r="K27" s="71" t="b">
        <v>0</v>
      </c>
      <c r="L27" s="71" t="b">
        <v>0</v>
      </c>
    </row>
    <row r="28" spans="1:12" ht="15">
      <c r="A28" s="71" t="s">
        <v>343</v>
      </c>
      <c r="B28" s="71" t="s">
        <v>345</v>
      </c>
      <c r="C28" s="71">
        <v>5</v>
      </c>
      <c r="D28" s="131">
        <v>0.007331553814293601</v>
      </c>
      <c r="E28" s="131">
        <v>1.9399350443994479</v>
      </c>
      <c r="F28" s="71" t="s">
        <v>252</v>
      </c>
      <c r="G28" s="71" t="b">
        <v>0</v>
      </c>
      <c r="H28" s="71" t="b">
        <v>0</v>
      </c>
      <c r="I28" s="71" t="b">
        <v>0</v>
      </c>
      <c r="J28" s="71" t="b">
        <v>0</v>
      </c>
      <c r="K28" s="71" t="b">
        <v>0</v>
      </c>
      <c r="L28" s="71" t="b">
        <v>0</v>
      </c>
    </row>
    <row r="29" spans="1:12" ht="15">
      <c r="A29" s="71" t="s">
        <v>345</v>
      </c>
      <c r="B29" s="71" t="s">
        <v>357</v>
      </c>
      <c r="C29" s="71">
        <v>5</v>
      </c>
      <c r="D29" s="131">
        <v>0.007331553814293601</v>
      </c>
      <c r="E29" s="131">
        <v>2.019116290447073</v>
      </c>
      <c r="F29" s="71" t="s">
        <v>252</v>
      </c>
      <c r="G29" s="71" t="b">
        <v>0</v>
      </c>
      <c r="H29" s="71" t="b">
        <v>0</v>
      </c>
      <c r="I29" s="71" t="b">
        <v>0</v>
      </c>
      <c r="J29" s="71" t="b">
        <v>0</v>
      </c>
      <c r="K29" s="71" t="b">
        <v>0</v>
      </c>
      <c r="L29" s="71" t="b">
        <v>0</v>
      </c>
    </row>
    <row r="30" spans="1:12" ht="15">
      <c r="A30" s="71" t="s">
        <v>357</v>
      </c>
      <c r="B30" s="71" t="s">
        <v>336</v>
      </c>
      <c r="C30" s="71">
        <v>5</v>
      </c>
      <c r="D30" s="131">
        <v>0.007331553814293601</v>
      </c>
      <c r="E30" s="131">
        <v>2.0982975364946976</v>
      </c>
      <c r="F30" s="71" t="s">
        <v>252</v>
      </c>
      <c r="G30" s="71" t="b">
        <v>0</v>
      </c>
      <c r="H30" s="71" t="b">
        <v>0</v>
      </c>
      <c r="I30" s="71" t="b">
        <v>0</v>
      </c>
      <c r="J30" s="71" t="b">
        <v>0</v>
      </c>
      <c r="K30" s="71" t="b">
        <v>0</v>
      </c>
      <c r="L30" s="71" t="b">
        <v>0</v>
      </c>
    </row>
    <row r="31" spans="1:12" ht="15">
      <c r="A31" s="71" t="s">
        <v>336</v>
      </c>
      <c r="B31" s="71" t="s">
        <v>346</v>
      </c>
      <c r="C31" s="71">
        <v>5</v>
      </c>
      <c r="D31" s="131">
        <v>0.007331553814293601</v>
      </c>
      <c r="E31" s="131">
        <v>1.9521695008164597</v>
      </c>
      <c r="F31" s="71" t="s">
        <v>252</v>
      </c>
      <c r="G31" s="71" t="b">
        <v>0</v>
      </c>
      <c r="H31" s="71" t="b">
        <v>0</v>
      </c>
      <c r="I31" s="71" t="b">
        <v>0</v>
      </c>
      <c r="J31" s="71" t="b">
        <v>0</v>
      </c>
      <c r="K31" s="71" t="b">
        <v>0</v>
      </c>
      <c r="L31" s="71" t="b">
        <v>0</v>
      </c>
    </row>
    <row r="32" spans="1:12" ht="15">
      <c r="A32" s="71" t="s">
        <v>346</v>
      </c>
      <c r="B32" s="71" t="s">
        <v>356</v>
      </c>
      <c r="C32" s="71">
        <v>5</v>
      </c>
      <c r="D32" s="131">
        <v>0.007331553814293601</v>
      </c>
      <c r="E32" s="131">
        <v>1.9521695008164597</v>
      </c>
      <c r="F32" s="71" t="s">
        <v>252</v>
      </c>
      <c r="G32" s="71" t="b">
        <v>0</v>
      </c>
      <c r="H32" s="71" t="b">
        <v>0</v>
      </c>
      <c r="I32" s="71" t="b">
        <v>0</v>
      </c>
      <c r="J32" s="71" t="b">
        <v>0</v>
      </c>
      <c r="K32" s="71" t="b">
        <v>0</v>
      </c>
      <c r="L32" s="71" t="b">
        <v>0</v>
      </c>
    </row>
    <row r="33" spans="1:12" ht="15">
      <c r="A33" s="71" t="s">
        <v>356</v>
      </c>
      <c r="B33" s="71" t="s">
        <v>355</v>
      </c>
      <c r="C33" s="71">
        <v>5</v>
      </c>
      <c r="D33" s="131">
        <v>0.007331553814293601</v>
      </c>
      <c r="E33" s="131">
        <v>2.0982975364946976</v>
      </c>
      <c r="F33" s="71" t="s">
        <v>252</v>
      </c>
      <c r="G33" s="71" t="b">
        <v>0</v>
      </c>
      <c r="H33" s="71" t="b">
        <v>0</v>
      </c>
      <c r="I33" s="71" t="b">
        <v>0</v>
      </c>
      <c r="J33" s="71" t="b">
        <v>0</v>
      </c>
      <c r="K33" s="71" t="b">
        <v>0</v>
      </c>
      <c r="L33" s="71" t="b">
        <v>0</v>
      </c>
    </row>
    <row r="34" spans="1:12" ht="15">
      <c r="A34" s="71" t="s">
        <v>355</v>
      </c>
      <c r="B34" s="71" t="s">
        <v>327</v>
      </c>
      <c r="C34" s="71">
        <v>5</v>
      </c>
      <c r="D34" s="131">
        <v>0.007331553814293601</v>
      </c>
      <c r="E34" s="131">
        <v>2.0982975364946976</v>
      </c>
      <c r="F34" s="71" t="s">
        <v>252</v>
      </c>
      <c r="G34" s="71" t="b">
        <v>0</v>
      </c>
      <c r="H34" s="71" t="b">
        <v>0</v>
      </c>
      <c r="I34" s="71" t="b">
        <v>0</v>
      </c>
      <c r="J34" s="71" t="b">
        <v>0</v>
      </c>
      <c r="K34" s="71" t="b">
        <v>0</v>
      </c>
      <c r="L34" s="71" t="b">
        <v>0</v>
      </c>
    </row>
    <row r="35" spans="1:12" ht="15">
      <c r="A35" s="71" t="s">
        <v>992</v>
      </c>
      <c r="B35" s="71" t="s">
        <v>1141</v>
      </c>
      <c r="C35" s="71">
        <v>5</v>
      </c>
      <c r="D35" s="131">
        <v>0.007331553814293601</v>
      </c>
      <c r="E35" s="131">
        <v>1.2921175625108106</v>
      </c>
      <c r="F35" s="71" t="s">
        <v>252</v>
      </c>
      <c r="G35" s="71" t="b">
        <v>0</v>
      </c>
      <c r="H35" s="71" t="b">
        <v>0</v>
      </c>
      <c r="I35" s="71" t="b">
        <v>0</v>
      </c>
      <c r="J35" s="71" t="b">
        <v>0</v>
      </c>
      <c r="K35" s="71" t="b">
        <v>0</v>
      </c>
      <c r="L35" s="71" t="b">
        <v>0</v>
      </c>
    </row>
    <row r="36" spans="1:12" ht="15">
      <c r="A36" s="71" t="s">
        <v>1141</v>
      </c>
      <c r="B36" s="71" t="s">
        <v>1000</v>
      </c>
      <c r="C36" s="71">
        <v>5</v>
      </c>
      <c r="D36" s="131">
        <v>0.007331553814293601</v>
      </c>
      <c r="E36" s="131">
        <v>1.7972675408307164</v>
      </c>
      <c r="F36" s="71" t="s">
        <v>252</v>
      </c>
      <c r="G36" s="71" t="b">
        <v>0</v>
      </c>
      <c r="H36" s="71" t="b">
        <v>0</v>
      </c>
      <c r="I36" s="71" t="b">
        <v>0</v>
      </c>
      <c r="J36" s="71" t="b">
        <v>0</v>
      </c>
      <c r="K36" s="71" t="b">
        <v>0</v>
      </c>
      <c r="L36" s="71" t="b">
        <v>0</v>
      </c>
    </row>
    <row r="37" spans="1:12" ht="15">
      <c r="A37" s="71" t="s">
        <v>1000</v>
      </c>
      <c r="B37" s="71" t="s">
        <v>1142</v>
      </c>
      <c r="C37" s="71">
        <v>5</v>
      </c>
      <c r="D37" s="131">
        <v>0.007331553814293601</v>
      </c>
      <c r="E37" s="131">
        <v>1.7972675408307164</v>
      </c>
      <c r="F37" s="71" t="s">
        <v>252</v>
      </c>
      <c r="G37" s="71" t="b">
        <v>0</v>
      </c>
      <c r="H37" s="71" t="b">
        <v>0</v>
      </c>
      <c r="I37" s="71" t="b">
        <v>0</v>
      </c>
      <c r="J37" s="71" t="b">
        <v>0</v>
      </c>
      <c r="K37" s="71" t="b">
        <v>0</v>
      </c>
      <c r="L37" s="71" t="b">
        <v>0</v>
      </c>
    </row>
    <row r="38" spans="1:12" ht="15">
      <c r="A38" s="71" t="s">
        <v>1012</v>
      </c>
      <c r="B38" s="71" t="s">
        <v>339</v>
      </c>
      <c r="C38" s="71">
        <v>5</v>
      </c>
      <c r="D38" s="131">
        <v>0.007331553814293601</v>
      </c>
      <c r="E38" s="131">
        <v>2.019116290447073</v>
      </c>
      <c r="F38" s="71" t="s">
        <v>252</v>
      </c>
      <c r="G38" s="71" t="b">
        <v>0</v>
      </c>
      <c r="H38" s="71" t="b">
        <v>0</v>
      </c>
      <c r="I38" s="71" t="b">
        <v>0</v>
      </c>
      <c r="J38" s="71" t="b">
        <v>0</v>
      </c>
      <c r="K38" s="71" t="b">
        <v>0</v>
      </c>
      <c r="L38" s="71" t="b">
        <v>0</v>
      </c>
    </row>
    <row r="39" spans="1:12" ht="15">
      <c r="A39" s="71" t="s">
        <v>339</v>
      </c>
      <c r="B39" s="71" t="s">
        <v>1013</v>
      </c>
      <c r="C39" s="71">
        <v>5</v>
      </c>
      <c r="D39" s="131">
        <v>0.007331553814293601</v>
      </c>
      <c r="E39" s="131">
        <v>2.019116290447073</v>
      </c>
      <c r="F39" s="71" t="s">
        <v>252</v>
      </c>
      <c r="G39" s="71" t="b">
        <v>0</v>
      </c>
      <c r="H39" s="71" t="b">
        <v>0</v>
      </c>
      <c r="I39" s="71" t="b">
        <v>0</v>
      </c>
      <c r="J39" s="71" t="b">
        <v>0</v>
      </c>
      <c r="K39" s="71" t="b">
        <v>0</v>
      </c>
      <c r="L39" s="71" t="b">
        <v>0</v>
      </c>
    </row>
    <row r="40" spans="1:12" ht="15">
      <c r="A40" s="71" t="s">
        <v>1013</v>
      </c>
      <c r="B40" s="71" t="s">
        <v>1014</v>
      </c>
      <c r="C40" s="71">
        <v>5</v>
      </c>
      <c r="D40" s="131">
        <v>0.007331553814293601</v>
      </c>
      <c r="E40" s="131">
        <v>2.0982975364946976</v>
      </c>
      <c r="F40" s="71" t="s">
        <v>252</v>
      </c>
      <c r="G40" s="71" t="b">
        <v>0</v>
      </c>
      <c r="H40" s="71" t="b">
        <v>0</v>
      </c>
      <c r="I40" s="71" t="b">
        <v>0</v>
      </c>
      <c r="J40" s="71" t="b">
        <v>0</v>
      </c>
      <c r="K40" s="71" t="b">
        <v>0</v>
      </c>
      <c r="L40" s="71" t="b">
        <v>0</v>
      </c>
    </row>
    <row r="41" spans="1:12" ht="15">
      <c r="A41" s="71" t="s">
        <v>1014</v>
      </c>
      <c r="B41" s="71" t="s">
        <v>1015</v>
      </c>
      <c r="C41" s="71">
        <v>5</v>
      </c>
      <c r="D41" s="131">
        <v>0.007331553814293601</v>
      </c>
      <c r="E41" s="131">
        <v>2.0982975364946976</v>
      </c>
      <c r="F41" s="71" t="s">
        <v>252</v>
      </c>
      <c r="G41" s="71" t="b">
        <v>0</v>
      </c>
      <c r="H41" s="71" t="b">
        <v>0</v>
      </c>
      <c r="I41" s="71" t="b">
        <v>0</v>
      </c>
      <c r="J41" s="71" t="b">
        <v>0</v>
      </c>
      <c r="K41" s="71" t="b">
        <v>0</v>
      </c>
      <c r="L41" s="71" t="b">
        <v>0</v>
      </c>
    </row>
    <row r="42" spans="1:12" ht="15">
      <c r="A42" s="71" t="s">
        <v>1015</v>
      </c>
      <c r="B42" s="71" t="s">
        <v>1011</v>
      </c>
      <c r="C42" s="71">
        <v>5</v>
      </c>
      <c r="D42" s="131">
        <v>0.007331553814293601</v>
      </c>
      <c r="E42" s="131">
        <v>1.7972675408307164</v>
      </c>
      <c r="F42" s="71" t="s">
        <v>252</v>
      </c>
      <c r="G42" s="71" t="b">
        <v>0</v>
      </c>
      <c r="H42" s="71" t="b">
        <v>0</v>
      </c>
      <c r="I42" s="71" t="b">
        <v>0</v>
      </c>
      <c r="J42" s="71" t="b">
        <v>0</v>
      </c>
      <c r="K42" s="71" t="b">
        <v>0</v>
      </c>
      <c r="L42" s="71" t="b">
        <v>0</v>
      </c>
    </row>
    <row r="43" spans="1:12" ht="15">
      <c r="A43" s="71" t="s">
        <v>1011</v>
      </c>
      <c r="B43" s="71" t="s">
        <v>1016</v>
      </c>
      <c r="C43" s="71">
        <v>5</v>
      </c>
      <c r="D43" s="131">
        <v>0.007331553814293601</v>
      </c>
      <c r="E43" s="131">
        <v>1.7972675408307164</v>
      </c>
      <c r="F43" s="71" t="s">
        <v>252</v>
      </c>
      <c r="G43" s="71" t="b">
        <v>0</v>
      </c>
      <c r="H43" s="71" t="b">
        <v>0</v>
      </c>
      <c r="I43" s="71" t="b">
        <v>0</v>
      </c>
      <c r="J43" s="71" t="b">
        <v>0</v>
      </c>
      <c r="K43" s="71" t="b">
        <v>0</v>
      </c>
      <c r="L43" s="71" t="b">
        <v>0</v>
      </c>
    </row>
    <row r="44" spans="1:12" ht="15">
      <c r="A44" s="71" t="s">
        <v>1016</v>
      </c>
      <c r="B44" s="71" t="s">
        <v>1011</v>
      </c>
      <c r="C44" s="71">
        <v>5</v>
      </c>
      <c r="D44" s="131">
        <v>0.007331553814293601</v>
      </c>
      <c r="E44" s="131">
        <v>1.7972675408307164</v>
      </c>
      <c r="F44" s="71" t="s">
        <v>252</v>
      </c>
      <c r="G44" s="71" t="b">
        <v>0</v>
      </c>
      <c r="H44" s="71" t="b">
        <v>0</v>
      </c>
      <c r="I44" s="71" t="b">
        <v>0</v>
      </c>
      <c r="J44" s="71" t="b">
        <v>0</v>
      </c>
      <c r="K44" s="71" t="b">
        <v>0</v>
      </c>
      <c r="L44" s="71" t="b">
        <v>0</v>
      </c>
    </row>
    <row r="45" spans="1:12" ht="15">
      <c r="A45" s="71" t="s">
        <v>1011</v>
      </c>
      <c r="B45" s="71" t="s">
        <v>1017</v>
      </c>
      <c r="C45" s="71">
        <v>5</v>
      </c>
      <c r="D45" s="131">
        <v>0.007331553814293601</v>
      </c>
      <c r="E45" s="131">
        <v>1.7972675408307164</v>
      </c>
      <c r="F45" s="71" t="s">
        <v>252</v>
      </c>
      <c r="G45" s="71" t="b">
        <v>0</v>
      </c>
      <c r="H45" s="71" t="b">
        <v>0</v>
      </c>
      <c r="I45" s="71" t="b">
        <v>0</v>
      </c>
      <c r="J45" s="71" t="b">
        <v>0</v>
      </c>
      <c r="K45" s="71" t="b">
        <v>0</v>
      </c>
      <c r="L45" s="71" t="b">
        <v>0</v>
      </c>
    </row>
    <row r="46" spans="1:12" ht="15">
      <c r="A46" s="71" t="s">
        <v>1017</v>
      </c>
      <c r="B46" s="71" t="s">
        <v>992</v>
      </c>
      <c r="C46" s="71">
        <v>5</v>
      </c>
      <c r="D46" s="131">
        <v>0.007331553814293601</v>
      </c>
      <c r="E46" s="131">
        <v>1.320146286111054</v>
      </c>
      <c r="F46" s="71" t="s">
        <v>252</v>
      </c>
      <c r="G46" s="71" t="b">
        <v>0</v>
      </c>
      <c r="H46" s="71" t="b">
        <v>0</v>
      </c>
      <c r="I46" s="71" t="b">
        <v>0</v>
      </c>
      <c r="J46" s="71" t="b">
        <v>0</v>
      </c>
      <c r="K46" s="71" t="b">
        <v>0</v>
      </c>
      <c r="L46" s="71" t="b">
        <v>0</v>
      </c>
    </row>
    <row r="47" spans="1:12" ht="15">
      <c r="A47" s="71" t="s">
        <v>991</v>
      </c>
      <c r="B47" s="71" t="s">
        <v>1143</v>
      </c>
      <c r="C47" s="71">
        <v>5</v>
      </c>
      <c r="D47" s="131">
        <v>0.007331553814293601</v>
      </c>
      <c r="E47" s="131">
        <v>1.3822941928598984</v>
      </c>
      <c r="F47" s="71" t="s">
        <v>252</v>
      </c>
      <c r="G47" s="71" t="b">
        <v>0</v>
      </c>
      <c r="H47" s="71" t="b">
        <v>0</v>
      </c>
      <c r="I47" s="71" t="b">
        <v>0</v>
      </c>
      <c r="J47" s="71" t="b">
        <v>1</v>
      </c>
      <c r="K47" s="71" t="b">
        <v>0</v>
      </c>
      <c r="L47" s="71" t="b">
        <v>0</v>
      </c>
    </row>
    <row r="48" spans="1:12" ht="15">
      <c r="A48" s="71" t="s">
        <v>1143</v>
      </c>
      <c r="B48" s="71" t="s">
        <v>1136</v>
      </c>
      <c r="C48" s="71">
        <v>5</v>
      </c>
      <c r="D48" s="131">
        <v>0.007331553814293601</v>
      </c>
      <c r="E48" s="131">
        <v>2.019116290447073</v>
      </c>
      <c r="F48" s="71" t="s">
        <v>252</v>
      </c>
      <c r="G48" s="71" t="b">
        <v>1</v>
      </c>
      <c r="H48" s="71" t="b">
        <v>0</v>
      </c>
      <c r="I48" s="71" t="b">
        <v>0</v>
      </c>
      <c r="J48" s="71" t="b">
        <v>0</v>
      </c>
      <c r="K48" s="71" t="b">
        <v>0</v>
      </c>
      <c r="L48" s="71" t="b">
        <v>0</v>
      </c>
    </row>
    <row r="49" spans="1:12" ht="15">
      <c r="A49" s="71" t="s">
        <v>1136</v>
      </c>
      <c r="B49" s="71" t="s">
        <v>1144</v>
      </c>
      <c r="C49" s="71">
        <v>5</v>
      </c>
      <c r="D49" s="131">
        <v>0.007331553814293601</v>
      </c>
      <c r="E49" s="131">
        <v>2.019116290447073</v>
      </c>
      <c r="F49" s="71" t="s">
        <v>252</v>
      </c>
      <c r="G49" s="71" t="b">
        <v>0</v>
      </c>
      <c r="H49" s="71" t="b">
        <v>0</v>
      </c>
      <c r="I49" s="71" t="b">
        <v>0</v>
      </c>
      <c r="J49" s="71" t="b">
        <v>0</v>
      </c>
      <c r="K49" s="71" t="b">
        <v>0</v>
      </c>
      <c r="L49" s="71" t="b">
        <v>0</v>
      </c>
    </row>
    <row r="50" spans="1:12" ht="15">
      <c r="A50" s="71" t="s">
        <v>1144</v>
      </c>
      <c r="B50" s="71" t="s">
        <v>1145</v>
      </c>
      <c r="C50" s="71">
        <v>5</v>
      </c>
      <c r="D50" s="131">
        <v>0.007331553814293601</v>
      </c>
      <c r="E50" s="131">
        <v>2.0982975364946976</v>
      </c>
      <c r="F50" s="71" t="s">
        <v>252</v>
      </c>
      <c r="G50" s="71" t="b">
        <v>0</v>
      </c>
      <c r="H50" s="71" t="b">
        <v>0</v>
      </c>
      <c r="I50" s="71" t="b">
        <v>0</v>
      </c>
      <c r="J50" s="71" t="b">
        <v>0</v>
      </c>
      <c r="K50" s="71" t="b">
        <v>0</v>
      </c>
      <c r="L50" s="71" t="b">
        <v>0</v>
      </c>
    </row>
    <row r="51" spans="1:12" ht="15">
      <c r="A51" s="71" t="s">
        <v>1145</v>
      </c>
      <c r="B51" s="71" t="s">
        <v>980</v>
      </c>
      <c r="C51" s="71">
        <v>5</v>
      </c>
      <c r="D51" s="131">
        <v>0.007331553814293601</v>
      </c>
      <c r="E51" s="131">
        <v>2.019116290447073</v>
      </c>
      <c r="F51" s="71" t="s">
        <v>252</v>
      </c>
      <c r="G51" s="71" t="b">
        <v>0</v>
      </c>
      <c r="H51" s="71" t="b">
        <v>0</v>
      </c>
      <c r="I51" s="71" t="b">
        <v>0</v>
      </c>
      <c r="J51" s="71" t="b">
        <v>0</v>
      </c>
      <c r="K51" s="71" t="b">
        <v>0</v>
      </c>
      <c r="L51" s="71" t="b">
        <v>0</v>
      </c>
    </row>
    <row r="52" spans="1:12" ht="15">
      <c r="A52" s="71" t="s">
        <v>1138</v>
      </c>
      <c r="B52" s="71" t="s">
        <v>1139</v>
      </c>
      <c r="C52" s="71">
        <v>5</v>
      </c>
      <c r="D52" s="131">
        <v>0.007331553814293601</v>
      </c>
      <c r="E52" s="131">
        <v>1.9399350443994479</v>
      </c>
      <c r="F52" s="71" t="s">
        <v>252</v>
      </c>
      <c r="G52" s="71" t="b">
        <v>0</v>
      </c>
      <c r="H52" s="71" t="b">
        <v>0</v>
      </c>
      <c r="I52" s="71" t="b">
        <v>0</v>
      </c>
      <c r="J52" s="71" t="b">
        <v>0</v>
      </c>
      <c r="K52" s="71" t="b">
        <v>0</v>
      </c>
      <c r="L52" s="71" t="b">
        <v>0</v>
      </c>
    </row>
    <row r="53" spans="1:12" ht="15">
      <c r="A53" s="71" t="s">
        <v>1139</v>
      </c>
      <c r="B53" s="71" t="s">
        <v>1146</v>
      </c>
      <c r="C53" s="71">
        <v>5</v>
      </c>
      <c r="D53" s="131">
        <v>0.007331553814293601</v>
      </c>
      <c r="E53" s="131">
        <v>2.019116290447073</v>
      </c>
      <c r="F53" s="71" t="s">
        <v>252</v>
      </c>
      <c r="G53" s="71" t="b">
        <v>0</v>
      </c>
      <c r="H53" s="71" t="b">
        <v>0</v>
      </c>
      <c r="I53" s="71" t="b">
        <v>0</v>
      </c>
      <c r="J53" s="71" t="b">
        <v>0</v>
      </c>
      <c r="K53" s="71" t="b">
        <v>0</v>
      </c>
      <c r="L53" s="71" t="b">
        <v>0</v>
      </c>
    </row>
    <row r="54" spans="1:12" ht="15">
      <c r="A54" s="71" t="s">
        <v>1146</v>
      </c>
      <c r="B54" s="71" t="s">
        <v>1147</v>
      </c>
      <c r="C54" s="71">
        <v>5</v>
      </c>
      <c r="D54" s="131">
        <v>0.007331553814293601</v>
      </c>
      <c r="E54" s="131">
        <v>2.0982975364946976</v>
      </c>
      <c r="F54" s="71" t="s">
        <v>252</v>
      </c>
      <c r="G54" s="71" t="b">
        <v>0</v>
      </c>
      <c r="H54" s="71" t="b">
        <v>0</v>
      </c>
      <c r="I54" s="71" t="b">
        <v>0</v>
      </c>
      <c r="J54" s="71" t="b">
        <v>0</v>
      </c>
      <c r="K54" s="71" t="b">
        <v>0</v>
      </c>
      <c r="L54" s="71" t="b">
        <v>0</v>
      </c>
    </row>
    <row r="55" spans="1:12" ht="15">
      <c r="A55" s="71" t="s">
        <v>1147</v>
      </c>
      <c r="B55" s="71" t="s">
        <v>1148</v>
      </c>
      <c r="C55" s="71">
        <v>5</v>
      </c>
      <c r="D55" s="131">
        <v>0.007331553814293601</v>
      </c>
      <c r="E55" s="131">
        <v>2.0982975364946976</v>
      </c>
      <c r="F55" s="71" t="s">
        <v>252</v>
      </c>
      <c r="G55" s="71" t="b">
        <v>0</v>
      </c>
      <c r="H55" s="71" t="b">
        <v>0</v>
      </c>
      <c r="I55" s="71" t="b">
        <v>0</v>
      </c>
      <c r="J55" s="71" t="b">
        <v>0</v>
      </c>
      <c r="K55" s="71" t="b">
        <v>0</v>
      </c>
      <c r="L55" s="71" t="b">
        <v>0</v>
      </c>
    </row>
    <row r="56" spans="1:12" ht="15">
      <c r="A56" s="71" t="s">
        <v>1148</v>
      </c>
      <c r="B56" s="71" t="s">
        <v>1140</v>
      </c>
      <c r="C56" s="71">
        <v>5</v>
      </c>
      <c r="D56" s="131">
        <v>0.007331553814293601</v>
      </c>
      <c r="E56" s="131">
        <v>2.019116290447073</v>
      </c>
      <c r="F56" s="71" t="s">
        <v>252</v>
      </c>
      <c r="G56" s="71" t="b">
        <v>0</v>
      </c>
      <c r="H56" s="71" t="b">
        <v>0</v>
      </c>
      <c r="I56" s="71" t="b">
        <v>0</v>
      </c>
      <c r="J56" s="71" t="b">
        <v>0</v>
      </c>
      <c r="K56" s="71" t="b">
        <v>0</v>
      </c>
      <c r="L56" s="71" t="b">
        <v>0</v>
      </c>
    </row>
    <row r="57" spans="1:12" ht="15">
      <c r="A57" s="71" t="s">
        <v>365</v>
      </c>
      <c r="B57" s="71" t="s">
        <v>364</v>
      </c>
      <c r="C57" s="71">
        <v>4</v>
      </c>
      <c r="D57" s="131">
        <v>0.006438675081068351</v>
      </c>
      <c r="E57" s="131">
        <v>2.0982975364946976</v>
      </c>
      <c r="F57" s="71" t="s">
        <v>252</v>
      </c>
      <c r="G57" s="71" t="b">
        <v>0</v>
      </c>
      <c r="H57" s="71" t="b">
        <v>0</v>
      </c>
      <c r="I57" s="71" t="b">
        <v>0</v>
      </c>
      <c r="J57" s="71" t="b">
        <v>0</v>
      </c>
      <c r="K57" s="71" t="b">
        <v>0</v>
      </c>
      <c r="L57" s="71" t="b">
        <v>0</v>
      </c>
    </row>
    <row r="58" spans="1:12" ht="15">
      <c r="A58" s="71" t="s">
        <v>364</v>
      </c>
      <c r="B58" s="71" t="s">
        <v>363</v>
      </c>
      <c r="C58" s="71">
        <v>4</v>
      </c>
      <c r="D58" s="131">
        <v>0.006438675081068351</v>
      </c>
      <c r="E58" s="131">
        <v>2.0013875234866414</v>
      </c>
      <c r="F58" s="71" t="s">
        <v>252</v>
      </c>
      <c r="G58" s="71" t="b">
        <v>0</v>
      </c>
      <c r="H58" s="71" t="b">
        <v>0</v>
      </c>
      <c r="I58" s="71" t="b">
        <v>0</v>
      </c>
      <c r="J58" s="71" t="b">
        <v>0</v>
      </c>
      <c r="K58" s="71" t="b">
        <v>0</v>
      </c>
      <c r="L58" s="71" t="b">
        <v>0</v>
      </c>
    </row>
    <row r="59" spans="1:12" ht="15">
      <c r="A59" s="71" t="s">
        <v>332</v>
      </c>
      <c r="B59" s="71" t="s">
        <v>344</v>
      </c>
      <c r="C59" s="71">
        <v>3</v>
      </c>
      <c r="D59" s="131">
        <v>0.005383468159654665</v>
      </c>
      <c r="E59" s="131">
        <v>2.019116290447073</v>
      </c>
      <c r="F59" s="71" t="s">
        <v>252</v>
      </c>
      <c r="G59" s="71" t="b">
        <v>0</v>
      </c>
      <c r="H59" s="71" t="b">
        <v>0</v>
      </c>
      <c r="I59" s="71" t="b">
        <v>0</v>
      </c>
      <c r="J59" s="71" t="b">
        <v>0</v>
      </c>
      <c r="K59" s="71" t="b">
        <v>0</v>
      </c>
      <c r="L59" s="71" t="b">
        <v>0</v>
      </c>
    </row>
    <row r="60" spans="1:12" ht="15">
      <c r="A60" s="71" t="s">
        <v>327</v>
      </c>
      <c r="B60" s="71" t="s">
        <v>991</v>
      </c>
      <c r="C60" s="71">
        <v>3</v>
      </c>
      <c r="D60" s="131">
        <v>0.005383468159654665</v>
      </c>
      <c r="E60" s="131">
        <v>0.905172938140236</v>
      </c>
      <c r="F60" s="71" t="s">
        <v>252</v>
      </c>
      <c r="G60" s="71" t="b">
        <v>0</v>
      </c>
      <c r="H60" s="71" t="b">
        <v>0</v>
      </c>
      <c r="I60" s="71" t="b">
        <v>0</v>
      </c>
      <c r="J60" s="71" t="b">
        <v>0</v>
      </c>
      <c r="K60" s="71" t="b">
        <v>0</v>
      </c>
      <c r="L60" s="71" t="b">
        <v>0</v>
      </c>
    </row>
    <row r="61" spans="1:12" ht="15">
      <c r="A61" s="71" t="s">
        <v>991</v>
      </c>
      <c r="B61" s="71" t="s">
        <v>997</v>
      </c>
      <c r="C61" s="71">
        <v>3</v>
      </c>
      <c r="D61" s="131">
        <v>0.005383468159654665</v>
      </c>
      <c r="E61" s="131">
        <v>1.0812641971959174</v>
      </c>
      <c r="F61" s="71" t="s">
        <v>252</v>
      </c>
      <c r="G61" s="71" t="b">
        <v>0</v>
      </c>
      <c r="H61" s="71" t="b">
        <v>0</v>
      </c>
      <c r="I61" s="71" t="b">
        <v>0</v>
      </c>
      <c r="J61" s="71" t="b">
        <v>0</v>
      </c>
      <c r="K61" s="71" t="b">
        <v>0</v>
      </c>
      <c r="L61" s="71" t="b">
        <v>0</v>
      </c>
    </row>
    <row r="62" spans="1:12" ht="15">
      <c r="A62" s="71" t="s">
        <v>997</v>
      </c>
      <c r="B62" s="71" t="s">
        <v>1153</v>
      </c>
      <c r="C62" s="71">
        <v>3</v>
      </c>
      <c r="D62" s="131">
        <v>0.005383468159654665</v>
      </c>
      <c r="E62" s="131">
        <v>2.019116290447073</v>
      </c>
      <c r="F62" s="71" t="s">
        <v>252</v>
      </c>
      <c r="G62" s="71" t="b">
        <v>0</v>
      </c>
      <c r="H62" s="71" t="b">
        <v>0</v>
      </c>
      <c r="I62" s="71" t="b">
        <v>0</v>
      </c>
      <c r="J62" s="71" t="b">
        <v>0</v>
      </c>
      <c r="K62" s="71" t="b">
        <v>0</v>
      </c>
      <c r="L62" s="71" t="b">
        <v>0</v>
      </c>
    </row>
    <row r="63" spans="1:12" ht="15">
      <c r="A63" s="71" t="s">
        <v>1153</v>
      </c>
      <c r="B63" s="71" t="s">
        <v>1150</v>
      </c>
      <c r="C63" s="71">
        <v>3</v>
      </c>
      <c r="D63" s="131">
        <v>0.005383468159654665</v>
      </c>
      <c r="E63" s="131">
        <v>2.195207549502754</v>
      </c>
      <c r="F63" s="71" t="s">
        <v>252</v>
      </c>
      <c r="G63" s="71" t="b">
        <v>0</v>
      </c>
      <c r="H63" s="71" t="b">
        <v>0</v>
      </c>
      <c r="I63" s="71" t="b">
        <v>0</v>
      </c>
      <c r="J63" s="71" t="b">
        <v>0</v>
      </c>
      <c r="K63" s="71" t="b">
        <v>0</v>
      </c>
      <c r="L63" s="71" t="b">
        <v>0</v>
      </c>
    </row>
    <row r="64" spans="1:12" ht="15">
      <c r="A64" s="71" t="s">
        <v>1150</v>
      </c>
      <c r="B64" s="71" t="s">
        <v>997</v>
      </c>
      <c r="C64" s="71">
        <v>3</v>
      </c>
      <c r="D64" s="131">
        <v>0.005383468159654665</v>
      </c>
      <c r="E64" s="131">
        <v>1.8941775538387728</v>
      </c>
      <c r="F64" s="71" t="s">
        <v>252</v>
      </c>
      <c r="G64" s="71" t="b">
        <v>0</v>
      </c>
      <c r="H64" s="71" t="b">
        <v>0</v>
      </c>
      <c r="I64" s="71" t="b">
        <v>0</v>
      </c>
      <c r="J64" s="71" t="b">
        <v>0</v>
      </c>
      <c r="K64" s="71" t="b">
        <v>0</v>
      </c>
      <c r="L64" s="71" t="b">
        <v>0</v>
      </c>
    </row>
    <row r="65" spans="1:12" ht="15">
      <c r="A65" s="71" t="s">
        <v>997</v>
      </c>
      <c r="B65" s="71" t="s">
        <v>998</v>
      </c>
      <c r="C65" s="71">
        <v>3</v>
      </c>
      <c r="D65" s="131">
        <v>0.005383468159654665</v>
      </c>
      <c r="E65" s="131">
        <v>1.8941775538387728</v>
      </c>
      <c r="F65" s="71" t="s">
        <v>252</v>
      </c>
      <c r="G65" s="71" t="b">
        <v>0</v>
      </c>
      <c r="H65" s="71" t="b">
        <v>0</v>
      </c>
      <c r="I65" s="71" t="b">
        <v>0</v>
      </c>
      <c r="J65" s="71" t="b">
        <v>0</v>
      </c>
      <c r="K65" s="71" t="b">
        <v>0</v>
      </c>
      <c r="L65" s="71" t="b">
        <v>0</v>
      </c>
    </row>
    <row r="66" spans="1:12" ht="15">
      <c r="A66" s="71" t="s">
        <v>998</v>
      </c>
      <c r="B66" s="71" t="s">
        <v>1154</v>
      </c>
      <c r="C66" s="71">
        <v>3</v>
      </c>
      <c r="D66" s="131">
        <v>0.005383468159654665</v>
      </c>
      <c r="E66" s="131">
        <v>2.195207549502754</v>
      </c>
      <c r="F66" s="71" t="s">
        <v>252</v>
      </c>
      <c r="G66" s="71" t="b">
        <v>0</v>
      </c>
      <c r="H66" s="71" t="b">
        <v>0</v>
      </c>
      <c r="I66" s="71" t="b">
        <v>0</v>
      </c>
      <c r="J66" s="71" t="b">
        <v>0</v>
      </c>
      <c r="K66" s="71" t="b">
        <v>0</v>
      </c>
      <c r="L66" s="71" t="b">
        <v>0</v>
      </c>
    </row>
    <row r="67" spans="1:12" ht="15">
      <c r="A67" s="71" t="s">
        <v>1155</v>
      </c>
      <c r="B67" s="71" t="s">
        <v>1156</v>
      </c>
      <c r="C67" s="71">
        <v>3</v>
      </c>
      <c r="D67" s="131">
        <v>0.005383468159654665</v>
      </c>
      <c r="E67" s="131">
        <v>2.3201462861110542</v>
      </c>
      <c r="F67" s="71" t="s">
        <v>252</v>
      </c>
      <c r="G67" s="71" t="b">
        <v>0</v>
      </c>
      <c r="H67" s="71" t="b">
        <v>0</v>
      </c>
      <c r="I67" s="71" t="b">
        <v>0</v>
      </c>
      <c r="J67" s="71" t="b">
        <v>0</v>
      </c>
      <c r="K67" s="71" t="b">
        <v>0</v>
      </c>
      <c r="L67" s="71" t="b">
        <v>0</v>
      </c>
    </row>
    <row r="68" spans="1:12" ht="15">
      <c r="A68" s="71" t="s">
        <v>1156</v>
      </c>
      <c r="B68" s="71" t="s">
        <v>1157</v>
      </c>
      <c r="C68" s="71">
        <v>3</v>
      </c>
      <c r="D68" s="131">
        <v>0.005383468159654665</v>
      </c>
      <c r="E68" s="131">
        <v>2.3201462861110542</v>
      </c>
      <c r="F68" s="71" t="s">
        <v>252</v>
      </c>
      <c r="G68" s="71" t="b">
        <v>0</v>
      </c>
      <c r="H68" s="71" t="b">
        <v>0</v>
      </c>
      <c r="I68" s="71" t="b">
        <v>0</v>
      </c>
      <c r="J68" s="71" t="b">
        <v>0</v>
      </c>
      <c r="K68" s="71" t="b">
        <v>0</v>
      </c>
      <c r="L68" s="71" t="b">
        <v>0</v>
      </c>
    </row>
    <row r="69" spans="1:12" ht="15">
      <c r="A69" s="71" t="s">
        <v>1157</v>
      </c>
      <c r="B69" s="71" t="s">
        <v>1158</v>
      </c>
      <c r="C69" s="71">
        <v>3</v>
      </c>
      <c r="D69" s="131">
        <v>0.005383468159654665</v>
      </c>
      <c r="E69" s="131">
        <v>2.3201462861110542</v>
      </c>
      <c r="F69" s="71" t="s">
        <v>252</v>
      </c>
      <c r="G69" s="71" t="b">
        <v>0</v>
      </c>
      <c r="H69" s="71" t="b">
        <v>0</v>
      </c>
      <c r="I69" s="71" t="b">
        <v>0</v>
      </c>
      <c r="J69" s="71" t="b">
        <v>0</v>
      </c>
      <c r="K69" s="71" t="b">
        <v>0</v>
      </c>
      <c r="L69" s="71" t="b">
        <v>0</v>
      </c>
    </row>
    <row r="70" spans="1:12" ht="15">
      <c r="A70" s="71" t="s">
        <v>1158</v>
      </c>
      <c r="B70" s="71" t="s">
        <v>1159</v>
      </c>
      <c r="C70" s="71">
        <v>3</v>
      </c>
      <c r="D70" s="131">
        <v>0.005383468159654665</v>
      </c>
      <c r="E70" s="131">
        <v>2.3201462861110542</v>
      </c>
      <c r="F70" s="71" t="s">
        <v>252</v>
      </c>
      <c r="G70" s="71" t="b">
        <v>0</v>
      </c>
      <c r="H70" s="71" t="b">
        <v>0</v>
      </c>
      <c r="I70" s="71" t="b">
        <v>0</v>
      </c>
      <c r="J70" s="71" t="b">
        <v>0</v>
      </c>
      <c r="K70" s="71" t="b">
        <v>1</v>
      </c>
      <c r="L70" s="71" t="b">
        <v>0</v>
      </c>
    </row>
    <row r="71" spans="1:12" ht="15">
      <c r="A71" s="71" t="s">
        <v>1159</v>
      </c>
      <c r="B71" s="71" t="s">
        <v>1160</v>
      </c>
      <c r="C71" s="71">
        <v>3</v>
      </c>
      <c r="D71" s="131">
        <v>0.005383468159654665</v>
      </c>
      <c r="E71" s="131">
        <v>2.3201462861110542</v>
      </c>
      <c r="F71" s="71" t="s">
        <v>252</v>
      </c>
      <c r="G71" s="71" t="b">
        <v>0</v>
      </c>
      <c r="H71" s="71" t="b">
        <v>1</v>
      </c>
      <c r="I71" s="71" t="b">
        <v>0</v>
      </c>
      <c r="J71" s="71" t="b">
        <v>0</v>
      </c>
      <c r="K71" s="71" t="b">
        <v>0</v>
      </c>
      <c r="L71" s="71" t="b">
        <v>0</v>
      </c>
    </row>
    <row r="72" spans="1:12" ht="15">
      <c r="A72" s="71" t="s">
        <v>1160</v>
      </c>
      <c r="B72" s="71" t="s">
        <v>1161</v>
      </c>
      <c r="C72" s="71">
        <v>3</v>
      </c>
      <c r="D72" s="131">
        <v>0.005383468159654665</v>
      </c>
      <c r="E72" s="131">
        <v>2.3201462861110542</v>
      </c>
      <c r="F72" s="71" t="s">
        <v>252</v>
      </c>
      <c r="G72" s="71" t="b">
        <v>0</v>
      </c>
      <c r="H72" s="71" t="b">
        <v>0</v>
      </c>
      <c r="I72" s="71" t="b">
        <v>0</v>
      </c>
      <c r="J72" s="71" t="b">
        <v>0</v>
      </c>
      <c r="K72" s="71" t="b">
        <v>0</v>
      </c>
      <c r="L72" s="71" t="b">
        <v>0</v>
      </c>
    </row>
    <row r="73" spans="1:12" ht="15">
      <c r="A73" s="71" t="s">
        <v>1161</v>
      </c>
      <c r="B73" s="71" t="s">
        <v>1162</v>
      </c>
      <c r="C73" s="71">
        <v>3</v>
      </c>
      <c r="D73" s="131">
        <v>0.005383468159654665</v>
      </c>
      <c r="E73" s="131">
        <v>2.3201462861110542</v>
      </c>
      <c r="F73" s="71" t="s">
        <v>252</v>
      </c>
      <c r="G73" s="71" t="b">
        <v>0</v>
      </c>
      <c r="H73" s="71" t="b">
        <v>0</v>
      </c>
      <c r="I73" s="71" t="b">
        <v>0</v>
      </c>
      <c r="J73" s="71" t="b">
        <v>0</v>
      </c>
      <c r="K73" s="71" t="b">
        <v>0</v>
      </c>
      <c r="L73" s="71" t="b">
        <v>0</v>
      </c>
    </row>
    <row r="74" spans="1:12" ht="15">
      <c r="A74" s="71" t="s">
        <v>1162</v>
      </c>
      <c r="B74" s="71" t="s">
        <v>1163</v>
      </c>
      <c r="C74" s="71">
        <v>3</v>
      </c>
      <c r="D74" s="131">
        <v>0.005383468159654665</v>
      </c>
      <c r="E74" s="131">
        <v>2.3201462861110542</v>
      </c>
      <c r="F74" s="71" t="s">
        <v>252</v>
      </c>
      <c r="G74" s="71" t="b">
        <v>0</v>
      </c>
      <c r="H74" s="71" t="b">
        <v>0</v>
      </c>
      <c r="I74" s="71" t="b">
        <v>0</v>
      </c>
      <c r="J74" s="71" t="b">
        <v>0</v>
      </c>
      <c r="K74" s="71" t="b">
        <v>1</v>
      </c>
      <c r="L74" s="71" t="b">
        <v>0</v>
      </c>
    </row>
    <row r="75" spans="1:12" ht="15">
      <c r="A75" s="71" t="s">
        <v>1163</v>
      </c>
      <c r="B75" s="71" t="s">
        <v>993</v>
      </c>
      <c r="C75" s="71">
        <v>3</v>
      </c>
      <c r="D75" s="131">
        <v>0.005383468159654665</v>
      </c>
      <c r="E75" s="131">
        <v>1.6833241885238797</v>
      </c>
      <c r="F75" s="71" t="s">
        <v>252</v>
      </c>
      <c r="G75" s="71" t="b">
        <v>0</v>
      </c>
      <c r="H75" s="71" t="b">
        <v>1</v>
      </c>
      <c r="I75" s="71" t="b">
        <v>0</v>
      </c>
      <c r="J75" s="71" t="b">
        <v>0</v>
      </c>
      <c r="K75" s="71" t="b">
        <v>0</v>
      </c>
      <c r="L75" s="71" t="b">
        <v>0</v>
      </c>
    </row>
    <row r="76" spans="1:12" ht="15">
      <c r="A76" s="71" t="s">
        <v>993</v>
      </c>
      <c r="B76" s="71" t="s">
        <v>1164</v>
      </c>
      <c r="C76" s="71">
        <v>3</v>
      </c>
      <c r="D76" s="131">
        <v>0.005383468159654665</v>
      </c>
      <c r="E76" s="131">
        <v>1.6833241885238797</v>
      </c>
      <c r="F76" s="71" t="s">
        <v>252</v>
      </c>
      <c r="G76" s="71" t="b">
        <v>0</v>
      </c>
      <c r="H76" s="71" t="b">
        <v>0</v>
      </c>
      <c r="I76" s="71" t="b">
        <v>0</v>
      </c>
      <c r="J76" s="71" t="b">
        <v>0</v>
      </c>
      <c r="K76" s="71" t="b">
        <v>0</v>
      </c>
      <c r="L76" s="71" t="b">
        <v>0</v>
      </c>
    </row>
    <row r="77" spans="1:12" ht="15">
      <c r="A77" s="71" t="s">
        <v>1164</v>
      </c>
      <c r="B77" s="71" t="s">
        <v>1000</v>
      </c>
      <c r="C77" s="71">
        <v>3</v>
      </c>
      <c r="D77" s="131">
        <v>0.005383468159654665</v>
      </c>
      <c r="E77" s="131">
        <v>1.7972675408307166</v>
      </c>
      <c r="F77" s="71" t="s">
        <v>252</v>
      </c>
      <c r="G77" s="71" t="b">
        <v>0</v>
      </c>
      <c r="H77" s="71" t="b">
        <v>0</v>
      </c>
      <c r="I77" s="71" t="b">
        <v>0</v>
      </c>
      <c r="J77" s="71" t="b">
        <v>0</v>
      </c>
      <c r="K77" s="71" t="b">
        <v>0</v>
      </c>
      <c r="L77" s="71" t="b">
        <v>0</v>
      </c>
    </row>
    <row r="78" spans="1:12" ht="15">
      <c r="A78" s="71" t="s">
        <v>1000</v>
      </c>
      <c r="B78" s="71" t="s">
        <v>991</v>
      </c>
      <c r="C78" s="71">
        <v>3</v>
      </c>
      <c r="D78" s="131">
        <v>0.005383468159654665</v>
      </c>
      <c r="E78" s="131">
        <v>0.6833241885238797</v>
      </c>
      <c r="F78" s="71" t="s">
        <v>252</v>
      </c>
      <c r="G78" s="71" t="b">
        <v>0</v>
      </c>
      <c r="H78" s="71" t="b">
        <v>0</v>
      </c>
      <c r="I78" s="71" t="b">
        <v>0</v>
      </c>
      <c r="J78" s="71" t="b">
        <v>0</v>
      </c>
      <c r="K78" s="71" t="b">
        <v>0</v>
      </c>
      <c r="L78" s="71" t="b">
        <v>0</v>
      </c>
    </row>
    <row r="79" spans="1:12" ht="15">
      <c r="A79" s="71" t="s">
        <v>1009</v>
      </c>
      <c r="B79" s="71" t="s">
        <v>1165</v>
      </c>
      <c r="C79" s="71">
        <v>3</v>
      </c>
      <c r="D79" s="131">
        <v>0.005383468159654665</v>
      </c>
      <c r="E79" s="131">
        <v>2.3201462861110542</v>
      </c>
      <c r="F79" s="71" t="s">
        <v>252</v>
      </c>
      <c r="G79" s="71" t="b">
        <v>0</v>
      </c>
      <c r="H79" s="71" t="b">
        <v>0</v>
      </c>
      <c r="I79" s="71" t="b">
        <v>0</v>
      </c>
      <c r="J79" s="71" t="b">
        <v>0</v>
      </c>
      <c r="K79" s="71" t="b">
        <v>0</v>
      </c>
      <c r="L79" s="71" t="b">
        <v>0</v>
      </c>
    </row>
    <row r="80" spans="1:12" ht="15">
      <c r="A80" s="71" t="s">
        <v>1165</v>
      </c>
      <c r="B80" s="71" t="s">
        <v>1166</v>
      </c>
      <c r="C80" s="71">
        <v>3</v>
      </c>
      <c r="D80" s="131">
        <v>0.005383468159654665</v>
      </c>
      <c r="E80" s="131">
        <v>2.3201462861110542</v>
      </c>
      <c r="F80" s="71" t="s">
        <v>252</v>
      </c>
      <c r="G80" s="71" t="b">
        <v>0</v>
      </c>
      <c r="H80" s="71" t="b">
        <v>0</v>
      </c>
      <c r="I80" s="71" t="b">
        <v>0</v>
      </c>
      <c r="J80" s="71" t="b">
        <v>0</v>
      </c>
      <c r="K80" s="71" t="b">
        <v>0</v>
      </c>
      <c r="L80" s="71" t="b">
        <v>0</v>
      </c>
    </row>
    <row r="81" spans="1:12" ht="15">
      <c r="A81" s="71" t="s">
        <v>1166</v>
      </c>
      <c r="B81" s="71" t="s">
        <v>1167</v>
      </c>
      <c r="C81" s="71">
        <v>3</v>
      </c>
      <c r="D81" s="131">
        <v>0.005383468159654665</v>
      </c>
      <c r="E81" s="131">
        <v>2.3201462861110542</v>
      </c>
      <c r="F81" s="71" t="s">
        <v>252</v>
      </c>
      <c r="G81" s="71" t="b">
        <v>0</v>
      </c>
      <c r="H81" s="71" t="b">
        <v>0</v>
      </c>
      <c r="I81" s="71" t="b">
        <v>0</v>
      </c>
      <c r="J81" s="71" t="b">
        <v>0</v>
      </c>
      <c r="K81" s="71" t="b">
        <v>0</v>
      </c>
      <c r="L81" s="71" t="b">
        <v>0</v>
      </c>
    </row>
    <row r="82" spans="1:12" ht="15">
      <c r="A82" s="71" t="s">
        <v>1167</v>
      </c>
      <c r="B82" s="71" t="s">
        <v>1168</v>
      </c>
      <c r="C82" s="71">
        <v>3</v>
      </c>
      <c r="D82" s="131">
        <v>0.005383468159654665</v>
      </c>
      <c r="E82" s="131">
        <v>2.3201462861110542</v>
      </c>
      <c r="F82" s="71" t="s">
        <v>252</v>
      </c>
      <c r="G82" s="71" t="b">
        <v>0</v>
      </c>
      <c r="H82" s="71" t="b">
        <v>0</v>
      </c>
      <c r="I82" s="71" t="b">
        <v>0</v>
      </c>
      <c r="J82" s="71" t="b">
        <v>0</v>
      </c>
      <c r="K82" s="71" t="b">
        <v>0</v>
      </c>
      <c r="L82" s="71" t="b">
        <v>0</v>
      </c>
    </row>
    <row r="83" spans="1:12" ht="15">
      <c r="A83" s="71" t="s">
        <v>1168</v>
      </c>
      <c r="B83" s="71" t="s">
        <v>1169</v>
      </c>
      <c r="C83" s="71">
        <v>3</v>
      </c>
      <c r="D83" s="131">
        <v>0.005383468159654665</v>
      </c>
      <c r="E83" s="131">
        <v>2.3201462861110542</v>
      </c>
      <c r="F83" s="71" t="s">
        <v>252</v>
      </c>
      <c r="G83" s="71" t="b">
        <v>0</v>
      </c>
      <c r="H83" s="71" t="b">
        <v>0</v>
      </c>
      <c r="I83" s="71" t="b">
        <v>0</v>
      </c>
      <c r="J83" s="71" t="b">
        <v>0</v>
      </c>
      <c r="K83" s="71" t="b">
        <v>0</v>
      </c>
      <c r="L83" s="71" t="b">
        <v>0</v>
      </c>
    </row>
    <row r="84" spans="1:12" ht="15">
      <c r="A84" s="71" t="s">
        <v>1169</v>
      </c>
      <c r="B84" s="71" t="s">
        <v>1170</v>
      </c>
      <c r="C84" s="71">
        <v>3</v>
      </c>
      <c r="D84" s="131">
        <v>0.005383468159654665</v>
      </c>
      <c r="E84" s="131">
        <v>2.3201462861110542</v>
      </c>
      <c r="F84" s="71" t="s">
        <v>252</v>
      </c>
      <c r="G84" s="71" t="b">
        <v>0</v>
      </c>
      <c r="H84" s="71" t="b">
        <v>0</v>
      </c>
      <c r="I84" s="71" t="b">
        <v>0</v>
      </c>
      <c r="J84" s="71" t="b">
        <v>0</v>
      </c>
      <c r="K84" s="71" t="b">
        <v>0</v>
      </c>
      <c r="L84" s="71" t="b">
        <v>0</v>
      </c>
    </row>
    <row r="85" spans="1:12" ht="15">
      <c r="A85" s="71" t="s">
        <v>1170</v>
      </c>
      <c r="B85" s="71" t="s">
        <v>1006</v>
      </c>
      <c r="C85" s="71">
        <v>3</v>
      </c>
      <c r="D85" s="131">
        <v>0.005383468159654665</v>
      </c>
      <c r="E85" s="131">
        <v>2.195207549502754</v>
      </c>
      <c r="F85" s="71" t="s">
        <v>252</v>
      </c>
      <c r="G85" s="71" t="b">
        <v>0</v>
      </c>
      <c r="H85" s="71" t="b">
        <v>0</v>
      </c>
      <c r="I85" s="71" t="b">
        <v>0</v>
      </c>
      <c r="J85" s="71" t="b">
        <v>0</v>
      </c>
      <c r="K85" s="71" t="b">
        <v>0</v>
      </c>
      <c r="L85" s="71" t="b">
        <v>0</v>
      </c>
    </row>
    <row r="86" spans="1:12" ht="15">
      <c r="A86" s="71" t="s">
        <v>1006</v>
      </c>
      <c r="B86" s="71" t="s">
        <v>1007</v>
      </c>
      <c r="C86" s="71">
        <v>3</v>
      </c>
      <c r="D86" s="131">
        <v>0.005383468159654665</v>
      </c>
      <c r="E86" s="131">
        <v>2.070268812894454</v>
      </c>
      <c r="F86" s="71" t="s">
        <v>252</v>
      </c>
      <c r="G86" s="71" t="b">
        <v>0</v>
      </c>
      <c r="H86" s="71" t="b">
        <v>0</v>
      </c>
      <c r="I86" s="71" t="b">
        <v>0</v>
      </c>
      <c r="J86" s="71" t="b">
        <v>0</v>
      </c>
      <c r="K86" s="71" t="b">
        <v>0</v>
      </c>
      <c r="L86" s="71" t="b">
        <v>0</v>
      </c>
    </row>
    <row r="87" spans="1:12" ht="15">
      <c r="A87" s="71" t="s">
        <v>1007</v>
      </c>
      <c r="B87" s="71" t="s">
        <v>1171</v>
      </c>
      <c r="C87" s="71">
        <v>3</v>
      </c>
      <c r="D87" s="131">
        <v>0.005383468159654665</v>
      </c>
      <c r="E87" s="131">
        <v>2.195207549502754</v>
      </c>
      <c r="F87" s="71" t="s">
        <v>252</v>
      </c>
      <c r="G87" s="71" t="b">
        <v>0</v>
      </c>
      <c r="H87" s="71" t="b">
        <v>0</v>
      </c>
      <c r="I87" s="71" t="b">
        <v>0</v>
      </c>
      <c r="J87" s="71" t="b">
        <v>0</v>
      </c>
      <c r="K87" s="71" t="b">
        <v>0</v>
      </c>
      <c r="L87" s="71" t="b">
        <v>0</v>
      </c>
    </row>
    <row r="88" spans="1:12" ht="15">
      <c r="A88" s="71" t="s">
        <v>1171</v>
      </c>
      <c r="B88" s="71" t="s">
        <v>1008</v>
      </c>
      <c r="C88" s="71">
        <v>3</v>
      </c>
      <c r="D88" s="131">
        <v>0.005383468159654665</v>
      </c>
      <c r="E88" s="131">
        <v>2.195207549502754</v>
      </c>
      <c r="F88" s="71" t="s">
        <v>252</v>
      </c>
      <c r="G88" s="71" t="b">
        <v>0</v>
      </c>
      <c r="H88" s="71" t="b">
        <v>0</v>
      </c>
      <c r="I88" s="71" t="b">
        <v>0</v>
      </c>
      <c r="J88" s="71" t="b">
        <v>0</v>
      </c>
      <c r="K88" s="71" t="b">
        <v>0</v>
      </c>
      <c r="L88" s="71" t="b">
        <v>0</v>
      </c>
    </row>
    <row r="89" spans="1:12" ht="15">
      <c r="A89" s="71" t="s">
        <v>1008</v>
      </c>
      <c r="B89" s="71" t="s">
        <v>1149</v>
      </c>
      <c r="C89" s="71">
        <v>3</v>
      </c>
      <c r="D89" s="131">
        <v>0.005383468159654665</v>
      </c>
      <c r="E89" s="131">
        <v>2.070268812894454</v>
      </c>
      <c r="F89" s="71" t="s">
        <v>252</v>
      </c>
      <c r="G89" s="71" t="b">
        <v>0</v>
      </c>
      <c r="H89" s="71" t="b">
        <v>0</v>
      </c>
      <c r="I89" s="71" t="b">
        <v>0</v>
      </c>
      <c r="J89" s="71" t="b">
        <v>0</v>
      </c>
      <c r="K89" s="71" t="b">
        <v>0</v>
      </c>
      <c r="L89" s="71" t="b">
        <v>0</v>
      </c>
    </row>
    <row r="90" spans="1:12" ht="15">
      <c r="A90" s="71" t="s">
        <v>1149</v>
      </c>
      <c r="B90" s="71" t="s">
        <v>992</v>
      </c>
      <c r="C90" s="71">
        <v>3</v>
      </c>
      <c r="D90" s="131">
        <v>0.005383468159654665</v>
      </c>
      <c r="E90" s="131">
        <v>1.195207549502754</v>
      </c>
      <c r="F90" s="71" t="s">
        <v>252</v>
      </c>
      <c r="G90" s="71" t="b">
        <v>0</v>
      </c>
      <c r="H90" s="71" t="b">
        <v>0</v>
      </c>
      <c r="I90" s="71" t="b">
        <v>0</v>
      </c>
      <c r="J90" s="71" t="b">
        <v>0</v>
      </c>
      <c r="K90" s="71" t="b">
        <v>0</v>
      </c>
      <c r="L90" s="71" t="b">
        <v>0</v>
      </c>
    </row>
    <row r="91" spans="1:12" ht="15">
      <c r="A91" s="71" t="s">
        <v>992</v>
      </c>
      <c r="B91" s="71" t="s">
        <v>994</v>
      </c>
      <c r="C91" s="71">
        <v>3</v>
      </c>
      <c r="D91" s="131">
        <v>0.005383468159654665</v>
      </c>
      <c r="E91" s="131">
        <v>0.690057571182848</v>
      </c>
      <c r="F91" s="71" t="s">
        <v>252</v>
      </c>
      <c r="G91" s="71" t="b">
        <v>0</v>
      </c>
      <c r="H91" s="71" t="b">
        <v>0</v>
      </c>
      <c r="I91" s="71" t="b">
        <v>0</v>
      </c>
      <c r="J91" s="71" t="b">
        <v>0</v>
      </c>
      <c r="K91" s="71" t="b">
        <v>0</v>
      </c>
      <c r="L91" s="71" t="b">
        <v>0</v>
      </c>
    </row>
    <row r="92" spans="1:12" ht="15">
      <c r="A92" s="71" t="s">
        <v>995</v>
      </c>
      <c r="B92" s="71" t="s">
        <v>991</v>
      </c>
      <c r="C92" s="71">
        <v>3</v>
      </c>
      <c r="D92" s="131">
        <v>0.005383468159654665</v>
      </c>
      <c r="E92" s="131">
        <v>0.6419315033656546</v>
      </c>
      <c r="F92" s="71" t="s">
        <v>252</v>
      </c>
      <c r="G92" s="71" t="b">
        <v>0</v>
      </c>
      <c r="H92" s="71" t="b">
        <v>0</v>
      </c>
      <c r="I92" s="71" t="b">
        <v>0</v>
      </c>
      <c r="J92" s="71" t="b">
        <v>0</v>
      </c>
      <c r="K92" s="71" t="b">
        <v>0</v>
      </c>
      <c r="L92" s="71" t="b">
        <v>0</v>
      </c>
    </row>
    <row r="93" spans="1:12" ht="15">
      <c r="A93" s="71" t="s">
        <v>337</v>
      </c>
      <c r="B93" s="71" t="s">
        <v>344</v>
      </c>
      <c r="C93" s="71">
        <v>2</v>
      </c>
      <c r="D93" s="131">
        <v>0.0041099588294808646</v>
      </c>
      <c r="E93" s="131">
        <v>2.019116290447073</v>
      </c>
      <c r="F93" s="71" t="s">
        <v>252</v>
      </c>
      <c r="G93" s="71" t="b">
        <v>0</v>
      </c>
      <c r="H93" s="71" t="b">
        <v>0</v>
      </c>
      <c r="I93" s="71" t="b">
        <v>0</v>
      </c>
      <c r="J93" s="71" t="b">
        <v>0</v>
      </c>
      <c r="K93" s="71" t="b">
        <v>0</v>
      </c>
      <c r="L93" s="71" t="b">
        <v>0</v>
      </c>
    </row>
    <row r="94" spans="1:12" ht="15">
      <c r="A94" s="71" t="s">
        <v>338</v>
      </c>
      <c r="B94" s="71" t="s">
        <v>1151</v>
      </c>
      <c r="C94" s="71">
        <v>2</v>
      </c>
      <c r="D94" s="131">
        <v>0.0041099588294808646</v>
      </c>
      <c r="E94" s="131">
        <v>1.7760782417607783</v>
      </c>
      <c r="F94" s="71" t="s">
        <v>252</v>
      </c>
      <c r="G94" s="71" t="b">
        <v>0</v>
      </c>
      <c r="H94" s="71" t="b">
        <v>0</v>
      </c>
      <c r="I94" s="71" t="b">
        <v>0</v>
      </c>
      <c r="J94" s="71" t="b">
        <v>1</v>
      </c>
      <c r="K94" s="71" t="b">
        <v>0</v>
      </c>
      <c r="L94" s="71" t="b">
        <v>0</v>
      </c>
    </row>
    <row r="95" spans="1:12" ht="15">
      <c r="A95" s="71" t="s">
        <v>1151</v>
      </c>
      <c r="B95" s="71" t="s">
        <v>1176</v>
      </c>
      <c r="C95" s="71">
        <v>2</v>
      </c>
      <c r="D95" s="131">
        <v>0.0041099588294808646</v>
      </c>
      <c r="E95" s="131">
        <v>2.3201462861110542</v>
      </c>
      <c r="F95" s="71" t="s">
        <v>252</v>
      </c>
      <c r="G95" s="71" t="b">
        <v>1</v>
      </c>
      <c r="H95" s="71" t="b">
        <v>0</v>
      </c>
      <c r="I95" s="71" t="b">
        <v>0</v>
      </c>
      <c r="J95" s="71" t="b">
        <v>0</v>
      </c>
      <c r="K95" s="71" t="b">
        <v>0</v>
      </c>
      <c r="L95" s="71" t="b">
        <v>0</v>
      </c>
    </row>
    <row r="96" spans="1:12" ht="15">
      <c r="A96" s="71" t="s">
        <v>1176</v>
      </c>
      <c r="B96" s="71" t="s">
        <v>1177</v>
      </c>
      <c r="C96" s="71">
        <v>2</v>
      </c>
      <c r="D96" s="131">
        <v>0.0041099588294808646</v>
      </c>
      <c r="E96" s="131">
        <v>2.496237545166735</v>
      </c>
      <c r="F96" s="71" t="s">
        <v>252</v>
      </c>
      <c r="G96" s="71" t="b">
        <v>0</v>
      </c>
      <c r="H96" s="71" t="b">
        <v>0</v>
      </c>
      <c r="I96" s="71" t="b">
        <v>0</v>
      </c>
      <c r="J96" s="71" t="b">
        <v>0</v>
      </c>
      <c r="K96" s="71" t="b">
        <v>0</v>
      </c>
      <c r="L96" s="71" t="b">
        <v>0</v>
      </c>
    </row>
    <row r="97" spans="1:12" ht="15">
      <c r="A97" s="71" t="s">
        <v>1177</v>
      </c>
      <c r="B97" s="71" t="s">
        <v>1178</v>
      </c>
      <c r="C97" s="71">
        <v>2</v>
      </c>
      <c r="D97" s="131">
        <v>0.0041099588294808646</v>
      </c>
      <c r="E97" s="131">
        <v>2.496237545166735</v>
      </c>
      <c r="F97" s="71" t="s">
        <v>252</v>
      </c>
      <c r="G97" s="71" t="b">
        <v>0</v>
      </c>
      <c r="H97" s="71" t="b">
        <v>0</v>
      </c>
      <c r="I97" s="71" t="b">
        <v>0</v>
      </c>
      <c r="J97" s="71" t="b">
        <v>0</v>
      </c>
      <c r="K97" s="71" t="b">
        <v>0</v>
      </c>
      <c r="L97" s="71" t="b">
        <v>0</v>
      </c>
    </row>
    <row r="98" spans="1:12" ht="15">
      <c r="A98" s="71" t="s">
        <v>1178</v>
      </c>
      <c r="B98" s="71" t="s">
        <v>991</v>
      </c>
      <c r="C98" s="71">
        <v>2</v>
      </c>
      <c r="D98" s="131">
        <v>0.0041099588294808646</v>
      </c>
      <c r="E98" s="131">
        <v>1.2062029338042173</v>
      </c>
      <c r="F98" s="71" t="s">
        <v>252</v>
      </c>
      <c r="G98" s="71" t="b">
        <v>0</v>
      </c>
      <c r="H98" s="71" t="b">
        <v>0</v>
      </c>
      <c r="I98" s="71" t="b">
        <v>0</v>
      </c>
      <c r="J98" s="71" t="b">
        <v>0</v>
      </c>
      <c r="K98" s="71" t="b">
        <v>0</v>
      </c>
      <c r="L98" s="71" t="b">
        <v>0</v>
      </c>
    </row>
    <row r="99" spans="1:12" ht="15">
      <c r="A99" s="71" t="s">
        <v>1179</v>
      </c>
      <c r="B99" s="71" t="s">
        <v>992</v>
      </c>
      <c r="C99" s="71">
        <v>2</v>
      </c>
      <c r="D99" s="131">
        <v>0.0041099588294808646</v>
      </c>
      <c r="E99" s="131">
        <v>1.320146286111054</v>
      </c>
      <c r="F99" s="71" t="s">
        <v>252</v>
      </c>
      <c r="G99" s="71" t="b">
        <v>0</v>
      </c>
      <c r="H99" s="71" t="b">
        <v>0</v>
      </c>
      <c r="I99" s="71" t="b">
        <v>0</v>
      </c>
      <c r="J99" s="71" t="b">
        <v>0</v>
      </c>
      <c r="K99" s="71" t="b">
        <v>0</v>
      </c>
      <c r="L99" s="71" t="b">
        <v>0</v>
      </c>
    </row>
    <row r="100" spans="1:12" ht="15">
      <c r="A100" s="71" t="s">
        <v>1180</v>
      </c>
      <c r="B100" s="71" t="s">
        <v>1181</v>
      </c>
      <c r="C100" s="71">
        <v>2</v>
      </c>
      <c r="D100" s="131">
        <v>0.0041099588294808646</v>
      </c>
      <c r="E100" s="131">
        <v>2.496237545166735</v>
      </c>
      <c r="F100" s="71" t="s">
        <v>252</v>
      </c>
      <c r="G100" s="71" t="b">
        <v>0</v>
      </c>
      <c r="H100" s="71" t="b">
        <v>0</v>
      </c>
      <c r="I100" s="71" t="b">
        <v>0</v>
      </c>
      <c r="J100" s="71" t="b">
        <v>0</v>
      </c>
      <c r="K100" s="71" t="b">
        <v>0</v>
      </c>
      <c r="L100" s="71" t="b">
        <v>0</v>
      </c>
    </row>
    <row r="101" spans="1:12" ht="15">
      <c r="A101" s="71" t="s">
        <v>1181</v>
      </c>
      <c r="B101" s="71" t="s">
        <v>1182</v>
      </c>
      <c r="C101" s="71">
        <v>2</v>
      </c>
      <c r="D101" s="131">
        <v>0.0041099588294808646</v>
      </c>
      <c r="E101" s="131">
        <v>2.496237545166735</v>
      </c>
      <c r="F101" s="71" t="s">
        <v>252</v>
      </c>
      <c r="G101" s="71" t="b">
        <v>0</v>
      </c>
      <c r="H101" s="71" t="b">
        <v>0</v>
      </c>
      <c r="I101" s="71" t="b">
        <v>0</v>
      </c>
      <c r="J101" s="71" t="b">
        <v>0</v>
      </c>
      <c r="K101" s="71" t="b">
        <v>0</v>
      </c>
      <c r="L101" s="71" t="b">
        <v>0</v>
      </c>
    </row>
    <row r="102" spans="1:12" ht="15">
      <c r="A102" s="71" t="s">
        <v>1182</v>
      </c>
      <c r="B102" s="71" t="s">
        <v>1183</v>
      </c>
      <c r="C102" s="71">
        <v>2</v>
      </c>
      <c r="D102" s="131">
        <v>0.0041099588294808646</v>
      </c>
      <c r="E102" s="131">
        <v>2.496237545166735</v>
      </c>
      <c r="F102" s="71" t="s">
        <v>252</v>
      </c>
      <c r="G102" s="71" t="b">
        <v>0</v>
      </c>
      <c r="H102" s="71" t="b">
        <v>0</v>
      </c>
      <c r="I102" s="71" t="b">
        <v>0</v>
      </c>
      <c r="J102" s="71" t="b">
        <v>0</v>
      </c>
      <c r="K102" s="71" t="b">
        <v>0</v>
      </c>
      <c r="L102" s="71" t="b">
        <v>0</v>
      </c>
    </row>
    <row r="103" spans="1:12" ht="15">
      <c r="A103" s="71" t="s">
        <v>1183</v>
      </c>
      <c r="B103" s="71" t="s">
        <v>1152</v>
      </c>
      <c r="C103" s="71">
        <v>2</v>
      </c>
      <c r="D103" s="131">
        <v>0.0041099588294808646</v>
      </c>
      <c r="E103" s="131">
        <v>2.3201462861110542</v>
      </c>
      <c r="F103" s="71" t="s">
        <v>252</v>
      </c>
      <c r="G103" s="71" t="b">
        <v>0</v>
      </c>
      <c r="H103" s="71" t="b">
        <v>0</v>
      </c>
      <c r="I103" s="71" t="b">
        <v>0</v>
      </c>
      <c r="J103" s="71" t="b">
        <v>0</v>
      </c>
      <c r="K103" s="71" t="b">
        <v>0</v>
      </c>
      <c r="L103" s="71" t="b">
        <v>0</v>
      </c>
    </row>
    <row r="104" spans="1:12" ht="15">
      <c r="A104" s="71" t="s">
        <v>1152</v>
      </c>
      <c r="B104" s="71" t="s">
        <v>1184</v>
      </c>
      <c r="C104" s="71">
        <v>2</v>
      </c>
      <c r="D104" s="131">
        <v>0.0041099588294808646</v>
      </c>
      <c r="E104" s="131">
        <v>2.3201462861110542</v>
      </c>
      <c r="F104" s="71" t="s">
        <v>252</v>
      </c>
      <c r="G104" s="71" t="b">
        <v>0</v>
      </c>
      <c r="H104" s="71" t="b">
        <v>0</v>
      </c>
      <c r="I104" s="71" t="b">
        <v>0</v>
      </c>
      <c r="J104" s="71" t="b">
        <v>0</v>
      </c>
      <c r="K104" s="71" t="b">
        <v>0</v>
      </c>
      <c r="L104" s="71" t="b">
        <v>0</v>
      </c>
    </row>
    <row r="105" spans="1:12" ht="15">
      <c r="A105" s="71" t="s">
        <v>1184</v>
      </c>
      <c r="B105" s="71" t="s">
        <v>1185</v>
      </c>
      <c r="C105" s="71">
        <v>2</v>
      </c>
      <c r="D105" s="131">
        <v>0.0041099588294808646</v>
      </c>
      <c r="E105" s="131">
        <v>2.496237545166735</v>
      </c>
      <c r="F105" s="71" t="s">
        <v>252</v>
      </c>
      <c r="G105" s="71" t="b">
        <v>0</v>
      </c>
      <c r="H105" s="71" t="b">
        <v>0</v>
      </c>
      <c r="I105" s="71" t="b">
        <v>0</v>
      </c>
      <c r="J105" s="71" t="b">
        <v>0</v>
      </c>
      <c r="K105" s="71" t="b">
        <v>1</v>
      </c>
      <c r="L105" s="71" t="b">
        <v>0</v>
      </c>
    </row>
    <row r="106" spans="1:12" ht="15">
      <c r="A106" s="71" t="s">
        <v>1185</v>
      </c>
      <c r="B106" s="71" t="s">
        <v>1186</v>
      </c>
      <c r="C106" s="71">
        <v>2</v>
      </c>
      <c r="D106" s="131">
        <v>0.0041099588294808646</v>
      </c>
      <c r="E106" s="131">
        <v>2.496237545166735</v>
      </c>
      <c r="F106" s="71" t="s">
        <v>252</v>
      </c>
      <c r="G106" s="71" t="b">
        <v>0</v>
      </c>
      <c r="H106" s="71" t="b">
        <v>1</v>
      </c>
      <c r="I106" s="71" t="b">
        <v>0</v>
      </c>
      <c r="J106" s="71" t="b">
        <v>0</v>
      </c>
      <c r="K106" s="71" t="b">
        <v>0</v>
      </c>
      <c r="L106" s="71" t="b">
        <v>0</v>
      </c>
    </row>
    <row r="107" spans="1:12" ht="15">
      <c r="A107" s="71" t="s">
        <v>1186</v>
      </c>
      <c r="B107" s="71" t="s">
        <v>993</v>
      </c>
      <c r="C107" s="71">
        <v>2</v>
      </c>
      <c r="D107" s="131">
        <v>0.0041099588294808646</v>
      </c>
      <c r="E107" s="131">
        <v>1.6833241885238797</v>
      </c>
      <c r="F107" s="71" t="s">
        <v>252</v>
      </c>
      <c r="G107" s="71" t="b">
        <v>0</v>
      </c>
      <c r="H107" s="71" t="b">
        <v>0</v>
      </c>
      <c r="I107" s="71" t="b">
        <v>0</v>
      </c>
      <c r="J107" s="71" t="b">
        <v>0</v>
      </c>
      <c r="K107" s="71" t="b">
        <v>0</v>
      </c>
      <c r="L107" s="71" t="b">
        <v>0</v>
      </c>
    </row>
    <row r="108" spans="1:12" ht="15">
      <c r="A108" s="71" t="s">
        <v>993</v>
      </c>
      <c r="B108" s="71" t="s">
        <v>1000</v>
      </c>
      <c r="C108" s="71">
        <v>2</v>
      </c>
      <c r="D108" s="131">
        <v>0.0041099588294808646</v>
      </c>
      <c r="E108" s="131">
        <v>0.9843541841878608</v>
      </c>
      <c r="F108" s="71" t="s">
        <v>252</v>
      </c>
      <c r="G108" s="71" t="b">
        <v>0</v>
      </c>
      <c r="H108" s="71" t="b">
        <v>0</v>
      </c>
      <c r="I108" s="71" t="b">
        <v>0</v>
      </c>
      <c r="J108" s="71" t="b">
        <v>0</v>
      </c>
      <c r="K108" s="71" t="b">
        <v>0</v>
      </c>
      <c r="L108" s="71" t="b">
        <v>0</v>
      </c>
    </row>
    <row r="109" spans="1:12" ht="15">
      <c r="A109" s="71" t="s">
        <v>1000</v>
      </c>
      <c r="B109" s="71" t="s">
        <v>1187</v>
      </c>
      <c r="C109" s="71">
        <v>2</v>
      </c>
      <c r="D109" s="131">
        <v>0.0041099588294808646</v>
      </c>
      <c r="E109" s="131">
        <v>1.7972675408307164</v>
      </c>
      <c r="F109" s="71" t="s">
        <v>252</v>
      </c>
      <c r="G109" s="71" t="b">
        <v>0</v>
      </c>
      <c r="H109" s="71" t="b">
        <v>0</v>
      </c>
      <c r="I109" s="71" t="b">
        <v>0</v>
      </c>
      <c r="J109" s="71" t="b">
        <v>0</v>
      </c>
      <c r="K109" s="71" t="b">
        <v>0</v>
      </c>
      <c r="L109" s="71" t="b">
        <v>0</v>
      </c>
    </row>
    <row r="110" spans="1:12" ht="15">
      <c r="A110" s="71" t="s">
        <v>1187</v>
      </c>
      <c r="B110" s="71" t="s">
        <v>1188</v>
      </c>
      <c r="C110" s="71">
        <v>2</v>
      </c>
      <c r="D110" s="131">
        <v>0.0041099588294808646</v>
      </c>
      <c r="E110" s="131">
        <v>2.496237545166735</v>
      </c>
      <c r="F110" s="71" t="s">
        <v>252</v>
      </c>
      <c r="G110" s="71" t="b">
        <v>0</v>
      </c>
      <c r="H110" s="71" t="b">
        <v>0</v>
      </c>
      <c r="I110" s="71" t="b">
        <v>0</v>
      </c>
      <c r="J110" s="71" t="b">
        <v>0</v>
      </c>
      <c r="K110" s="71" t="b">
        <v>0</v>
      </c>
      <c r="L110" s="71" t="b">
        <v>0</v>
      </c>
    </row>
    <row r="111" spans="1:12" ht="15">
      <c r="A111" s="71" t="s">
        <v>1188</v>
      </c>
      <c r="B111" s="71" t="s">
        <v>1189</v>
      </c>
      <c r="C111" s="71">
        <v>2</v>
      </c>
      <c r="D111" s="131">
        <v>0.0041099588294808646</v>
      </c>
      <c r="E111" s="131">
        <v>2.496237545166735</v>
      </c>
      <c r="F111" s="71" t="s">
        <v>252</v>
      </c>
      <c r="G111" s="71" t="b">
        <v>0</v>
      </c>
      <c r="H111" s="71" t="b">
        <v>0</v>
      </c>
      <c r="I111" s="71" t="b">
        <v>0</v>
      </c>
      <c r="J111" s="71" t="b">
        <v>0</v>
      </c>
      <c r="K111" s="71" t="b">
        <v>0</v>
      </c>
      <c r="L111" s="71" t="b">
        <v>0</v>
      </c>
    </row>
    <row r="112" spans="1:12" ht="15">
      <c r="A112" s="71" t="s">
        <v>1189</v>
      </c>
      <c r="B112" s="71" t="s">
        <v>1190</v>
      </c>
      <c r="C112" s="71">
        <v>2</v>
      </c>
      <c r="D112" s="131">
        <v>0.0041099588294808646</v>
      </c>
      <c r="E112" s="131">
        <v>2.496237545166735</v>
      </c>
      <c r="F112" s="71" t="s">
        <v>252</v>
      </c>
      <c r="G112" s="71" t="b">
        <v>0</v>
      </c>
      <c r="H112" s="71" t="b">
        <v>0</v>
      </c>
      <c r="I112" s="71" t="b">
        <v>0</v>
      </c>
      <c r="J112" s="71" t="b">
        <v>0</v>
      </c>
      <c r="K112" s="71" t="b">
        <v>0</v>
      </c>
      <c r="L112" s="71" t="b">
        <v>0</v>
      </c>
    </row>
    <row r="113" spans="1:12" ht="15">
      <c r="A113" s="71" t="s">
        <v>1190</v>
      </c>
      <c r="B113" s="71" t="s">
        <v>1191</v>
      </c>
      <c r="C113" s="71">
        <v>2</v>
      </c>
      <c r="D113" s="131">
        <v>0.0041099588294808646</v>
      </c>
      <c r="E113" s="131">
        <v>2.496237545166735</v>
      </c>
      <c r="F113" s="71" t="s">
        <v>252</v>
      </c>
      <c r="G113" s="71" t="b">
        <v>0</v>
      </c>
      <c r="H113" s="71" t="b">
        <v>0</v>
      </c>
      <c r="I113" s="71" t="b">
        <v>0</v>
      </c>
      <c r="J113" s="71" t="b">
        <v>0</v>
      </c>
      <c r="K113" s="71" t="b">
        <v>0</v>
      </c>
      <c r="L113" s="71" t="b">
        <v>0</v>
      </c>
    </row>
    <row r="114" spans="1:12" ht="15">
      <c r="A114" s="71" t="s">
        <v>1191</v>
      </c>
      <c r="B114" s="71" t="s">
        <v>1192</v>
      </c>
      <c r="C114" s="71">
        <v>2</v>
      </c>
      <c r="D114" s="131">
        <v>0.0041099588294808646</v>
      </c>
      <c r="E114" s="131">
        <v>2.496237545166735</v>
      </c>
      <c r="F114" s="71" t="s">
        <v>252</v>
      </c>
      <c r="G114" s="71" t="b">
        <v>0</v>
      </c>
      <c r="H114" s="71" t="b">
        <v>0</v>
      </c>
      <c r="I114" s="71" t="b">
        <v>0</v>
      </c>
      <c r="J114" s="71" t="b">
        <v>0</v>
      </c>
      <c r="K114" s="71" t="b">
        <v>0</v>
      </c>
      <c r="L114" s="71" t="b">
        <v>0</v>
      </c>
    </row>
    <row r="115" spans="1:12" ht="15">
      <c r="A115" s="71" t="s">
        <v>1192</v>
      </c>
      <c r="B115" s="71" t="s">
        <v>1193</v>
      </c>
      <c r="C115" s="71">
        <v>2</v>
      </c>
      <c r="D115" s="131">
        <v>0.0041099588294808646</v>
      </c>
      <c r="E115" s="131">
        <v>2.496237545166735</v>
      </c>
      <c r="F115" s="71" t="s">
        <v>252</v>
      </c>
      <c r="G115" s="71" t="b">
        <v>0</v>
      </c>
      <c r="H115" s="71" t="b">
        <v>0</v>
      </c>
      <c r="I115" s="71" t="b">
        <v>0</v>
      </c>
      <c r="J115" s="71" t="b">
        <v>0</v>
      </c>
      <c r="K115" s="71" t="b">
        <v>0</v>
      </c>
      <c r="L115" s="71" t="b">
        <v>0</v>
      </c>
    </row>
    <row r="116" spans="1:12" ht="15">
      <c r="A116" s="71" t="s">
        <v>1193</v>
      </c>
      <c r="B116" s="71" t="s">
        <v>991</v>
      </c>
      <c r="C116" s="71">
        <v>2</v>
      </c>
      <c r="D116" s="131">
        <v>0.0041099588294808646</v>
      </c>
      <c r="E116" s="131">
        <v>1.2062029338042173</v>
      </c>
      <c r="F116" s="71" t="s">
        <v>252</v>
      </c>
      <c r="G116" s="71" t="b">
        <v>0</v>
      </c>
      <c r="H116" s="71" t="b">
        <v>0</v>
      </c>
      <c r="I116" s="71" t="b">
        <v>0</v>
      </c>
      <c r="J116" s="71" t="b">
        <v>0</v>
      </c>
      <c r="K116" s="71" t="b">
        <v>0</v>
      </c>
      <c r="L116" s="71" t="b">
        <v>0</v>
      </c>
    </row>
    <row r="117" spans="1:12" ht="15">
      <c r="A117" s="71" t="s">
        <v>354</v>
      </c>
      <c r="B117" s="71" t="s">
        <v>324</v>
      </c>
      <c r="C117" s="71">
        <v>2</v>
      </c>
      <c r="D117" s="131">
        <v>0.0041099588294808646</v>
      </c>
      <c r="E117" s="131">
        <v>2.195207549502754</v>
      </c>
      <c r="F117" s="71" t="s">
        <v>252</v>
      </c>
      <c r="G117" s="71" t="b">
        <v>0</v>
      </c>
      <c r="H117" s="71" t="b">
        <v>0</v>
      </c>
      <c r="I117" s="71" t="b">
        <v>0</v>
      </c>
      <c r="J117" s="71" t="b">
        <v>0</v>
      </c>
      <c r="K117" s="71" t="b">
        <v>0</v>
      </c>
      <c r="L117" s="71" t="b">
        <v>0</v>
      </c>
    </row>
    <row r="118" spans="1:12" ht="15">
      <c r="A118" s="71" t="s">
        <v>324</v>
      </c>
      <c r="B118" s="71" t="s">
        <v>353</v>
      </c>
      <c r="C118" s="71">
        <v>2</v>
      </c>
      <c r="D118" s="131">
        <v>0.0041099588294808646</v>
      </c>
      <c r="E118" s="131">
        <v>2.195207549502754</v>
      </c>
      <c r="F118" s="71" t="s">
        <v>252</v>
      </c>
      <c r="G118" s="71" t="b">
        <v>0</v>
      </c>
      <c r="H118" s="71" t="b">
        <v>0</v>
      </c>
      <c r="I118" s="71" t="b">
        <v>0</v>
      </c>
      <c r="J118" s="71" t="b">
        <v>0</v>
      </c>
      <c r="K118" s="71" t="b">
        <v>0</v>
      </c>
      <c r="L118" s="71" t="b">
        <v>0</v>
      </c>
    </row>
    <row r="119" spans="1:12" ht="15">
      <c r="A119" s="71" t="s">
        <v>353</v>
      </c>
      <c r="B119" s="71" t="s">
        <v>352</v>
      </c>
      <c r="C119" s="71">
        <v>2</v>
      </c>
      <c r="D119" s="131">
        <v>0.0041099588294808646</v>
      </c>
      <c r="E119" s="131">
        <v>2.496237545166735</v>
      </c>
      <c r="F119" s="71" t="s">
        <v>252</v>
      </c>
      <c r="G119" s="71" t="b">
        <v>0</v>
      </c>
      <c r="H119" s="71" t="b">
        <v>0</v>
      </c>
      <c r="I119" s="71" t="b">
        <v>0</v>
      </c>
      <c r="J119" s="71" t="b">
        <v>0</v>
      </c>
      <c r="K119" s="71" t="b">
        <v>0</v>
      </c>
      <c r="L119" s="71" t="b">
        <v>0</v>
      </c>
    </row>
    <row r="120" spans="1:12" ht="15">
      <c r="A120" s="71" t="s">
        <v>352</v>
      </c>
      <c r="B120" s="71" t="s">
        <v>351</v>
      </c>
      <c r="C120" s="71">
        <v>2</v>
      </c>
      <c r="D120" s="131">
        <v>0.0041099588294808646</v>
      </c>
      <c r="E120" s="131">
        <v>2.496237545166735</v>
      </c>
      <c r="F120" s="71" t="s">
        <v>252</v>
      </c>
      <c r="G120" s="71" t="b">
        <v>0</v>
      </c>
      <c r="H120" s="71" t="b">
        <v>0</v>
      </c>
      <c r="I120" s="71" t="b">
        <v>0</v>
      </c>
      <c r="J120" s="71" t="b">
        <v>0</v>
      </c>
      <c r="K120" s="71" t="b">
        <v>0</v>
      </c>
      <c r="L120" s="71" t="b">
        <v>0</v>
      </c>
    </row>
    <row r="121" spans="1:12" ht="15">
      <c r="A121" s="71" t="s">
        <v>351</v>
      </c>
      <c r="B121" s="71" t="s">
        <v>333</v>
      </c>
      <c r="C121" s="71">
        <v>2</v>
      </c>
      <c r="D121" s="131">
        <v>0.0041099588294808646</v>
      </c>
      <c r="E121" s="131">
        <v>2.496237545166735</v>
      </c>
      <c r="F121" s="71" t="s">
        <v>252</v>
      </c>
      <c r="G121" s="71" t="b">
        <v>0</v>
      </c>
      <c r="H121" s="71" t="b">
        <v>0</v>
      </c>
      <c r="I121" s="71" t="b">
        <v>0</v>
      </c>
      <c r="J121" s="71" t="b">
        <v>0</v>
      </c>
      <c r="K121" s="71" t="b">
        <v>0</v>
      </c>
      <c r="L121" s="71" t="b">
        <v>0</v>
      </c>
    </row>
    <row r="122" spans="1:12" ht="15">
      <c r="A122" s="71" t="s">
        <v>333</v>
      </c>
      <c r="B122" s="71" t="s">
        <v>350</v>
      </c>
      <c r="C122" s="71">
        <v>2</v>
      </c>
      <c r="D122" s="131">
        <v>0.0041099588294808646</v>
      </c>
      <c r="E122" s="131">
        <v>2.496237545166735</v>
      </c>
      <c r="F122" s="71" t="s">
        <v>252</v>
      </c>
      <c r="G122" s="71" t="b">
        <v>0</v>
      </c>
      <c r="H122" s="71" t="b">
        <v>0</v>
      </c>
      <c r="I122" s="71" t="b">
        <v>0</v>
      </c>
      <c r="J122" s="71" t="b">
        <v>0</v>
      </c>
      <c r="K122" s="71" t="b">
        <v>0</v>
      </c>
      <c r="L122" s="71" t="b">
        <v>0</v>
      </c>
    </row>
    <row r="123" spans="1:12" ht="15">
      <c r="A123" s="71" t="s">
        <v>350</v>
      </c>
      <c r="B123" s="71" t="s">
        <v>349</v>
      </c>
      <c r="C123" s="71">
        <v>2</v>
      </c>
      <c r="D123" s="131">
        <v>0.0041099588294808646</v>
      </c>
      <c r="E123" s="131">
        <v>2.496237545166735</v>
      </c>
      <c r="F123" s="71" t="s">
        <v>252</v>
      </c>
      <c r="G123" s="71" t="b">
        <v>0</v>
      </c>
      <c r="H123" s="71" t="b">
        <v>0</v>
      </c>
      <c r="I123" s="71" t="b">
        <v>0</v>
      </c>
      <c r="J123" s="71" t="b">
        <v>0</v>
      </c>
      <c r="K123" s="71" t="b">
        <v>0</v>
      </c>
      <c r="L123" s="71" t="b">
        <v>0</v>
      </c>
    </row>
    <row r="124" spans="1:12" ht="15">
      <c r="A124" s="71" t="s">
        <v>349</v>
      </c>
      <c r="B124" s="71" t="s">
        <v>348</v>
      </c>
      <c r="C124" s="71">
        <v>2</v>
      </c>
      <c r="D124" s="131">
        <v>0.0041099588294808646</v>
      </c>
      <c r="E124" s="131">
        <v>2.496237545166735</v>
      </c>
      <c r="F124" s="71" t="s">
        <v>252</v>
      </c>
      <c r="G124" s="71" t="b">
        <v>0</v>
      </c>
      <c r="H124" s="71" t="b">
        <v>0</v>
      </c>
      <c r="I124" s="71" t="b">
        <v>0</v>
      </c>
      <c r="J124" s="71" t="b">
        <v>0</v>
      </c>
      <c r="K124" s="71" t="b">
        <v>0</v>
      </c>
      <c r="L124" s="71" t="b">
        <v>0</v>
      </c>
    </row>
    <row r="125" spans="1:12" ht="15">
      <c r="A125" s="71" t="s">
        <v>348</v>
      </c>
      <c r="B125" s="71" t="s">
        <v>347</v>
      </c>
      <c r="C125" s="71">
        <v>2</v>
      </c>
      <c r="D125" s="131">
        <v>0.0041099588294808646</v>
      </c>
      <c r="E125" s="131">
        <v>2.496237545166735</v>
      </c>
      <c r="F125" s="71" t="s">
        <v>252</v>
      </c>
      <c r="G125" s="71" t="b">
        <v>0</v>
      </c>
      <c r="H125" s="71" t="b">
        <v>0</v>
      </c>
      <c r="I125" s="71" t="b">
        <v>0</v>
      </c>
      <c r="J125" s="71" t="b">
        <v>0</v>
      </c>
      <c r="K125" s="71" t="b">
        <v>0</v>
      </c>
      <c r="L125" s="71" t="b">
        <v>0</v>
      </c>
    </row>
    <row r="126" spans="1:12" ht="15">
      <c r="A126" s="71" t="s">
        <v>347</v>
      </c>
      <c r="B126" s="71" t="s">
        <v>1194</v>
      </c>
      <c r="C126" s="71">
        <v>2</v>
      </c>
      <c r="D126" s="131">
        <v>0.0041099588294808646</v>
      </c>
      <c r="E126" s="131">
        <v>2.496237545166735</v>
      </c>
      <c r="F126" s="71" t="s">
        <v>252</v>
      </c>
      <c r="G126" s="71" t="b">
        <v>0</v>
      </c>
      <c r="H126" s="71" t="b">
        <v>0</v>
      </c>
      <c r="I126" s="71" t="b">
        <v>0</v>
      </c>
      <c r="J126" s="71" t="b">
        <v>0</v>
      </c>
      <c r="K126" s="71" t="b">
        <v>0</v>
      </c>
      <c r="L126" s="71" t="b">
        <v>0</v>
      </c>
    </row>
    <row r="127" spans="1:12" ht="15">
      <c r="A127" s="71" t="s">
        <v>1194</v>
      </c>
      <c r="B127" s="71" t="s">
        <v>1195</v>
      </c>
      <c r="C127" s="71">
        <v>2</v>
      </c>
      <c r="D127" s="131">
        <v>0.0041099588294808646</v>
      </c>
      <c r="E127" s="131">
        <v>2.496237545166735</v>
      </c>
      <c r="F127" s="71" t="s">
        <v>252</v>
      </c>
      <c r="G127" s="71" t="b">
        <v>0</v>
      </c>
      <c r="H127" s="71" t="b">
        <v>0</v>
      </c>
      <c r="I127" s="71" t="b">
        <v>0</v>
      </c>
      <c r="J127" s="71" t="b">
        <v>0</v>
      </c>
      <c r="K127" s="71" t="b">
        <v>0</v>
      </c>
      <c r="L127" s="71" t="b">
        <v>0</v>
      </c>
    </row>
    <row r="128" spans="1:12" ht="15">
      <c r="A128" s="71" t="s">
        <v>1195</v>
      </c>
      <c r="B128" s="71" t="s">
        <v>991</v>
      </c>
      <c r="C128" s="71">
        <v>2</v>
      </c>
      <c r="D128" s="131">
        <v>0.0041099588294808646</v>
      </c>
      <c r="E128" s="131">
        <v>1.2062029338042173</v>
      </c>
      <c r="F128" s="71" t="s">
        <v>252</v>
      </c>
      <c r="G128" s="71" t="b">
        <v>0</v>
      </c>
      <c r="H128" s="71" t="b">
        <v>0</v>
      </c>
      <c r="I128" s="71" t="b">
        <v>0</v>
      </c>
      <c r="J128" s="71" t="b">
        <v>0</v>
      </c>
      <c r="K128" s="71" t="b">
        <v>0</v>
      </c>
      <c r="L128" s="71" t="b">
        <v>0</v>
      </c>
    </row>
    <row r="129" spans="1:12" ht="15">
      <c r="A129" s="71" t="s">
        <v>332</v>
      </c>
      <c r="B129" s="71" t="s">
        <v>344</v>
      </c>
      <c r="C129" s="71">
        <v>2</v>
      </c>
      <c r="D129" s="131">
        <v>0.008520022405708257</v>
      </c>
      <c r="E129" s="131">
        <v>1.5481846105451078</v>
      </c>
      <c r="F129" s="71" t="s">
        <v>944</v>
      </c>
      <c r="G129" s="71" t="b">
        <v>0</v>
      </c>
      <c r="H129" s="71" t="b">
        <v>0</v>
      </c>
      <c r="I129" s="71" t="b">
        <v>0</v>
      </c>
      <c r="J129" s="71" t="b">
        <v>0</v>
      </c>
      <c r="K129" s="71" t="b">
        <v>0</v>
      </c>
      <c r="L129" s="71" t="b">
        <v>0</v>
      </c>
    </row>
    <row r="130" spans="1:12" ht="15">
      <c r="A130" s="71" t="s">
        <v>344</v>
      </c>
      <c r="B130" s="71" t="s">
        <v>366</v>
      </c>
      <c r="C130" s="71">
        <v>2</v>
      </c>
      <c r="D130" s="131">
        <v>0.008520022405708257</v>
      </c>
      <c r="E130" s="131">
        <v>1.5481846105451078</v>
      </c>
      <c r="F130" s="71" t="s">
        <v>944</v>
      </c>
      <c r="G130" s="71" t="b">
        <v>0</v>
      </c>
      <c r="H130" s="71" t="b">
        <v>0</v>
      </c>
      <c r="I130" s="71" t="b">
        <v>0</v>
      </c>
      <c r="J130" s="71" t="b">
        <v>0</v>
      </c>
      <c r="K130" s="71" t="b">
        <v>0</v>
      </c>
      <c r="L130" s="71" t="b">
        <v>0</v>
      </c>
    </row>
    <row r="131" spans="1:12" ht="15">
      <c r="A131" s="71" t="s">
        <v>366</v>
      </c>
      <c r="B131" s="71" t="s">
        <v>338</v>
      </c>
      <c r="C131" s="71">
        <v>2</v>
      </c>
      <c r="D131" s="131">
        <v>0.008520022405708257</v>
      </c>
      <c r="E131" s="131">
        <v>1.724275869600789</v>
      </c>
      <c r="F131" s="71" t="s">
        <v>944</v>
      </c>
      <c r="G131" s="71" t="b">
        <v>0</v>
      </c>
      <c r="H131" s="71" t="b">
        <v>0</v>
      </c>
      <c r="I131" s="71" t="b">
        <v>0</v>
      </c>
      <c r="J131" s="71" t="b">
        <v>0</v>
      </c>
      <c r="K131" s="71" t="b">
        <v>0</v>
      </c>
      <c r="L131" s="71" t="b">
        <v>0</v>
      </c>
    </row>
    <row r="132" spans="1:12" ht="15">
      <c r="A132" s="71" t="s">
        <v>338</v>
      </c>
      <c r="B132" s="71" t="s">
        <v>334</v>
      </c>
      <c r="C132" s="71">
        <v>2</v>
      </c>
      <c r="D132" s="131">
        <v>0.008520022405708257</v>
      </c>
      <c r="E132" s="131">
        <v>1.724275869600789</v>
      </c>
      <c r="F132" s="71" t="s">
        <v>944</v>
      </c>
      <c r="G132" s="71" t="b">
        <v>0</v>
      </c>
      <c r="H132" s="71" t="b">
        <v>0</v>
      </c>
      <c r="I132" s="71" t="b">
        <v>0</v>
      </c>
      <c r="J132" s="71" t="b">
        <v>0</v>
      </c>
      <c r="K132" s="71" t="b">
        <v>0</v>
      </c>
      <c r="L132" s="71" t="b">
        <v>0</v>
      </c>
    </row>
    <row r="133" spans="1:12" ht="15">
      <c r="A133" s="71" t="s">
        <v>334</v>
      </c>
      <c r="B133" s="71" t="s">
        <v>365</v>
      </c>
      <c r="C133" s="71">
        <v>2</v>
      </c>
      <c r="D133" s="131">
        <v>0.008520022405708257</v>
      </c>
      <c r="E133" s="131">
        <v>1.724275869600789</v>
      </c>
      <c r="F133" s="71" t="s">
        <v>944</v>
      </c>
      <c r="G133" s="71" t="b">
        <v>0</v>
      </c>
      <c r="H133" s="71" t="b">
        <v>0</v>
      </c>
      <c r="I133" s="71" t="b">
        <v>0</v>
      </c>
      <c r="J133" s="71" t="b">
        <v>0</v>
      </c>
      <c r="K133" s="71" t="b">
        <v>0</v>
      </c>
      <c r="L133" s="71" t="b">
        <v>0</v>
      </c>
    </row>
    <row r="134" spans="1:12" ht="15">
      <c r="A134" s="71" t="s">
        <v>365</v>
      </c>
      <c r="B134" s="71" t="s">
        <v>364</v>
      </c>
      <c r="C134" s="71">
        <v>2</v>
      </c>
      <c r="D134" s="131">
        <v>0.008520022405708257</v>
      </c>
      <c r="E134" s="131">
        <v>1.724275869600789</v>
      </c>
      <c r="F134" s="71" t="s">
        <v>944</v>
      </c>
      <c r="G134" s="71" t="b">
        <v>0</v>
      </c>
      <c r="H134" s="71" t="b">
        <v>0</v>
      </c>
      <c r="I134" s="71" t="b">
        <v>0</v>
      </c>
      <c r="J134" s="71" t="b">
        <v>0</v>
      </c>
      <c r="K134" s="71" t="b">
        <v>0</v>
      </c>
      <c r="L134" s="71" t="b">
        <v>0</v>
      </c>
    </row>
    <row r="135" spans="1:12" ht="15">
      <c r="A135" s="71" t="s">
        <v>364</v>
      </c>
      <c r="B135" s="71" t="s">
        <v>363</v>
      </c>
      <c r="C135" s="71">
        <v>2</v>
      </c>
      <c r="D135" s="131">
        <v>0.008520022405708257</v>
      </c>
      <c r="E135" s="131">
        <v>1.724275869600789</v>
      </c>
      <c r="F135" s="71" t="s">
        <v>944</v>
      </c>
      <c r="G135" s="71" t="b">
        <v>0</v>
      </c>
      <c r="H135" s="71" t="b">
        <v>0</v>
      </c>
      <c r="I135" s="71" t="b">
        <v>0</v>
      </c>
      <c r="J135" s="71" t="b">
        <v>0</v>
      </c>
      <c r="K135" s="71" t="b">
        <v>0</v>
      </c>
      <c r="L135" s="71" t="b">
        <v>0</v>
      </c>
    </row>
    <row r="136" spans="1:12" ht="15">
      <c r="A136" s="71" t="s">
        <v>363</v>
      </c>
      <c r="B136" s="71" t="s">
        <v>362</v>
      </c>
      <c r="C136" s="71">
        <v>2</v>
      </c>
      <c r="D136" s="131">
        <v>0.008520022405708257</v>
      </c>
      <c r="E136" s="131">
        <v>1.724275869600789</v>
      </c>
      <c r="F136" s="71" t="s">
        <v>944</v>
      </c>
      <c r="G136" s="71" t="b">
        <v>0</v>
      </c>
      <c r="H136" s="71" t="b">
        <v>0</v>
      </c>
      <c r="I136" s="71" t="b">
        <v>0</v>
      </c>
      <c r="J136" s="71" t="b">
        <v>0</v>
      </c>
      <c r="K136" s="71" t="b">
        <v>0</v>
      </c>
      <c r="L136" s="71" t="b">
        <v>0</v>
      </c>
    </row>
    <row r="137" spans="1:12" ht="15">
      <c r="A137" s="71" t="s">
        <v>362</v>
      </c>
      <c r="B137" s="71" t="s">
        <v>361</v>
      </c>
      <c r="C137" s="71">
        <v>2</v>
      </c>
      <c r="D137" s="131">
        <v>0.008520022405708257</v>
      </c>
      <c r="E137" s="131">
        <v>1.724275869600789</v>
      </c>
      <c r="F137" s="71" t="s">
        <v>944</v>
      </c>
      <c r="G137" s="71" t="b">
        <v>0</v>
      </c>
      <c r="H137" s="71" t="b">
        <v>0</v>
      </c>
      <c r="I137" s="71" t="b">
        <v>0</v>
      </c>
      <c r="J137" s="71" t="b">
        <v>0</v>
      </c>
      <c r="K137" s="71" t="b">
        <v>0</v>
      </c>
      <c r="L137" s="71" t="b">
        <v>0</v>
      </c>
    </row>
    <row r="138" spans="1:12" ht="15">
      <c r="A138" s="71" t="s">
        <v>361</v>
      </c>
      <c r="B138" s="71" t="s">
        <v>360</v>
      </c>
      <c r="C138" s="71">
        <v>2</v>
      </c>
      <c r="D138" s="131">
        <v>0.008520022405708257</v>
      </c>
      <c r="E138" s="131">
        <v>1.724275869600789</v>
      </c>
      <c r="F138" s="71" t="s">
        <v>944</v>
      </c>
      <c r="G138" s="71" t="b">
        <v>0</v>
      </c>
      <c r="H138" s="71" t="b">
        <v>0</v>
      </c>
      <c r="I138" s="71" t="b">
        <v>0</v>
      </c>
      <c r="J138" s="71" t="b">
        <v>0</v>
      </c>
      <c r="K138" s="71" t="b">
        <v>0</v>
      </c>
      <c r="L138" s="71" t="b">
        <v>0</v>
      </c>
    </row>
    <row r="139" spans="1:12" ht="15">
      <c r="A139" s="71" t="s">
        <v>360</v>
      </c>
      <c r="B139" s="71" t="s">
        <v>359</v>
      </c>
      <c r="C139" s="71">
        <v>2</v>
      </c>
      <c r="D139" s="131">
        <v>0.008520022405708257</v>
      </c>
      <c r="E139" s="131">
        <v>1.724275869600789</v>
      </c>
      <c r="F139" s="71" t="s">
        <v>944</v>
      </c>
      <c r="G139" s="71" t="b">
        <v>0</v>
      </c>
      <c r="H139" s="71" t="b">
        <v>0</v>
      </c>
      <c r="I139" s="71" t="b">
        <v>0</v>
      </c>
      <c r="J139" s="71" t="b">
        <v>0</v>
      </c>
      <c r="K139" s="71" t="b">
        <v>0</v>
      </c>
      <c r="L139" s="71" t="b">
        <v>0</v>
      </c>
    </row>
    <row r="140" spans="1:12" ht="15">
      <c r="A140" s="71" t="s">
        <v>359</v>
      </c>
      <c r="B140" s="71" t="s">
        <v>358</v>
      </c>
      <c r="C140" s="71">
        <v>2</v>
      </c>
      <c r="D140" s="131">
        <v>0.008520022405708257</v>
      </c>
      <c r="E140" s="131">
        <v>1.724275869600789</v>
      </c>
      <c r="F140" s="71" t="s">
        <v>944</v>
      </c>
      <c r="G140" s="71" t="b">
        <v>0</v>
      </c>
      <c r="H140" s="71" t="b">
        <v>0</v>
      </c>
      <c r="I140" s="71" t="b">
        <v>0</v>
      </c>
      <c r="J140" s="71" t="b">
        <v>0</v>
      </c>
      <c r="K140" s="71" t="b">
        <v>0</v>
      </c>
      <c r="L140" s="71" t="b">
        <v>0</v>
      </c>
    </row>
    <row r="141" spans="1:12" ht="15">
      <c r="A141" s="71" t="s">
        <v>358</v>
      </c>
      <c r="B141" s="71" t="s">
        <v>343</v>
      </c>
      <c r="C141" s="71">
        <v>2</v>
      </c>
      <c r="D141" s="131">
        <v>0.008520022405708257</v>
      </c>
      <c r="E141" s="131">
        <v>1.5481846105451078</v>
      </c>
      <c r="F141" s="71" t="s">
        <v>944</v>
      </c>
      <c r="G141" s="71" t="b">
        <v>0</v>
      </c>
      <c r="H141" s="71" t="b">
        <v>0</v>
      </c>
      <c r="I141" s="71" t="b">
        <v>0</v>
      </c>
      <c r="J141" s="71" t="b">
        <v>0</v>
      </c>
      <c r="K141" s="71" t="b">
        <v>0</v>
      </c>
      <c r="L141" s="71" t="b">
        <v>0</v>
      </c>
    </row>
    <row r="142" spans="1:12" ht="15">
      <c r="A142" s="71" t="s">
        <v>343</v>
      </c>
      <c r="B142" s="71" t="s">
        <v>345</v>
      </c>
      <c r="C142" s="71">
        <v>2</v>
      </c>
      <c r="D142" s="131">
        <v>0.008520022405708257</v>
      </c>
      <c r="E142" s="131">
        <v>1.3720933514894265</v>
      </c>
      <c r="F142" s="71" t="s">
        <v>944</v>
      </c>
      <c r="G142" s="71" t="b">
        <v>0</v>
      </c>
      <c r="H142" s="71" t="b">
        <v>0</v>
      </c>
      <c r="I142" s="71" t="b">
        <v>0</v>
      </c>
      <c r="J142" s="71" t="b">
        <v>0</v>
      </c>
      <c r="K142" s="71" t="b">
        <v>0</v>
      </c>
      <c r="L142" s="71" t="b">
        <v>0</v>
      </c>
    </row>
    <row r="143" spans="1:12" ht="15">
      <c r="A143" s="71" t="s">
        <v>345</v>
      </c>
      <c r="B143" s="71" t="s">
        <v>357</v>
      </c>
      <c r="C143" s="71">
        <v>2</v>
      </c>
      <c r="D143" s="131">
        <v>0.008520022405708257</v>
      </c>
      <c r="E143" s="131">
        <v>1.5481846105451078</v>
      </c>
      <c r="F143" s="71" t="s">
        <v>944</v>
      </c>
      <c r="G143" s="71" t="b">
        <v>0</v>
      </c>
      <c r="H143" s="71" t="b">
        <v>0</v>
      </c>
      <c r="I143" s="71" t="b">
        <v>0</v>
      </c>
      <c r="J143" s="71" t="b">
        <v>0</v>
      </c>
      <c r="K143" s="71" t="b">
        <v>0</v>
      </c>
      <c r="L143" s="71" t="b">
        <v>0</v>
      </c>
    </row>
    <row r="144" spans="1:12" ht="15">
      <c r="A144" s="71" t="s">
        <v>357</v>
      </c>
      <c r="B144" s="71" t="s">
        <v>336</v>
      </c>
      <c r="C144" s="71">
        <v>2</v>
      </c>
      <c r="D144" s="131">
        <v>0.008520022405708257</v>
      </c>
      <c r="E144" s="131">
        <v>1.724275869600789</v>
      </c>
      <c r="F144" s="71" t="s">
        <v>944</v>
      </c>
      <c r="G144" s="71" t="b">
        <v>0</v>
      </c>
      <c r="H144" s="71" t="b">
        <v>0</v>
      </c>
      <c r="I144" s="71" t="b">
        <v>0</v>
      </c>
      <c r="J144" s="71" t="b">
        <v>0</v>
      </c>
      <c r="K144" s="71" t="b">
        <v>0</v>
      </c>
      <c r="L144" s="71" t="b">
        <v>0</v>
      </c>
    </row>
    <row r="145" spans="1:12" ht="15">
      <c r="A145" s="71" t="s">
        <v>336</v>
      </c>
      <c r="B145" s="71" t="s">
        <v>346</v>
      </c>
      <c r="C145" s="71">
        <v>2</v>
      </c>
      <c r="D145" s="131">
        <v>0.008520022405708257</v>
      </c>
      <c r="E145" s="131">
        <v>1.423245873936808</v>
      </c>
      <c r="F145" s="71" t="s">
        <v>944</v>
      </c>
      <c r="G145" s="71" t="b">
        <v>0</v>
      </c>
      <c r="H145" s="71" t="b">
        <v>0</v>
      </c>
      <c r="I145" s="71" t="b">
        <v>0</v>
      </c>
      <c r="J145" s="71" t="b">
        <v>0</v>
      </c>
      <c r="K145" s="71" t="b">
        <v>0</v>
      </c>
      <c r="L145" s="71" t="b">
        <v>0</v>
      </c>
    </row>
    <row r="146" spans="1:12" ht="15">
      <c r="A146" s="71" t="s">
        <v>346</v>
      </c>
      <c r="B146" s="71" t="s">
        <v>356</v>
      </c>
      <c r="C146" s="71">
        <v>2</v>
      </c>
      <c r="D146" s="131">
        <v>0.008520022405708257</v>
      </c>
      <c r="E146" s="131">
        <v>1.423245873936808</v>
      </c>
      <c r="F146" s="71" t="s">
        <v>944</v>
      </c>
      <c r="G146" s="71" t="b">
        <v>0</v>
      </c>
      <c r="H146" s="71" t="b">
        <v>0</v>
      </c>
      <c r="I146" s="71" t="b">
        <v>0</v>
      </c>
      <c r="J146" s="71" t="b">
        <v>0</v>
      </c>
      <c r="K146" s="71" t="b">
        <v>0</v>
      </c>
      <c r="L146" s="71" t="b">
        <v>0</v>
      </c>
    </row>
    <row r="147" spans="1:12" ht="15">
      <c r="A147" s="71" t="s">
        <v>356</v>
      </c>
      <c r="B147" s="71" t="s">
        <v>355</v>
      </c>
      <c r="C147" s="71">
        <v>2</v>
      </c>
      <c r="D147" s="131">
        <v>0.008520022405708257</v>
      </c>
      <c r="E147" s="131">
        <v>1.724275869600789</v>
      </c>
      <c r="F147" s="71" t="s">
        <v>944</v>
      </c>
      <c r="G147" s="71" t="b">
        <v>0</v>
      </c>
      <c r="H147" s="71" t="b">
        <v>0</v>
      </c>
      <c r="I147" s="71" t="b">
        <v>0</v>
      </c>
      <c r="J147" s="71" t="b">
        <v>0</v>
      </c>
      <c r="K147" s="71" t="b">
        <v>0</v>
      </c>
      <c r="L147" s="71" t="b">
        <v>0</v>
      </c>
    </row>
    <row r="148" spans="1:12" ht="15">
      <c r="A148" s="71" t="s">
        <v>355</v>
      </c>
      <c r="B148" s="71" t="s">
        <v>327</v>
      </c>
      <c r="C148" s="71">
        <v>2</v>
      </c>
      <c r="D148" s="131">
        <v>0.008520022405708257</v>
      </c>
      <c r="E148" s="131">
        <v>1.724275869600789</v>
      </c>
      <c r="F148" s="71" t="s">
        <v>944</v>
      </c>
      <c r="G148" s="71" t="b">
        <v>0</v>
      </c>
      <c r="H148" s="71" t="b">
        <v>0</v>
      </c>
      <c r="I148" s="71" t="b">
        <v>0</v>
      </c>
      <c r="J148" s="71" t="b">
        <v>0</v>
      </c>
      <c r="K148" s="71" t="b">
        <v>0</v>
      </c>
      <c r="L148" s="71" t="b">
        <v>0</v>
      </c>
    </row>
    <row r="149" spans="1:12" ht="15">
      <c r="A149" s="71" t="s">
        <v>327</v>
      </c>
      <c r="B149" s="71" t="s">
        <v>991</v>
      </c>
      <c r="C149" s="71">
        <v>2</v>
      </c>
      <c r="D149" s="131">
        <v>0.008520022405708257</v>
      </c>
      <c r="E149" s="131">
        <v>1.2471546148811266</v>
      </c>
      <c r="F149" s="71" t="s">
        <v>944</v>
      </c>
      <c r="G149" s="71" t="b">
        <v>0</v>
      </c>
      <c r="H149" s="71" t="b">
        <v>0</v>
      </c>
      <c r="I149" s="71" t="b">
        <v>0</v>
      </c>
      <c r="J149" s="71" t="b">
        <v>0</v>
      </c>
      <c r="K149" s="71" t="b">
        <v>0</v>
      </c>
      <c r="L149" s="71" t="b">
        <v>0</v>
      </c>
    </row>
    <row r="150" spans="1:12" ht="15">
      <c r="A150" s="71" t="s">
        <v>991</v>
      </c>
      <c r="B150" s="71" t="s">
        <v>997</v>
      </c>
      <c r="C150" s="71">
        <v>2</v>
      </c>
      <c r="D150" s="131">
        <v>0.008520022405708257</v>
      </c>
      <c r="E150" s="131">
        <v>1.0253058652647702</v>
      </c>
      <c r="F150" s="71" t="s">
        <v>944</v>
      </c>
      <c r="G150" s="71" t="b">
        <v>0</v>
      </c>
      <c r="H150" s="71" t="b">
        <v>0</v>
      </c>
      <c r="I150" s="71" t="b">
        <v>0</v>
      </c>
      <c r="J150" s="71" t="b">
        <v>0</v>
      </c>
      <c r="K150" s="71" t="b">
        <v>0</v>
      </c>
      <c r="L150" s="71" t="b">
        <v>0</v>
      </c>
    </row>
    <row r="151" spans="1:12" ht="15">
      <c r="A151" s="71" t="s">
        <v>997</v>
      </c>
      <c r="B151" s="71" t="s">
        <v>1153</v>
      </c>
      <c r="C151" s="71">
        <v>2</v>
      </c>
      <c r="D151" s="131">
        <v>0.008520022405708257</v>
      </c>
      <c r="E151" s="131">
        <v>1.423245873936808</v>
      </c>
      <c r="F151" s="71" t="s">
        <v>944</v>
      </c>
      <c r="G151" s="71" t="b">
        <v>0</v>
      </c>
      <c r="H151" s="71" t="b">
        <v>0</v>
      </c>
      <c r="I151" s="71" t="b">
        <v>0</v>
      </c>
      <c r="J151" s="71" t="b">
        <v>0</v>
      </c>
      <c r="K151" s="71" t="b">
        <v>0</v>
      </c>
      <c r="L151" s="71" t="b">
        <v>0</v>
      </c>
    </row>
    <row r="152" spans="1:12" ht="15">
      <c r="A152" s="71" t="s">
        <v>1153</v>
      </c>
      <c r="B152" s="71" t="s">
        <v>1150</v>
      </c>
      <c r="C152" s="71">
        <v>2</v>
      </c>
      <c r="D152" s="131">
        <v>0.008520022405708257</v>
      </c>
      <c r="E152" s="131">
        <v>1.724275869600789</v>
      </c>
      <c r="F152" s="71" t="s">
        <v>944</v>
      </c>
      <c r="G152" s="71" t="b">
        <v>0</v>
      </c>
      <c r="H152" s="71" t="b">
        <v>0</v>
      </c>
      <c r="I152" s="71" t="b">
        <v>0</v>
      </c>
      <c r="J152" s="71" t="b">
        <v>0</v>
      </c>
      <c r="K152" s="71" t="b">
        <v>0</v>
      </c>
      <c r="L152" s="71" t="b">
        <v>0</v>
      </c>
    </row>
    <row r="153" spans="1:12" ht="15">
      <c r="A153" s="71" t="s">
        <v>1150</v>
      </c>
      <c r="B153" s="71" t="s">
        <v>997</v>
      </c>
      <c r="C153" s="71">
        <v>2</v>
      </c>
      <c r="D153" s="131">
        <v>0.008520022405708257</v>
      </c>
      <c r="E153" s="131">
        <v>1.423245873936808</v>
      </c>
      <c r="F153" s="71" t="s">
        <v>944</v>
      </c>
      <c r="G153" s="71" t="b">
        <v>0</v>
      </c>
      <c r="H153" s="71" t="b">
        <v>0</v>
      </c>
      <c r="I153" s="71" t="b">
        <v>0</v>
      </c>
      <c r="J153" s="71" t="b">
        <v>0</v>
      </c>
      <c r="K153" s="71" t="b">
        <v>0</v>
      </c>
      <c r="L153" s="71" t="b">
        <v>0</v>
      </c>
    </row>
    <row r="154" spans="1:12" ht="15">
      <c r="A154" s="71" t="s">
        <v>997</v>
      </c>
      <c r="B154" s="71" t="s">
        <v>998</v>
      </c>
      <c r="C154" s="71">
        <v>2</v>
      </c>
      <c r="D154" s="131">
        <v>0.008520022405708257</v>
      </c>
      <c r="E154" s="131">
        <v>1.2471546148811266</v>
      </c>
      <c r="F154" s="71" t="s">
        <v>944</v>
      </c>
      <c r="G154" s="71" t="b">
        <v>0</v>
      </c>
      <c r="H154" s="71" t="b">
        <v>0</v>
      </c>
      <c r="I154" s="71" t="b">
        <v>0</v>
      </c>
      <c r="J154" s="71" t="b">
        <v>0</v>
      </c>
      <c r="K154" s="71" t="b">
        <v>0</v>
      </c>
      <c r="L154" s="71" t="b">
        <v>0</v>
      </c>
    </row>
    <row r="155" spans="1:12" ht="15">
      <c r="A155" s="71" t="s">
        <v>998</v>
      </c>
      <c r="B155" s="71" t="s">
        <v>1154</v>
      </c>
      <c r="C155" s="71">
        <v>2</v>
      </c>
      <c r="D155" s="131">
        <v>0.008520022405708257</v>
      </c>
      <c r="E155" s="131">
        <v>1.5481846105451078</v>
      </c>
      <c r="F155" s="71" t="s">
        <v>944</v>
      </c>
      <c r="G155" s="71" t="b">
        <v>0</v>
      </c>
      <c r="H155" s="71" t="b">
        <v>0</v>
      </c>
      <c r="I155" s="71" t="b">
        <v>0</v>
      </c>
      <c r="J155" s="71" t="b">
        <v>0</v>
      </c>
      <c r="K155" s="71" t="b">
        <v>0</v>
      </c>
      <c r="L155" s="71" t="b">
        <v>0</v>
      </c>
    </row>
    <row r="156" spans="1:12" ht="15">
      <c r="A156" s="71" t="s">
        <v>992</v>
      </c>
      <c r="B156" s="71" t="s">
        <v>991</v>
      </c>
      <c r="C156" s="71">
        <v>2</v>
      </c>
      <c r="D156" s="131">
        <v>0.008520022405708257</v>
      </c>
      <c r="E156" s="131">
        <v>0.9461246192171453</v>
      </c>
      <c r="F156" s="71" t="s">
        <v>944</v>
      </c>
      <c r="G156" s="71" t="b">
        <v>0</v>
      </c>
      <c r="H156" s="71" t="b">
        <v>0</v>
      </c>
      <c r="I156" s="71" t="b">
        <v>0</v>
      </c>
      <c r="J156" s="71" t="b">
        <v>0</v>
      </c>
      <c r="K156" s="71" t="b">
        <v>0</v>
      </c>
      <c r="L156" s="71" t="b">
        <v>0</v>
      </c>
    </row>
    <row r="157" spans="1:12" ht="15">
      <c r="A157" s="71" t="s">
        <v>1001</v>
      </c>
      <c r="B157" s="71" t="s">
        <v>1002</v>
      </c>
      <c r="C157" s="71">
        <v>2</v>
      </c>
      <c r="D157" s="131">
        <v>0.008520022405708257</v>
      </c>
      <c r="E157" s="131">
        <v>1.724275869600789</v>
      </c>
      <c r="F157" s="71" t="s">
        <v>944</v>
      </c>
      <c r="G157" s="71" t="b">
        <v>0</v>
      </c>
      <c r="H157" s="71" t="b">
        <v>0</v>
      </c>
      <c r="I157" s="71" t="b">
        <v>0</v>
      </c>
      <c r="J157" s="71" t="b">
        <v>0</v>
      </c>
      <c r="K157" s="71" t="b">
        <v>0</v>
      </c>
      <c r="L157" s="71" t="b">
        <v>0</v>
      </c>
    </row>
    <row r="158" spans="1:12" ht="15">
      <c r="A158" s="71" t="s">
        <v>1002</v>
      </c>
      <c r="B158" s="71" t="s">
        <v>991</v>
      </c>
      <c r="C158" s="71">
        <v>2</v>
      </c>
      <c r="D158" s="131">
        <v>0.008520022405708257</v>
      </c>
      <c r="E158" s="131">
        <v>1.2471546148811266</v>
      </c>
      <c r="F158" s="71" t="s">
        <v>944</v>
      </c>
      <c r="G158" s="71" t="b">
        <v>0</v>
      </c>
      <c r="H158" s="71" t="b">
        <v>0</v>
      </c>
      <c r="I158" s="71" t="b">
        <v>0</v>
      </c>
      <c r="J158" s="71" t="b">
        <v>0</v>
      </c>
      <c r="K158" s="71" t="b">
        <v>0</v>
      </c>
      <c r="L158" s="71" t="b">
        <v>0</v>
      </c>
    </row>
    <row r="159" spans="1:12" ht="15">
      <c r="A159" s="71" t="s">
        <v>991</v>
      </c>
      <c r="B159" s="71" t="s">
        <v>994</v>
      </c>
      <c r="C159" s="71">
        <v>2</v>
      </c>
      <c r="D159" s="131">
        <v>0.008520022405708257</v>
      </c>
      <c r="E159" s="131">
        <v>1.3263358609287514</v>
      </c>
      <c r="F159" s="71" t="s">
        <v>944</v>
      </c>
      <c r="G159" s="71" t="b">
        <v>0</v>
      </c>
      <c r="H159" s="71" t="b">
        <v>0</v>
      </c>
      <c r="I159" s="71" t="b">
        <v>0</v>
      </c>
      <c r="J159" s="71" t="b">
        <v>0</v>
      </c>
      <c r="K159" s="71" t="b">
        <v>0</v>
      </c>
      <c r="L159" s="71" t="b">
        <v>0</v>
      </c>
    </row>
    <row r="160" spans="1:12" ht="15">
      <c r="A160" s="71" t="s">
        <v>994</v>
      </c>
      <c r="B160" s="71" t="s">
        <v>995</v>
      </c>
      <c r="C160" s="71">
        <v>2</v>
      </c>
      <c r="D160" s="131">
        <v>0.008520022405708257</v>
      </c>
      <c r="E160" s="131">
        <v>1.724275869600789</v>
      </c>
      <c r="F160" s="71" t="s">
        <v>944</v>
      </c>
      <c r="G160" s="71" t="b">
        <v>0</v>
      </c>
      <c r="H160" s="71" t="b">
        <v>0</v>
      </c>
      <c r="I160" s="71" t="b">
        <v>0</v>
      </c>
      <c r="J160" s="71" t="b">
        <v>0</v>
      </c>
      <c r="K160" s="71" t="b">
        <v>0</v>
      </c>
      <c r="L160" s="71" t="b">
        <v>0</v>
      </c>
    </row>
    <row r="161" spans="1:12" ht="15">
      <c r="A161" s="71" t="s">
        <v>995</v>
      </c>
      <c r="B161" s="71" t="s">
        <v>1003</v>
      </c>
      <c r="C161" s="71">
        <v>2</v>
      </c>
      <c r="D161" s="131">
        <v>0.008520022405708257</v>
      </c>
      <c r="E161" s="131">
        <v>1.724275869600789</v>
      </c>
      <c r="F161" s="71" t="s">
        <v>944</v>
      </c>
      <c r="G161" s="71" t="b">
        <v>0</v>
      </c>
      <c r="H161" s="71" t="b">
        <v>0</v>
      </c>
      <c r="I161" s="71" t="b">
        <v>0</v>
      </c>
      <c r="J161" s="71" t="b">
        <v>0</v>
      </c>
      <c r="K161" s="71" t="b">
        <v>0</v>
      </c>
      <c r="L161" s="71" t="b">
        <v>0</v>
      </c>
    </row>
    <row r="162" spans="1:12" ht="15">
      <c r="A162" s="71" t="s">
        <v>1003</v>
      </c>
      <c r="B162" s="71" t="s">
        <v>993</v>
      </c>
      <c r="C162" s="71">
        <v>2</v>
      </c>
      <c r="D162" s="131">
        <v>0.008520022405708257</v>
      </c>
      <c r="E162" s="131">
        <v>1.724275869600789</v>
      </c>
      <c r="F162" s="71" t="s">
        <v>944</v>
      </c>
      <c r="G162" s="71" t="b">
        <v>0</v>
      </c>
      <c r="H162" s="71" t="b">
        <v>0</v>
      </c>
      <c r="I162" s="71" t="b">
        <v>0</v>
      </c>
      <c r="J162" s="71" t="b">
        <v>0</v>
      </c>
      <c r="K162" s="71" t="b">
        <v>0</v>
      </c>
      <c r="L162" s="71" t="b">
        <v>0</v>
      </c>
    </row>
    <row r="163" spans="1:12" ht="15">
      <c r="A163" s="71" t="s">
        <v>993</v>
      </c>
      <c r="B163" s="71" t="s">
        <v>1004</v>
      </c>
      <c r="C163" s="71">
        <v>2</v>
      </c>
      <c r="D163" s="131">
        <v>0.008520022405708257</v>
      </c>
      <c r="E163" s="131">
        <v>1.724275869600789</v>
      </c>
      <c r="F163" s="71" t="s">
        <v>944</v>
      </c>
      <c r="G163" s="71" t="b">
        <v>0</v>
      </c>
      <c r="H163" s="71" t="b">
        <v>0</v>
      </c>
      <c r="I163" s="71" t="b">
        <v>0</v>
      </c>
      <c r="J163" s="71" t="b">
        <v>0</v>
      </c>
      <c r="K163" s="71" t="b">
        <v>0</v>
      </c>
      <c r="L163" s="71" t="b">
        <v>0</v>
      </c>
    </row>
    <row r="164" spans="1:12" ht="15">
      <c r="A164" s="71" t="s">
        <v>1004</v>
      </c>
      <c r="B164" s="71" t="s">
        <v>1132</v>
      </c>
      <c r="C164" s="71">
        <v>2</v>
      </c>
      <c r="D164" s="131">
        <v>0.008520022405708257</v>
      </c>
      <c r="E164" s="131">
        <v>1.724275869600789</v>
      </c>
      <c r="F164" s="71" t="s">
        <v>944</v>
      </c>
      <c r="G164" s="71" t="b">
        <v>0</v>
      </c>
      <c r="H164" s="71" t="b">
        <v>0</v>
      </c>
      <c r="I164" s="71" t="b">
        <v>0</v>
      </c>
      <c r="J164" s="71" t="b">
        <v>0</v>
      </c>
      <c r="K164" s="71" t="b">
        <v>0</v>
      </c>
      <c r="L164" s="71" t="b">
        <v>0</v>
      </c>
    </row>
    <row r="165" spans="1:12" ht="15">
      <c r="A165" s="71" t="s">
        <v>1132</v>
      </c>
      <c r="B165" s="71" t="s">
        <v>1133</v>
      </c>
      <c r="C165" s="71">
        <v>2</v>
      </c>
      <c r="D165" s="131">
        <v>0.008520022405708257</v>
      </c>
      <c r="E165" s="131">
        <v>1.724275869600789</v>
      </c>
      <c r="F165" s="71" t="s">
        <v>944</v>
      </c>
      <c r="G165" s="71" t="b">
        <v>0</v>
      </c>
      <c r="H165" s="71" t="b">
        <v>0</v>
      </c>
      <c r="I165" s="71" t="b">
        <v>0</v>
      </c>
      <c r="J165" s="71" t="b">
        <v>0</v>
      </c>
      <c r="K165" s="71" t="b">
        <v>0</v>
      </c>
      <c r="L165" s="71" t="b">
        <v>0</v>
      </c>
    </row>
    <row r="166" spans="1:12" ht="15">
      <c r="A166" s="71" t="s">
        <v>1133</v>
      </c>
      <c r="B166" s="71" t="s">
        <v>1134</v>
      </c>
      <c r="C166" s="71">
        <v>2</v>
      </c>
      <c r="D166" s="131">
        <v>0.008520022405708257</v>
      </c>
      <c r="E166" s="131">
        <v>1.724275869600789</v>
      </c>
      <c r="F166" s="71" t="s">
        <v>944</v>
      </c>
      <c r="G166" s="71" t="b">
        <v>0</v>
      </c>
      <c r="H166" s="71" t="b">
        <v>0</v>
      </c>
      <c r="I166" s="71" t="b">
        <v>0</v>
      </c>
      <c r="J166" s="71" t="b">
        <v>0</v>
      </c>
      <c r="K166" s="71" t="b">
        <v>0</v>
      </c>
      <c r="L166" s="71" t="b">
        <v>0</v>
      </c>
    </row>
    <row r="167" spans="1:12" ht="15">
      <c r="A167" s="71" t="s">
        <v>1134</v>
      </c>
      <c r="B167" s="71" t="s">
        <v>992</v>
      </c>
      <c r="C167" s="71">
        <v>2</v>
      </c>
      <c r="D167" s="131">
        <v>0.008520022405708257</v>
      </c>
      <c r="E167" s="131">
        <v>1.423245873936808</v>
      </c>
      <c r="F167" s="71" t="s">
        <v>944</v>
      </c>
      <c r="G167" s="71" t="b">
        <v>0</v>
      </c>
      <c r="H167" s="71" t="b">
        <v>0</v>
      </c>
      <c r="I167" s="71" t="b">
        <v>0</v>
      </c>
      <c r="J167" s="71" t="b">
        <v>0</v>
      </c>
      <c r="K167" s="71" t="b">
        <v>0</v>
      </c>
      <c r="L167" s="71" t="b">
        <v>0</v>
      </c>
    </row>
    <row r="168" spans="1:12" ht="15">
      <c r="A168" s="71" t="s">
        <v>992</v>
      </c>
      <c r="B168" s="71" t="s">
        <v>1135</v>
      </c>
      <c r="C168" s="71">
        <v>2</v>
      </c>
      <c r="D168" s="131">
        <v>0.008520022405708257</v>
      </c>
      <c r="E168" s="131">
        <v>1.423245873936808</v>
      </c>
      <c r="F168" s="71" t="s">
        <v>944</v>
      </c>
      <c r="G168" s="71" t="b">
        <v>0</v>
      </c>
      <c r="H168" s="71" t="b">
        <v>0</v>
      </c>
      <c r="I168" s="71" t="b">
        <v>0</v>
      </c>
      <c r="J168" s="71" t="b">
        <v>0</v>
      </c>
      <c r="K168" s="71" t="b">
        <v>0</v>
      </c>
      <c r="L168" s="71" t="b">
        <v>0</v>
      </c>
    </row>
    <row r="169" spans="1:12" ht="15">
      <c r="A169" s="71" t="s">
        <v>991</v>
      </c>
      <c r="B169" s="71" t="s">
        <v>992</v>
      </c>
      <c r="C169" s="71">
        <v>6</v>
      </c>
      <c r="D169" s="131">
        <v>0.011308904396609233</v>
      </c>
      <c r="E169" s="131">
        <v>0.979796613911713</v>
      </c>
      <c r="F169" s="71" t="s">
        <v>945</v>
      </c>
      <c r="G169" s="71" t="b">
        <v>0</v>
      </c>
      <c r="H169" s="71" t="b">
        <v>0</v>
      </c>
      <c r="I169" s="71" t="b">
        <v>0</v>
      </c>
      <c r="J169" s="71" t="b">
        <v>0</v>
      </c>
      <c r="K169" s="71" t="b">
        <v>0</v>
      </c>
      <c r="L169" s="71" t="b">
        <v>0</v>
      </c>
    </row>
    <row r="170" spans="1:12" ht="15">
      <c r="A170" s="71" t="s">
        <v>1001</v>
      </c>
      <c r="B170" s="71" t="s">
        <v>1002</v>
      </c>
      <c r="C170" s="71">
        <v>4</v>
      </c>
      <c r="D170" s="131">
        <v>0.010655929050052432</v>
      </c>
      <c r="E170" s="131">
        <v>1.7201593034059568</v>
      </c>
      <c r="F170" s="71" t="s">
        <v>945</v>
      </c>
      <c r="G170" s="71" t="b">
        <v>0</v>
      </c>
      <c r="H170" s="71" t="b">
        <v>0</v>
      </c>
      <c r="I170" s="71" t="b">
        <v>0</v>
      </c>
      <c r="J170" s="71" t="b">
        <v>0</v>
      </c>
      <c r="K170" s="71" t="b">
        <v>0</v>
      </c>
      <c r="L170" s="71" t="b">
        <v>0</v>
      </c>
    </row>
    <row r="171" spans="1:12" ht="15">
      <c r="A171" s="71" t="s">
        <v>1002</v>
      </c>
      <c r="B171" s="71" t="s">
        <v>991</v>
      </c>
      <c r="C171" s="71">
        <v>4</v>
      </c>
      <c r="D171" s="131">
        <v>0.010655929050052432</v>
      </c>
      <c r="E171" s="131">
        <v>1.2808266095756942</v>
      </c>
      <c r="F171" s="71" t="s">
        <v>945</v>
      </c>
      <c r="G171" s="71" t="b">
        <v>0</v>
      </c>
      <c r="H171" s="71" t="b">
        <v>0</v>
      </c>
      <c r="I171" s="71" t="b">
        <v>0</v>
      </c>
      <c r="J171" s="71" t="b">
        <v>0</v>
      </c>
      <c r="K171" s="71" t="b">
        <v>0</v>
      </c>
      <c r="L171" s="71" t="b">
        <v>0</v>
      </c>
    </row>
    <row r="172" spans="1:12" ht="15">
      <c r="A172" s="71" t="s">
        <v>991</v>
      </c>
      <c r="B172" s="71" t="s">
        <v>994</v>
      </c>
      <c r="C172" s="71">
        <v>4</v>
      </c>
      <c r="D172" s="131">
        <v>0.010655929050052432</v>
      </c>
      <c r="E172" s="131">
        <v>1.2808266095756942</v>
      </c>
      <c r="F172" s="71" t="s">
        <v>945</v>
      </c>
      <c r="G172" s="71" t="b">
        <v>0</v>
      </c>
      <c r="H172" s="71" t="b">
        <v>0</v>
      </c>
      <c r="I172" s="71" t="b">
        <v>0</v>
      </c>
      <c r="J172" s="71" t="b">
        <v>0</v>
      </c>
      <c r="K172" s="71" t="b">
        <v>0</v>
      </c>
      <c r="L172" s="71" t="b">
        <v>0</v>
      </c>
    </row>
    <row r="173" spans="1:12" ht="15">
      <c r="A173" s="71" t="s">
        <v>994</v>
      </c>
      <c r="B173" s="71" t="s">
        <v>995</v>
      </c>
      <c r="C173" s="71">
        <v>4</v>
      </c>
      <c r="D173" s="131">
        <v>0.010655929050052432</v>
      </c>
      <c r="E173" s="131">
        <v>1.7201593034059568</v>
      </c>
      <c r="F173" s="71" t="s">
        <v>945</v>
      </c>
      <c r="G173" s="71" t="b">
        <v>0</v>
      </c>
      <c r="H173" s="71" t="b">
        <v>0</v>
      </c>
      <c r="I173" s="71" t="b">
        <v>0</v>
      </c>
      <c r="J173" s="71" t="b">
        <v>0</v>
      </c>
      <c r="K173" s="71" t="b">
        <v>0</v>
      </c>
      <c r="L173" s="71" t="b">
        <v>0</v>
      </c>
    </row>
    <row r="174" spans="1:12" ht="15">
      <c r="A174" s="71" t="s">
        <v>995</v>
      </c>
      <c r="B174" s="71" t="s">
        <v>1003</v>
      </c>
      <c r="C174" s="71">
        <v>4</v>
      </c>
      <c r="D174" s="131">
        <v>0.010655929050052432</v>
      </c>
      <c r="E174" s="131">
        <v>1.7201593034059568</v>
      </c>
      <c r="F174" s="71" t="s">
        <v>945</v>
      </c>
      <c r="G174" s="71" t="b">
        <v>0</v>
      </c>
      <c r="H174" s="71" t="b">
        <v>0</v>
      </c>
      <c r="I174" s="71" t="b">
        <v>0</v>
      </c>
      <c r="J174" s="71" t="b">
        <v>0</v>
      </c>
      <c r="K174" s="71" t="b">
        <v>0</v>
      </c>
      <c r="L174" s="71" t="b">
        <v>0</v>
      </c>
    </row>
    <row r="175" spans="1:12" ht="15">
      <c r="A175" s="71" t="s">
        <v>1003</v>
      </c>
      <c r="B175" s="71" t="s">
        <v>993</v>
      </c>
      <c r="C175" s="71">
        <v>4</v>
      </c>
      <c r="D175" s="131">
        <v>0.010655929050052432</v>
      </c>
      <c r="E175" s="131">
        <v>1.5440680443502757</v>
      </c>
      <c r="F175" s="71" t="s">
        <v>945</v>
      </c>
      <c r="G175" s="71" t="b">
        <v>0</v>
      </c>
      <c r="H175" s="71" t="b">
        <v>0</v>
      </c>
      <c r="I175" s="71" t="b">
        <v>0</v>
      </c>
      <c r="J175" s="71" t="b">
        <v>0</v>
      </c>
      <c r="K175" s="71" t="b">
        <v>0</v>
      </c>
      <c r="L175" s="71" t="b">
        <v>0</v>
      </c>
    </row>
    <row r="176" spans="1:12" ht="15">
      <c r="A176" s="71" t="s">
        <v>993</v>
      </c>
      <c r="B176" s="71" t="s">
        <v>1004</v>
      </c>
      <c r="C176" s="71">
        <v>4</v>
      </c>
      <c r="D176" s="131">
        <v>0.010655929050052432</v>
      </c>
      <c r="E176" s="131">
        <v>1.5440680443502757</v>
      </c>
      <c r="F176" s="71" t="s">
        <v>945</v>
      </c>
      <c r="G176" s="71" t="b">
        <v>0</v>
      </c>
      <c r="H176" s="71" t="b">
        <v>0</v>
      </c>
      <c r="I176" s="71" t="b">
        <v>0</v>
      </c>
      <c r="J176" s="71" t="b">
        <v>0</v>
      </c>
      <c r="K176" s="71" t="b">
        <v>0</v>
      </c>
      <c r="L176" s="71" t="b">
        <v>0</v>
      </c>
    </row>
    <row r="177" spans="1:12" ht="15">
      <c r="A177" s="71" t="s">
        <v>1004</v>
      </c>
      <c r="B177" s="71" t="s">
        <v>1132</v>
      </c>
      <c r="C177" s="71">
        <v>4</v>
      </c>
      <c r="D177" s="131">
        <v>0.010655929050052432</v>
      </c>
      <c r="E177" s="131">
        <v>1.7201593034059568</v>
      </c>
      <c r="F177" s="71" t="s">
        <v>945</v>
      </c>
      <c r="G177" s="71" t="b">
        <v>0</v>
      </c>
      <c r="H177" s="71" t="b">
        <v>0</v>
      </c>
      <c r="I177" s="71" t="b">
        <v>0</v>
      </c>
      <c r="J177" s="71" t="b">
        <v>0</v>
      </c>
      <c r="K177" s="71" t="b">
        <v>0</v>
      </c>
      <c r="L177" s="71" t="b">
        <v>0</v>
      </c>
    </row>
    <row r="178" spans="1:12" ht="15">
      <c r="A178" s="71" t="s">
        <v>1132</v>
      </c>
      <c r="B178" s="71" t="s">
        <v>1133</v>
      </c>
      <c r="C178" s="71">
        <v>4</v>
      </c>
      <c r="D178" s="131">
        <v>0.010655929050052432</v>
      </c>
      <c r="E178" s="131">
        <v>1.7201593034059568</v>
      </c>
      <c r="F178" s="71" t="s">
        <v>945</v>
      </c>
      <c r="G178" s="71" t="b">
        <v>0</v>
      </c>
      <c r="H178" s="71" t="b">
        <v>0</v>
      </c>
      <c r="I178" s="71" t="b">
        <v>0</v>
      </c>
      <c r="J178" s="71" t="b">
        <v>0</v>
      </c>
      <c r="K178" s="71" t="b">
        <v>0</v>
      </c>
      <c r="L178" s="71" t="b">
        <v>0</v>
      </c>
    </row>
    <row r="179" spans="1:12" ht="15">
      <c r="A179" s="71" t="s">
        <v>1133</v>
      </c>
      <c r="B179" s="71" t="s">
        <v>1134</v>
      </c>
      <c r="C179" s="71">
        <v>4</v>
      </c>
      <c r="D179" s="131">
        <v>0.010655929050052432</v>
      </c>
      <c r="E179" s="131">
        <v>1.7201593034059568</v>
      </c>
      <c r="F179" s="71" t="s">
        <v>945</v>
      </c>
      <c r="G179" s="71" t="b">
        <v>0</v>
      </c>
      <c r="H179" s="71" t="b">
        <v>0</v>
      </c>
      <c r="I179" s="71" t="b">
        <v>0</v>
      </c>
      <c r="J179" s="71" t="b">
        <v>0</v>
      </c>
      <c r="K179" s="71" t="b">
        <v>0</v>
      </c>
      <c r="L179" s="71" t="b">
        <v>0</v>
      </c>
    </row>
    <row r="180" spans="1:12" ht="15">
      <c r="A180" s="71" t="s">
        <v>1134</v>
      </c>
      <c r="B180" s="71" t="s">
        <v>992</v>
      </c>
      <c r="C180" s="71">
        <v>4</v>
      </c>
      <c r="D180" s="131">
        <v>0.010655929050052432</v>
      </c>
      <c r="E180" s="131">
        <v>1.2430380486862946</v>
      </c>
      <c r="F180" s="71" t="s">
        <v>945</v>
      </c>
      <c r="G180" s="71" t="b">
        <v>0</v>
      </c>
      <c r="H180" s="71" t="b">
        <v>0</v>
      </c>
      <c r="I180" s="71" t="b">
        <v>0</v>
      </c>
      <c r="J180" s="71" t="b">
        <v>0</v>
      </c>
      <c r="K180" s="71" t="b">
        <v>0</v>
      </c>
      <c r="L180" s="71" t="b">
        <v>0</v>
      </c>
    </row>
    <row r="181" spans="1:12" ht="15">
      <c r="A181" s="71" t="s">
        <v>992</v>
      </c>
      <c r="B181" s="71" t="s">
        <v>1135</v>
      </c>
      <c r="C181" s="71">
        <v>4</v>
      </c>
      <c r="D181" s="131">
        <v>0.010655929050052432</v>
      </c>
      <c r="E181" s="131">
        <v>1.2808266095756942</v>
      </c>
      <c r="F181" s="71" t="s">
        <v>945</v>
      </c>
      <c r="G181" s="71" t="b">
        <v>0</v>
      </c>
      <c r="H181" s="71" t="b">
        <v>0</v>
      </c>
      <c r="I181" s="71" t="b">
        <v>0</v>
      </c>
      <c r="J181" s="71" t="b">
        <v>0</v>
      </c>
      <c r="K181" s="71" t="b">
        <v>0</v>
      </c>
      <c r="L181" s="71" t="b">
        <v>0</v>
      </c>
    </row>
    <row r="182" spans="1:12" ht="15">
      <c r="A182" s="71" t="s">
        <v>992</v>
      </c>
      <c r="B182" s="71" t="s">
        <v>1141</v>
      </c>
      <c r="C182" s="71">
        <v>4</v>
      </c>
      <c r="D182" s="131">
        <v>0.010655929050052432</v>
      </c>
      <c r="E182" s="131">
        <v>1.2808266095756942</v>
      </c>
      <c r="F182" s="71" t="s">
        <v>945</v>
      </c>
      <c r="G182" s="71" t="b">
        <v>0</v>
      </c>
      <c r="H182" s="71" t="b">
        <v>0</v>
      </c>
      <c r="I182" s="71" t="b">
        <v>0</v>
      </c>
      <c r="J182" s="71" t="b">
        <v>0</v>
      </c>
      <c r="K182" s="71" t="b">
        <v>0</v>
      </c>
      <c r="L182" s="71" t="b">
        <v>0</v>
      </c>
    </row>
    <row r="183" spans="1:12" ht="15">
      <c r="A183" s="71" t="s">
        <v>1141</v>
      </c>
      <c r="B183" s="71" t="s">
        <v>1000</v>
      </c>
      <c r="C183" s="71">
        <v>4</v>
      </c>
      <c r="D183" s="131">
        <v>0.010655929050052432</v>
      </c>
      <c r="E183" s="131">
        <v>1.5440680443502757</v>
      </c>
      <c r="F183" s="71" t="s">
        <v>945</v>
      </c>
      <c r="G183" s="71" t="b">
        <v>0</v>
      </c>
      <c r="H183" s="71" t="b">
        <v>0</v>
      </c>
      <c r="I183" s="71" t="b">
        <v>0</v>
      </c>
      <c r="J183" s="71" t="b">
        <v>0</v>
      </c>
      <c r="K183" s="71" t="b">
        <v>0</v>
      </c>
      <c r="L183" s="71" t="b">
        <v>0</v>
      </c>
    </row>
    <row r="184" spans="1:12" ht="15">
      <c r="A184" s="71" t="s">
        <v>1000</v>
      </c>
      <c r="B184" s="71" t="s">
        <v>1142</v>
      </c>
      <c r="C184" s="71">
        <v>4</v>
      </c>
      <c r="D184" s="131">
        <v>0.010655929050052432</v>
      </c>
      <c r="E184" s="131">
        <v>1.5440680443502757</v>
      </c>
      <c r="F184" s="71" t="s">
        <v>945</v>
      </c>
      <c r="G184" s="71" t="b">
        <v>0</v>
      </c>
      <c r="H184" s="71" t="b">
        <v>0</v>
      </c>
      <c r="I184" s="71" t="b">
        <v>0</v>
      </c>
      <c r="J184" s="71" t="b">
        <v>0</v>
      </c>
      <c r="K184" s="71" t="b">
        <v>0</v>
      </c>
      <c r="L184" s="71" t="b">
        <v>0</v>
      </c>
    </row>
    <row r="185" spans="1:12" ht="15">
      <c r="A185" s="71" t="s">
        <v>337</v>
      </c>
      <c r="B185" s="71" t="s">
        <v>344</v>
      </c>
      <c r="C185" s="71">
        <v>2</v>
      </c>
      <c r="D185" s="131">
        <v>0.007991946787539323</v>
      </c>
      <c r="E185" s="131">
        <v>2.021189299069938</v>
      </c>
      <c r="F185" s="71" t="s">
        <v>945</v>
      </c>
      <c r="G185" s="71" t="b">
        <v>0</v>
      </c>
      <c r="H185" s="71" t="b">
        <v>0</v>
      </c>
      <c r="I185" s="71" t="b">
        <v>0</v>
      </c>
      <c r="J185" s="71" t="b">
        <v>0</v>
      </c>
      <c r="K185" s="71" t="b">
        <v>0</v>
      </c>
      <c r="L185" s="71" t="b">
        <v>0</v>
      </c>
    </row>
    <row r="186" spans="1:12" ht="15">
      <c r="A186" s="71" t="s">
        <v>344</v>
      </c>
      <c r="B186" s="71" t="s">
        <v>366</v>
      </c>
      <c r="C186" s="71">
        <v>2</v>
      </c>
      <c r="D186" s="131">
        <v>0.007991946787539323</v>
      </c>
      <c r="E186" s="131">
        <v>2.021189299069938</v>
      </c>
      <c r="F186" s="71" t="s">
        <v>945</v>
      </c>
      <c r="G186" s="71" t="b">
        <v>0</v>
      </c>
      <c r="H186" s="71" t="b">
        <v>0</v>
      </c>
      <c r="I186" s="71" t="b">
        <v>0</v>
      </c>
      <c r="J186" s="71" t="b">
        <v>0</v>
      </c>
      <c r="K186" s="71" t="b">
        <v>0</v>
      </c>
      <c r="L186" s="71" t="b">
        <v>0</v>
      </c>
    </row>
    <row r="187" spans="1:12" ht="15">
      <c r="A187" s="71" t="s">
        <v>366</v>
      </c>
      <c r="B187" s="71" t="s">
        <v>338</v>
      </c>
      <c r="C187" s="71">
        <v>2</v>
      </c>
      <c r="D187" s="131">
        <v>0.007991946787539323</v>
      </c>
      <c r="E187" s="131">
        <v>2.021189299069938</v>
      </c>
      <c r="F187" s="71" t="s">
        <v>945</v>
      </c>
      <c r="G187" s="71" t="b">
        <v>0</v>
      </c>
      <c r="H187" s="71" t="b">
        <v>0</v>
      </c>
      <c r="I187" s="71" t="b">
        <v>0</v>
      </c>
      <c r="J187" s="71" t="b">
        <v>0</v>
      </c>
      <c r="K187" s="71" t="b">
        <v>0</v>
      </c>
      <c r="L187" s="71" t="b">
        <v>0</v>
      </c>
    </row>
    <row r="188" spans="1:12" ht="15">
      <c r="A188" s="71" t="s">
        <v>338</v>
      </c>
      <c r="B188" s="71" t="s">
        <v>334</v>
      </c>
      <c r="C188" s="71">
        <v>2</v>
      </c>
      <c r="D188" s="131">
        <v>0.007991946787539323</v>
      </c>
      <c r="E188" s="131">
        <v>1.845098040014257</v>
      </c>
      <c r="F188" s="71" t="s">
        <v>945</v>
      </c>
      <c r="G188" s="71" t="b">
        <v>0</v>
      </c>
      <c r="H188" s="71" t="b">
        <v>0</v>
      </c>
      <c r="I188" s="71" t="b">
        <v>0</v>
      </c>
      <c r="J188" s="71" t="b">
        <v>0</v>
      </c>
      <c r="K188" s="71" t="b">
        <v>0</v>
      </c>
      <c r="L188" s="71" t="b">
        <v>0</v>
      </c>
    </row>
    <row r="189" spans="1:12" ht="15">
      <c r="A189" s="71" t="s">
        <v>334</v>
      </c>
      <c r="B189" s="71" t="s">
        <v>365</v>
      </c>
      <c r="C189" s="71">
        <v>2</v>
      </c>
      <c r="D189" s="131">
        <v>0.007991946787539323</v>
      </c>
      <c r="E189" s="131">
        <v>2.021189299069938</v>
      </c>
      <c r="F189" s="71" t="s">
        <v>945</v>
      </c>
      <c r="G189" s="71" t="b">
        <v>0</v>
      </c>
      <c r="H189" s="71" t="b">
        <v>0</v>
      </c>
      <c r="I189" s="71" t="b">
        <v>0</v>
      </c>
      <c r="J189" s="71" t="b">
        <v>0</v>
      </c>
      <c r="K189" s="71" t="b">
        <v>0</v>
      </c>
      <c r="L189" s="71" t="b">
        <v>0</v>
      </c>
    </row>
    <row r="190" spans="1:12" ht="15">
      <c r="A190" s="71" t="s">
        <v>363</v>
      </c>
      <c r="B190" s="71" t="s">
        <v>362</v>
      </c>
      <c r="C190" s="71">
        <v>2</v>
      </c>
      <c r="D190" s="131">
        <v>0.007991946787539323</v>
      </c>
      <c r="E190" s="131">
        <v>2.021189299069938</v>
      </c>
      <c r="F190" s="71" t="s">
        <v>945</v>
      </c>
      <c r="G190" s="71" t="b">
        <v>0</v>
      </c>
      <c r="H190" s="71" t="b">
        <v>0</v>
      </c>
      <c r="I190" s="71" t="b">
        <v>0</v>
      </c>
      <c r="J190" s="71" t="b">
        <v>0</v>
      </c>
      <c r="K190" s="71" t="b">
        <v>0</v>
      </c>
      <c r="L190" s="71" t="b">
        <v>0</v>
      </c>
    </row>
    <row r="191" spans="1:12" ht="15">
      <c r="A191" s="71" t="s">
        <v>362</v>
      </c>
      <c r="B191" s="71" t="s">
        <v>361</v>
      </c>
      <c r="C191" s="71">
        <v>2</v>
      </c>
      <c r="D191" s="131">
        <v>0.007991946787539323</v>
      </c>
      <c r="E191" s="131">
        <v>2.021189299069938</v>
      </c>
      <c r="F191" s="71" t="s">
        <v>945</v>
      </c>
      <c r="G191" s="71" t="b">
        <v>0</v>
      </c>
      <c r="H191" s="71" t="b">
        <v>0</v>
      </c>
      <c r="I191" s="71" t="b">
        <v>0</v>
      </c>
      <c r="J191" s="71" t="b">
        <v>0</v>
      </c>
      <c r="K191" s="71" t="b">
        <v>0</v>
      </c>
      <c r="L191" s="71" t="b">
        <v>0</v>
      </c>
    </row>
    <row r="192" spans="1:12" ht="15">
      <c r="A192" s="71" t="s">
        <v>361</v>
      </c>
      <c r="B192" s="71" t="s">
        <v>360</v>
      </c>
      <c r="C192" s="71">
        <v>2</v>
      </c>
      <c r="D192" s="131">
        <v>0.007991946787539323</v>
      </c>
      <c r="E192" s="131">
        <v>2.021189299069938</v>
      </c>
      <c r="F192" s="71" t="s">
        <v>945</v>
      </c>
      <c r="G192" s="71" t="b">
        <v>0</v>
      </c>
      <c r="H192" s="71" t="b">
        <v>0</v>
      </c>
      <c r="I192" s="71" t="b">
        <v>0</v>
      </c>
      <c r="J192" s="71" t="b">
        <v>0</v>
      </c>
      <c r="K192" s="71" t="b">
        <v>0</v>
      </c>
      <c r="L192" s="71" t="b">
        <v>0</v>
      </c>
    </row>
    <row r="193" spans="1:12" ht="15">
      <c r="A193" s="71" t="s">
        <v>360</v>
      </c>
      <c r="B193" s="71" t="s">
        <v>359</v>
      </c>
      <c r="C193" s="71">
        <v>2</v>
      </c>
      <c r="D193" s="131">
        <v>0.007991946787539323</v>
      </c>
      <c r="E193" s="131">
        <v>2.021189299069938</v>
      </c>
      <c r="F193" s="71" t="s">
        <v>945</v>
      </c>
      <c r="G193" s="71" t="b">
        <v>0</v>
      </c>
      <c r="H193" s="71" t="b">
        <v>0</v>
      </c>
      <c r="I193" s="71" t="b">
        <v>0</v>
      </c>
      <c r="J193" s="71" t="b">
        <v>0</v>
      </c>
      <c r="K193" s="71" t="b">
        <v>0</v>
      </c>
      <c r="L193" s="71" t="b">
        <v>0</v>
      </c>
    </row>
    <row r="194" spans="1:12" ht="15">
      <c r="A194" s="71" t="s">
        <v>359</v>
      </c>
      <c r="B194" s="71" t="s">
        <v>358</v>
      </c>
      <c r="C194" s="71">
        <v>2</v>
      </c>
      <c r="D194" s="131">
        <v>0.007991946787539323</v>
      </c>
      <c r="E194" s="131">
        <v>2.021189299069938</v>
      </c>
      <c r="F194" s="71" t="s">
        <v>945</v>
      </c>
      <c r="G194" s="71" t="b">
        <v>0</v>
      </c>
      <c r="H194" s="71" t="b">
        <v>0</v>
      </c>
      <c r="I194" s="71" t="b">
        <v>0</v>
      </c>
      <c r="J194" s="71" t="b">
        <v>0</v>
      </c>
      <c r="K194" s="71" t="b">
        <v>0</v>
      </c>
      <c r="L194" s="71" t="b">
        <v>0</v>
      </c>
    </row>
    <row r="195" spans="1:12" ht="15">
      <c r="A195" s="71" t="s">
        <v>358</v>
      </c>
      <c r="B195" s="71" t="s">
        <v>343</v>
      </c>
      <c r="C195" s="71">
        <v>2</v>
      </c>
      <c r="D195" s="131">
        <v>0.007991946787539323</v>
      </c>
      <c r="E195" s="131">
        <v>2.021189299069938</v>
      </c>
      <c r="F195" s="71" t="s">
        <v>945</v>
      </c>
      <c r="G195" s="71" t="b">
        <v>0</v>
      </c>
      <c r="H195" s="71" t="b">
        <v>0</v>
      </c>
      <c r="I195" s="71" t="b">
        <v>0</v>
      </c>
      <c r="J195" s="71" t="b">
        <v>0</v>
      </c>
      <c r="K195" s="71" t="b">
        <v>0</v>
      </c>
      <c r="L195" s="71" t="b">
        <v>0</v>
      </c>
    </row>
    <row r="196" spans="1:12" ht="15">
      <c r="A196" s="71" t="s">
        <v>343</v>
      </c>
      <c r="B196" s="71" t="s">
        <v>345</v>
      </c>
      <c r="C196" s="71">
        <v>2</v>
      </c>
      <c r="D196" s="131">
        <v>0.007991946787539323</v>
      </c>
      <c r="E196" s="131">
        <v>2.021189299069938</v>
      </c>
      <c r="F196" s="71" t="s">
        <v>945</v>
      </c>
      <c r="G196" s="71" t="b">
        <v>0</v>
      </c>
      <c r="H196" s="71" t="b">
        <v>0</v>
      </c>
      <c r="I196" s="71" t="b">
        <v>0</v>
      </c>
      <c r="J196" s="71" t="b">
        <v>0</v>
      </c>
      <c r="K196" s="71" t="b">
        <v>0</v>
      </c>
      <c r="L196" s="71" t="b">
        <v>0</v>
      </c>
    </row>
    <row r="197" spans="1:12" ht="15">
      <c r="A197" s="71" t="s">
        <v>345</v>
      </c>
      <c r="B197" s="71" t="s">
        <v>357</v>
      </c>
      <c r="C197" s="71">
        <v>2</v>
      </c>
      <c r="D197" s="131">
        <v>0.007991946787539323</v>
      </c>
      <c r="E197" s="131">
        <v>2.021189299069938</v>
      </c>
      <c r="F197" s="71" t="s">
        <v>945</v>
      </c>
      <c r="G197" s="71" t="b">
        <v>0</v>
      </c>
      <c r="H197" s="71" t="b">
        <v>0</v>
      </c>
      <c r="I197" s="71" t="b">
        <v>0</v>
      </c>
      <c r="J197" s="71" t="b">
        <v>0</v>
      </c>
      <c r="K197" s="71" t="b">
        <v>0</v>
      </c>
      <c r="L197" s="71" t="b">
        <v>0</v>
      </c>
    </row>
    <row r="198" spans="1:12" ht="15">
      <c r="A198" s="71" t="s">
        <v>357</v>
      </c>
      <c r="B198" s="71" t="s">
        <v>336</v>
      </c>
      <c r="C198" s="71">
        <v>2</v>
      </c>
      <c r="D198" s="131">
        <v>0.007991946787539323</v>
      </c>
      <c r="E198" s="131">
        <v>2.021189299069938</v>
      </c>
      <c r="F198" s="71" t="s">
        <v>945</v>
      </c>
      <c r="G198" s="71" t="b">
        <v>0</v>
      </c>
      <c r="H198" s="71" t="b">
        <v>0</v>
      </c>
      <c r="I198" s="71" t="b">
        <v>0</v>
      </c>
      <c r="J198" s="71" t="b">
        <v>0</v>
      </c>
      <c r="K198" s="71" t="b">
        <v>0</v>
      </c>
      <c r="L198" s="71" t="b">
        <v>0</v>
      </c>
    </row>
    <row r="199" spans="1:12" ht="15">
      <c r="A199" s="71" t="s">
        <v>336</v>
      </c>
      <c r="B199" s="71" t="s">
        <v>346</v>
      </c>
      <c r="C199" s="71">
        <v>2</v>
      </c>
      <c r="D199" s="131">
        <v>0.007991946787539323</v>
      </c>
      <c r="E199" s="131">
        <v>2.021189299069938</v>
      </c>
      <c r="F199" s="71" t="s">
        <v>945</v>
      </c>
      <c r="G199" s="71" t="b">
        <v>0</v>
      </c>
      <c r="H199" s="71" t="b">
        <v>0</v>
      </c>
      <c r="I199" s="71" t="b">
        <v>0</v>
      </c>
      <c r="J199" s="71" t="b">
        <v>0</v>
      </c>
      <c r="K199" s="71" t="b">
        <v>0</v>
      </c>
      <c r="L199" s="71" t="b">
        <v>0</v>
      </c>
    </row>
    <row r="200" spans="1:12" ht="15">
      <c r="A200" s="71" t="s">
        <v>346</v>
      </c>
      <c r="B200" s="71" t="s">
        <v>356</v>
      </c>
      <c r="C200" s="71">
        <v>2</v>
      </c>
      <c r="D200" s="131">
        <v>0.007991946787539323</v>
      </c>
      <c r="E200" s="131">
        <v>2.021189299069938</v>
      </c>
      <c r="F200" s="71" t="s">
        <v>945</v>
      </c>
      <c r="G200" s="71" t="b">
        <v>0</v>
      </c>
      <c r="H200" s="71" t="b">
        <v>0</v>
      </c>
      <c r="I200" s="71" t="b">
        <v>0</v>
      </c>
      <c r="J200" s="71" t="b">
        <v>0</v>
      </c>
      <c r="K200" s="71" t="b">
        <v>0</v>
      </c>
      <c r="L200" s="71" t="b">
        <v>0</v>
      </c>
    </row>
    <row r="201" spans="1:12" ht="15">
      <c r="A201" s="71" t="s">
        <v>356</v>
      </c>
      <c r="B201" s="71" t="s">
        <v>355</v>
      </c>
      <c r="C201" s="71">
        <v>2</v>
      </c>
      <c r="D201" s="131">
        <v>0.007991946787539323</v>
      </c>
      <c r="E201" s="131">
        <v>2.021189299069938</v>
      </c>
      <c r="F201" s="71" t="s">
        <v>945</v>
      </c>
      <c r="G201" s="71" t="b">
        <v>0</v>
      </c>
      <c r="H201" s="71" t="b">
        <v>0</v>
      </c>
      <c r="I201" s="71" t="b">
        <v>0</v>
      </c>
      <c r="J201" s="71" t="b">
        <v>0</v>
      </c>
      <c r="K201" s="71" t="b">
        <v>0</v>
      </c>
      <c r="L201" s="71" t="b">
        <v>0</v>
      </c>
    </row>
    <row r="202" spans="1:12" ht="15">
      <c r="A202" s="71" t="s">
        <v>355</v>
      </c>
      <c r="B202" s="71" t="s">
        <v>327</v>
      </c>
      <c r="C202" s="71">
        <v>2</v>
      </c>
      <c r="D202" s="131">
        <v>0.007991946787539323</v>
      </c>
      <c r="E202" s="131">
        <v>2.021189299069938</v>
      </c>
      <c r="F202" s="71" t="s">
        <v>945</v>
      </c>
      <c r="G202" s="71" t="b">
        <v>0</v>
      </c>
      <c r="H202" s="71" t="b">
        <v>0</v>
      </c>
      <c r="I202" s="71" t="b">
        <v>0</v>
      </c>
      <c r="J202" s="71" t="b">
        <v>0</v>
      </c>
      <c r="K202" s="71" t="b">
        <v>0</v>
      </c>
      <c r="L202" s="71" t="b">
        <v>0</v>
      </c>
    </row>
    <row r="203" spans="1:12" ht="15">
      <c r="A203" s="71" t="s">
        <v>992</v>
      </c>
      <c r="B203" s="71" t="s">
        <v>991</v>
      </c>
      <c r="C203" s="71">
        <v>6</v>
      </c>
      <c r="D203" s="131">
        <v>0.01321305476907055</v>
      </c>
      <c r="E203" s="131">
        <v>0.7927507589539321</v>
      </c>
      <c r="F203" s="71" t="s">
        <v>946</v>
      </c>
      <c r="G203" s="71" t="b">
        <v>0</v>
      </c>
      <c r="H203" s="71" t="b">
        <v>0</v>
      </c>
      <c r="I203" s="71" t="b">
        <v>0</v>
      </c>
      <c r="J203" s="71" t="b">
        <v>0</v>
      </c>
      <c r="K203" s="71" t="b">
        <v>0</v>
      </c>
      <c r="L203" s="71" t="b">
        <v>0</v>
      </c>
    </row>
    <row r="204" spans="1:12" ht="15">
      <c r="A204" s="71" t="s">
        <v>994</v>
      </c>
      <c r="B204" s="71" t="s">
        <v>995</v>
      </c>
      <c r="C204" s="71">
        <v>5</v>
      </c>
      <c r="D204" s="131">
        <v>0.012504864748708945</v>
      </c>
      <c r="E204" s="131">
        <v>1.6848453616444126</v>
      </c>
      <c r="F204" s="71" t="s">
        <v>946</v>
      </c>
      <c r="G204" s="71" t="b">
        <v>0</v>
      </c>
      <c r="H204" s="71" t="b">
        <v>0</v>
      </c>
      <c r="I204" s="71" t="b">
        <v>0</v>
      </c>
      <c r="J204" s="71" t="b">
        <v>0</v>
      </c>
      <c r="K204" s="71" t="b">
        <v>0</v>
      </c>
      <c r="L204" s="71" t="b">
        <v>0</v>
      </c>
    </row>
    <row r="205" spans="1:12" ht="15">
      <c r="A205" s="71" t="s">
        <v>992</v>
      </c>
      <c r="B205" s="71" t="s">
        <v>994</v>
      </c>
      <c r="C205" s="71">
        <v>3</v>
      </c>
      <c r="D205" s="131">
        <v>0.010014414127901099</v>
      </c>
      <c r="E205" s="131">
        <v>1.0480232640572382</v>
      </c>
      <c r="F205" s="71" t="s">
        <v>946</v>
      </c>
      <c r="G205" s="71" t="b">
        <v>0</v>
      </c>
      <c r="H205" s="71" t="b">
        <v>0</v>
      </c>
      <c r="I205" s="71" t="b">
        <v>0</v>
      </c>
      <c r="J205" s="71" t="b">
        <v>0</v>
      </c>
      <c r="K205" s="71" t="b">
        <v>0</v>
      </c>
      <c r="L205" s="71" t="b">
        <v>0</v>
      </c>
    </row>
    <row r="206" spans="1:12" ht="15">
      <c r="A206" s="71" t="s">
        <v>995</v>
      </c>
      <c r="B206" s="71" t="s">
        <v>991</v>
      </c>
      <c r="C206" s="71">
        <v>3</v>
      </c>
      <c r="D206" s="131">
        <v>0.010014414127901099</v>
      </c>
      <c r="E206" s="131">
        <v>0.9066941112607688</v>
      </c>
      <c r="F206" s="71" t="s">
        <v>946</v>
      </c>
      <c r="G206" s="71" t="b">
        <v>0</v>
      </c>
      <c r="H206" s="71" t="b">
        <v>0</v>
      </c>
      <c r="I206" s="71" t="b">
        <v>0</v>
      </c>
      <c r="J206" s="71" t="b">
        <v>0</v>
      </c>
      <c r="K206" s="71" t="b">
        <v>0</v>
      </c>
      <c r="L206" s="71" t="b">
        <v>0</v>
      </c>
    </row>
    <row r="207" spans="1:12" ht="15">
      <c r="A207" s="71" t="s">
        <v>1009</v>
      </c>
      <c r="B207" s="71" t="s">
        <v>1165</v>
      </c>
      <c r="C207" s="71">
        <v>3</v>
      </c>
      <c r="D207" s="131">
        <v>0.010014414127901099</v>
      </c>
      <c r="E207" s="131">
        <v>1.9066941112607687</v>
      </c>
      <c r="F207" s="71" t="s">
        <v>946</v>
      </c>
      <c r="G207" s="71" t="b">
        <v>0</v>
      </c>
      <c r="H207" s="71" t="b">
        <v>0</v>
      </c>
      <c r="I207" s="71" t="b">
        <v>0</v>
      </c>
      <c r="J207" s="71" t="b">
        <v>0</v>
      </c>
      <c r="K207" s="71" t="b">
        <v>0</v>
      </c>
      <c r="L207" s="71" t="b">
        <v>0</v>
      </c>
    </row>
    <row r="208" spans="1:12" ht="15">
      <c r="A208" s="71" t="s">
        <v>1165</v>
      </c>
      <c r="B208" s="71" t="s">
        <v>1166</v>
      </c>
      <c r="C208" s="71">
        <v>3</v>
      </c>
      <c r="D208" s="131">
        <v>0.010014414127901099</v>
      </c>
      <c r="E208" s="131">
        <v>1.9066941112607687</v>
      </c>
      <c r="F208" s="71" t="s">
        <v>946</v>
      </c>
      <c r="G208" s="71" t="b">
        <v>0</v>
      </c>
      <c r="H208" s="71" t="b">
        <v>0</v>
      </c>
      <c r="I208" s="71" t="b">
        <v>0</v>
      </c>
      <c r="J208" s="71" t="b">
        <v>0</v>
      </c>
      <c r="K208" s="71" t="b">
        <v>0</v>
      </c>
      <c r="L208" s="71" t="b">
        <v>0</v>
      </c>
    </row>
    <row r="209" spans="1:12" ht="15">
      <c r="A209" s="71" t="s">
        <v>1166</v>
      </c>
      <c r="B209" s="71" t="s">
        <v>1167</v>
      </c>
      <c r="C209" s="71">
        <v>3</v>
      </c>
      <c r="D209" s="131">
        <v>0.010014414127901099</v>
      </c>
      <c r="E209" s="131">
        <v>1.9066941112607687</v>
      </c>
      <c r="F209" s="71" t="s">
        <v>946</v>
      </c>
      <c r="G209" s="71" t="b">
        <v>0</v>
      </c>
      <c r="H209" s="71" t="b">
        <v>0</v>
      </c>
      <c r="I209" s="71" t="b">
        <v>0</v>
      </c>
      <c r="J209" s="71" t="b">
        <v>0</v>
      </c>
      <c r="K209" s="71" t="b">
        <v>0</v>
      </c>
      <c r="L209" s="71" t="b">
        <v>0</v>
      </c>
    </row>
    <row r="210" spans="1:12" ht="15">
      <c r="A210" s="71" t="s">
        <v>1167</v>
      </c>
      <c r="B210" s="71" t="s">
        <v>1168</v>
      </c>
      <c r="C210" s="71">
        <v>3</v>
      </c>
      <c r="D210" s="131">
        <v>0.010014414127901099</v>
      </c>
      <c r="E210" s="131">
        <v>1.9066941112607687</v>
      </c>
      <c r="F210" s="71" t="s">
        <v>946</v>
      </c>
      <c r="G210" s="71" t="b">
        <v>0</v>
      </c>
      <c r="H210" s="71" t="b">
        <v>0</v>
      </c>
      <c r="I210" s="71" t="b">
        <v>0</v>
      </c>
      <c r="J210" s="71" t="b">
        <v>0</v>
      </c>
      <c r="K210" s="71" t="b">
        <v>0</v>
      </c>
      <c r="L210" s="71" t="b">
        <v>0</v>
      </c>
    </row>
    <row r="211" spans="1:12" ht="15">
      <c r="A211" s="71" t="s">
        <v>1168</v>
      </c>
      <c r="B211" s="71" t="s">
        <v>1169</v>
      </c>
      <c r="C211" s="71">
        <v>3</v>
      </c>
      <c r="D211" s="131">
        <v>0.010014414127901099</v>
      </c>
      <c r="E211" s="131">
        <v>1.9066941112607687</v>
      </c>
      <c r="F211" s="71" t="s">
        <v>946</v>
      </c>
      <c r="G211" s="71" t="b">
        <v>0</v>
      </c>
      <c r="H211" s="71" t="b">
        <v>0</v>
      </c>
      <c r="I211" s="71" t="b">
        <v>0</v>
      </c>
      <c r="J211" s="71" t="b">
        <v>0</v>
      </c>
      <c r="K211" s="71" t="b">
        <v>0</v>
      </c>
      <c r="L211" s="71" t="b">
        <v>0</v>
      </c>
    </row>
    <row r="212" spans="1:12" ht="15">
      <c r="A212" s="71" t="s">
        <v>1169</v>
      </c>
      <c r="B212" s="71" t="s">
        <v>1170</v>
      </c>
      <c r="C212" s="71">
        <v>3</v>
      </c>
      <c r="D212" s="131">
        <v>0.010014414127901099</v>
      </c>
      <c r="E212" s="131">
        <v>1.9066941112607687</v>
      </c>
      <c r="F212" s="71" t="s">
        <v>946</v>
      </c>
      <c r="G212" s="71" t="b">
        <v>0</v>
      </c>
      <c r="H212" s="71" t="b">
        <v>0</v>
      </c>
      <c r="I212" s="71" t="b">
        <v>0</v>
      </c>
      <c r="J212" s="71" t="b">
        <v>0</v>
      </c>
      <c r="K212" s="71" t="b">
        <v>0</v>
      </c>
      <c r="L212" s="71" t="b">
        <v>0</v>
      </c>
    </row>
    <row r="213" spans="1:12" ht="15">
      <c r="A213" s="71" t="s">
        <v>1170</v>
      </c>
      <c r="B213" s="71" t="s">
        <v>1006</v>
      </c>
      <c r="C213" s="71">
        <v>3</v>
      </c>
      <c r="D213" s="131">
        <v>0.010014414127901099</v>
      </c>
      <c r="E213" s="131">
        <v>1.7817553746524688</v>
      </c>
      <c r="F213" s="71" t="s">
        <v>946</v>
      </c>
      <c r="G213" s="71" t="b">
        <v>0</v>
      </c>
      <c r="H213" s="71" t="b">
        <v>0</v>
      </c>
      <c r="I213" s="71" t="b">
        <v>0</v>
      </c>
      <c r="J213" s="71" t="b">
        <v>0</v>
      </c>
      <c r="K213" s="71" t="b">
        <v>0</v>
      </c>
      <c r="L213" s="71" t="b">
        <v>0</v>
      </c>
    </row>
    <row r="214" spans="1:12" ht="15">
      <c r="A214" s="71" t="s">
        <v>1006</v>
      </c>
      <c r="B214" s="71" t="s">
        <v>1007</v>
      </c>
      <c r="C214" s="71">
        <v>3</v>
      </c>
      <c r="D214" s="131">
        <v>0.010014414127901099</v>
      </c>
      <c r="E214" s="131">
        <v>1.656816638044169</v>
      </c>
      <c r="F214" s="71" t="s">
        <v>946</v>
      </c>
      <c r="G214" s="71" t="b">
        <v>0</v>
      </c>
      <c r="H214" s="71" t="b">
        <v>0</v>
      </c>
      <c r="I214" s="71" t="b">
        <v>0</v>
      </c>
      <c r="J214" s="71" t="b">
        <v>0</v>
      </c>
      <c r="K214" s="71" t="b">
        <v>0</v>
      </c>
      <c r="L214" s="71" t="b">
        <v>0</v>
      </c>
    </row>
    <row r="215" spans="1:12" ht="15">
      <c r="A215" s="71" t="s">
        <v>1007</v>
      </c>
      <c r="B215" s="71" t="s">
        <v>1171</v>
      </c>
      <c r="C215" s="71">
        <v>3</v>
      </c>
      <c r="D215" s="131">
        <v>0.010014414127901099</v>
      </c>
      <c r="E215" s="131">
        <v>1.7817553746524688</v>
      </c>
      <c r="F215" s="71" t="s">
        <v>946</v>
      </c>
      <c r="G215" s="71" t="b">
        <v>0</v>
      </c>
      <c r="H215" s="71" t="b">
        <v>0</v>
      </c>
      <c r="I215" s="71" t="b">
        <v>0</v>
      </c>
      <c r="J215" s="71" t="b">
        <v>0</v>
      </c>
      <c r="K215" s="71" t="b">
        <v>0</v>
      </c>
      <c r="L215" s="71" t="b">
        <v>0</v>
      </c>
    </row>
    <row r="216" spans="1:12" ht="15">
      <c r="A216" s="71" t="s">
        <v>1171</v>
      </c>
      <c r="B216" s="71" t="s">
        <v>1008</v>
      </c>
      <c r="C216" s="71">
        <v>3</v>
      </c>
      <c r="D216" s="131">
        <v>0.010014414127901099</v>
      </c>
      <c r="E216" s="131">
        <v>1.7817553746524688</v>
      </c>
      <c r="F216" s="71" t="s">
        <v>946</v>
      </c>
      <c r="G216" s="71" t="b">
        <v>0</v>
      </c>
      <c r="H216" s="71" t="b">
        <v>0</v>
      </c>
      <c r="I216" s="71" t="b">
        <v>0</v>
      </c>
      <c r="J216" s="71" t="b">
        <v>0</v>
      </c>
      <c r="K216" s="71" t="b">
        <v>0</v>
      </c>
      <c r="L216" s="71" t="b">
        <v>0</v>
      </c>
    </row>
    <row r="217" spans="1:12" ht="15">
      <c r="A217" s="71" t="s">
        <v>1008</v>
      </c>
      <c r="B217" s="71" t="s">
        <v>1149</v>
      </c>
      <c r="C217" s="71">
        <v>3</v>
      </c>
      <c r="D217" s="131">
        <v>0.010014414127901099</v>
      </c>
      <c r="E217" s="131">
        <v>1.7817553746524688</v>
      </c>
      <c r="F217" s="71" t="s">
        <v>946</v>
      </c>
      <c r="G217" s="71" t="b">
        <v>0</v>
      </c>
      <c r="H217" s="71" t="b">
        <v>0</v>
      </c>
      <c r="I217" s="71" t="b">
        <v>0</v>
      </c>
      <c r="J217" s="71" t="b">
        <v>0</v>
      </c>
      <c r="K217" s="71" t="b">
        <v>0</v>
      </c>
      <c r="L217" s="71" t="b">
        <v>0</v>
      </c>
    </row>
    <row r="218" spans="1:12" ht="15">
      <c r="A218" s="71" t="s">
        <v>1149</v>
      </c>
      <c r="B218" s="71" t="s">
        <v>992</v>
      </c>
      <c r="C218" s="71">
        <v>3</v>
      </c>
      <c r="D218" s="131">
        <v>0.010014414127901099</v>
      </c>
      <c r="E218" s="131">
        <v>1.3424226808222062</v>
      </c>
      <c r="F218" s="71" t="s">
        <v>946</v>
      </c>
      <c r="G218" s="71" t="b">
        <v>0</v>
      </c>
      <c r="H218" s="71" t="b">
        <v>0</v>
      </c>
      <c r="I218" s="71" t="b">
        <v>0</v>
      </c>
      <c r="J218" s="71" t="b">
        <v>0</v>
      </c>
      <c r="K218" s="71" t="b">
        <v>0</v>
      </c>
      <c r="L218" s="71" t="b">
        <v>0</v>
      </c>
    </row>
    <row r="219" spans="1:12" ht="15">
      <c r="A219" s="71" t="s">
        <v>1001</v>
      </c>
      <c r="B219" s="71" t="s">
        <v>1002</v>
      </c>
      <c r="C219" s="71">
        <v>2</v>
      </c>
      <c r="D219" s="131">
        <v>0.0080052667196499</v>
      </c>
      <c r="E219" s="131">
        <v>2.08278537031645</v>
      </c>
      <c r="F219" s="71" t="s">
        <v>946</v>
      </c>
      <c r="G219" s="71" t="b">
        <v>0</v>
      </c>
      <c r="H219" s="71" t="b">
        <v>0</v>
      </c>
      <c r="I219" s="71" t="b">
        <v>0</v>
      </c>
      <c r="J219" s="71" t="b">
        <v>0</v>
      </c>
      <c r="K219" s="71" t="b">
        <v>0</v>
      </c>
      <c r="L219" s="71" t="b">
        <v>0</v>
      </c>
    </row>
    <row r="220" spans="1:12" ht="15">
      <c r="A220" s="71" t="s">
        <v>1002</v>
      </c>
      <c r="B220" s="71" t="s">
        <v>991</v>
      </c>
      <c r="C220" s="71">
        <v>2</v>
      </c>
      <c r="D220" s="131">
        <v>0.0080052667196499</v>
      </c>
      <c r="E220" s="131">
        <v>1.128542860877125</v>
      </c>
      <c r="F220" s="71" t="s">
        <v>946</v>
      </c>
      <c r="G220" s="71" t="b">
        <v>0</v>
      </c>
      <c r="H220" s="71" t="b">
        <v>0</v>
      </c>
      <c r="I220" s="71" t="b">
        <v>0</v>
      </c>
      <c r="J220" s="71" t="b">
        <v>0</v>
      </c>
      <c r="K220" s="71" t="b">
        <v>0</v>
      </c>
      <c r="L220" s="71" t="b">
        <v>0</v>
      </c>
    </row>
    <row r="221" spans="1:12" ht="15">
      <c r="A221" s="71" t="s">
        <v>991</v>
      </c>
      <c r="B221" s="71" t="s">
        <v>994</v>
      </c>
      <c r="C221" s="71">
        <v>2</v>
      </c>
      <c r="D221" s="131">
        <v>0.0080052667196499</v>
      </c>
      <c r="E221" s="131">
        <v>1.20772410692475</v>
      </c>
      <c r="F221" s="71" t="s">
        <v>946</v>
      </c>
      <c r="G221" s="71" t="b">
        <v>0</v>
      </c>
      <c r="H221" s="71" t="b">
        <v>0</v>
      </c>
      <c r="I221" s="71" t="b">
        <v>0</v>
      </c>
      <c r="J221" s="71" t="b">
        <v>0</v>
      </c>
      <c r="K221" s="71" t="b">
        <v>0</v>
      </c>
      <c r="L221" s="71" t="b">
        <v>0</v>
      </c>
    </row>
    <row r="222" spans="1:12" ht="15">
      <c r="A222" s="71" t="s">
        <v>995</v>
      </c>
      <c r="B222" s="71" t="s">
        <v>1003</v>
      </c>
      <c r="C222" s="71">
        <v>2</v>
      </c>
      <c r="D222" s="131">
        <v>0.0080052667196499</v>
      </c>
      <c r="E222" s="131">
        <v>1.6848453616444126</v>
      </c>
      <c r="F222" s="71" t="s">
        <v>946</v>
      </c>
      <c r="G222" s="71" t="b">
        <v>0</v>
      </c>
      <c r="H222" s="71" t="b">
        <v>0</v>
      </c>
      <c r="I222" s="71" t="b">
        <v>0</v>
      </c>
      <c r="J222" s="71" t="b">
        <v>0</v>
      </c>
      <c r="K222" s="71" t="b">
        <v>0</v>
      </c>
      <c r="L222" s="71" t="b">
        <v>0</v>
      </c>
    </row>
    <row r="223" spans="1:12" ht="15">
      <c r="A223" s="71" t="s">
        <v>1003</v>
      </c>
      <c r="B223" s="71" t="s">
        <v>993</v>
      </c>
      <c r="C223" s="71">
        <v>2</v>
      </c>
      <c r="D223" s="131">
        <v>0.0080052667196499</v>
      </c>
      <c r="E223" s="131">
        <v>1.6848453616444126</v>
      </c>
      <c r="F223" s="71" t="s">
        <v>946</v>
      </c>
      <c r="G223" s="71" t="b">
        <v>0</v>
      </c>
      <c r="H223" s="71" t="b">
        <v>0</v>
      </c>
      <c r="I223" s="71" t="b">
        <v>0</v>
      </c>
      <c r="J223" s="71" t="b">
        <v>0</v>
      </c>
      <c r="K223" s="71" t="b">
        <v>0</v>
      </c>
      <c r="L223" s="71" t="b">
        <v>0</v>
      </c>
    </row>
    <row r="224" spans="1:12" ht="15">
      <c r="A224" s="71" t="s">
        <v>993</v>
      </c>
      <c r="B224" s="71" t="s">
        <v>1004</v>
      </c>
      <c r="C224" s="71">
        <v>2</v>
      </c>
      <c r="D224" s="131">
        <v>0.0080052667196499</v>
      </c>
      <c r="E224" s="131">
        <v>1.6848453616444126</v>
      </c>
      <c r="F224" s="71" t="s">
        <v>946</v>
      </c>
      <c r="G224" s="71" t="b">
        <v>0</v>
      </c>
      <c r="H224" s="71" t="b">
        <v>0</v>
      </c>
      <c r="I224" s="71" t="b">
        <v>0</v>
      </c>
      <c r="J224" s="71" t="b">
        <v>0</v>
      </c>
      <c r="K224" s="71" t="b">
        <v>0</v>
      </c>
      <c r="L224" s="71" t="b">
        <v>0</v>
      </c>
    </row>
    <row r="225" spans="1:12" ht="15">
      <c r="A225" s="71" t="s">
        <v>1004</v>
      </c>
      <c r="B225" s="71" t="s">
        <v>1132</v>
      </c>
      <c r="C225" s="71">
        <v>2</v>
      </c>
      <c r="D225" s="131">
        <v>0.0080052667196499</v>
      </c>
      <c r="E225" s="131">
        <v>2.08278537031645</v>
      </c>
      <c r="F225" s="71" t="s">
        <v>946</v>
      </c>
      <c r="G225" s="71" t="b">
        <v>0</v>
      </c>
      <c r="H225" s="71" t="b">
        <v>0</v>
      </c>
      <c r="I225" s="71" t="b">
        <v>0</v>
      </c>
      <c r="J225" s="71" t="b">
        <v>0</v>
      </c>
      <c r="K225" s="71" t="b">
        <v>0</v>
      </c>
      <c r="L225" s="71" t="b">
        <v>0</v>
      </c>
    </row>
    <row r="226" spans="1:12" ht="15">
      <c r="A226" s="71" t="s">
        <v>1132</v>
      </c>
      <c r="B226" s="71" t="s">
        <v>1133</v>
      </c>
      <c r="C226" s="71">
        <v>2</v>
      </c>
      <c r="D226" s="131">
        <v>0.0080052667196499</v>
      </c>
      <c r="E226" s="131">
        <v>2.08278537031645</v>
      </c>
      <c r="F226" s="71" t="s">
        <v>946</v>
      </c>
      <c r="G226" s="71" t="b">
        <v>0</v>
      </c>
      <c r="H226" s="71" t="b">
        <v>0</v>
      </c>
      <c r="I226" s="71" t="b">
        <v>0</v>
      </c>
      <c r="J226" s="71" t="b">
        <v>0</v>
      </c>
      <c r="K226" s="71" t="b">
        <v>0</v>
      </c>
      <c r="L226" s="71" t="b">
        <v>0</v>
      </c>
    </row>
    <row r="227" spans="1:12" ht="15">
      <c r="A227" s="71" t="s">
        <v>1133</v>
      </c>
      <c r="B227" s="71" t="s">
        <v>1134</v>
      </c>
      <c r="C227" s="71">
        <v>2</v>
      </c>
      <c r="D227" s="131">
        <v>0.0080052667196499</v>
      </c>
      <c r="E227" s="131">
        <v>2.08278537031645</v>
      </c>
      <c r="F227" s="71" t="s">
        <v>946</v>
      </c>
      <c r="G227" s="71" t="b">
        <v>0</v>
      </c>
      <c r="H227" s="71" t="b">
        <v>0</v>
      </c>
      <c r="I227" s="71" t="b">
        <v>0</v>
      </c>
      <c r="J227" s="71" t="b">
        <v>0</v>
      </c>
      <c r="K227" s="71" t="b">
        <v>0</v>
      </c>
      <c r="L227" s="71" t="b">
        <v>0</v>
      </c>
    </row>
    <row r="228" spans="1:12" ht="15">
      <c r="A228" s="71" t="s">
        <v>1134</v>
      </c>
      <c r="B228" s="71" t="s">
        <v>992</v>
      </c>
      <c r="C228" s="71">
        <v>2</v>
      </c>
      <c r="D228" s="131">
        <v>0.0080052667196499</v>
      </c>
      <c r="E228" s="131">
        <v>1.3424226808222062</v>
      </c>
      <c r="F228" s="71" t="s">
        <v>946</v>
      </c>
      <c r="G228" s="71" t="b">
        <v>0</v>
      </c>
      <c r="H228" s="71" t="b">
        <v>0</v>
      </c>
      <c r="I228" s="71" t="b">
        <v>0</v>
      </c>
      <c r="J228" s="71" t="b">
        <v>0</v>
      </c>
      <c r="K228" s="71" t="b">
        <v>0</v>
      </c>
      <c r="L228" s="71" t="b">
        <v>0</v>
      </c>
    </row>
    <row r="229" spans="1:12" ht="15">
      <c r="A229" s="71" t="s">
        <v>992</v>
      </c>
      <c r="B229" s="71" t="s">
        <v>1135</v>
      </c>
      <c r="C229" s="71">
        <v>2</v>
      </c>
      <c r="D229" s="131">
        <v>0.0080052667196499</v>
      </c>
      <c r="E229" s="131">
        <v>1.2698720136735946</v>
      </c>
      <c r="F229" s="71" t="s">
        <v>946</v>
      </c>
      <c r="G229" s="71" t="b">
        <v>0</v>
      </c>
      <c r="H229" s="71" t="b">
        <v>0</v>
      </c>
      <c r="I229" s="71" t="b">
        <v>0</v>
      </c>
      <c r="J229" s="71" t="b">
        <v>0</v>
      </c>
      <c r="K229" s="71" t="b">
        <v>0</v>
      </c>
      <c r="L229" s="71" t="b">
        <v>0</v>
      </c>
    </row>
    <row r="230" spans="1:12" ht="15">
      <c r="A230" s="71" t="s">
        <v>991</v>
      </c>
      <c r="B230" s="71" t="s">
        <v>992</v>
      </c>
      <c r="C230" s="71">
        <v>2</v>
      </c>
      <c r="D230" s="131">
        <v>0.0080052667196499</v>
      </c>
      <c r="E230" s="131">
        <v>0.8653014261025437</v>
      </c>
      <c r="F230" s="71" t="s">
        <v>946</v>
      </c>
      <c r="G230" s="71" t="b">
        <v>0</v>
      </c>
      <c r="H230" s="71" t="b">
        <v>0</v>
      </c>
      <c r="I230" s="71" t="b">
        <v>0</v>
      </c>
      <c r="J230" s="71" t="b">
        <v>0</v>
      </c>
      <c r="K230" s="71" t="b">
        <v>0</v>
      </c>
      <c r="L230" s="71" t="b">
        <v>0</v>
      </c>
    </row>
    <row r="231" spans="1:12" ht="15">
      <c r="A231" s="71" t="s">
        <v>1155</v>
      </c>
      <c r="B231" s="71" t="s">
        <v>1156</v>
      </c>
      <c r="C231" s="71">
        <v>2</v>
      </c>
      <c r="D231" s="131">
        <v>0.0080052667196499</v>
      </c>
      <c r="E231" s="131">
        <v>2.08278537031645</v>
      </c>
      <c r="F231" s="71" t="s">
        <v>946</v>
      </c>
      <c r="G231" s="71" t="b">
        <v>0</v>
      </c>
      <c r="H231" s="71" t="b">
        <v>0</v>
      </c>
      <c r="I231" s="71" t="b">
        <v>0</v>
      </c>
      <c r="J231" s="71" t="b">
        <v>0</v>
      </c>
      <c r="K231" s="71" t="b">
        <v>0</v>
      </c>
      <c r="L231" s="71" t="b">
        <v>0</v>
      </c>
    </row>
    <row r="232" spans="1:12" ht="15">
      <c r="A232" s="71" t="s">
        <v>1156</v>
      </c>
      <c r="B232" s="71" t="s">
        <v>1157</v>
      </c>
      <c r="C232" s="71">
        <v>2</v>
      </c>
      <c r="D232" s="131">
        <v>0.0080052667196499</v>
      </c>
      <c r="E232" s="131">
        <v>2.08278537031645</v>
      </c>
      <c r="F232" s="71" t="s">
        <v>946</v>
      </c>
      <c r="G232" s="71" t="b">
        <v>0</v>
      </c>
      <c r="H232" s="71" t="b">
        <v>0</v>
      </c>
      <c r="I232" s="71" t="b">
        <v>0</v>
      </c>
      <c r="J232" s="71" t="b">
        <v>0</v>
      </c>
      <c r="K232" s="71" t="b">
        <v>0</v>
      </c>
      <c r="L232" s="71" t="b">
        <v>0</v>
      </c>
    </row>
    <row r="233" spans="1:12" ht="15">
      <c r="A233" s="71" t="s">
        <v>1157</v>
      </c>
      <c r="B233" s="71" t="s">
        <v>1158</v>
      </c>
      <c r="C233" s="71">
        <v>2</v>
      </c>
      <c r="D233" s="131">
        <v>0.0080052667196499</v>
      </c>
      <c r="E233" s="131">
        <v>2.08278537031645</v>
      </c>
      <c r="F233" s="71" t="s">
        <v>946</v>
      </c>
      <c r="G233" s="71" t="b">
        <v>0</v>
      </c>
      <c r="H233" s="71" t="b">
        <v>0</v>
      </c>
      <c r="I233" s="71" t="b">
        <v>0</v>
      </c>
      <c r="J233" s="71" t="b">
        <v>0</v>
      </c>
      <c r="K233" s="71" t="b">
        <v>0</v>
      </c>
      <c r="L233" s="71" t="b">
        <v>0</v>
      </c>
    </row>
    <row r="234" spans="1:12" ht="15">
      <c r="A234" s="71" t="s">
        <v>1158</v>
      </c>
      <c r="B234" s="71" t="s">
        <v>1159</v>
      </c>
      <c r="C234" s="71">
        <v>2</v>
      </c>
      <c r="D234" s="131">
        <v>0.0080052667196499</v>
      </c>
      <c r="E234" s="131">
        <v>2.08278537031645</v>
      </c>
      <c r="F234" s="71" t="s">
        <v>946</v>
      </c>
      <c r="G234" s="71" t="b">
        <v>0</v>
      </c>
      <c r="H234" s="71" t="b">
        <v>0</v>
      </c>
      <c r="I234" s="71" t="b">
        <v>0</v>
      </c>
      <c r="J234" s="71" t="b">
        <v>0</v>
      </c>
      <c r="K234" s="71" t="b">
        <v>1</v>
      </c>
      <c r="L234" s="71" t="b">
        <v>0</v>
      </c>
    </row>
    <row r="235" spans="1:12" ht="15">
      <c r="A235" s="71" t="s">
        <v>1159</v>
      </c>
      <c r="B235" s="71" t="s">
        <v>1160</v>
      </c>
      <c r="C235" s="71">
        <v>2</v>
      </c>
      <c r="D235" s="131">
        <v>0.0080052667196499</v>
      </c>
      <c r="E235" s="131">
        <v>2.08278537031645</v>
      </c>
      <c r="F235" s="71" t="s">
        <v>946</v>
      </c>
      <c r="G235" s="71" t="b">
        <v>0</v>
      </c>
      <c r="H235" s="71" t="b">
        <v>1</v>
      </c>
      <c r="I235" s="71" t="b">
        <v>0</v>
      </c>
      <c r="J235" s="71" t="b">
        <v>0</v>
      </c>
      <c r="K235" s="71" t="b">
        <v>0</v>
      </c>
      <c r="L235" s="71" t="b">
        <v>0</v>
      </c>
    </row>
    <row r="236" spans="1:12" ht="15">
      <c r="A236" s="71" t="s">
        <v>1160</v>
      </c>
      <c r="B236" s="71" t="s">
        <v>1161</v>
      </c>
      <c r="C236" s="71">
        <v>2</v>
      </c>
      <c r="D236" s="131">
        <v>0.0080052667196499</v>
      </c>
      <c r="E236" s="131">
        <v>2.08278537031645</v>
      </c>
      <c r="F236" s="71" t="s">
        <v>946</v>
      </c>
      <c r="G236" s="71" t="b">
        <v>0</v>
      </c>
      <c r="H236" s="71" t="b">
        <v>0</v>
      </c>
      <c r="I236" s="71" t="b">
        <v>0</v>
      </c>
      <c r="J236" s="71" t="b">
        <v>0</v>
      </c>
      <c r="K236" s="71" t="b">
        <v>0</v>
      </c>
      <c r="L236" s="71" t="b">
        <v>0</v>
      </c>
    </row>
    <row r="237" spans="1:12" ht="15">
      <c r="A237" s="71" t="s">
        <v>1161</v>
      </c>
      <c r="B237" s="71" t="s">
        <v>1162</v>
      </c>
      <c r="C237" s="71">
        <v>2</v>
      </c>
      <c r="D237" s="131">
        <v>0.0080052667196499</v>
      </c>
      <c r="E237" s="131">
        <v>2.08278537031645</v>
      </c>
      <c r="F237" s="71" t="s">
        <v>946</v>
      </c>
      <c r="G237" s="71" t="b">
        <v>0</v>
      </c>
      <c r="H237" s="71" t="b">
        <v>0</v>
      </c>
      <c r="I237" s="71" t="b">
        <v>0</v>
      </c>
      <c r="J237" s="71" t="b">
        <v>0</v>
      </c>
      <c r="K237" s="71" t="b">
        <v>0</v>
      </c>
      <c r="L237" s="71" t="b">
        <v>0</v>
      </c>
    </row>
    <row r="238" spans="1:12" ht="15">
      <c r="A238" s="71" t="s">
        <v>1162</v>
      </c>
      <c r="B238" s="71" t="s">
        <v>1163</v>
      </c>
      <c r="C238" s="71">
        <v>2</v>
      </c>
      <c r="D238" s="131">
        <v>0.0080052667196499</v>
      </c>
      <c r="E238" s="131">
        <v>2.08278537031645</v>
      </c>
      <c r="F238" s="71" t="s">
        <v>946</v>
      </c>
      <c r="G238" s="71" t="b">
        <v>0</v>
      </c>
      <c r="H238" s="71" t="b">
        <v>0</v>
      </c>
      <c r="I238" s="71" t="b">
        <v>0</v>
      </c>
      <c r="J238" s="71" t="b">
        <v>0</v>
      </c>
      <c r="K238" s="71" t="b">
        <v>1</v>
      </c>
      <c r="L238" s="71" t="b">
        <v>0</v>
      </c>
    </row>
    <row r="239" spans="1:12" ht="15">
      <c r="A239" s="71" t="s">
        <v>1163</v>
      </c>
      <c r="B239" s="71" t="s">
        <v>993</v>
      </c>
      <c r="C239" s="71">
        <v>2</v>
      </c>
      <c r="D239" s="131">
        <v>0.0080052667196499</v>
      </c>
      <c r="E239" s="131">
        <v>1.6848453616444126</v>
      </c>
      <c r="F239" s="71" t="s">
        <v>946</v>
      </c>
      <c r="G239" s="71" t="b">
        <v>0</v>
      </c>
      <c r="H239" s="71" t="b">
        <v>1</v>
      </c>
      <c r="I239" s="71" t="b">
        <v>0</v>
      </c>
      <c r="J239" s="71" t="b">
        <v>0</v>
      </c>
      <c r="K239" s="71" t="b">
        <v>0</v>
      </c>
      <c r="L239" s="71" t="b">
        <v>0</v>
      </c>
    </row>
    <row r="240" spans="1:12" ht="15">
      <c r="A240" s="71" t="s">
        <v>993</v>
      </c>
      <c r="B240" s="71" t="s">
        <v>1164</v>
      </c>
      <c r="C240" s="71">
        <v>2</v>
      </c>
      <c r="D240" s="131">
        <v>0.0080052667196499</v>
      </c>
      <c r="E240" s="131">
        <v>1.6848453616444126</v>
      </c>
      <c r="F240" s="71" t="s">
        <v>946</v>
      </c>
      <c r="G240" s="71" t="b">
        <v>0</v>
      </c>
      <c r="H240" s="71" t="b">
        <v>0</v>
      </c>
      <c r="I240" s="71" t="b">
        <v>0</v>
      </c>
      <c r="J240" s="71" t="b">
        <v>0</v>
      </c>
      <c r="K240" s="71" t="b">
        <v>0</v>
      </c>
      <c r="L240" s="71" t="b">
        <v>0</v>
      </c>
    </row>
    <row r="241" spans="1:12" ht="15">
      <c r="A241" s="71" t="s">
        <v>1164</v>
      </c>
      <c r="B241" s="71" t="s">
        <v>1000</v>
      </c>
      <c r="C241" s="71">
        <v>2</v>
      </c>
      <c r="D241" s="131">
        <v>0.0080052667196499</v>
      </c>
      <c r="E241" s="131">
        <v>1.7817553746524688</v>
      </c>
      <c r="F241" s="71" t="s">
        <v>946</v>
      </c>
      <c r="G241" s="71" t="b">
        <v>0</v>
      </c>
      <c r="H241" s="71" t="b">
        <v>0</v>
      </c>
      <c r="I241" s="71" t="b">
        <v>0</v>
      </c>
      <c r="J241" s="71" t="b">
        <v>0</v>
      </c>
      <c r="K241" s="71" t="b">
        <v>0</v>
      </c>
      <c r="L241" s="71" t="b">
        <v>0</v>
      </c>
    </row>
    <row r="242" spans="1:12" ht="15">
      <c r="A242" s="71" t="s">
        <v>1000</v>
      </c>
      <c r="B242" s="71" t="s">
        <v>991</v>
      </c>
      <c r="C242" s="71">
        <v>2</v>
      </c>
      <c r="D242" s="131">
        <v>0.0080052667196499</v>
      </c>
      <c r="E242" s="131">
        <v>0.8275128652131439</v>
      </c>
      <c r="F242" s="71" t="s">
        <v>946</v>
      </c>
      <c r="G242" s="71" t="b">
        <v>0</v>
      </c>
      <c r="H242" s="71" t="b">
        <v>0</v>
      </c>
      <c r="I242" s="71" t="b">
        <v>0</v>
      </c>
      <c r="J242" s="71" t="b">
        <v>0</v>
      </c>
      <c r="K242" s="71" t="b">
        <v>0</v>
      </c>
      <c r="L242" s="71" t="b">
        <v>0</v>
      </c>
    </row>
    <row r="243" spans="1:12" ht="15">
      <c r="A243" s="71" t="s">
        <v>1012</v>
      </c>
      <c r="B243" s="71" t="s">
        <v>339</v>
      </c>
      <c r="C243" s="71">
        <v>3</v>
      </c>
      <c r="D243" s="131">
        <v>0</v>
      </c>
      <c r="E243" s="131">
        <v>1.3424226808222062</v>
      </c>
      <c r="F243" s="71" t="s">
        <v>947</v>
      </c>
      <c r="G243" s="71" t="b">
        <v>0</v>
      </c>
      <c r="H243" s="71" t="b">
        <v>0</v>
      </c>
      <c r="I243" s="71" t="b">
        <v>0</v>
      </c>
      <c r="J243" s="71" t="b">
        <v>0</v>
      </c>
      <c r="K243" s="71" t="b">
        <v>0</v>
      </c>
      <c r="L243" s="71" t="b">
        <v>0</v>
      </c>
    </row>
    <row r="244" spans="1:12" ht="15">
      <c r="A244" s="71" t="s">
        <v>339</v>
      </c>
      <c r="B244" s="71" t="s">
        <v>1013</v>
      </c>
      <c r="C244" s="71">
        <v>3</v>
      </c>
      <c r="D244" s="131">
        <v>0</v>
      </c>
      <c r="E244" s="131">
        <v>1.3424226808222062</v>
      </c>
      <c r="F244" s="71" t="s">
        <v>947</v>
      </c>
      <c r="G244" s="71" t="b">
        <v>0</v>
      </c>
      <c r="H244" s="71" t="b">
        <v>0</v>
      </c>
      <c r="I244" s="71" t="b">
        <v>0</v>
      </c>
      <c r="J244" s="71" t="b">
        <v>0</v>
      </c>
      <c r="K244" s="71" t="b">
        <v>0</v>
      </c>
      <c r="L244" s="71" t="b">
        <v>0</v>
      </c>
    </row>
    <row r="245" spans="1:12" ht="15">
      <c r="A245" s="71" t="s">
        <v>1013</v>
      </c>
      <c r="B245" s="71" t="s">
        <v>1014</v>
      </c>
      <c r="C245" s="71">
        <v>3</v>
      </c>
      <c r="D245" s="131">
        <v>0</v>
      </c>
      <c r="E245" s="131">
        <v>1.3424226808222062</v>
      </c>
      <c r="F245" s="71" t="s">
        <v>947</v>
      </c>
      <c r="G245" s="71" t="b">
        <v>0</v>
      </c>
      <c r="H245" s="71" t="b">
        <v>0</v>
      </c>
      <c r="I245" s="71" t="b">
        <v>0</v>
      </c>
      <c r="J245" s="71" t="b">
        <v>0</v>
      </c>
      <c r="K245" s="71" t="b">
        <v>0</v>
      </c>
      <c r="L245" s="71" t="b">
        <v>0</v>
      </c>
    </row>
    <row r="246" spans="1:12" ht="15">
      <c r="A246" s="71" t="s">
        <v>1014</v>
      </c>
      <c r="B246" s="71" t="s">
        <v>1015</v>
      </c>
      <c r="C246" s="71">
        <v>3</v>
      </c>
      <c r="D246" s="131">
        <v>0</v>
      </c>
      <c r="E246" s="131">
        <v>1.3424226808222062</v>
      </c>
      <c r="F246" s="71" t="s">
        <v>947</v>
      </c>
      <c r="G246" s="71" t="b">
        <v>0</v>
      </c>
      <c r="H246" s="71" t="b">
        <v>0</v>
      </c>
      <c r="I246" s="71" t="b">
        <v>0</v>
      </c>
      <c r="J246" s="71" t="b">
        <v>0</v>
      </c>
      <c r="K246" s="71" t="b">
        <v>0</v>
      </c>
      <c r="L246" s="71" t="b">
        <v>0</v>
      </c>
    </row>
    <row r="247" spans="1:12" ht="15">
      <c r="A247" s="71" t="s">
        <v>1015</v>
      </c>
      <c r="B247" s="71" t="s">
        <v>1011</v>
      </c>
      <c r="C247" s="71">
        <v>3</v>
      </c>
      <c r="D247" s="131">
        <v>0</v>
      </c>
      <c r="E247" s="131">
        <v>1.0413926851582251</v>
      </c>
      <c r="F247" s="71" t="s">
        <v>947</v>
      </c>
      <c r="G247" s="71" t="b">
        <v>0</v>
      </c>
      <c r="H247" s="71" t="b">
        <v>0</v>
      </c>
      <c r="I247" s="71" t="b">
        <v>0</v>
      </c>
      <c r="J247" s="71" t="b">
        <v>0</v>
      </c>
      <c r="K247" s="71" t="b">
        <v>0</v>
      </c>
      <c r="L247" s="71" t="b">
        <v>0</v>
      </c>
    </row>
    <row r="248" spans="1:12" ht="15">
      <c r="A248" s="71" t="s">
        <v>1011</v>
      </c>
      <c r="B248" s="71" t="s">
        <v>1016</v>
      </c>
      <c r="C248" s="71">
        <v>3</v>
      </c>
      <c r="D248" s="131">
        <v>0</v>
      </c>
      <c r="E248" s="131">
        <v>1.0413926851582251</v>
      </c>
      <c r="F248" s="71" t="s">
        <v>947</v>
      </c>
      <c r="G248" s="71" t="b">
        <v>0</v>
      </c>
      <c r="H248" s="71" t="b">
        <v>0</v>
      </c>
      <c r="I248" s="71" t="b">
        <v>0</v>
      </c>
      <c r="J248" s="71" t="b">
        <v>0</v>
      </c>
      <c r="K248" s="71" t="b">
        <v>0</v>
      </c>
      <c r="L248" s="71" t="b">
        <v>0</v>
      </c>
    </row>
    <row r="249" spans="1:12" ht="15">
      <c r="A249" s="71" t="s">
        <v>1016</v>
      </c>
      <c r="B249" s="71" t="s">
        <v>1011</v>
      </c>
      <c r="C249" s="71">
        <v>3</v>
      </c>
      <c r="D249" s="131">
        <v>0</v>
      </c>
      <c r="E249" s="131">
        <v>1.0413926851582251</v>
      </c>
      <c r="F249" s="71" t="s">
        <v>947</v>
      </c>
      <c r="G249" s="71" t="b">
        <v>0</v>
      </c>
      <c r="H249" s="71" t="b">
        <v>0</v>
      </c>
      <c r="I249" s="71" t="b">
        <v>0</v>
      </c>
      <c r="J249" s="71" t="b">
        <v>0</v>
      </c>
      <c r="K249" s="71" t="b">
        <v>0</v>
      </c>
      <c r="L249" s="71" t="b">
        <v>0</v>
      </c>
    </row>
    <row r="250" spans="1:12" ht="15">
      <c r="A250" s="71" t="s">
        <v>1011</v>
      </c>
      <c r="B250" s="71" t="s">
        <v>1017</v>
      </c>
      <c r="C250" s="71">
        <v>3</v>
      </c>
      <c r="D250" s="131">
        <v>0</v>
      </c>
      <c r="E250" s="131">
        <v>1.0413926851582251</v>
      </c>
      <c r="F250" s="71" t="s">
        <v>947</v>
      </c>
      <c r="G250" s="71" t="b">
        <v>0</v>
      </c>
      <c r="H250" s="71" t="b">
        <v>0</v>
      </c>
      <c r="I250" s="71" t="b">
        <v>0</v>
      </c>
      <c r="J250" s="71" t="b">
        <v>0</v>
      </c>
      <c r="K250" s="71" t="b">
        <v>0</v>
      </c>
      <c r="L250" s="71" t="b">
        <v>0</v>
      </c>
    </row>
    <row r="251" spans="1:12" ht="15">
      <c r="A251" s="71" t="s">
        <v>1017</v>
      </c>
      <c r="B251" s="71" t="s">
        <v>992</v>
      </c>
      <c r="C251" s="71">
        <v>3</v>
      </c>
      <c r="D251" s="131">
        <v>0</v>
      </c>
      <c r="E251" s="131">
        <v>1.3424226808222062</v>
      </c>
      <c r="F251" s="71" t="s">
        <v>947</v>
      </c>
      <c r="G251" s="71" t="b">
        <v>0</v>
      </c>
      <c r="H251" s="71" t="b">
        <v>0</v>
      </c>
      <c r="I251" s="71" t="b">
        <v>0</v>
      </c>
      <c r="J251" s="71" t="b">
        <v>0</v>
      </c>
      <c r="K251" s="71" t="b">
        <v>0</v>
      </c>
      <c r="L251" s="71" t="b">
        <v>0</v>
      </c>
    </row>
    <row r="252" spans="1:12" ht="15">
      <c r="A252" s="71" t="s">
        <v>992</v>
      </c>
      <c r="B252" s="71" t="s">
        <v>991</v>
      </c>
      <c r="C252" s="71">
        <v>3</v>
      </c>
      <c r="D252" s="131">
        <v>0</v>
      </c>
      <c r="E252" s="131">
        <v>1.3424226808222062</v>
      </c>
      <c r="F252" s="71" t="s">
        <v>947</v>
      </c>
      <c r="G252" s="71" t="b">
        <v>0</v>
      </c>
      <c r="H252" s="71" t="b">
        <v>0</v>
      </c>
      <c r="I252" s="71" t="b">
        <v>0</v>
      </c>
      <c r="J252" s="71" t="b">
        <v>0</v>
      </c>
      <c r="K252" s="71" t="b">
        <v>0</v>
      </c>
      <c r="L252" s="71" t="b">
        <v>0</v>
      </c>
    </row>
    <row r="253" spans="1:12" ht="15">
      <c r="A253" s="71" t="s">
        <v>991</v>
      </c>
      <c r="B253" s="71" t="s">
        <v>1143</v>
      </c>
      <c r="C253" s="71">
        <v>3</v>
      </c>
      <c r="D253" s="131">
        <v>0</v>
      </c>
      <c r="E253" s="131">
        <v>1.3424226808222062</v>
      </c>
      <c r="F253" s="71" t="s">
        <v>947</v>
      </c>
      <c r="G253" s="71" t="b">
        <v>0</v>
      </c>
      <c r="H253" s="71" t="b">
        <v>0</v>
      </c>
      <c r="I253" s="71" t="b">
        <v>0</v>
      </c>
      <c r="J253" s="71" t="b">
        <v>1</v>
      </c>
      <c r="K253" s="71" t="b">
        <v>0</v>
      </c>
      <c r="L253" s="71" t="b">
        <v>0</v>
      </c>
    </row>
    <row r="254" spans="1:12" ht="15">
      <c r="A254" s="71" t="s">
        <v>1143</v>
      </c>
      <c r="B254" s="71" t="s">
        <v>1136</v>
      </c>
      <c r="C254" s="71">
        <v>3</v>
      </c>
      <c r="D254" s="131">
        <v>0</v>
      </c>
      <c r="E254" s="131">
        <v>1.3424226808222062</v>
      </c>
      <c r="F254" s="71" t="s">
        <v>947</v>
      </c>
      <c r="G254" s="71" t="b">
        <v>1</v>
      </c>
      <c r="H254" s="71" t="b">
        <v>0</v>
      </c>
      <c r="I254" s="71" t="b">
        <v>0</v>
      </c>
      <c r="J254" s="71" t="b">
        <v>0</v>
      </c>
      <c r="K254" s="71" t="b">
        <v>0</v>
      </c>
      <c r="L254" s="71" t="b">
        <v>0</v>
      </c>
    </row>
    <row r="255" spans="1:12" ht="15">
      <c r="A255" s="71" t="s">
        <v>1136</v>
      </c>
      <c r="B255" s="71" t="s">
        <v>1144</v>
      </c>
      <c r="C255" s="71">
        <v>3</v>
      </c>
      <c r="D255" s="131">
        <v>0</v>
      </c>
      <c r="E255" s="131">
        <v>1.3424226808222062</v>
      </c>
      <c r="F255" s="71" t="s">
        <v>947</v>
      </c>
      <c r="G255" s="71" t="b">
        <v>0</v>
      </c>
      <c r="H255" s="71" t="b">
        <v>0</v>
      </c>
      <c r="I255" s="71" t="b">
        <v>0</v>
      </c>
      <c r="J255" s="71" t="b">
        <v>0</v>
      </c>
      <c r="K255" s="71" t="b">
        <v>0</v>
      </c>
      <c r="L255" s="71" t="b">
        <v>0</v>
      </c>
    </row>
    <row r="256" spans="1:12" ht="15">
      <c r="A256" s="71" t="s">
        <v>1144</v>
      </c>
      <c r="B256" s="71" t="s">
        <v>1145</v>
      </c>
      <c r="C256" s="71">
        <v>3</v>
      </c>
      <c r="D256" s="131">
        <v>0</v>
      </c>
      <c r="E256" s="131">
        <v>1.3424226808222062</v>
      </c>
      <c r="F256" s="71" t="s">
        <v>947</v>
      </c>
      <c r="G256" s="71" t="b">
        <v>0</v>
      </c>
      <c r="H256" s="71" t="b">
        <v>0</v>
      </c>
      <c r="I256" s="71" t="b">
        <v>0</v>
      </c>
      <c r="J256" s="71" t="b">
        <v>0</v>
      </c>
      <c r="K256" s="71" t="b">
        <v>0</v>
      </c>
      <c r="L256" s="71" t="b">
        <v>0</v>
      </c>
    </row>
    <row r="257" spans="1:12" ht="15">
      <c r="A257" s="71" t="s">
        <v>1145</v>
      </c>
      <c r="B257" s="71" t="s">
        <v>980</v>
      </c>
      <c r="C257" s="71">
        <v>3</v>
      </c>
      <c r="D257" s="131">
        <v>0</v>
      </c>
      <c r="E257" s="131">
        <v>1.3424226808222062</v>
      </c>
      <c r="F257" s="71" t="s">
        <v>947</v>
      </c>
      <c r="G257" s="71" t="b">
        <v>0</v>
      </c>
      <c r="H257" s="71" t="b">
        <v>0</v>
      </c>
      <c r="I257" s="71" t="b">
        <v>0</v>
      </c>
      <c r="J257" s="71" t="b">
        <v>0</v>
      </c>
      <c r="K257" s="71" t="b">
        <v>0</v>
      </c>
      <c r="L257" s="71" t="b">
        <v>0</v>
      </c>
    </row>
    <row r="258" spans="1:12" ht="15">
      <c r="A258" s="71" t="s">
        <v>980</v>
      </c>
      <c r="B258" s="71" t="s">
        <v>1137</v>
      </c>
      <c r="C258" s="71">
        <v>3</v>
      </c>
      <c r="D258" s="131">
        <v>0</v>
      </c>
      <c r="E258" s="131">
        <v>1.3424226808222062</v>
      </c>
      <c r="F258" s="71" t="s">
        <v>947</v>
      </c>
      <c r="G258" s="71" t="b">
        <v>0</v>
      </c>
      <c r="H258" s="71" t="b">
        <v>0</v>
      </c>
      <c r="I258" s="71" t="b">
        <v>0</v>
      </c>
      <c r="J258" s="71" t="b">
        <v>0</v>
      </c>
      <c r="K258" s="71" t="b">
        <v>0</v>
      </c>
      <c r="L258" s="71" t="b">
        <v>0</v>
      </c>
    </row>
    <row r="259" spans="1:12" ht="15">
      <c r="A259" s="71" t="s">
        <v>1137</v>
      </c>
      <c r="B259" s="71" t="s">
        <v>1138</v>
      </c>
      <c r="C259" s="71">
        <v>3</v>
      </c>
      <c r="D259" s="131">
        <v>0</v>
      </c>
      <c r="E259" s="131">
        <v>1.3424226808222062</v>
      </c>
      <c r="F259" s="71" t="s">
        <v>947</v>
      </c>
      <c r="G259" s="71" t="b">
        <v>0</v>
      </c>
      <c r="H259" s="71" t="b">
        <v>0</v>
      </c>
      <c r="I259" s="71" t="b">
        <v>0</v>
      </c>
      <c r="J259" s="71" t="b">
        <v>0</v>
      </c>
      <c r="K259" s="71" t="b">
        <v>0</v>
      </c>
      <c r="L259" s="71" t="b">
        <v>0</v>
      </c>
    </row>
    <row r="260" spans="1:12" ht="15">
      <c r="A260" s="71" t="s">
        <v>1138</v>
      </c>
      <c r="B260" s="71" t="s">
        <v>1139</v>
      </c>
      <c r="C260" s="71">
        <v>3</v>
      </c>
      <c r="D260" s="131">
        <v>0</v>
      </c>
      <c r="E260" s="131">
        <v>1.3424226808222062</v>
      </c>
      <c r="F260" s="71" t="s">
        <v>947</v>
      </c>
      <c r="G260" s="71" t="b">
        <v>0</v>
      </c>
      <c r="H260" s="71" t="b">
        <v>0</v>
      </c>
      <c r="I260" s="71" t="b">
        <v>0</v>
      </c>
      <c r="J260" s="71" t="b">
        <v>0</v>
      </c>
      <c r="K260" s="71" t="b">
        <v>0</v>
      </c>
      <c r="L260" s="71" t="b">
        <v>0</v>
      </c>
    </row>
    <row r="261" spans="1:12" ht="15">
      <c r="A261" s="71" t="s">
        <v>1139</v>
      </c>
      <c r="B261" s="71" t="s">
        <v>1146</v>
      </c>
      <c r="C261" s="71">
        <v>3</v>
      </c>
      <c r="D261" s="131">
        <v>0</v>
      </c>
      <c r="E261" s="131">
        <v>1.3424226808222062</v>
      </c>
      <c r="F261" s="71" t="s">
        <v>947</v>
      </c>
      <c r="G261" s="71" t="b">
        <v>0</v>
      </c>
      <c r="H261" s="71" t="b">
        <v>0</v>
      </c>
      <c r="I261" s="71" t="b">
        <v>0</v>
      </c>
      <c r="J261" s="71" t="b">
        <v>0</v>
      </c>
      <c r="K261" s="71" t="b">
        <v>0</v>
      </c>
      <c r="L261" s="71" t="b">
        <v>0</v>
      </c>
    </row>
    <row r="262" spans="1:12" ht="15">
      <c r="A262" s="71" t="s">
        <v>1146</v>
      </c>
      <c r="B262" s="71" t="s">
        <v>1147</v>
      </c>
      <c r="C262" s="71">
        <v>3</v>
      </c>
      <c r="D262" s="131">
        <v>0</v>
      </c>
      <c r="E262" s="131">
        <v>1.3424226808222062</v>
      </c>
      <c r="F262" s="71" t="s">
        <v>947</v>
      </c>
      <c r="G262" s="71" t="b">
        <v>0</v>
      </c>
      <c r="H262" s="71" t="b">
        <v>0</v>
      </c>
      <c r="I262" s="71" t="b">
        <v>0</v>
      </c>
      <c r="J262" s="71" t="b">
        <v>0</v>
      </c>
      <c r="K262" s="71" t="b">
        <v>0</v>
      </c>
      <c r="L262" s="71" t="b">
        <v>0</v>
      </c>
    </row>
    <row r="263" spans="1:12" ht="15">
      <c r="A263" s="71" t="s">
        <v>1147</v>
      </c>
      <c r="B263" s="71" t="s">
        <v>1148</v>
      </c>
      <c r="C263" s="71">
        <v>3</v>
      </c>
      <c r="D263" s="131">
        <v>0</v>
      </c>
      <c r="E263" s="131">
        <v>1.3424226808222062</v>
      </c>
      <c r="F263" s="71" t="s">
        <v>947</v>
      </c>
      <c r="G263" s="71" t="b">
        <v>0</v>
      </c>
      <c r="H263" s="71" t="b">
        <v>0</v>
      </c>
      <c r="I263" s="71" t="b">
        <v>0</v>
      </c>
      <c r="J263" s="71" t="b">
        <v>0</v>
      </c>
      <c r="K263" s="71" t="b">
        <v>0</v>
      </c>
      <c r="L263" s="71" t="b">
        <v>0</v>
      </c>
    </row>
    <row r="264" spans="1:12" ht="15">
      <c r="A264" s="71" t="s">
        <v>1148</v>
      </c>
      <c r="B264" s="71" t="s">
        <v>1140</v>
      </c>
      <c r="C264" s="71">
        <v>3</v>
      </c>
      <c r="D264" s="131">
        <v>0</v>
      </c>
      <c r="E264" s="131">
        <v>1.3424226808222062</v>
      </c>
      <c r="F264" s="71" t="s">
        <v>947</v>
      </c>
      <c r="G264" s="71" t="b">
        <v>0</v>
      </c>
      <c r="H264" s="71" t="b">
        <v>0</v>
      </c>
      <c r="I264" s="71" t="b">
        <v>0</v>
      </c>
      <c r="J264" s="71" t="b">
        <v>0</v>
      </c>
      <c r="K264" s="71" t="b">
        <v>0</v>
      </c>
      <c r="L264" s="7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276</v>
      </c>
      <c r="B1" s="13" t="s">
        <v>34</v>
      </c>
    </row>
    <row r="2" spans="1:2" ht="15">
      <c r="A2" s="65" t="s">
        <v>332</v>
      </c>
      <c r="B2" s="67">
        <v>1126.585714</v>
      </c>
    </row>
    <row r="3" spans="1:2" ht="15">
      <c r="A3" s="65" t="s">
        <v>324</v>
      </c>
      <c r="B3" s="67">
        <v>692.614286</v>
      </c>
    </row>
    <row r="4" spans="1:2" ht="15">
      <c r="A4" s="65" t="s">
        <v>328</v>
      </c>
      <c r="B4" s="67">
        <v>193.352381</v>
      </c>
    </row>
    <row r="5" spans="1:2" ht="15">
      <c r="A5" s="65" t="s">
        <v>337</v>
      </c>
      <c r="B5" s="67">
        <v>106.185714</v>
      </c>
    </row>
    <row r="6" spans="1:2" ht="15">
      <c r="A6" s="65" t="s">
        <v>336</v>
      </c>
      <c r="B6" s="67">
        <v>106.185714</v>
      </c>
    </row>
    <row r="7" spans="1:2" ht="15">
      <c r="A7" s="65" t="s">
        <v>327</v>
      </c>
      <c r="B7" s="67">
        <v>103.857143</v>
      </c>
    </row>
    <row r="8" spans="1:2" ht="15">
      <c r="A8" s="65" t="s">
        <v>334</v>
      </c>
      <c r="B8" s="67">
        <v>101.47619</v>
      </c>
    </row>
    <row r="9" spans="1:2" ht="15">
      <c r="A9" s="65" t="s">
        <v>323</v>
      </c>
      <c r="B9" s="67">
        <v>94</v>
      </c>
    </row>
    <row r="10" spans="1:2" ht="15">
      <c r="A10" s="65" t="s">
        <v>339</v>
      </c>
      <c r="B10" s="67">
        <v>88.714286</v>
      </c>
    </row>
    <row r="11" spans="1:2" ht="15">
      <c r="A11" s="65" t="s">
        <v>343</v>
      </c>
      <c r="B11" s="67">
        <v>6.257143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5"/>
  <sheetViews>
    <sheetView workbookViewId="0" topLeftCell="A1">
      <pane xSplit="2" ySplit="2" topLeftCell="C3" activePane="bottomRight" state="frozen"/>
      <selection pane="topRight" activeCell="C1" sqref="C1"/>
      <selection pane="bottomLeft" activeCell="A3" sqref="A3"/>
      <selection pane="bottomRight" activeCell="A11" sqref="A1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4.421875" style="0" customWidth="1"/>
    <col min="16" max="17" width="9.8515625" style="0" bestFit="1" customWidth="1"/>
    <col min="18" max="18" width="20.28125" style="0" bestFit="1" customWidth="1"/>
    <col min="19" max="19" width="24.8515625" style="0" bestFit="1" customWidth="1"/>
    <col min="20" max="20" width="21.140625" style="0" bestFit="1" customWidth="1"/>
    <col min="21" max="21" width="25.57421875" style="0" bestFit="1" customWidth="1"/>
    <col min="22" max="22" width="25.421875" style="0" bestFit="1" customWidth="1"/>
    <col min="23" max="23" width="30.00390625" style="0" bestFit="1" customWidth="1"/>
    <col min="24" max="24" width="16.8515625" style="0" bestFit="1" customWidth="1"/>
    <col min="25" max="25" width="20.8515625" style="0" bestFit="1" customWidth="1"/>
    <col min="26" max="26" width="14.140625" style="0" bestFit="1" customWidth="1"/>
    <col min="27" max="27" width="12.28125" style="0" bestFit="1" customWidth="1"/>
    <col min="28" max="28" width="13.421875" style="0" bestFit="1" customWidth="1"/>
    <col min="29" max="29" width="8.140625" style="0" bestFit="1" customWidth="1"/>
    <col min="30" max="30" width="9.140625" style="0" bestFit="1" customWidth="1"/>
    <col min="31" max="31" width="12.421875" style="0" bestFit="1" customWidth="1"/>
    <col min="32" max="32" width="12.57421875" style="0" bestFit="1" customWidth="1"/>
    <col min="33" max="33" width="10.421875" style="0" bestFit="1" customWidth="1"/>
    <col min="34" max="34" width="13.7109375" style="0" bestFit="1" customWidth="1"/>
    <col min="35" max="35" width="12.57421875" style="0" bestFit="1" customWidth="1"/>
    <col min="36" max="36" width="7.00390625" style="0" bestFit="1" customWidth="1"/>
    <col min="37" max="37" width="7.140625" style="0" bestFit="1" customWidth="1"/>
    <col min="38" max="38" width="13.421875" style="0" bestFit="1" customWidth="1"/>
    <col min="39" max="39" width="9.8515625" style="0" bestFit="1" customWidth="1"/>
    <col min="40" max="40" width="11.28125" style="0" bestFit="1" customWidth="1"/>
    <col min="41" max="41" width="13.140625" style="0" bestFit="1" customWidth="1"/>
    <col min="42" max="42" width="12.57421875" style="0" bestFit="1" customWidth="1"/>
    <col min="43" max="43" width="10.8515625" style="0" bestFit="1" customWidth="1"/>
    <col min="44" max="44" width="9.8515625" style="0" bestFit="1" customWidth="1"/>
    <col min="45" max="45" width="12.57421875" style="0" bestFit="1" customWidth="1"/>
    <col min="46" max="46" width="10.140625" style="0" bestFit="1" customWidth="1"/>
    <col min="47" max="47" width="10.8515625" style="0" bestFit="1" customWidth="1"/>
    <col min="48" max="49" width="10.421875" style="0" bestFit="1" customWidth="1"/>
    <col min="50" max="50" width="12.00390625" style="0" bestFit="1" customWidth="1"/>
    <col min="51" max="51" width="9.8515625" style="0" bestFit="1" customWidth="1"/>
    <col min="52" max="52" width="12.140625" style="0" bestFit="1" customWidth="1"/>
    <col min="54" max="54" width="11.57421875" style="0" bestFit="1" customWidth="1"/>
    <col min="55" max="55" width="11.28125" style="0" bestFit="1" customWidth="1"/>
    <col min="56" max="56" width="12.57421875" style="0" bestFit="1" customWidth="1"/>
    <col min="57" max="57" width="19.421875" style="0" bestFit="1" customWidth="1"/>
    <col min="58" max="58" width="18.140625" style="0" bestFit="1" customWidth="1"/>
    <col min="59" max="59" width="15.8515625" style="0" bestFit="1" customWidth="1"/>
    <col min="60" max="60" width="9.7109375" style="0" bestFit="1" customWidth="1"/>
    <col min="61" max="61" width="14.421875" style="0" bestFit="1" customWidth="1"/>
    <col min="62" max="62" width="10.7109375" style="0" bestFit="1" customWidth="1"/>
    <col min="63" max="63" width="9.57421875" style="0" bestFit="1" customWidth="1"/>
    <col min="64" max="64" width="8.00390625" style="0" bestFit="1" customWidth="1"/>
    <col min="65" max="65" width="7.421875" style="0" bestFit="1" customWidth="1"/>
    <col min="66" max="66" width="11.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t="s">
        <v>207</v>
      </c>
      <c r="P2" s="13" t="s">
        <v>209</v>
      </c>
      <c r="Q2" s="13" t="s">
        <v>210</v>
      </c>
      <c r="R2" s="52" t="s">
        <v>265</v>
      </c>
      <c r="S2" s="52" t="s">
        <v>266</v>
      </c>
      <c r="T2" s="52" t="s">
        <v>267</v>
      </c>
      <c r="U2" s="52" t="s">
        <v>268</v>
      </c>
      <c r="V2" s="52" t="s">
        <v>269</v>
      </c>
      <c r="W2" s="52" t="s">
        <v>270</v>
      </c>
      <c r="X2" s="52" t="s">
        <v>271</v>
      </c>
      <c r="Y2" s="52" t="s">
        <v>272</v>
      </c>
      <c r="Z2" s="52" t="s">
        <v>273</v>
      </c>
      <c r="AA2" s="13" t="s">
        <v>278</v>
      </c>
      <c r="AB2" s="13" t="s">
        <v>279</v>
      </c>
      <c r="AC2" s="13" t="s">
        <v>280</v>
      </c>
      <c r="AD2" s="13" t="s">
        <v>281</v>
      </c>
      <c r="AE2" s="13" t="s">
        <v>282</v>
      </c>
      <c r="AF2" s="13" t="s">
        <v>283</v>
      </c>
      <c r="AG2" s="13" t="s">
        <v>284</v>
      </c>
      <c r="AH2" s="13" t="s">
        <v>285</v>
      </c>
      <c r="AI2" s="13" t="s">
        <v>286</v>
      </c>
      <c r="AJ2" s="13" t="s">
        <v>287</v>
      </c>
      <c r="AK2" s="13" t="s">
        <v>288</v>
      </c>
      <c r="AL2" s="13" t="s">
        <v>289</v>
      </c>
      <c r="AM2" s="13" t="s">
        <v>290</v>
      </c>
      <c r="AN2" s="13" t="s">
        <v>291</v>
      </c>
      <c r="AO2" s="13" t="s">
        <v>292</v>
      </c>
      <c r="AP2" s="13" t="s">
        <v>293</v>
      </c>
      <c r="AQ2" s="13" t="s">
        <v>294</v>
      </c>
      <c r="AR2" s="13" t="s">
        <v>295</v>
      </c>
      <c r="AS2" s="13" t="s">
        <v>296</v>
      </c>
      <c r="AT2" s="13" t="s">
        <v>297</v>
      </c>
      <c r="AU2" s="13" t="s">
        <v>298</v>
      </c>
      <c r="AV2" s="13" t="s">
        <v>299</v>
      </c>
      <c r="AW2" s="13" t="s">
        <v>300</v>
      </c>
      <c r="AX2" s="13" t="s">
        <v>301</v>
      </c>
      <c r="AY2" s="13" t="s">
        <v>302</v>
      </c>
      <c r="AZ2" s="13" t="s">
        <v>303</v>
      </c>
      <c r="BA2" s="13" t="s">
        <v>304</v>
      </c>
      <c r="BB2" s="13" t="s">
        <v>305</v>
      </c>
      <c r="BC2" s="13" t="s">
        <v>306</v>
      </c>
      <c r="BD2" s="13" t="s">
        <v>307</v>
      </c>
      <c r="BE2" s="13" t="s">
        <v>308</v>
      </c>
      <c r="BF2" s="13" t="s">
        <v>309</v>
      </c>
      <c r="BG2" s="13" t="s">
        <v>310</v>
      </c>
      <c r="BH2" s="13" t="s">
        <v>311</v>
      </c>
      <c r="BI2" s="13" t="s">
        <v>312</v>
      </c>
      <c r="BJ2" s="13" t="s">
        <v>313</v>
      </c>
      <c r="BK2" s="13" t="s">
        <v>314</v>
      </c>
      <c r="BL2" s="13" t="s">
        <v>315</v>
      </c>
      <c r="BM2" s="13" t="s">
        <v>316</v>
      </c>
      <c r="BN2" s="13" t="s">
        <v>317</v>
      </c>
    </row>
    <row r="3" spans="1:66" ht="15" customHeight="1">
      <c r="A3" s="66" t="s">
        <v>318</v>
      </c>
      <c r="B3" s="66" t="s">
        <v>332</v>
      </c>
      <c r="C3" s="68"/>
      <c r="D3" s="75"/>
      <c r="E3" s="76"/>
      <c r="F3" s="77"/>
      <c r="G3" s="68"/>
      <c r="H3" s="78"/>
      <c r="I3" s="79"/>
      <c r="J3" s="79"/>
      <c r="K3" s="34" t="s">
        <v>65</v>
      </c>
      <c r="L3" s="80">
        <v>3</v>
      </c>
      <c r="M3" s="80"/>
      <c r="N3" s="81"/>
      <c r="O3" s="67">
        <v>1</v>
      </c>
      <c r="P3" s="67" t="str">
        <f>REPLACE(INDEX(GroupVertices[Group],MATCH(Edges36[[#This Row],[Vertex 1]],GroupVertices[Vertex],0)),1,1,"")</f>
        <v>2</v>
      </c>
      <c r="Q3" s="67" t="str">
        <f>REPLACE(INDEX(GroupVertices[Group],MATCH(Edges36[[#This Row],[Vertex 2]],GroupVertices[Vertex],0)),1,1,"")</f>
        <v>2</v>
      </c>
      <c r="R3" s="48">
        <v>0</v>
      </c>
      <c r="S3" s="49">
        <v>0</v>
      </c>
      <c r="T3" s="48">
        <v>0</v>
      </c>
      <c r="U3" s="49">
        <v>0</v>
      </c>
      <c r="V3" s="48">
        <v>0</v>
      </c>
      <c r="W3" s="49">
        <v>0</v>
      </c>
      <c r="X3" s="48">
        <v>20</v>
      </c>
      <c r="Y3" s="49">
        <v>100</v>
      </c>
      <c r="Z3" s="48">
        <v>20</v>
      </c>
      <c r="AA3" s="67" t="s">
        <v>368</v>
      </c>
      <c r="AB3" s="98">
        <v>43603.43313657407</v>
      </c>
      <c r="AC3" s="67" t="s">
        <v>371</v>
      </c>
      <c r="AD3" s="67"/>
      <c r="AE3" s="67"/>
      <c r="AF3" s="67" t="s">
        <v>400</v>
      </c>
      <c r="AG3" s="67"/>
      <c r="AH3" s="103" t="s">
        <v>414</v>
      </c>
      <c r="AI3" s="98">
        <v>43603.43313657407</v>
      </c>
      <c r="AJ3" s="104">
        <v>43603</v>
      </c>
      <c r="AK3" s="71" t="s">
        <v>434</v>
      </c>
      <c r="AL3" s="103" t="s">
        <v>483</v>
      </c>
      <c r="AM3" s="67"/>
      <c r="AN3" s="67"/>
      <c r="AO3" s="71" t="s">
        <v>531</v>
      </c>
      <c r="AP3" s="67"/>
      <c r="AQ3" s="67" t="b">
        <v>0</v>
      </c>
      <c r="AR3" s="67">
        <v>0</v>
      </c>
      <c r="AS3" s="71" t="s">
        <v>586</v>
      </c>
      <c r="AT3" s="67" t="b">
        <v>0</v>
      </c>
      <c r="AU3" s="67" t="s">
        <v>595</v>
      </c>
      <c r="AV3" s="67"/>
      <c r="AW3" s="71" t="s">
        <v>586</v>
      </c>
      <c r="AX3" s="67" t="b">
        <v>0</v>
      </c>
      <c r="AY3" s="67">
        <v>8</v>
      </c>
      <c r="AZ3" s="71" t="s">
        <v>578</v>
      </c>
      <c r="BA3" s="67" t="s">
        <v>599</v>
      </c>
      <c r="BB3" s="67" t="b">
        <v>0</v>
      </c>
      <c r="BC3" s="71" t="s">
        <v>578</v>
      </c>
      <c r="BD3" s="67" t="s">
        <v>280</v>
      </c>
      <c r="BE3" s="67">
        <v>0</v>
      </c>
      <c r="BF3" s="67">
        <v>0</v>
      </c>
      <c r="BG3" s="67"/>
      <c r="BH3" s="67"/>
      <c r="BI3" s="67"/>
      <c r="BJ3" s="67"/>
      <c r="BK3" s="67"/>
      <c r="BL3" s="67"/>
      <c r="BM3" s="67"/>
      <c r="BN3" s="67"/>
    </row>
    <row r="4" spans="1:66" ht="15" customHeight="1">
      <c r="A4" s="66" t="s">
        <v>319</v>
      </c>
      <c r="B4" s="66" t="s">
        <v>323</v>
      </c>
      <c r="C4" s="68"/>
      <c r="D4" s="75"/>
      <c r="E4" s="76"/>
      <c r="F4" s="77"/>
      <c r="G4" s="68"/>
      <c r="H4" s="78"/>
      <c r="I4" s="79"/>
      <c r="J4" s="79"/>
      <c r="K4" s="34" t="s">
        <v>65</v>
      </c>
      <c r="L4" s="86">
        <v>4</v>
      </c>
      <c r="M4" s="86"/>
      <c r="N4" s="81"/>
      <c r="O4" s="70">
        <v>1</v>
      </c>
      <c r="P4" s="67" t="str">
        <f>REPLACE(INDEX(GroupVertices[Group],MATCH(Edges36[[#This Row],[Vertex 1]],GroupVertices[Vertex],0)),1,1,"")</f>
        <v>3</v>
      </c>
      <c r="Q4" s="67" t="str">
        <f>REPLACE(INDEX(GroupVertices[Group],MATCH(Edges36[[#This Row],[Vertex 2]],GroupVertices[Vertex],0)),1,1,"")</f>
        <v>3</v>
      </c>
      <c r="R4" s="48">
        <v>0</v>
      </c>
      <c r="S4" s="49">
        <v>0</v>
      </c>
      <c r="T4" s="48">
        <v>0</v>
      </c>
      <c r="U4" s="49">
        <v>0</v>
      </c>
      <c r="V4" s="48">
        <v>0</v>
      </c>
      <c r="W4" s="49">
        <v>0</v>
      </c>
      <c r="X4" s="48">
        <v>4</v>
      </c>
      <c r="Y4" s="49">
        <v>100</v>
      </c>
      <c r="Z4" s="48">
        <v>4</v>
      </c>
      <c r="AA4" s="70" t="s">
        <v>368</v>
      </c>
      <c r="AB4" s="99">
        <v>43603.49930555555</v>
      </c>
      <c r="AC4" s="70" t="s">
        <v>372</v>
      </c>
      <c r="AD4" s="101" t="s">
        <v>391</v>
      </c>
      <c r="AE4" s="70" t="s">
        <v>397</v>
      </c>
      <c r="AF4" s="70" t="s">
        <v>401</v>
      </c>
      <c r="AG4" s="70"/>
      <c r="AH4" s="101" t="s">
        <v>415</v>
      </c>
      <c r="AI4" s="99">
        <v>43603.49930555555</v>
      </c>
      <c r="AJ4" s="105">
        <v>43603</v>
      </c>
      <c r="AK4" s="72" t="s">
        <v>435</v>
      </c>
      <c r="AL4" s="101" t="s">
        <v>484</v>
      </c>
      <c r="AM4" s="70"/>
      <c r="AN4" s="70"/>
      <c r="AO4" s="72" t="s">
        <v>532</v>
      </c>
      <c r="AP4" s="70"/>
      <c r="AQ4" s="70" t="b">
        <v>0</v>
      </c>
      <c r="AR4" s="70">
        <v>0</v>
      </c>
      <c r="AS4" s="72" t="s">
        <v>586</v>
      </c>
      <c r="AT4" s="70" t="b">
        <v>1</v>
      </c>
      <c r="AU4" s="70" t="s">
        <v>596</v>
      </c>
      <c r="AV4" s="70"/>
      <c r="AW4" s="72" t="s">
        <v>578</v>
      </c>
      <c r="AX4" s="70" t="b">
        <v>0</v>
      </c>
      <c r="AY4" s="70">
        <v>2</v>
      </c>
      <c r="AZ4" s="72" t="s">
        <v>537</v>
      </c>
      <c r="BA4" s="70" t="s">
        <v>599</v>
      </c>
      <c r="BB4" s="70" t="b">
        <v>0</v>
      </c>
      <c r="BC4" s="72" t="s">
        <v>537</v>
      </c>
      <c r="BD4" s="70" t="s">
        <v>280</v>
      </c>
      <c r="BE4" s="70">
        <v>0</v>
      </c>
      <c r="BF4" s="70">
        <v>0</v>
      </c>
      <c r="BG4" s="70"/>
      <c r="BH4" s="70"/>
      <c r="BI4" s="70"/>
      <c r="BJ4" s="70"/>
      <c r="BK4" s="70"/>
      <c r="BL4" s="70"/>
      <c r="BM4" s="70"/>
      <c r="BN4" s="70"/>
    </row>
    <row r="5" spans="1:66" ht="15">
      <c r="A5" s="66" t="s">
        <v>320</v>
      </c>
      <c r="B5" s="66" t="s">
        <v>332</v>
      </c>
      <c r="C5" s="68"/>
      <c r="D5" s="75"/>
      <c r="E5" s="76"/>
      <c r="F5" s="77"/>
      <c r="G5" s="68"/>
      <c r="H5" s="78"/>
      <c r="I5" s="79"/>
      <c r="J5" s="79"/>
      <c r="K5" s="34" t="s">
        <v>65</v>
      </c>
      <c r="L5" s="86">
        <v>5</v>
      </c>
      <c r="M5" s="86"/>
      <c r="N5" s="81"/>
      <c r="O5" s="70">
        <v>1</v>
      </c>
      <c r="P5" s="67" t="str">
        <f>REPLACE(INDEX(GroupVertices[Group],MATCH(Edges36[[#This Row],[Vertex 1]],GroupVertices[Vertex],0)),1,1,"")</f>
        <v>2</v>
      </c>
      <c r="Q5" s="67" t="str">
        <f>REPLACE(INDEX(GroupVertices[Group],MATCH(Edges36[[#This Row],[Vertex 2]],GroupVertices[Vertex],0)),1,1,"")</f>
        <v>2</v>
      </c>
      <c r="R5" s="48">
        <v>0</v>
      </c>
      <c r="S5" s="49">
        <v>0</v>
      </c>
      <c r="T5" s="48">
        <v>0</v>
      </c>
      <c r="U5" s="49">
        <v>0</v>
      </c>
      <c r="V5" s="48">
        <v>0</v>
      </c>
      <c r="W5" s="49">
        <v>0</v>
      </c>
      <c r="X5" s="48">
        <v>20</v>
      </c>
      <c r="Y5" s="49">
        <v>100</v>
      </c>
      <c r="Z5" s="48">
        <v>20</v>
      </c>
      <c r="AA5" s="70" t="s">
        <v>368</v>
      </c>
      <c r="AB5" s="99">
        <v>43603.724328703705</v>
      </c>
      <c r="AC5" s="70" t="s">
        <v>371</v>
      </c>
      <c r="AD5" s="70"/>
      <c r="AE5" s="70"/>
      <c r="AF5" s="70" t="s">
        <v>400</v>
      </c>
      <c r="AG5" s="70"/>
      <c r="AH5" s="101" t="s">
        <v>416</v>
      </c>
      <c r="AI5" s="99">
        <v>43603.724328703705</v>
      </c>
      <c r="AJ5" s="105">
        <v>43603</v>
      </c>
      <c r="AK5" s="72" t="s">
        <v>436</v>
      </c>
      <c r="AL5" s="101" t="s">
        <v>485</v>
      </c>
      <c r="AM5" s="70"/>
      <c r="AN5" s="70"/>
      <c r="AO5" s="72" t="s">
        <v>533</v>
      </c>
      <c r="AP5" s="70"/>
      <c r="AQ5" s="70" t="b">
        <v>0</v>
      </c>
      <c r="AR5" s="70">
        <v>0</v>
      </c>
      <c r="AS5" s="72" t="s">
        <v>586</v>
      </c>
      <c r="AT5" s="70" t="b">
        <v>0</v>
      </c>
      <c r="AU5" s="70" t="s">
        <v>595</v>
      </c>
      <c r="AV5" s="70"/>
      <c r="AW5" s="72" t="s">
        <v>586</v>
      </c>
      <c r="AX5" s="70" t="b">
        <v>0</v>
      </c>
      <c r="AY5" s="70">
        <v>8</v>
      </c>
      <c r="AZ5" s="72" t="s">
        <v>578</v>
      </c>
      <c r="BA5" s="70" t="s">
        <v>599</v>
      </c>
      <c r="BB5" s="70" t="b">
        <v>0</v>
      </c>
      <c r="BC5" s="72" t="s">
        <v>578</v>
      </c>
      <c r="BD5" s="70" t="s">
        <v>280</v>
      </c>
      <c r="BE5" s="70">
        <v>0</v>
      </c>
      <c r="BF5" s="70">
        <v>0</v>
      </c>
      <c r="BG5" s="70"/>
      <c r="BH5" s="70"/>
      <c r="BI5" s="70"/>
      <c r="BJ5" s="70"/>
      <c r="BK5" s="70"/>
      <c r="BL5" s="70"/>
      <c r="BM5" s="70"/>
      <c r="BN5" s="70"/>
    </row>
    <row r="6" spans="1:66" ht="15">
      <c r="A6" s="66" t="s">
        <v>321</v>
      </c>
      <c r="B6" s="66" t="s">
        <v>332</v>
      </c>
      <c r="C6" s="68"/>
      <c r="D6" s="75"/>
      <c r="E6" s="76"/>
      <c r="F6" s="77"/>
      <c r="G6" s="68"/>
      <c r="H6" s="78"/>
      <c r="I6" s="79"/>
      <c r="J6" s="79"/>
      <c r="K6" s="34" t="s">
        <v>65</v>
      </c>
      <c r="L6" s="86">
        <v>6</v>
      </c>
      <c r="M6" s="86"/>
      <c r="N6" s="81"/>
      <c r="O6" s="70">
        <v>2</v>
      </c>
      <c r="P6" s="67" t="str">
        <f>REPLACE(INDEX(GroupVertices[Group],MATCH(Edges36[[#This Row],[Vertex 1]],GroupVertices[Vertex],0)),1,1,"")</f>
        <v>2</v>
      </c>
      <c r="Q6" s="67" t="str">
        <f>REPLACE(INDEX(GroupVertices[Group],MATCH(Edges36[[#This Row],[Vertex 2]],GroupVertices[Vertex],0)),1,1,"")</f>
        <v>2</v>
      </c>
      <c r="R6" s="48">
        <v>0</v>
      </c>
      <c r="S6" s="49">
        <v>0</v>
      </c>
      <c r="T6" s="48">
        <v>0</v>
      </c>
      <c r="U6" s="49">
        <v>0</v>
      </c>
      <c r="V6" s="48">
        <v>0</v>
      </c>
      <c r="W6" s="49">
        <v>0</v>
      </c>
      <c r="X6" s="48">
        <v>20</v>
      </c>
      <c r="Y6" s="49">
        <v>100</v>
      </c>
      <c r="Z6" s="48">
        <v>20</v>
      </c>
      <c r="AA6" s="70" t="s">
        <v>368</v>
      </c>
      <c r="AB6" s="99">
        <v>43603.17631944444</v>
      </c>
      <c r="AC6" s="70" t="s">
        <v>371</v>
      </c>
      <c r="AD6" s="70"/>
      <c r="AE6" s="70"/>
      <c r="AF6" s="70" t="s">
        <v>400</v>
      </c>
      <c r="AG6" s="70"/>
      <c r="AH6" s="101" t="s">
        <v>417</v>
      </c>
      <c r="AI6" s="99">
        <v>43603.17631944444</v>
      </c>
      <c r="AJ6" s="105">
        <v>43603</v>
      </c>
      <c r="AK6" s="72" t="s">
        <v>437</v>
      </c>
      <c r="AL6" s="101" t="s">
        <v>486</v>
      </c>
      <c r="AM6" s="70"/>
      <c r="AN6" s="70"/>
      <c r="AO6" s="72" t="s">
        <v>534</v>
      </c>
      <c r="AP6" s="70"/>
      <c r="AQ6" s="70" t="b">
        <v>0</v>
      </c>
      <c r="AR6" s="70">
        <v>0</v>
      </c>
      <c r="AS6" s="72" t="s">
        <v>586</v>
      </c>
      <c r="AT6" s="70" t="b">
        <v>0</v>
      </c>
      <c r="AU6" s="70" t="s">
        <v>595</v>
      </c>
      <c r="AV6" s="70"/>
      <c r="AW6" s="72" t="s">
        <v>586</v>
      </c>
      <c r="AX6" s="70" t="b">
        <v>0</v>
      </c>
      <c r="AY6" s="70">
        <v>8</v>
      </c>
      <c r="AZ6" s="72" t="s">
        <v>578</v>
      </c>
      <c r="BA6" s="70" t="s">
        <v>599</v>
      </c>
      <c r="BB6" s="70" t="b">
        <v>0</v>
      </c>
      <c r="BC6" s="72" t="s">
        <v>578</v>
      </c>
      <c r="BD6" s="70" t="s">
        <v>280</v>
      </c>
      <c r="BE6" s="70">
        <v>0</v>
      </c>
      <c r="BF6" s="70">
        <v>0</v>
      </c>
      <c r="BG6" s="70"/>
      <c r="BH6" s="70"/>
      <c r="BI6" s="70"/>
      <c r="BJ6" s="70"/>
      <c r="BK6" s="70"/>
      <c r="BL6" s="70"/>
      <c r="BM6" s="70"/>
      <c r="BN6" s="70"/>
    </row>
    <row r="7" spans="1:66" ht="15">
      <c r="A7" s="66" t="s">
        <v>321</v>
      </c>
      <c r="B7" s="66" t="s">
        <v>332</v>
      </c>
      <c r="C7" s="68"/>
      <c r="D7" s="75"/>
      <c r="E7" s="76"/>
      <c r="F7" s="77"/>
      <c r="G7" s="68"/>
      <c r="H7" s="78"/>
      <c r="I7" s="79"/>
      <c r="J7" s="79"/>
      <c r="K7" s="34" t="s">
        <v>65</v>
      </c>
      <c r="L7" s="86">
        <v>7</v>
      </c>
      <c r="M7" s="86"/>
      <c r="N7" s="81"/>
      <c r="O7" s="70">
        <v>2</v>
      </c>
      <c r="P7" s="67" t="str">
        <f>REPLACE(INDEX(GroupVertices[Group],MATCH(Edges36[[#This Row],[Vertex 1]],GroupVertices[Vertex],0)),1,1,"")</f>
        <v>2</v>
      </c>
      <c r="Q7" s="67" t="str">
        <f>REPLACE(INDEX(GroupVertices[Group],MATCH(Edges36[[#This Row],[Vertex 2]],GroupVertices[Vertex],0)),1,1,"")</f>
        <v>2</v>
      </c>
      <c r="R7" s="48">
        <v>0</v>
      </c>
      <c r="S7" s="49">
        <v>0</v>
      </c>
      <c r="T7" s="48">
        <v>0</v>
      </c>
      <c r="U7" s="49">
        <v>0</v>
      </c>
      <c r="V7" s="48">
        <v>0</v>
      </c>
      <c r="W7" s="49">
        <v>0</v>
      </c>
      <c r="X7" s="48">
        <v>8</v>
      </c>
      <c r="Y7" s="49">
        <v>100</v>
      </c>
      <c r="Z7" s="48">
        <v>8</v>
      </c>
      <c r="AA7" s="70" t="s">
        <v>368</v>
      </c>
      <c r="AB7" s="99">
        <v>43603.82568287037</v>
      </c>
      <c r="AC7" s="70" t="s">
        <v>373</v>
      </c>
      <c r="AD7" s="101" t="s">
        <v>392</v>
      </c>
      <c r="AE7" s="70" t="s">
        <v>397</v>
      </c>
      <c r="AF7" s="70" t="s">
        <v>402</v>
      </c>
      <c r="AG7" s="70"/>
      <c r="AH7" s="101" t="s">
        <v>417</v>
      </c>
      <c r="AI7" s="99">
        <v>43603.82568287037</v>
      </c>
      <c r="AJ7" s="105">
        <v>43603</v>
      </c>
      <c r="AK7" s="72" t="s">
        <v>438</v>
      </c>
      <c r="AL7" s="101" t="s">
        <v>487</v>
      </c>
      <c r="AM7" s="70"/>
      <c r="AN7" s="70"/>
      <c r="AO7" s="72" t="s">
        <v>535</v>
      </c>
      <c r="AP7" s="70"/>
      <c r="AQ7" s="70" t="b">
        <v>0</v>
      </c>
      <c r="AR7" s="70">
        <v>0</v>
      </c>
      <c r="AS7" s="72" t="s">
        <v>586</v>
      </c>
      <c r="AT7" s="70" t="b">
        <v>1</v>
      </c>
      <c r="AU7" s="70" t="s">
        <v>595</v>
      </c>
      <c r="AV7" s="70"/>
      <c r="AW7" s="72" t="s">
        <v>597</v>
      </c>
      <c r="AX7" s="70" t="b">
        <v>0</v>
      </c>
      <c r="AY7" s="70">
        <v>6</v>
      </c>
      <c r="AZ7" s="72" t="s">
        <v>579</v>
      </c>
      <c r="BA7" s="70" t="s">
        <v>599</v>
      </c>
      <c r="BB7" s="70" t="b">
        <v>0</v>
      </c>
      <c r="BC7" s="72" t="s">
        <v>579</v>
      </c>
      <c r="BD7" s="70" t="s">
        <v>280</v>
      </c>
      <c r="BE7" s="70">
        <v>0</v>
      </c>
      <c r="BF7" s="70">
        <v>0</v>
      </c>
      <c r="BG7" s="70"/>
      <c r="BH7" s="70"/>
      <c r="BI7" s="70"/>
      <c r="BJ7" s="70"/>
      <c r="BK7" s="70"/>
      <c r="BL7" s="70"/>
      <c r="BM7" s="70"/>
      <c r="BN7" s="70"/>
    </row>
    <row r="8" spans="1:66" ht="15">
      <c r="A8" s="66" t="s">
        <v>322</v>
      </c>
      <c r="B8" s="66" t="s">
        <v>334</v>
      </c>
      <c r="C8" s="68"/>
      <c r="D8" s="75"/>
      <c r="E8" s="76"/>
      <c r="F8" s="77"/>
      <c r="G8" s="68"/>
      <c r="H8" s="78"/>
      <c r="I8" s="79"/>
      <c r="J8" s="79"/>
      <c r="K8" s="34" t="s">
        <v>65</v>
      </c>
      <c r="L8" s="86">
        <v>8</v>
      </c>
      <c r="M8" s="86"/>
      <c r="N8" s="81"/>
      <c r="O8" s="70">
        <v>1</v>
      </c>
      <c r="P8" s="67" t="str">
        <f>REPLACE(INDEX(GroupVertices[Group],MATCH(Edges36[[#This Row],[Vertex 1]],GroupVertices[Vertex],0)),1,1,"")</f>
        <v>4</v>
      </c>
      <c r="Q8" s="67" t="str">
        <f>REPLACE(INDEX(GroupVertices[Group],MATCH(Edges36[[#This Row],[Vertex 2]],GroupVertices[Vertex],0)),1,1,"")</f>
        <v>4</v>
      </c>
      <c r="R8" s="48"/>
      <c r="S8" s="49"/>
      <c r="T8" s="48"/>
      <c r="U8" s="49"/>
      <c r="V8" s="48"/>
      <c r="W8" s="49"/>
      <c r="X8" s="48"/>
      <c r="Y8" s="49"/>
      <c r="Z8" s="48"/>
      <c r="AA8" s="70" t="s">
        <v>368</v>
      </c>
      <c r="AB8" s="99">
        <v>43604.04048611111</v>
      </c>
      <c r="AC8" s="70" t="s">
        <v>374</v>
      </c>
      <c r="AD8" s="70"/>
      <c r="AE8" s="70"/>
      <c r="AF8" s="70" t="s">
        <v>403</v>
      </c>
      <c r="AG8" s="70"/>
      <c r="AH8" s="101" t="s">
        <v>418</v>
      </c>
      <c r="AI8" s="99">
        <v>43604.04048611111</v>
      </c>
      <c r="AJ8" s="105">
        <v>43604</v>
      </c>
      <c r="AK8" s="72" t="s">
        <v>439</v>
      </c>
      <c r="AL8" s="101" t="s">
        <v>488</v>
      </c>
      <c r="AM8" s="70"/>
      <c r="AN8" s="70"/>
      <c r="AO8" s="72" t="s">
        <v>536</v>
      </c>
      <c r="AP8" s="70"/>
      <c r="AQ8" s="70" t="b">
        <v>0</v>
      </c>
      <c r="AR8" s="70">
        <v>0</v>
      </c>
      <c r="AS8" s="72" t="s">
        <v>586</v>
      </c>
      <c r="AT8" s="70" t="b">
        <v>0</v>
      </c>
      <c r="AU8" s="70" t="s">
        <v>595</v>
      </c>
      <c r="AV8" s="70"/>
      <c r="AW8" s="72" t="s">
        <v>586</v>
      </c>
      <c r="AX8" s="70" t="b">
        <v>0</v>
      </c>
      <c r="AY8" s="70">
        <v>5</v>
      </c>
      <c r="AZ8" s="72" t="s">
        <v>561</v>
      </c>
      <c r="BA8" s="70" t="s">
        <v>600</v>
      </c>
      <c r="BB8" s="70" t="b">
        <v>0</v>
      </c>
      <c r="BC8" s="72" t="s">
        <v>561</v>
      </c>
      <c r="BD8" s="70" t="s">
        <v>280</v>
      </c>
      <c r="BE8" s="70">
        <v>0</v>
      </c>
      <c r="BF8" s="70">
        <v>0</v>
      </c>
      <c r="BG8" s="70"/>
      <c r="BH8" s="70"/>
      <c r="BI8" s="70"/>
      <c r="BJ8" s="70"/>
      <c r="BK8" s="70"/>
      <c r="BL8" s="70"/>
      <c r="BM8" s="70"/>
      <c r="BN8" s="70"/>
    </row>
    <row r="9" spans="1:66" ht="15">
      <c r="A9" s="66" t="s">
        <v>323</v>
      </c>
      <c r="B9" s="66" t="s">
        <v>323</v>
      </c>
      <c r="C9" s="68"/>
      <c r="D9" s="75"/>
      <c r="E9" s="76"/>
      <c r="F9" s="77"/>
      <c r="G9" s="68"/>
      <c r="H9" s="78"/>
      <c r="I9" s="79"/>
      <c r="J9" s="79"/>
      <c r="K9" s="34" t="s">
        <v>65</v>
      </c>
      <c r="L9" s="86">
        <v>10</v>
      </c>
      <c r="M9" s="86"/>
      <c r="N9" s="81"/>
      <c r="O9" s="70">
        <v>1</v>
      </c>
      <c r="P9" s="67" t="str">
        <f>REPLACE(INDEX(GroupVertices[Group],MATCH(Edges36[[#This Row],[Vertex 1]],GroupVertices[Vertex],0)),1,1,"")</f>
        <v>3</v>
      </c>
      <c r="Q9" s="67" t="str">
        <f>REPLACE(INDEX(GroupVertices[Group],MATCH(Edges36[[#This Row],[Vertex 2]],GroupVertices[Vertex],0)),1,1,"")</f>
        <v>3</v>
      </c>
      <c r="R9" s="48">
        <v>0</v>
      </c>
      <c r="S9" s="49">
        <v>0</v>
      </c>
      <c r="T9" s="48">
        <v>0</v>
      </c>
      <c r="U9" s="49">
        <v>0</v>
      </c>
      <c r="V9" s="48">
        <v>0</v>
      </c>
      <c r="W9" s="49">
        <v>0</v>
      </c>
      <c r="X9" s="48">
        <v>4</v>
      </c>
      <c r="Y9" s="49">
        <v>100</v>
      </c>
      <c r="Z9" s="48">
        <v>4</v>
      </c>
      <c r="AA9" s="70" t="s">
        <v>280</v>
      </c>
      <c r="AB9" s="99">
        <v>43603.48784722222</v>
      </c>
      <c r="AC9" s="70" t="s">
        <v>372</v>
      </c>
      <c r="AD9" s="101" t="s">
        <v>391</v>
      </c>
      <c r="AE9" s="70" t="s">
        <v>397</v>
      </c>
      <c r="AF9" s="70" t="s">
        <v>401</v>
      </c>
      <c r="AG9" s="70"/>
      <c r="AH9" s="101" t="s">
        <v>419</v>
      </c>
      <c r="AI9" s="99">
        <v>43603.48784722222</v>
      </c>
      <c r="AJ9" s="105">
        <v>43603</v>
      </c>
      <c r="AK9" s="72" t="s">
        <v>440</v>
      </c>
      <c r="AL9" s="101" t="s">
        <v>489</v>
      </c>
      <c r="AM9" s="70"/>
      <c r="AN9" s="70"/>
      <c r="AO9" s="72" t="s">
        <v>537</v>
      </c>
      <c r="AP9" s="70"/>
      <c r="AQ9" s="70" t="b">
        <v>0</v>
      </c>
      <c r="AR9" s="70">
        <v>6</v>
      </c>
      <c r="AS9" s="72" t="s">
        <v>586</v>
      </c>
      <c r="AT9" s="70" t="b">
        <v>1</v>
      </c>
      <c r="AU9" s="70" t="s">
        <v>596</v>
      </c>
      <c r="AV9" s="70"/>
      <c r="AW9" s="72" t="s">
        <v>578</v>
      </c>
      <c r="AX9" s="70" t="b">
        <v>0</v>
      </c>
      <c r="AY9" s="70">
        <v>2</v>
      </c>
      <c r="AZ9" s="72" t="s">
        <v>586</v>
      </c>
      <c r="BA9" s="70" t="s">
        <v>600</v>
      </c>
      <c r="BB9" s="70" t="b">
        <v>0</v>
      </c>
      <c r="BC9" s="72" t="s">
        <v>537</v>
      </c>
      <c r="BD9" s="70" t="s">
        <v>280</v>
      </c>
      <c r="BE9" s="70">
        <v>0</v>
      </c>
      <c r="BF9" s="70">
        <v>0</v>
      </c>
      <c r="BG9" s="70" t="s">
        <v>603</v>
      </c>
      <c r="BH9" s="70" t="s">
        <v>604</v>
      </c>
      <c r="BI9" s="70" t="s">
        <v>605</v>
      </c>
      <c r="BJ9" s="70" t="s">
        <v>606</v>
      </c>
      <c r="BK9" s="70" t="s">
        <v>607</v>
      </c>
      <c r="BL9" s="70" t="s">
        <v>608</v>
      </c>
      <c r="BM9" s="70" t="s">
        <v>609</v>
      </c>
      <c r="BN9" s="101" t="s">
        <v>610</v>
      </c>
    </row>
    <row r="10" spans="1:66" ht="15">
      <c r="A10" s="66" t="s">
        <v>324</v>
      </c>
      <c r="B10" s="66" t="s">
        <v>323</v>
      </c>
      <c r="C10" s="68"/>
      <c r="D10" s="75"/>
      <c r="E10" s="76"/>
      <c r="F10" s="77"/>
      <c r="G10" s="68"/>
      <c r="H10" s="78"/>
      <c r="I10" s="79"/>
      <c r="J10" s="79"/>
      <c r="K10" s="34" t="s">
        <v>65</v>
      </c>
      <c r="L10" s="86">
        <v>11</v>
      </c>
      <c r="M10" s="86"/>
      <c r="N10" s="81"/>
      <c r="O10" s="70">
        <v>1</v>
      </c>
      <c r="P10" s="67" t="str">
        <f>REPLACE(INDEX(GroupVertices[Group],MATCH(Edges36[[#This Row],[Vertex 1]],GroupVertices[Vertex],0)),1,1,"")</f>
        <v>3</v>
      </c>
      <c r="Q10" s="67" t="str">
        <f>REPLACE(INDEX(GroupVertices[Group],MATCH(Edges36[[#This Row],[Vertex 2]],GroupVertices[Vertex],0)),1,1,"")</f>
        <v>3</v>
      </c>
      <c r="R10" s="48">
        <v>0</v>
      </c>
      <c r="S10" s="49">
        <v>0</v>
      </c>
      <c r="T10" s="48">
        <v>0</v>
      </c>
      <c r="U10" s="49">
        <v>0</v>
      </c>
      <c r="V10" s="48">
        <v>0</v>
      </c>
      <c r="W10" s="49">
        <v>0</v>
      </c>
      <c r="X10" s="48">
        <v>4</v>
      </c>
      <c r="Y10" s="49">
        <v>100</v>
      </c>
      <c r="Z10" s="48">
        <v>4</v>
      </c>
      <c r="AA10" s="70" t="s">
        <v>368</v>
      </c>
      <c r="AB10" s="99">
        <v>43603.65163194444</v>
      </c>
      <c r="AC10" s="70" t="s">
        <v>372</v>
      </c>
      <c r="AD10" s="101" t="s">
        <v>391</v>
      </c>
      <c r="AE10" s="70" t="s">
        <v>397</v>
      </c>
      <c r="AF10" s="70" t="s">
        <v>401</v>
      </c>
      <c r="AG10" s="70"/>
      <c r="AH10" s="101" t="s">
        <v>420</v>
      </c>
      <c r="AI10" s="99">
        <v>43603.65163194444</v>
      </c>
      <c r="AJ10" s="105">
        <v>43603</v>
      </c>
      <c r="AK10" s="72" t="s">
        <v>441</v>
      </c>
      <c r="AL10" s="101" t="s">
        <v>490</v>
      </c>
      <c r="AM10" s="70"/>
      <c r="AN10" s="70"/>
      <c r="AO10" s="72" t="s">
        <v>538</v>
      </c>
      <c r="AP10" s="70"/>
      <c r="AQ10" s="70" t="b">
        <v>0</v>
      </c>
      <c r="AR10" s="70">
        <v>0</v>
      </c>
      <c r="AS10" s="72" t="s">
        <v>586</v>
      </c>
      <c r="AT10" s="70" t="b">
        <v>1</v>
      </c>
      <c r="AU10" s="70" t="s">
        <v>596</v>
      </c>
      <c r="AV10" s="70"/>
      <c r="AW10" s="72" t="s">
        <v>578</v>
      </c>
      <c r="AX10" s="70" t="b">
        <v>0</v>
      </c>
      <c r="AY10" s="70">
        <v>2</v>
      </c>
      <c r="AZ10" s="72" t="s">
        <v>537</v>
      </c>
      <c r="BA10" s="70" t="s">
        <v>599</v>
      </c>
      <c r="BB10" s="70" t="b">
        <v>0</v>
      </c>
      <c r="BC10" s="72" t="s">
        <v>537</v>
      </c>
      <c r="BD10" s="70" t="s">
        <v>280</v>
      </c>
      <c r="BE10" s="70">
        <v>0</v>
      </c>
      <c r="BF10" s="70">
        <v>0</v>
      </c>
      <c r="BG10" s="70"/>
      <c r="BH10" s="70"/>
      <c r="BI10" s="70"/>
      <c r="BJ10" s="70"/>
      <c r="BK10" s="70"/>
      <c r="BL10" s="70"/>
      <c r="BM10" s="70"/>
      <c r="BN10" s="70"/>
    </row>
    <row r="11" spans="1:66" ht="15">
      <c r="A11" s="66" t="s">
        <v>325</v>
      </c>
      <c r="B11" s="66" t="s">
        <v>325</v>
      </c>
      <c r="C11" s="68"/>
      <c r="D11" s="75"/>
      <c r="E11" s="76"/>
      <c r="F11" s="77"/>
      <c r="G11" s="68"/>
      <c r="H11" s="78"/>
      <c r="I11" s="79"/>
      <c r="J11" s="79"/>
      <c r="K11" s="34" t="s">
        <v>65</v>
      </c>
      <c r="L11" s="86">
        <v>12</v>
      </c>
      <c r="M11" s="86"/>
      <c r="N11" s="81"/>
      <c r="O11" s="70">
        <v>1</v>
      </c>
      <c r="P11" s="67" t="str">
        <f>REPLACE(INDEX(GroupVertices[Group],MATCH(Edges36[[#This Row],[Vertex 1]],GroupVertices[Vertex],0)),1,1,"")</f>
        <v>5</v>
      </c>
      <c r="Q11" s="67" t="str">
        <f>REPLACE(INDEX(GroupVertices[Group],MATCH(Edges36[[#This Row],[Vertex 2]],GroupVertices[Vertex],0)),1,1,"")</f>
        <v>5</v>
      </c>
      <c r="R11" s="48">
        <v>0</v>
      </c>
      <c r="S11" s="49">
        <v>0</v>
      </c>
      <c r="T11" s="48">
        <v>0</v>
      </c>
      <c r="U11" s="49">
        <v>0</v>
      </c>
      <c r="V11" s="48">
        <v>0</v>
      </c>
      <c r="W11" s="49">
        <v>0</v>
      </c>
      <c r="X11" s="48">
        <v>4</v>
      </c>
      <c r="Y11" s="49">
        <v>100</v>
      </c>
      <c r="Z11" s="48">
        <v>4</v>
      </c>
      <c r="AA11" s="70" t="s">
        <v>280</v>
      </c>
      <c r="AB11" s="99">
        <v>43604.11335648148</v>
      </c>
      <c r="AC11" s="70" t="s">
        <v>375</v>
      </c>
      <c r="AD11" s="101" t="s">
        <v>391</v>
      </c>
      <c r="AE11" s="70" t="s">
        <v>397</v>
      </c>
      <c r="AF11" s="70" t="s">
        <v>404</v>
      </c>
      <c r="AG11" s="70"/>
      <c r="AH11" s="101" t="s">
        <v>421</v>
      </c>
      <c r="AI11" s="99">
        <v>43604.11335648148</v>
      </c>
      <c r="AJ11" s="105">
        <v>43604</v>
      </c>
      <c r="AK11" s="72" t="s">
        <v>442</v>
      </c>
      <c r="AL11" s="101" t="s">
        <v>491</v>
      </c>
      <c r="AM11" s="70"/>
      <c r="AN11" s="70"/>
      <c r="AO11" s="72" t="s">
        <v>539</v>
      </c>
      <c r="AP11" s="70"/>
      <c r="AQ11" s="70" t="b">
        <v>0</v>
      </c>
      <c r="AR11" s="70">
        <v>5</v>
      </c>
      <c r="AS11" s="72" t="s">
        <v>586</v>
      </c>
      <c r="AT11" s="70" t="b">
        <v>1</v>
      </c>
      <c r="AU11" s="70" t="s">
        <v>596</v>
      </c>
      <c r="AV11" s="70"/>
      <c r="AW11" s="72" t="s">
        <v>578</v>
      </c>
      <c r="AX11" s="70" t="b">
        <v>0</v>
      </c>
      <c r="AY11" s="70">
        <v>0</v>
      </c>
      <c r="AZ11" s="72" t="s">
        <v>586</v>
      </c>
      <c r="BA11" s="70" t="s">
        <v>599</v>
      </c>
      <c r="BB11" s="70" t="b">
        <v>0</v>
      </c>
      <c r="BC11" s="72" t="s">
        <v>539</v>
      </c>
      <c r="BD11" s="70" t="s">
        <v>280</v>
      </c>
      <c r="BE11" s="70">
        <v>0</v>
      </c>
      <c r="BF11" s="70">
        <v>0</v>
      </c>
      <c r="BG11" s="70"/>
      <c r="BH11" s="70"/>
      <c r="BI11" s="70"/>
      <c r="BJ11" s="70"/>
      <c r="BK11" s="70"/>
      <c r="BL11" s="70"/>
      <c r="BM11" s="70"/>
      <c r="BN11" s="70"/>
    </row>
    <row r="12" spans="1:66" ht="15">
      <c r="A12" s="66" t="s">
        <v>326</v>
      </c>
      <c r="B12" s="66" t="s">
        <v>327</v>
      </c>
      <c r="C12" s="68"/>
      <c r="D12" s="75"/>
      <c r="E12" s="76"/>
      <c r="F12" s="77"/>
      <c r="G12" s="68"/>
      <c r="H12" s="78"/>
      <c r="I12" s="79"/>
      <c r="J12" s="79"/>
      <c r="K12" s="34" t="s">
        <v>66</v>
      </c>
      <c r="L12" s="86">
        <v>13</v>
      </c>
      <c r="M12" s="86"/>
      <c r="N12" s="81"/>
      <c r="O12" s="70">
        <v>1</v>
      </c>
      <c r="P12" s="67" t="str">
        <f>REPLACE(INDEX(GroupVertices[Group],MATCH(Edges36[[#This Row],[Vertex 1]],GroupVertices[Vertex],0)),1,1,"")</f>
        <v>3</v>
      </c>
      <c r="Q12" s="67" t="str">
        <f>REPLACE(INDEX(GroupVertices[Group],MATCH(Edges36[[#This Row],[Vertex 2]],GroupVertices[Vertex],0)),1,1,"")</f>
        <v>3</v>
      </c>
      <c r="R12" s="48">
        <v>0</v>
      </c>
      <c r="S12" s="49">
        <v>0</v>
      </c>
      <c r="T12" s="48">
        <v>0</v>
      </c>
      <c r="U12" s="49">
        <v>0</v>
      </c>
      <c r="V12" s="48">
        <v>0</v>
      </c>
      <c r="W12" s="49">
        <v>0</v>
      </c>
      <c r="X12" s="48">
        <v>24</v>
      </c>
      <c r="Y12" s="49">
        <v>100</v>
      </c>
      <c r="Z12" s="48">
        <v>24</v>
      </c>
      <c r="AA12" s="70" t="s">
        <v>368</v>
      </c>
      <c r="AB12" s="99">
        <v>43604.154340277775</v>
      </c>
      <c r="AC12" s="70" t="s">
        <v>376</v>
      </c>
      <c r="AD12" s="70"/>
      <c r="AE12" s="70"/>
      <c r="AF12" s="70"/>
      <c r="AG12" s="70"/>
      <c r="AH12" s="101" t="s">
        <v>422</v>
      </c>
      <c r="AI12" s="99">
        <v>43604.154340277775</v>
      </c>
      <c r="AJ12" s="105">
        <v>43604</v>
      </c>
      <c r="AK12" s="72" t="s">
        <v>443</v>
      </c>
      <c r="AL12" s="101" t="s">
        <v>492</v>
      </c>
      <c r="AM12" s="70"/>
      <c r="AN12" s="70"/>
      <c r="AO12" s="72" t="s">
        <v>540</v>
      </c>
      <c r="AP12" s="70"/>
      <c r="AQ12" s="70" t="b">
        <v>0</v>
      </c>
      <c r="AR12" s="70">
        <v>0</v>
      </c>
      <c r="AS12" s="72" t="s">
        <v>586</v>
      </c>
      <c r="AT12" s="70" t="b">
        <v>0</v>
      </c>
      <c r="AU12" s="70" t="s">
        <v>595</v>
      </c>
      <c r="AV12" s="70"/>
      <c r="AW12" s="72" t="s">
        <v>586</v>
      </c>
      <c r="AX12" s="70" t="b">
        <v>0</v>
      </c>
      <c r="AY12" s="70">
        <v>2</v>
      </c>
      <c r="AZ12" s="72" t="s">
        <v>572</v>
      </c>
      <c r="BA12" s="70" t="s">
        <v>599</v>
      </c>
      <c r="BB12" s="70" t="b">
        <v>0</v>
      </c>
      <c r="BC12" s="72" t="s">
        <v>572</v>
      </c>
      <c r="BD12" s="70" t="s">
        <v>280</v>
      </c>
      <c r="BE12" s="70">
        <v>0</v>
      </c>
      <c r="BF12" s="70">
        <v>0</v>
      </c>
      <c r="BG12" s="70"/>
      <c r="BH12" s="70"/>
      <c r="BI12" s="70"/>
      <c r="BJ12" s="70"/>
      <c r="BK12" s="70"/>
      <c r="BL12" s="70"/>
      <c r="BM12" s="70"/>
      <c r="BN12" s="70"/>
    </row>
    <row r="13" spans="1:66" ht="15">
      <c r="A13" s="66" t="s">
        <v>326</v>
      </c>
      <c r="B13" s="66" t="s">
        <v>324</v>
      </c>
      <c r="C13" s="68"/>
      <c r="D13" s="75"/>
      <c r="E13" s="76"/>
      <c r="F13" s="77"/>
      <c r="G13" s="68"/>
      <c r="H13" s="78"/>
      <c r="I13" s="79"/>
      <c r="J13" s="79"/>
      <c r="K13" s="34" t="s">
        <v>65</v>
      </c>
      <c r="L13" s="86">
        <v>14</v>
      </c>
      <c r="M13" s="86"/>
      <c r="N13" s="81"/>
      <c r="O13" s="70">
        <v>1</v>
      </c>
      <c r="P13" s="67" t="str">
        <f>REPLACE(INDEX(GroupVertices[Group],MATCH(Edges36[[#This Row],[Vertex 1]],GroupVertices[Vertex],0)),1,1,"")</f>
        <v>3</v>
      </c>
      <c r="Q13" s="67" t="str">
        <f>REPLACE(INDEX(GroupVertices[Group],MATCH(Edges36[[#This Row],[Vertex 2]],GroupVertices[Vertex],0)),1,1,"")</f>
        <v>3</v>
      </c>
      <c r="R13" s="48"/>
      <c r="S13" s="49"/>
      <c r="T13" s="48"/>
      <c r="U13" s="49"/>
      <c r="V13" s="48"/>
      <c r="W13" s="49"/>
      <c r="X13" s="48"/>
      <c r="Y13" s="49"/>
      <c r="Z13" s="48"/>
      <c r="AA13" s="70" t="s">
        <v>369</v>
      </c>
      <c r="AB13" s="99">
        <v>43604.18586805555</v>
      </c>
      <c r="AC13" s="70" t="s">
        <v>377</v>
      </c>
      <c r="AD13" s="70"/>
      <c r="AE13" s="70"/>
      <c r="AF13" s="70" t="s">
        <v>405</v>
      </c>
      <c r="AG13" s="70"/>
      <c r="AH13" s="101" t="s">
        <v>422</v>
      </c>
      <c r="AI13" s="99">
        <v>43604.18586805555</v>
      </c>
      <c r="AJ13" s="105">
        <v>43604</v>
      </c>
      <c r="AK13" s="72" t="s">
        <v>444</v>
      </c>
      <c r="AL13" s="101" t="s">
        <v>493</v>
      </c>
      <c r="AM13" s="70"/>
      <c r="AN13" s="70"/>
      <c r="AO13" s="72" t="s">
        <v>541</v>
      </c>
      <c r="AP13" s="72" t="s">
        <v>572</v>
      </c>
      <c r="AQ13" s="70" t="b">
        <v>0</v>
      </c>
      <c r="AR13" s="70">
        <v>1</v>
      </c>
      <c r="AS13" s="72" t="s">
        <v>587</v>
      </c>
      <c r="AT13" s="70" t="b">
        <v>0</v>
      </c>
      <c r="AU13" s="70" t="s">
        <v>595</v>
      </c>
      <c r="AV13" s="70"/>
      <c r="AW13" s="72" t="s">
        <v>586</v>
      </c>
      <c r="AX13" s="70" t="b">
        <v>0</v>
      </c>
      <c r="AY13" s="70">
        <v>0</v>
      </c>
      <c r="AZ13" s="72" t="s">
        <v>586</v>
      </c>
      <c r="BA13" s="70" t="s">
        <v>599</v>
      </c>
      <c r="BB13" s="70" t="b">
        <v>0</v>
      </c>
      <c r="BC13" s="72" t="s">
        <v>572</v>
      </c>
      <c r="BD13" s="70" t="s">
        <v>280</v>
      </c>
      <c r="BE13" s="70">
        <v>0</v>
      </c>
      <c r="BF13" s="70">
        <v>0</v>
      </c>
      <c r="BG13" s="70"/>
      <c r="BH13" s="70"/>
      <c r="BI13" s="70"/>
      <c r="BJ13" s="70"/>
      <c r="BK13" s="70"/>
      <c r="BL13" s="70"/>
      <c r="BM13" s="70"/>
      <c r="BN13" s="70"/>
    </row>
    <row r="14" spans="1:66" ht="15">
      <c r="A14" s="66" t="s">
        <v>327</v>
      </c>
      <c r="B14" s="66" t="s">
        <v>326</v>
      </c>
      <c r="C14" s="68"/>
      <c r="D14" s="75"/>
      <c r="E14" s="76"/>
      <c r="F14" s="77"/>
      <c r="G14" s="68"/>
      <c r="H14" s="78"/>
      <c r="I14" s="79"/>
      <c r="J14" s="79"/>
      <c r="K14" s="34" t="s">
        <v>66</v>
      </c>
      <c r="L14" s="86">
        <v>16</v>
      </c>
      <c r="M14" s="86"/>
      <c r="N14" s="81"/>
      <c r="O14" s="70">
        <v>1</v>
      </c>
      <c r="P14" s="67" t="str">
        <f>REPLACE(INDEX(GroupVertices[Group],MATCH(Edges36[[#This Row],[Vertex 1]],GroupVertices[Vertex],0)),1,1,"")</f>
        <v>3</v>
      </c>
      <c r="Q14" s="67" t="str">
        <f>REPLACE(INDEX(GroupVertices[Group],MATCH(Edges36[[#This Row],[Vertex 2]],GroupVertices[Vertex],0)),1,1,"")</f>
        <v>3</v>
      </c>
      <c r="R14" s="48"/>
      <c r="S14" s="49"/>
      <c r="T14" s="48"/>
      <c r="U14" s="49"/>
      <c r="V14" s="48"/>
      <c r="W14" s="49"/>
      <c r="X14" s="48"/>
      <c r="Y14" s="49"/>
      <c r="Z14" s="48"/>
      <c r="AA14" s="70" t="s">
        <v>369</v>
      </c>
      <c r="AB14" s="99">
        <v>43604.223703703705</v>
      </c>
      <c r="AC14" s="70" t="s">
        <v>378</v>
      </c>
      <c r="AD14" s="70"/>
      <c r="AE14" s="70"/>
      <c r="AF14" s="70" t="s">
        <v>403</v>
      </c>
      <c r="AG14" s="70"/>
      <c r="AH14" s="101" t="s">
        <v>423</v>
      </c>
      <c r="AI14" s="99">
        <v>43604.223703703705</v>
      </c>
      <c r="AJ14" s="105">
        <v>43604</v>
      </c>
      <c r="AK14" s="72" t="s">
        <v>445</v>
      </c>
      <c r="AL14" s="101" t="s">
        <v>494</v>
      </c>
      <c r="AM14" s="70"/>
      <c r="AN14" s="70"/>
      <c r="AO14" s="72" t="s">
        <v>542</v>
      </c>
      <c r="AP14" s="72" t="s">
        <v>580</v>
      </c>
      <c r="AQ14" s="70" t="b">
        <v>0</v>
      </c>
      <c r="AR14" s="70">
        <v>0</v>
      </c>
      <c r="AS14" s="72" t="s">
        <v>588</v>
      </c>
      <c r="AT14" s="70" t="b">
        <v>0</v>
      </c>
      <c r="AU14" s="70" t="s">
        <v>595</v>
      </c>
      <c r="AV14" s="70"/>
      <c r="AW14" s="72" t="s">
        <v>586</v>
      </c>
      <c r="AX14" s="70" t="b">
        <v>0</v>
      </c>
      <c r="AY14" s="70">
        <v>0</v>
      </c>
      <c r="AZ14" s="72" t="s">
        <v>586</v>
      </c>
      <c r="BA14" s="70" t="s">
        <v>601</v>
      </c>
      <c r="BB14" s="70" t="b">
        <v>0</v>
      </c>
      <c r="BC14" s="72" t="s">
        <v>580</v>
      </c>
      <c r="BD14" s="70" t="s">
        <v>280</v>
      </c>
      <c r="BE14" s="70">
        <v>0</v>
      </c>
      <c r="BF14" s="70">
        <v>0</v>
      </c>
      <c r="BG14" s="70"/>
      <c r="BH14" s="70"/>
      <c r="BI14" s="70"/>
      <c r="BJ14" s="70"/>
      <c r="BK14" s="70"/>
      <c r="BL14" s="70"/>
      <c r="BM14" s="70"/>
      <c r="BN14" s="70"/>
    </row>
    <row r="15" spans="1:66" ht="15">
      <c r="A15" s="66" t="s">
        <v>328</v>
      </c>
      <c r="B15" s="66" t="s">
        <v>341</v>
      </c>
      <c r="C15" s="68"/>
      <c r="D15" s="75"/>
      <c r="E15" s="76"/>
      <c r="F15" s="77"/>
      <c r="G15" s="68"/>
      <c r="H15" s="78"/>
      <c r="I15" s="79"/>
      <c r="J15" s="79"/>
      <c r="K15" s="34" t="s">
        <v>65</v>
      </c>
      <c r="L15" s="86">
        <v>18</v>
      </c>
      <c r="M15" s="86"/>
      <c r="N15" s="81"/>
      <c r="O15" s="70">
        <v>1</v>
      </c>
      <c r="P15" s="67" t="str">
        <f>REPLACE(INDEX(GroupVertices[Group],MATCH(Edges36[[#This Row],[Vertex 1]],GroupVertices[Vertex],0)),1,1,"")</f>
        <v>1</v>
      </c>
      <c r="Q15" s="67" t="str">
        <f>REPLACE(INDEX(GroupVertices[Group],MATCH(Edges36[[#This Row],[Vertex 2]],GroupVertices[Vertex],0)),1,1,"")</f>
        <v>1</v>
      </c>
      <c r="R15" s="48"/>
      <c r="S15" s="49"/>
      <c r="T15" s="48"/>
      <c r="U15" s="49"/>
      <c r="V15" s="48"/>
      <c r="W15" s="49"/>
      <c r="X15" s="48"/>
      <c r="Y15" s="49"/>
      <c r="Z15" s="48"/>
      <c r="AA15" s="70" t="s">
        <v>369</v>
      </c>
      <c r="AB15" s="99">
        <v>43604.296956018516</v>
      </c>
      <c r="AC15" s="70" t="s">
        <v>379</v>
      </c>
      <c r="AD15" s="70"/>
      <c r="AE15" s="70"/>
      <c r="AF15" s="70" t="s">
        <v>406</v>
      </c>
      <c r="AG15" s="101" t="s">
        <v>409</v>
      </c>
      <c r="AH15" s="101" t="s">
        <v>409</v>
      </c>
      <c r="AI15" s="99">
        <v>43604.296956018516</v>
      </c>
      <c r="AJ15" s="105">
        <v>43604</v>
      </c>
      <c r="AK15" s="72" t="s">
        <v>446</v>
      </c>
      <c r="AL15" s="101" t="s">
        <v>495</v>
      </c>
      <c r="AM15" s="70"/>
      <c r="AN15" s="70"/>
      <c r="AO15" s="72" t="s">
        <v>543</v>
      </c>
      <c r="AP15" s="70"/>
      <c r="AQ15" s="70" t="b">
        <v>0</v>
      </c>
      <c r="AR15" s="70">
        <v>0</v>
      </c>
      <c r="AS15" s="72" t="s">
        <v>586</v>
      </c>
      <c r="AT15" s="70" t="b">
        <v>0</v>
      </c>
      <c r="AU15" s="70" t="s">
        <v>595</v>
      </c>
      <c r="AV15" s="70"/>
      <c r="AW15" s="72" t="s">
        <v>586</v>
      </c>
      <c r="AX15" s="70" t="b">
        <v>0</v>
      </c>
      <c r="AY15" s="70">
        <v>0</v>
      </c>
      <c r="AZ15" s="72" t="s">
        <v>586</v>
      </c>
      <c r="BA15" s="70" t="s">
        <v>599</v>
      </c>
      <c r="BB15" s="70" t="b">
        <v>0</v>
      </c>
      <c r="BC15" s="72" t="s">
        <v>543</v>
      </c>
      <c r="BD15" s="70" t="s">
        <v>280</v>
      </c>
      <c r="BE15" s="70">
        <v>0</v>
      </c>
      <c r="BF15" s="70">
        <v>0</v>
      </c>
      <c r="BG15" s="70"/>
      <c r="BH15" s="70"/>
      <c r="BI15" s="70"/>
      <c r="BJ15" s="70"/>
      <c r="BK15" s="70"/>
      <c r="BL15" s="70"/>
      <c r="BM15" s="70"/>
      <c r="BN15" s="70"/>
    </row>
    <row r="16" spans="1:66" ht="15">
      <c r="A16" s="66" t="s">
        <v>328</v>
      </c>
      <c r="B16" s="66" t="s">
        <v>332</v>
      </c>
      <c r="C16" s="68"/>
      <c r="D16" s="75"/>
      <c r="E16" s="76"/>
      <c r="F16" s="77"/>
      <c r="G16" s="68"/>
      <c r="H16" s="78"/>
      <c r="I16" s="79"/>
      <c r="J16" s="79"/>
      <c r="K16" s="34" t="s">
        <v>65</v>
      </c>
      <c r="L16" s="86">
        <v>20</v>
      </c>
      <c r="M16" s="86"/>
      <c r="N16" s="81"/>
      <c r="O16" s="70">
        <v>1</v>
      </c>
      <c r="P16" s="67" t="str">
        <f>REPLACE(INDEX(GroupVertices[Group],MATCH(Edges36[[#This Row],[Vertex 1]],GroupVertices[Vertex],0)),1,1,"")</f>
        <v>1</v>
      </c>
      <c r="Q16" s="67" t="str">
        <f>REPLACE(INDEX(GroupVertices[Group],MATCH(Edges36[[#This Row],[Vertex 2]],GroupVertices[Vertex],0)),1,1,"")</f>
        <v>2</v>
      </c>
      <c r="R16" s="48">
        <v>0</v>
      </c>
      <c r="S16" s="49">
        <v>0</v>
      </c>
      <c r="T16" s="48">
        <v>0</v>
      </c>
      <c r="U16" s="49">
        <v>0</v>
      </c>
      <c r="V16" s="48">
        <v>0</v>
      </c>
      <c r="W16" s="49">
        <v>0</v>
      </c>
      <c r="X16" s="48">
        <v>20</v>
      </c>
      <c r="Y16" s="49">
        <v>100</v>
      </c>
      <c r="Z16" s="48">
        <v>20</v>
      </c>
      <c r="AA16" s="70" t="s">
        <v>368</v>
      </c>
      <c r="AB16" s="99">
        <v>43604.23902777778</v>
      </c>
      <c r="AC16" s="70" t="s">
        <v>371</v>
      </c>
      <c r="AD16" s="70"/>
      <c r="AE16" s="70"/>
      <c r="AF16" s="70" t="s">
        <v>400</v>
      </c>
      <c r="AG16" s="70"/>
      <c r="AH16" s="101" t="s">
        <v>424</v>
      </c>
      <c r="AI16" s="99">
        <v>43604.23902777778</v>
      </c>
      <c r="AJ16" s="105">
        <v>43604</v>
      </c>
      <c r="AK16" s="72" t="s">
        <v>447</v>
      </c>
      <c r="AL16" s="101" t="s">
        <v>496</v>
      </c>
      <c r="AM16" s="70"/>
      <c r="AN16" s="70"/>
      <c r="AO16" s="72" t="s">
        <v>544</v>
      </c>
      <c r="AP16" s="70"/>
      <c r="AQ16" s="70" t="b">
        <v>0</v>
      </c>
      <c r="AR16" s="70">
        <v>0</v>
      </c>
      <c r="AS16" s="72" t="s">
        <v>586</v>
      </c>
      <c r="AT16" s="70" t="b">
        <v>0</v>
      </c>
      <c r="AU16" s="70" t="s">
        <v>595</v>
      </c>
      <c r="AV16" s="70"/>
      <c r="AW16" s="72" t="s">
        <v>586</v>
      </c>
      <c r="AX16" s="70" t="b">
        <v>0</v>
      </c>
      <c r="AY16" s="70">
        <v>8</v>
      </c>
      <c r="AZ16" s="72" t="s">
        <v>578</v>
      </c>
      <c r="BA16" s="70" t="s">
        <v>599</v>
      </c>
      <c r="BB16" s="70" t="b">
        <v>0</v>
      </c>
      <c r="BC16" s="72" t="s">
        <v>578</v>
      </c>
      <c r="BD16" s="70" t="s">
        <v>280</v>
      </c>
      <c r="BE16" s="70">
        <v>0</v>
      </c>
      <c r="BF16" s="70">
        <v>0</v>
      </c>
      <c r="BG16" s="70"/>
      <c r="BH16" s="70"/>
      <c r="BI16" s="70"/>
      <c r="BJ16" s="70"/>
      <c r="BK16" s="70"/>
      <c r="BL16" s="70"/>
      <c r="BM16" s="70"/>
      <c r="BN16" s="70"/>
    </row>
    <row r="17" spans="1:66" ht="15">
      <c r="A17" s="66" t="s">
        <v>329</v>
      </c>
      <c r="B17" s="66" t="s">
        <v>332</v>
      </c>
      <c r="C17" s="68"/>
      <c r="D17" s="75"/>
      <c r="E17" s="76"/>
      <c r="F17" s="77"/>
      <c r="G17" s="68"/>
      <c r="H17" s="78"/>
      <c r="I17" s="79"/>
      <c r="J17" s="79"/>
      <c r="K17" s="34" t="s">
        <v>65</v>
      </c>
      <c r="L17" s="86">
        <v>26</v>
      </c>
      <c r="M17" s="86"/>
      <c r="N17" s="81"/>
      <c r="O17" s="70">
        <v>1</v>
      </c>
      <c r="P17" s="67" t="str">
        <f>REPLACE(INDEX(GroupVertices[Group],MATCH(Edges36[[#This Row],[Vertex 1]],GroupVertices[Vertex],0)),1,1,"")</f>
        <v>2</v>
      </c>
      <c r="Q17" s="67" t="str">
        <f>REPLACE(INDEX(GroupVertices[Group],MATCH(Edges36[[#This Row],[Vertex 2]],GroupVertices[Vertex],0)),1,1,"")</f>
        <v>2</v>
      </c>
      <c r="R17" s="48">
        <v>0</v>
      </c>
      <c r="S17" s="49">
        <v>0</v>
      </c>
      <c r="T17" s="48">
        <v>0</v>
      </c>
      <c r="U17" s="49">
        <v>0</v>
      </c>
      <c r="V17" s="48">
        <v>0</v>
      </c>
      <c r="W17" s="49">
        <v>0</v>
      </c>
      <c r="X17" s="48">
        <v>8</v>
      </c>
      <c r="Y17" s="49">
        <v>100</v>
      </c>
      <c r="Z17" s="48">
        <v>8</v>
      </c>
      <c r="AA17" s="70" t="s">
        <v>368</v>
      </c>
      <c r="AB17" s="99">
        <v>43604.32013888889</v>
      </c>
      <c r="AC17" s="70" t="s">
        <v>373</v>
      </c>
      <c r="AD17" s="101" t="s">
        <v>392</v>
      </c>
      <c r="AE17" s="70" t="s">
        <v>397</v>
      </c>
      <c r="AF17" s="70" t="s">
        <v>402</v>
      </c>
      <c r="AG17" s="70"/>
      <c r="AH17" s="101" t="s">
        <v>425</v>
      </c>
      <c r="AI17" s="99">
        <v>43604.32013888889</v>
      </c>
      <c r="AJ17" s="105">
        <v>43604</v>
      </c>
      <c r="AK17" s="72" t="s">
        <v>448</v>
      </c>
      <c r="AL17" s="101" t="s">
        <v>497</v>
      </c>
      <c r="AM17" s="70"/>
      <c r="AN17" s="70"/>
      <c r="AO17" s="72" t="s">
        <v>545</v>
      </c>
      <c r="AP17" s="70"/>
      <c r="AQ17" s="70" t="b">
        <v>0</v>
      </c>
      <c r="AR17" s="70">
        <v>0</v>
      </c>
      <c r="AS17" s="72" t="s">
        <v>586</v>
      </c>
      <c r="AT17" s="70" t="b">
        <v>1</v>
      </c>
      <c r="AU17" s="70" t="s">
        <v>595</v>
      </c>
      <c r="AV17" s="70"/>
      <c r="AW17" s="72" t="s">
        <v>597</v>
      </c>
      <c r="AX17" s="70" t="b">
        <v>0</v>
      </c>
      <c r="AY17" s="70">
        <v>6</v>
      </c>
      <c r="AZ17" s="72" t="s">
        <v>579</v>
      </c>
      <c r="BA17" s="70" t="s">
        <v>600</v>
      </c>
      <c r="BB17" s="70" t="b">
        <v>0</v>
      </c>
      <c r="BC17" s="72" t="s">
        <v>579</v>
      </c>
      <c r="BD17" s="70" t="s">
        <v>280</v>
      </c>
      <c r="BE17" s="70">
        <v>0</v>
      </c>
      <c r="BF17" s="70">
        <v>0</v>
      </c>
      <c r="BG17" s="70"/>
      <c r="BH17" s="70"/>
      <c r="BI17" s="70"/>
      <c r="BJ17" s="70"/>
      <c r="BK17" s="70"/>
      <c r="BL17" s="70"/>
      <c r="BM17" s="70"/>
      <c r="BN17" s="70"/>
    </row>
    <row r="18" spans="1:66" ht="15">
      <c r="A18" s="66" t="s">
        <v>330</v>
      </c>
      <c r="B18" s="66" t="s">
        <v>334</v>
      </c>
      <c r="C18" s="68"/>
      <c r="D18" s="75"/>
      <c r="E18" s="76"/>
      <c r="F18" s="77"/>
      <c r="G18" s="68"/>
      <c r="H18" s="78"/>
      <c r="I18" s="79"/>
      <c r="J18" s="79"/>
      <c r="K18" s="34" t="s">
        <v>65</v>
      </c>
      <c r="L18" s="86">
        <v>27</v>
      </c>
      <c r="M18" s="86"/>
      <c r="N18" s="81"/>
      <c r="O18" s="70">
        <v>1</v>
      </c>
      <c r="P18" s="67" t="str">
        <f>REPLACE(INDEX(GroupVertices[Group],MATCH(Edges36[[#This Row],[Vertex 1]],GroupVertices[Vertex],0)),1,1,"")</f>
        <v>4</v>
      </c>
      <c r="Q18" s="67" t="str">
        <f>REPLACE(INDEX(GroupVertices[Group],MATCH(Edges36[[#This Row],[Vertex 2]],GroupVertices[Vertex],0)),1,1,"")</f>
        <v>4</v>
      </c>
      <c r="R18" s="48"/>
      <c r="S18" s="49"/>
      <c r="T18" s="48"/>
      <c r="U18" s="49"/>
      <c r="V18" s="48"/>
      <c r="W18" s="49"/>
      <c r="X18" s="48"/>
      <c r="Y18" s="49"/>
      <c r="Z18" s="48"/>
      <c r="AA18" s="70" t="s">
        <v>368</v>
      </c>
      <c r="AB18" s="99">
        <v>43604.343819444446</v>
      </c>
      <c r="AC18" s="70" t="s">
        <v>374</v>
      </c>
      <c r="AD18" s="70"/>
      <c r="AE18" s="70"/>
      <c r="AF18" s="70" t="s">
        <v>403</v>
      </c>
      <c r="AG18" s="70"/>
      <c r="AH18" s="101" t="s">
        <v>426</v>
      </c>
      <c r="AI18" s="99">
        <v>43604.343819444446</v>
      </c>
      <c r="AJ18" s="105">
        <v>43604</v>
      </c>
      <c r="AK18" s="72" t="s">
        <v>449</v>
      </c>
      <c r="AL18" s="101" t="s">
        <v>498</v>
      </c>
      <c r="AM18" s="70"/>
      <c r="AN18" s="70"/>
      <c r="AO18" s="72" t="s">
        <v>546</v>
      </c>
      <c r="AP18" s="70"/>
      <c r="AQ18" s="70" t="b">
        <v>0</v>
      </c>
      <c r="AR18" s="70">
        <v>0</v>
      </c>
      <c r="AS18" s="72" t="s">
        <v>586</v>
      </c>
      <c r="AT18" s="70" t="b">
        <v>0</v>
      </c>
      <c r="AU18" s="70" t="s">
        <v>595</v>
      </c>
      <c r="AV18" s="70"/>
      <c r="AW18" s="72" t="s">
        <v>586</v>
      </c>
      <c r="AX18" s="70" t="b">
        <v>0</v>
      </c>
      <c r="AY18" s="70">
        <v>5</v>
      </c>
      <c r="AZ18" s="72" t="s">
        <v>561</v>
      </c>
      <c r="BA18" s="70" t="s">
        <v>599</v>
      </c>
      <c r="BB18" s="70" t="b">
        <v>0</v>
      </c>
      <c r="BC18" s="72" t="s">
        <v>561</v>
      </c>
      <c r="BD18" s="70" t="s">
        <v>280</v>
      </c>
      <c r="BE18" s="70">
        <v>0</v>
      </c>
      <c r="BF18" s="70">
        <v>0</v>
      </c>
      <c r="BG18" s="70"/>
      <c r="BH18" s="70"/>
      <c r="BI18" s="70"/>
      <c r="BJ18" s="70"/>
      <c r="BK18" s="70"/>
      <c r="BL18" s="70"/>
      <c r="BM18" s="70"/>
      <c r="BN18" s="70"/>
    </row>
    <row r="19" spans="1:66" ht="15">
      <c r="A19" s="66" t="s">
        <v>331</v>
      </c>
      <c r="B19" s="66" t="s">
        <v>332</v>
      </c>
      <c r="C19" s="68"/>
      <c r="D19" s="75"/>
      <c r="E19" s="76"/>
      <c r="F19" s="77"/>
      <c r="G19" s="68"/>
      <c r="H19" s="78"/>
      <c r="I19" s="79"/>
      <c r="J19" s="79"/>
      <c r="K19" s="34" t="s">
        <v>65</v>
      </c>
      <c r="L19" s="86">
        <v>29</v>
      </c>
      <c r="M19" s="86"/>
      <c r="N19" s="81"/>
      <c r="O19" s="70">
        <v>1</v>
      </c>
      <c r="P19" s="67" t="str">
        <f>REPLACE(INDEX(GroupVertices[Group],MATCH(Edges36[[#This Row],[Vertex 1]],GroupVertices[Vertex],0)),1,1,"")</f>
        <v>2</v>
      </c>
      <c r="Q19" s="67" t="str">
        <f>REPLACE(INDEX(GroupVertices[Group],MATCH(Edges36[[#This Row],[Vertex 2]],GroupVertices[Vertex],0)),1,1,"")</f>
        <v>2</v>
      </c>
      <c r="R19" s="48">
        <v>0</v>
      </c>
      <c r="S19" s="49">
        <v>0</v>
      </c>
      <c r="T19" s="48">
        <v>0</v>
      </c>
      <c r="U19" s="49">
        <v>0</v>
      </c>
      <c r="V19" s="48">
        <v>0</v>
      </c>
      <c r="W19" s="49">
        <v>0</v>
      </c>
      <c r="X19" s="48">
        <v>8</v>
      </c>
      <c r="Y19" s="49">
        <v>100</v>
      </c>
      <c r="Z19" s="48">
        <v>8</v>
      </c>
      <c r="AA19" s="70" t="s">
        <v>368</v>
      </c>
      <c r="AB19" s="99">
        <v>43604.36295138889</v>
      </c>
      <c r="AC19" s="70" t="s">
        <v>373</v>
      </c>
      <c r="AD19" s="101" t="s">
        <v>392</v>
      </c>
      <c r="AE19" s="70" t="s">
        <v>397</v>
      </c>
      <c r="AF19" s="70" t="s">
        <v>402</v>
      </c>
      <c r="AG19" s="70"/>
      <c r="AH19" s="101" t="s">
        <v>427</v>
      </c>
      <c r="AI19" s="99">
        <v>43604.36295138889</v>
      </c>
      <c r="AJ19" s="105">
        <v>43604</v>
      </c>
      <c r="AK19" s="72" t="s">
        <v>450</v>
      </c>
      <c r="AL19" s="101" t="s">
        <v>499</v>
      </c>
      <c r="AM19" s="70"/>
      <c r="AN19" s="70"/>
      <c r="AO19" s="72" t="s">
        <v>547</v>
      </c>
      <c r="AP19" s="70"/>
      <c r="AQ19" s="70" t="b">
        <v>0</v>
      </c>
      <c r="AR19" s="70">
        <v>0</v>
      </c>
      <c r="AS19" s="72" t="s">
        <v>586</v>
      </c>
      <c r="AT19" s="70" t="b">
        <v>1</v>
      </c>
      <c r="AU19" s="70" t="s">
        <v>595</v>
      </c>
      <c r="AV19" s="70"/>
      <c r="AW19" s="72" t="s">
        <v>597</v>
      </c>
      <c r="AX19" s="70" t="b">
        <v>0</v>
      </c>
      <c r="AY19" s="70">
        <v>6</v>
      </c>
      <c r="AZ19" s="72" t="s">
        <v>579</v>
      </c>
      <c r="BA19" s="70" t="s">
        <v>599</v>
      </c>
      <c r="BB19" s="70" t="b">
        <v>0</v>
      </c>
      <c r="BC19" s="72" t="s">
        <v>579</v>
      </c>
      <c r="BD19" s="70" t="s">
        <v>280</v>
      </c>
      <c r="BE19" s="70">
        <v>0</v>
      </c>
      <c r="BF19" s="70">
        <v>0</v>
      </c>
      <c r="BG19" s="70"/>
      <c r="BH19" s="70"/>
      <c r="BI19" s="70"/>
      <c r="BJ19" s="70"/>
      <c r="BK19" s="70"/>
      <c r="BL19" s="70"/>
      <c r="BM19" s="70"/>
      <c r="BN19" s="70"/>
    </row>
    <row r="20" spans="1:66" ht="15">
      <c r="A20" s="66" t="s">
        <v>324</v>
      </c>
      <c r="B20" s="66" t="s">
        <v>347</v>
      </c>
      <c r="C20" s="68"/>
      <c r="D20" s="75"/>
      <c r="E20" s="76"/>
      <c r="F20" s="77"/>
      <c r="G20" s="68"/>
      <c r="H20" s="78"/>
      <c r="I20" s="79"/>
      <c r="J20" s="79"/>
      <c r="K20" s="34" t="s">
        <v>65</v>
      </c>
      <c r="L20" s="86">
        <v>30</v>
      </c>
      <c r="M20" s="86"/>
      <c r="N20" s="81"/>
      <c r="O20" s="70">
        <v>1</v>
      </c>
      <c r="P20" s="67" t="str">
        <f>REPLACE(INDEX(GroupVertices[Group],MATCH(Edges36[[#This Row],[Vertex 1]],GroupVertices[Vertex],0)),1,1,"")</f>
        <v>3</v>
      </c>
      <c r="Q20" s="67" t="str">
        <f>REPLACE(INDEX(GroupVertices[Group],MATCH(Edges36[[#This Row],[Vertex 2]],GroupVertices[Vertex],0)),1,1,"")</f>
        <v>3</v>
      </c>
      <c r="R20" s="48"/>
      <c r="S20" s="49"/>
      <c r="T20" s="48"/>
      <c r="U20" s="49"/>
      <c r="V20" s="48"/>
      <c r="W20" s="49"/>
      <c r="X20" s="48"/>
      <c r="Y20" s="49"/>
      <c r="Z20" s="48"/>
      <c r="AA20" s="70" t="s">
        <v>369</v>
      </c>
      <c r="AB20" s="99">
        <v>43595.56041666667</v>
      </c>
      <c r="AC20" s="70" t="s">
        <v>380</v>
      </c>
      <c r="AD20" s="70"/>
      <c r="AE20" s="70"/>
      <c r="AF20" s="70"/>
      <c r="AG20" s="70"/>
      <c r="AH20" s="101" t="s">
        <v>420</v>
      </c>
      <c r="AI20" s="99">
        <v>43595.56041666667</v>
      </c>
      <c r="AJ20" s="105">
        <v>43595</v>
      </c>
      <c r="AK20" s="72" t="s">
        <v>451</v>
      </c>
      <c r="AL20" s="101" t="s">
        <v>500</v>
      </c>
      <c r="AM20" s="70"/>
      <c r="AN20" s="70"/>
      <c r="AO20" s="72" t="s">
        <v>548</v>
      </c>
      <c r="AP20" s="70"/>
      <c r="AQ20" s="70" t="b">
        <v>0</v>
      </c>
      <c r="AR20" s="70">
        <v>0</v>
      </c>
      <c r="AS20" s="72" t="s">
        <v>586</v>
      </c>
      <c r="AT20" s="70" t="b">
        <v>0</v>
      </c>
      <c r="AU20" s="70" t="s">
        <v>595</v>
      </c>
      <c r="AV20" s="70"/>
      <c r="AW20" s="72" t="s">
        <v>586</v>
      </c>
      <c r="AX20" s="70" t="b">
        <v>0</v>
      </c>
      <c r="AY20" s="70">
        <v>2</v>
      </c>
      <c r="AZ20" s="72" t="s">
        <v>549</v>
      </c>
      <c r="BA20" s="70" t="s">
        <v>599</v>
      </c>
      <c r="BB20" s="70" t="b">
        <v>0</v>
      </c>
      <c r="BC20" s="72" t="s">
        <v>549</v>
      </c>
      <c r="BD20" s="70" t="s">
        <v>280</v>
      </c>
      <c r="BE20" s="70">
        <v>0</v>
      </c>
      <c r="BF20" s="70">
        <v>0</v>
      </c>
      <c r="BG20" s="70"/>
      <c r="BH20" s="70"/>
      <c r="BI20" s="70"/>
      <c r="BJ20" s="70"/>
      <c r="BK20" s="70"/>
      <c r="BL20" s="70"/>
      <c r="BM20" s="70"/>
      <c r="BN20" s="70"/>
    </row>
    <row r="21" spans="1:66" ht="15">
      <c r="A21" s="66" t="s">
        <v>332</v>
      </c>
      <c r="B21" s="66" t="s">
        <v>347</v>
      </c>
      <c r="C21" s="68"/>
      <c r="D21" s="75"/>
      <c r="E21" s="76"/>
      <c r="F21" s="77"/>
      <c r="G21" s="68"/>
      <c r="H21" s="78"/>
      <c r="I21" s="79"/>
      <c r="J21" s="79"/>
      <c r="K21" s="34" t="s">
        <v>65</v>
      </c>
      <c r="L21" s="86">
        <v>31</v>
      </c>
      <c r="M21" s="86"/>
      <c r="N21" s="81"/>
      <c r="O21" s="70">
        <v>1</v>
      </c>
      <c r="P21" s="67" t="str">
        <f>REPLACE(INDEX(GroupVertices[Group],MATCH(Edges36[[#This Row],[Vertex 1]],GroupVertices[Vertex],0)),1,1,"")</f>
        <v>2</v>
      </c>
      <c r="Q21" s="67" t="str">
        <f>REPLACE(INDEX(GroupVertices[Group],MATCH(Edges36[[#This Row],[Vertex 2]],GroupVertices[Vertex],0)),1,1,"")</f>
        <v>3</v>
      </c>
      <c r="R21" s="48"/>
      <c r="S21" s="49"/>
      <c r="T21" s="48"/>
      <c r="U21" s="49"/>
      <c r="V21" s="48"/>
      <c r="W21" s="49"/>
      <c r="X21" s="48"/>
      <c r="Y21" s="49"/>
      <c r="Z21" s="48"/>
      <c r="AA21" s="70" t="s">
        <v>369</v>
      </c>
      <c r="AB21" s="99">
        <v>43595.557604166665</v>
      </c>
      <c r="AC21" s="70" t="s">
        <v>380</v>
      </c>
      <c r="AD21" s="70"/>
      <c r="AE21" s="70"/>
      <c r="AF21" s="70" t="s">
        <v>402</v>
      </c>
      <c r="AG21" s="70"/>
      <c r="AH21" s="101" t="s">
        <v>428</v>
      </c>
      <c r="AI21" s="99">
        <v>43595.557604166665</v>
      </c>
      <c r="AJ21" s="105">
        <v>43595</v>
      </c>
      <c r="AK21" s="72" t="s">
        <v>452</v>
      </c>
      <c r="AL21" s="101" t="s">
        <v>501</v>
      </c>
      <c r="AM21" s="70"/>
      <c r="AN21" s="70"/>
      <c r="AO21" s="72" t="s">
        <v>549</v>
      </c>
      <c r="AP21" s="72" t="s">
        <v>581</v>
      </c>
      <c r="AQ21" s="70" t="b">
        <v>0</v>
      </c>
      <c r="AR21" s="70">
        <v>6</v>
      </c>
      <c r="AS21" s="72" t="s">
        <v>589</v>
      </c>
      <c r="AT21" s="70" t="b">
        <v>0</v>
      </c>
      <c r="AU21" s="70" t="s">
        <v>595</v>
      </c>
      <c r="AV21" s="70"/>
      <c r="AW21" s="72" t="s">
        <v>586</v>
      </c>
      <c r="AX21" s="70" t="b">
        <v>0</v>
      </c>
      <c r="AY21" s="70">
        <v>2</v>
      </c>
      <c r="AZ21" s="72" t="s">
        <v>586</v>
      </c>
      <c r="BA21" s="70" t="s">
        <v>599</v>
      </c>
      <c r="BB21" s="70" t="b">
        <v>0</v>
      </c>
      <c r="BC21" s="72" t="s">
        <v>581</v>
      </c>
      <c r="BD21" s="70" t="s">
        <v>280</v>
      </c>
      <c r="BE21" s="70">
        <v>0</v>
      </c>
      <c r="BF21" s="70">
        <v>0</v>
      </c>
      <c r="BG21" s="70"/>
      <c r="BH21" s="70"/>
      <c r="BI21" s="70"/>
      <c r="BJ21" s="70"/>
      <c r="BK21" s="70"/>
      <c r="BL21" s="70"/>
      <c r="BM21" s="70"/>
      <c r="BN21" s="70"/>
    </row>
    <row r="22" spans="1:66" ht="15">
      <c r="A22" s="66" t="s">
        <v>333</v>
      </c>
      <c r="B22" s="66" t="s">
        <v>332</v>
      </c>
      <c r="C22" s="68"/>
      <c r="D22" s="75"/>
      <c r="E22" s="76"/>
      <c r="F22" s="77"/>
      <c r="G22" s="68"/>
      <c r="H22" s="78"/>
      <c r="I22" s="79"/>
      <c r="J22" s="79"/>
      <c r="K22" s="34" t="s">
        <v>66</v>
      </c>
      <c r="L22" s="86">
        <v>38</v>
      </c>
      <c r="M22" s="86"/>
      <c r="N22" s="81"/>
      <c r="O22" s="70">
        <v>1</v>
      </c>
      <c r="P22" s="67" t="str">
        <f>REPLACE(INDEX(GroupVertices[Group],MATCH(Edges36[[#This Row],[Vertex 1]],GroupVertices[Vertex],0)),1,1,"")</f>
        <v>3</v>
      </c>
      <c r="Q22" s="67" t="str">
        <f>REPLACE(INDEX(GroupVertices[Group],MATCH(Edges36[[#This Row],[Vertex 2]],GroupVertices[Vertex],0)),1,1,"")</f>
        <v>2</v>
      </c>
      <c r="R22" s="48">
        <v>0</v>
      </c>
      <c r="S22" s="49">
        <v>0</v>
      </c>
      <c r="T22" s="48">
        <v>0</v>
      </c>
      <c r="U22" s="49">
        <v>0</v>
      </c>
      <c r="V22" s="48">
        <v>0</v>
      </c>
      <c r="W22" s="49">
        <v>0</v>
      </c>
      <c r="X22" s="48">
        <v>20</v>
      </c>
      <c r="Y22" s="49">
        <v>100</v>
      </c>
      <c r="Z22" s="48">
        <v>20</v>
      </c>
      <c r="AA22" s="70" t="s">
        <v>368</v>
      </c>
      <c r="AB22" s="99">
        <v>43603.1384837963</v>
      </c>
      <c r="AC22" s="70" t="s">
        <v>371</v>
      </c>
      <c r="AD22" s="70"/>
      <c r="AE22" s="70"/>
      <c r="AF22" s="70" t="s">
        <v>400</v>
      </c>
      <c r="AG22" s="70"/>
      <c r="AH22" s="101" t="s">
        <v>429</v>
      </c>
      <c r="AI22" s="99">
        <v>43603.1384837963</v>
      </c>
      <c r="AJ22" s="105">
        <v>43603</v>
      </c>
      <c r="AK22" s="72" t="s">
        <v>453</v>
      </c>
      <c r="AL22" s="101" t="s">
        <v>502</v>
      </c>
      <c r="AM22" s="70"/>
      <c r="AN22" s="70"/>
      <c r="AO22" s="72" t="s">
        <v>550</v>
      </c>
      <c r="AP22" s="70"/>
      <c r="AQ22" s="70" t="b">
        <v>0</v>
      </c>
      <c r="AR22" s="70">
        <v>0</v>
      </c>
      <c r="AS22" s="72" t="s">
        <v>586</v>
      </c>
      <c r="AT22" s="70" t="b">
        <v>0</v>
      </c>
      <c r="AU22" s="70" t="s">
        <v>595</v>
      </c>
      <c r="AV22" s="70"/>
      <c r="AW22" s="72" t="s">
        <v>586</v>
      </c>
      <c r="AX22" s="70" t="b">
        <v>0</v>
      </c>
      <c r="AY22" s="70">
        <v>8</v>
      </c>
      <c r="AZ22" s="72" t="s">
        <v>578</v>
      </c>
      <c r="BA22" s="70" t="s">
        <v>599</v>
      </c>
      <c r="BB22" s="70" t="b">
        <v>0</v>
      </c>
      <c r="BC22" s="72" t="s">
        <v>578</v>
      </c>
      <c r="BD22" s="70" t="s">
        <v>280</v>
      </c>
      <c r="BE22" s="70">
        <v>0</v>
      </c>
      <c r="BF22" s="70">
        <v>0</v>
      </c>
      <c r="BG22" s="70"/>
      <c r="BH22" s="70"/>
      <c r="BI22" s="70"/>
      <c r="BJ22" s="70"/>
      <c r="BK22" s="70"/>
      <c r="BL22" s="70"/>
      <c r="BM22" s="70"/>
      <c r="BN22" s="70"/>
    </row>
    <row r="23" spans="1:66" ht="15">
      <c r="A23" s="66" t="s">
        <v>324</v>
      </c>
      <c r="B23" s="66" t="s">
        <v>332</v>
      </c>
      <c r="C23" s="68"/>
      <c r="D23" s="75"/>
      <c r="E23" s="76"/>
      <c r="F23" s="77"/>
      <c r="G23" s="68"/>
      <c r="H23" s="78"/>
      <c r="I23" s="79"/>
      <c r="J23" s="79"/>
      <c r="K23" s="34" t="s">
        <v>66</v>
      </c>
      <c r="L23" s="86">
        <v>49</v>
      </c>
      <c r="M23" s="86"/>
      <c r="N23" s="81"/>
      <c r="O23" s="70">
        <v>4</v>
      </c>
      <c r="P23" s="67" t="str">
        <f>REPLACE(INDEX(GroupVertices[Group],MATCH(Edges36[[#This Row],[Vertex 1]],GroupVertices[Vertex],0)),1,1,"")</f>
        <v>3</v>
      </c>
      <c r="Q23" s="67" t="str">
        <f>REPLACE(INDEX(GroupVertices[Group],MATCH(Edges36[[#This Row],[Vertex 2]],GroupVertices[Vertex],0)),1,1,"")</f>
        <v>2</v>
      </c>
      <c r="R23" s="48">
        <v>0</v>
      </c>
      <c r="S23" s="49">
        <v>0</v>
      </c>
      <c r="T23" s="48">
        <v>0</v>
      </c>
      <c r="U23" s="49">
        <v>0</v>
      </c>
      <c r="V23" s="48">
        <v>0</v>
      </c>
      <c r="W23" s="49">
        <v>0</v>
      </c>
      <c r="X23" s="48">
        <v>20</v>
      </c>
      <c r="Y23" s="49">
        <v>100</v>
      </c>
      <c r="Z23" s="48">
        <v>20</v>
      </c>
      <c r="AA23" s="70" t="s">
        <v>368</v>
      </c>
      <c r="AB23" s="99">
        <v>43603.239375</v>
      </c>
      <c r="AC23" s="70" t="s">
        <v>371</v>
      </c>
      <c r="AD23" s="70"/>
      <c r="AE23" s="70"/>
      <c r="AF23" s="70" t="s">
        <v>400</v>
      </c>
      <c r="AG23" s="70"/>
      <c r="AH23" s="101" t="s">
        <v>420</v>
      </c>
      <c r="AI23" s="99">
        <v>43603.239375</v>
      </c>
      <c r="AJ23" s="105">
        <v>43603</v>
      </c>
      <c r="AK23" s="72" t="s">
        <v>454</v>
      </c>
      <c r="AL23" s="101" t="s">
        <v>503</v>
      </c>
      <c r="AM23" s="70"/>
      <c r="AN23" s="70"/>
      <c r="AO23" s="72" t="s">
        <v>551</v>
      </c>
      <c r="AP23" s="70"/>
      <c r="AQ23" s="70" t="b">
        <v>0</v>
      </c>
      <c r="AR23" s="70">
        <v>0</v>
      </c>
      <c r="AS23" s="72" t="s">
        <v>586</v>
      </c>
      <c r="AT23" s="70" t="b">
        <v>0</v>
      </c>
      <c r="AU23" s="70" t="s">
        <v>595</v>
      </c>
      <c r="AV23" s="70"/>
      <c r="AW23" s="72" t="s">
        <v>586</v>
      </c>
      <c r="AX23" s="70" t="b">
        <v>0</v>
      </c>
      <c r="AY23" s="70">
        <v>8</v>
      </c>
      <c r="AZ23" s="72" t="s">
        <v>578</v>
      </c>
      <c r="BA23" s="70" t="s">
        <v>599</v>
      </c>
      <c r="BB23" s="70" t="b">
        <v>0</v>
      </c>
      <c r="BC23" s="72" t="s">
        <v>578</v>
      </c>
      <c r="BD23" s="70" t="s">
        <v>280</v>
      </c>
      <c r="BE23" s="70">
        <v>0</v>
      </c>
      <c r="BF23" s="70">
        <v>0</v>
      </c>
      <c r="BG23" s="70"/>
      <c r="BH23" s="70"/>
      <c r="BI23" s="70"/>
      <c r="BJ23" s="70"/>
      <c r="BK23" s="70"/>
      <c r="BL23" s="70"/>
      <c r="BM23" s="70"/>
      <c r="BN23" s="70"/>
    </row>
    <row r="24" spans="1:66" ht="15">
      <c r="A24" s="66" t="s">
        <v>324</v>
      </c>
      <c r="B24" s="66" t="s">
        <v>332</v>
      </c>
      <c r="C24" s="68"/>
      <c r="D24" s="75"/>
      <c r="E24" s="76"/>
      <c r="F24" s="77"/>
      <c r="G24" s="68"/>
      <c r="H24" s="78"/>
      <c r="I24" s="79"/>
      <c r="J24" s="79"/>
      <c r="K24" s="34" t="s">
        <v>66</v>
      </c>
      <c r="L24" s="86">
        <v>50</v>
      </c>
      <c r="M24" s="86"/>
      <c r="N24" s="81"/>
      <c r="O24" s="70">
        <v>4</v>
      </c>
      <c r="P24" s="67" t="str">
        <f>REPLACE(INDEX(GroupVertices[Group],MATCH(Edges36[[#This Row],[Vertex 1]],GroupVertices[Vertex],0)),1,1,"")</f>
        <v>3</v>
      </c>
      <c r="Q24" s="67" t="str">
        <f>REPLACE(INDEX(GroupVertices[Group],MATCH(Edges36[[#This Row],[Vertex 2]],GroupVertices[Vertex],0)),1,1,"")</f>
        <v>2</v>
      </c>
      <c r="R24" s="48">
        <v>0</v>
      </c>
      <c r="S24" s="49">
        <v>0</v>
      </c>
      <c r="T24" s="48">
        <v>0</v>
      </c>
      <c r="U24" s="49">
        <v>0</v>
      </c>
      <c r="V24" s="48">
        <v>0</v>
      </c>
      <c r="W24" s="49">
        <v>0</v>
      </c>
      <c r="X24" s="48">
        <v>8</v>
      </c>
      <c r="Y24" s="49">
        <v>100</v>
      </c>
      <c r="Z24" s="48">
        <v>8</v>
      </c>
      <c r="AA24" s="70" t="s">
        <v>368</v>
      </c>
      <c r="AB24" s="99">
        <v>43603.65149305556</v>
      </c>
      <c r="AC24" s="70" t="s">
        <v>373</v>
      </c>
      <c r="AD24" s="101" t="s">
        <v>392</v>
      </c>
      <c r="AE24" s="70" t="s">
        <v>397</v>
      </c>
      <c r="AF24" s="70" t="s">
        <v>402</v>
      </c>
      <c r="AG24" s="70"/>
      <c r="AH24" s="101" t="s">
        <v>420</v>
      </c>
      <c r="AI24" s="99">
        <v>43603.65149305556</v>
      </c>
      <c r="AJ24" s="105">
        <v>43603</v>
      </c>
      <c r="AK24" s="72" t="s">
        <v>455</v>
      </c>
      <c r="AL24" s="101" t="s">
        <v>504</v>
      </c>
      <c r="AM24" s="70"/>
      <c r="AN24" s="70"/>
      <c r="AO24" s="72" t="s">
        <v>552</v>
      </c>
      <c r="AP24" s="70"/>
      <c r="AQ24" s="70" t="b">
        <v>0</v>
      </c>
      <c r="AR24" s="70">
        <v>0</v>
      </c>
      <c r="AS24" s="72" t="s">
        <v>586</v>
      </c>
      <c r="AT24" s="70" t="b">
        <v>1</v>
      </c>
      <c r="AU24" s="70" t="s">
        <v>595</v>
      </c>
      <c r="AV24" s="70"/>
      <c r="AW24" s="72" t="s">
        <v>597</v>
      </c>
      <c r="AX24" s="70" t="b">
        <v>0</v>
      </c>
      <c r="AY24" s="70">
        <v>6</v>
      </c>
      <c r="AZ24" s="72" t="s">
        <v>579</v>
      </c>
      <c r="BA24" s="70" t="s">
        <v>599</v>
      </c>
      <c r="BB24" s="70" t="b">
        <v>0</v>
      </c>
      <c r="BC24" s="72" t="s">
        <v>579</v>
      </c>
      <c r="BD24" s="70" t="s">
        <v>280</v>
      </c>
      <c r="BE24" s="70">
        <v>0</v>
      </c>
      <c r="BF24" s="70">
        <v>0</v>
      </c>
      <c r="BG24" s="70"/>
      <c r="BH24" s="70"/>
      <c r="BI24" s="70"/>
      <c r="BJ24" s="70"/>
      <c r="BK24" s="70"/>
      <c r="BL24" s="70"/>
      <c r="BM24" s="70"/>
      <c r="BN24" s="70"/>
    </row>
    <row r="25" spans="1:66" ht="15">
      <c r="A25" s="66" t="s">
        <v>324</v>
      </c>
      <c r="B25" s="66" t="s">
        <v>335</v>
      </c>
      <c r="C25" s="68"/>
      <c r="D25" s="75"/>
      <c r="E25" s="76"/>
      <c r="F25" s="77"/>
      <c r="G25" s="68"/>
      <c r="H25" s="78"/>
      <c r="I25" s="79"/>
      <c r="J25" s="79"/>
      <c r="K25" s="34" t="s">
        <v>65</v>
      </c>
      <c r="L25" s="86">
        <v>51</v>
      </c>
      <c r="M25" s="86"/>
      <c r="N25" s="81"/>
      <c r="O25" s="70">
        <v>3</v>
      </c>
      <c r="P25" s="67" t="str">
        <f>REPLACE(INDEX(GroupVertices[Group],MATCH(Edges36[[#This Row],[Vertex 1]],GroupVertices[Vertex],0)),1,1,"")</f>
        <v>3</v>
      </c>
      <c r="Q25" s="67" t="str">
        <f>REPLACE(INDEX(GroupVertices[Group],MATCH(Edges36[[#This Row],[Vertex 2]],GroupVertices[Vertex],0)),1,1,"")</f>
        <v>3</v>
      </c>
      <c r="R25" s="48">
        <v>0</v>
      </c>
      <c r="S25" s="49">
        <v>0</v>
      </c>
      <c r="T25" s="48">
        <v>2</v>
      </c>
      <c r="U25" s="49">
        <v>10.526315789473685</v>
      </c>
      <c r="V25" s="48">
        <v>0</v>
      </c>
      <c r="W25" s="49">
        <v>0</v>
      </c>
      <c r="X25" s="48">
        <v>17</v>
      </c>
      <c r="Y25" s="49">
        <v>89.47368421052632</v>
      </c>
      <c r="Z25" s="48">
        <v>19</v>
      </c>
      <c r="AA25" s="70" t="s">
        <v>368</v>
      </c>
      <c r="AB25" s="99">
        <v>43604.05259259259</v>
      </c>
      <c r="AC25" s="70" t="s">
        <v>381</v>
      </c>
      <c r="AD25" s="70"/>
      <c r="AE25" s="70"/>
      <c r="AF25" s="70"/>
      <c r="AG25" s="70"/>
      <c r="AH25" s="101" t="s">
        <v>420</v>
      </c>
      <c r="AI25" s="99">
        <v>43604.05259259259</v>
      </c>
      <c r="AJ25" s="105">
        <v>43604</v>
      </c>
      <c r="AK25" s="72" t="s">
        <v>456</v>
      </c>
      <c r="AL25" s="101" t="s">
        <v>505</v>
      </c>
      <c r="AM25" s="70"/>
      <c r="AN25" s="70"/>
      <c r="AO25" s="72" t="s">
        <v>553</v>
      </c>
      <c r="AP25" s="70"/>
      <c r="AQ25" s="70" t="b">
        <v>0</v>
      </c>
      <c r="AR25" s="70">
        <v>0</v>
      </c>
      <c r="AS25" s="72" t="s">
        <v>586</v>
      </c>
      <c r="AT25" s="70" t="b">
        <v>0</v>
      </c>
      <c r="AU25" s="70" t="s">
        <v>595</v>
      </c>
      <c r="AV25" s="70"/>
      <c r="AW25" s="72" t="s">
        <v>586</v>
      </c>
      <c r="AX25" s="70" t="b">
        <v>0</v>
      </c>
      <c r="AY25" s="70">
        <v>2</v>
      </c>
      <c r="AZ25" s="72" t="s">
        <v>566</v>
      </c>
      <c r="BA25" s="70" t="s">
        <v>599</v>
      </c>
      <c r="BB25" s="70" t="b">
        <v>0</v>
      </c>
      <c r="BC25" s="72" t="s">
        <v>566</v>
      </c>
      <c r="BD25" s="70" t="s">
        <v>280</v>
      </c>
      <c r="BE25" s="70">
        <v>0</v>
      </c>
      <c r="BF25" s="70">
        <v>0</v>
      </c>
      <c r="BG25" s="70"/>
      <c r="BH25" s="70"/>
      <c r="BI25" s="70"/>
      <c r="BJ25" s="70"/>
      <c r="BK25" s="70"/>
      <c r="BL25" s="70"/>
      <c r="BM25" s="70"/>
      <c r="BN25" s="70"/>
    </row>
    <row r="26" spans="1:66" ht="15">
      <c r="A26" s="66" t="s">
        <v>324</v>
      </c>
      <c r="B26" s="66" t="s">
        <v>335</v>
      </c>
      <c r="C26" s="68"/>
      <c r="D26" s="75"/>
      <c r="E26" s="76"/>
      <c r="F26" s="77"/>
      <c r="G26" s="68"/>
      <c r="H26" s="78"/>
      <c r="I26" s="79"/>
      <c r="J26" s="79"/>
      <c r="K26" s="34" t="s">
        <v>65</v>
      </c>
      <c r="L26" s="86">
        <v>52</v>
      </c>
      <c r="M26" s="86"/>
      <c r="N26" s="81"/>
      <c r="O26" s="70">
        <v>3</v>
      </c>
      <c r="P26" s="67" t="str">
        <f>REPLACE(INDEX(GroupVertices[Group],MATCH(Edges36[[#This Row],[Vertex 1]],GroupVertices[Vertex],0)),1,1,"")</f>
        <v>3</v>
      </c>
      <c r="Q26" s="67" t="str">
        <f>REPLACE(INDEX(GroupVertices[Group],MATCH(Edges36[[#This Row],[Vertex 2]],GroupVertices[Vertex],0)),1,1,"")</f>
        <v>3</v>
      </c>
      <c r="R26" s="48">
        <v>0</v>
      </c>
      <c r="S26" s="49">
        <v>0</v>
      </c>
      <c r="T26" s="48">
        <v>0</v>
      </c>
      <c r="U26" s="49">
        <v>0</v>
      </c>
      <c r="V26" s="48">
        <v>0</v>
      </c>
      <c r="W26" s="49">
        <v>0</v>
      </c>
      <c r="X26" s="48">
        <v>1</v>
      </c>
      <c r="Y26" s="49">
        <v>100</v>
      </c>
      <c r="Z26" s="48">
        <v>1</v>
      </c>
      <c r="AA26" s="70" t="s">
        <v>368</v>
      </c>
      <c r="AB26" s="99">
        <v>43604.052615740744</v>
      </c>
      <c r="AC26" s="70" t="s">
        <v>382</v>
      </c>
      <c r="AD26" s="70"/>
      <c r="AE26" s="70"/>
      <c r="AF26" s="70" t="s">
        <v>407</v>
      </c>
      <c r="AG26" s="70"/>
      <c r="AH26" s="101" t="s">
        <v>420</v>
      </c>
      <c r="AI26" s="99">
        <v>43604.052615740744</v>
      </c>
      <c r="AJ26" s="105">
        <v>43604</v>
      </c>
      <c r="AK26" s="72" t="s">
        <v>457</v>
      </c>
      <c r="AL26" s="101" t="s">
        <v>506</v>
      </c>
      <c r="AM26" s="70"/>
      <c r="AN26" s="70"/>
      <c r="AO26" s="72" t="s">
        <v>554</v>
      </c>
      <c r="AP26" s="70"/>
      <c r="AQ26" s="70" t="b">
        <v>0</v>
      </c>
      <c r="AR26" s="70">
        <v>0</v>
      </c>
      <c r="AS26" s="72" t="s">
        <v>586</v>
      </c>
      <c r="AT26" s="70" t="b">
        <v>0</v>
      </c>
      <c r="AU26" s="70" t="s">
        <v>596</v>
      </c>
      <c r="AV26" s="70"/>
      <c r="AW26" s="72" t="s">
        <v>586</v>
      </c>
      <c r="AX26" s="70" t="b">
        <v>0</v>
      </c>
      <c r="AY26" s="70">
        <v>1</v>
      </c>
      <c r="AZ26" s="72" t="s">
        <v>565</v>
      </c>
      <c r="BA26" s="70" t="s">
        <v>599</v>
      </c>
      <c r="BB26" s="70" t="b">
        <v>0</v>
      </c>
      <c r="BC26" s="72" t="s">
        <v>565</v>
      </c>
      <c r="BD26" s="70" t="s">
        <v>280</v>
      </c>
      <c r="BE26" s="70">
        <v>0</v>
      </c>
      <c r="BF26" s="70">
        <v>0</v>
      </c>
      <c r="BG26" s="70"/>
      <c r="BH26" s="70"/>
      <c r="BI26" s="70"/>
      <c r="BJ26" s="70"/>
      <c r="BK26" s="70"/>
      <c r="BL26" s="70"/>
      <c r="BM26" s="70"/>
      <c r="BN26" s="70"/>
    </row>
    <row r="27" spans="1:66" ht="15">
      <c r="A27" s="66" t="s">
        <v>324</v>
      </c>
      <c r="B27" s="66" t="s">
        <v>335</v>
      </c>
      <c r="C27" s="68"/>
      <c r="D27" s="75"/>
      <c r="E27" s="76"/>
      <c r="F27" s="77"/>
      <c r="G27" s="68"/>
      <c r="H27" s="78"/>
      <c r="I27" s="79"/>
      <c r="J27" s="79"/>
      <c r="K27" s="34" t="s">
        <v>65</v>
      </c>
      <c r="L27" s="86">
        <v>53</v>
      </c>
      <c r="M27" s="86"/>
      <c r="N27" s="81"/>
      <c r="O27" s="70">
        <v>3</v>
      </c>
      <c r="P27" s="67" t="str">
        <f>REPLACE(INDEX(GroupVertices[Group],MATCH(Edges36[[#This Row],[Vertex 1]],GroupVertices[Vertex],0)),1,1,"")</f>
        <v>3</v>
      </c>
      <c r="Q27" s="67" t="str">
        <f>REPLACE(INDEX(GroupVertices[Group],MATCH(Edges36[[#This Row],[Vertex 2]],GroupVertices[Vertex],0)),1,1,"")</f>
        <v>3</v>
      </c>
      <c r="R27" s="48">
        <v>0</v>
      </c>
      <c r="S27" s="49">
        <v>0</v>
      </c>
      <c r="T27" s="48">
        <v>0</v>
      </c>
      <c r="U27" s="49">
        <v>0</v>
      </c>
      <c r="V27" s="48">
        <v>0</v>
      </c>
      <c r="W27" s="49">
        <v>0</v>
      </c>
      <c r="X27" s="48">
        <v>1</v>
      </c>
      <c r="Y27" s="49">
        <v>100</v>
      </c>
      <c r="Z27" s="48">
        <v>1</v>
      </c>
      <c r="AA27" s="70" t="s">
        <v>368</v>
      </c>
      <c r="AB27" s="99">
        <v>43604.05262731481</v>
      </c>
      <c r="AC27" s="70" t="s">
        <v>383</v>
      </c>
      <c r="AD27" s="70"/>
      <c r="AE27" s="70"/>
      <c r="AF27" s="70" t="s">
        <v>407</v>
      </c>
      <c r="AG27" s="70"/>
      <c r="AH27" s="101" t="s">
        <v>420</v>
      </c>
      <c r="AI27" s="99">
        <v>43604.05262731481</v>
      </c>
      <c r="AJ27" s="105">
        <v>43604</v>
      </c>
      <c r="AK27" s="72" t="s">
        <v>458</v>
      </c>
      <c r="AL27" s="101" t="s">
        <v>507</v>
      </c>
      <c r="AM27" s="70"/>
      <c r="AN27" s="70"/>
      <c r="AO27" s="72" t="s">
        <v>555</v>
      </c>
      <c r="AP27" s="70"/>
      <c r="AQ27" s="70" t="b">
        <v>0</v>
      </c>
      <c r="AR27" s="70">
        <v>0</v>
      </c>
      <c r="AS27" s="72" t="s">
        <v>586</v>
      </c>
      <c r="AT27" s="70" t="b">
        <v>0</v>
      </c>
      <c r="AU27" s="70" t="s">
        <v>596</v>
      </c>
      <c r="AV27" s="70"/>
      <c r="AW27" s="72" t="s">
        <v>586</v>
      </c>
      <c r="AX27" s="70" t="b">
        <v>0</v>
      </c>
      <c r="AY27" s="70">
        <v>1</v>
      </c>
      <c r="AZ27" s="72" t="s">
        <v>564</v>
      </c>
      <c r="BA27" s="70" t="s">
        <v>599</v>
      </c>
      <c r="BB27" s="70" t="b">
        <v>0</v>
      </c>
      <c r="BC27" s="72" t="s">
        <v>564</v>
      </c>
      <c r="BD27" s="70" t="s">
        <v>280</v>
      </c>
      <c r="BE27" s="70">
        <v>0</v>
      </c>
      <c r="BF27" s="70">
        <v>0</v>
      </c>
      <c r="BG27" s="70"/>
      <c r="BH27" s="70"/>
      <c r="BI27" s="70"/>
      <c r="BJ27" s="70"/>
      <c r="BK27" s="70"/>
      <c r="BL27" s="70"/>
      <c r="BM27" s="70"/>
      <c r="BN27" s="70"/>
    </row>
    <row r="28" spans="1:66" ht="15">
      <c r="A28" s="66" t="s">
        <v>324</v>
      </c>
      <c r="B28" s="66" t="s">
        <v>334</v>
      </c>
      <c r="C28" s="68"/>
      <c r="D28" s="75"/>
      <c r="E28" s="76"/>
      <c r="F28" s="77"/>
      <c r="G28" s="68"/>
      <c r="H28" s="78"/>
      <c r="I28" s="79"/>
      <c r="J28" s="79"/>
      <c r="K28" s="34" t="s">
        <v>65</v>
      </c>
      <c r="L28" s="86">
        <v>54</v>
      </c>
      <c r="M28" s="86"/>
      <c r="N28" s="81"/>
      <c r="O28" s="70">
        <v>1</v>
      </c>
      <c r="P28" s="67" t="str">
        <f>REPLACE(INDEX(GroupVertices[Group],MATCH(Edges36[[#This Row],[Vertex 1]],GroupVertices[Vertex],0)),1,1,"")</f>
        <v>3</v>
      </c>
      <c r="Q28" s="67" t="str">
        <f>REPLACE(INDEX(GroupVertices[Group],MATCH(Edges36[[#This Row],[Vertex 2]],GroupVertices[Vertex],0)),1,1,"")</f>
        <v>4</v>
      </c>
      <c r="R28" s="48"/>
      <c r="S28" s="49"/>
      <c r="T28" s="48"/>
      <c r="U28" s="49"/>
      <c r="V28" s="48"/>
      <c r="W28" s="49"/>
      <c r="X28" s="48"/>
      <c r="Y28" s="49"/>
      <c r="Z28" s="48"/>
      <c r="AA28" s="70" t="s">
        <v>368</v>
      </c>
      <c r="AB28" s="99">
        <v>43604.05268518518</v>
      </c>
      <c r="AC28" s="70" t="s">
        <v>374</v>
      </c>
      <c r="AD28" s="70"/>
      <c r="AE28" s="70"/>
      <c r="AF28" s="70" t="s">
        <v>403</v>
      </c>
      <c r="AG28" s="70"/>
      <c r="AH28" s="101" t="s">
        <v>420</v>
      </c>
      <c r="AI28" s="99">
        <v>43604.05268518518</v>
      </c>
      <c r="AJ28" s="105">
        <v>43604</v>
      </c>
      <c r="AK28" s="72" t="s">
        <v>459</v>
      </c>
      <c r="AL28" s="101" t="s">
        <v>508</v>
      </c>
      <c r="AM28" s="70"/>
      <c r="AN28" s="70"/>
      <c r="AO28" s="72" t="s">
        <v>556</v>
      </c>
      <c r="AP28" s="70"/>
      <c r="AQ28" s="70" t="b">
        <v>0</v>
      </c>
      <c r="AR28" s="70">
        <v>0</v>
      </c>
      <c r="AS28" s="72" t="s">
        <v>586</v>
      </c>
      <c r="AT28" s="70" t="b">
        <v>0</v>
      </c>
      <c r="AU28" s="70" t="s">
        <v>595</v>
      </c>
      <c r="AV28" s="70"/>
      <c r="AW28" s="72" t="s">
        <v>586</v>
      </c>
      <c r="AX28" s="70" t="b">
        <v>0</v>
      </c>
      <c r="AY28" s="70">
        <v>5</v>
      </c>
      <c r="AZ28" s="72" t="s">
        <v>561</v>
      </c>
      <c r="BA28" s="70" t="s">
        <v>599</v>
      </c>
      <c r="BB28" s="70" t="b">
        <v>0</v>
      </c>
      <c r="BC28" s="72" t="s">
        <v>561</v>
      </c>
      <c r="BD28" s="70" t="s">
        <v>280</v>
      </c>
      <c r="BE28" s="70">
        <v>0</v>
      </c>
      <c r="BF28" s="70">
        <v>0</v>
      </c>
      <c r="BG28" s="70"/>
      <c r="BH28" s="70"/>
      <c r="BI28" s="70"/>
      <c r="BJ28" s="70"/>
      <c r="BK28" s="70"/>
      <c r="BL28" s="70"/>
      <c r="BM28" s="70"/>
      <c r="BN28" s="70"/>
    </row>
    <row r="29" spans="1:66" ht="15">
      <c r="A29" s="66" t="s">
        <v>324</v>
      </c>
      <c r="B29" s="66" t="s">
        <v>337</v>
      </c>
      <c r="C29" s="68"/>
      <c r="D29" s="75"/>
      <c r="E29" s="76"/>
      <c r="F29" s="77"/>
      <c r="G29" s="68"/>
      <c r="H29" s="78"/>
      <c r="I29" s="79"/>
      <c r="J29" s="79"/>
      <c r="K29" s="34" t="s">
        <v>65</v>
      </c>
      <c r="L29" s="86">
        <v>56</v>
      </c>
      <c r="M29" s="86"/>
      <c r="N29" s="81"/>
      <c r="O29" s="70">
        <v>2</v>
      </c>
      <c r="P29" s="67" t="str">
        <f>REPLACE(INDEX(GroupVertices[Group],MATCH(Edges36[[#This Row],[Vertex 1]],GroupVertices[Vertex],0)),1,1,"")</f>
        <v>3</v>
      </c>
      <c r="Q29" s="67" t="str">
        <f>REPLACE(INDEX(GroupVertices[Group],MATCH(Edges36[[#This Row],[Vertex 2]],GroupVertices[Vertex],0)),1,1,"")</f>
        <v>1</v>
      </c>
      <c r="R29" s="48">
        <v>0</v>
      </c>
      <c r="S29" s="49">
        <v>0</v>
      </c>
      <c r="T29" s="48">
        <v>0</v>
      </c>
      <c r="U29" s="49">
        <v>0</v>
      </c>
      <c r="V29" s="48">
        <v>0</v>
      </c>
      <c r="W29" s="49">
        <v>0</v>
      </c>
      <c r="X29" s="48">
        <v>3</v>
      </c>
      <c r="Y29" s="49">
        <v>100</v>
      </c>
      <c r="Z29" s="48">
        <v>3</v>
      </c>
      <c r="AA29" s="70" t="s">
        <v>368</v>
      </c>
      <c r="AB29" s="99">
        <v>43604.052708333336</v>
      </c>
      <c r="AC29" s="70" t="s">
        <v>384</v>
      </c>
      <c r="AD29" s="70"/>
      <c r="AE29" s="70"/>
      <c r="AF29" s="70" t="s">
        <v>403</v>
      </c>
      <c r="AG29" s="101" t="s">
        <v>410</v>
      </c>
      <c r="AH29" s="101" t="s">
        <v>410</v>
      </c>
      <c r="AI29" s="99">
        <v>43604.052708333336</v>
      </c>
      <c r="AJ29" s="105">
        <v>43604</v>
      </c>
      <c r="AK29" s="72" t="s">
        <v>460</v>
      </c>
      <c r="AL29" s="101" t="s">
        <v>509</v>
      </c>
      <c r="AM29" s="70"/>
      <c r="AN29" s="70"/>
      <c r="AO29" s="72" t="s">
        <v>557</v>
      </c>
      <c r="AP29" s="70"/>
      <c r="AQ29" s="70" t="b">
        <v>0</v>
      </c>
      <c r="AR29" s="70">
        <v>0</v>
      </c>
      <c r="AS29" s="72" t="s">
        <v>586</v>
      </c>
      <c r="AT29" s="70" t="b">
        <v>0</v>
      </c>
      <c r="AU29" s="70" t="s">
        <v>595</v>
      </c>
      <c r="AV29" s="70"/>
      <c r="AW29" s="72" t="s">
        <v>586</v>
      </c>
      <c r="AX29" s="70" t="b">
        <v>0</v>
      </c>
      <c r="AY29" s="70">
        <v>1</v>
      </c>
      <c r="AZ29" s="72" t="s">
        <v>576</v>
      </c>
      <c r="BA29" s="70" t="s">
        <v>599</v>
      </c>
      <c r="BB29" s="70" t="b">
        <v>0</v>
      </c>
      <c r="BC29" s="72" t="s">
        <v>576</v>
      </c>
      <c r="BD29" s="70" t="s">
        <v>280</v>
      </c>
      <c r="BE29" s="70">
        <v>0</v>
      </c>
      <c r="BF29" s="70">
        <v>0</v>
      </c>
      <c r="BG29" s="70"/>
      <c r="BH29" s="70"/>
      <c r="BI29" s="70"/>
      <c r="BJ29" s="70"/>
      <c r="BK29" s="70"/>
      <c r="BL29" s="70"/>
      <c r="BM29" s="70"/>
      <c r="BN29" s="70"/>
    </row>
    <row r="30" spans="1:66" ht="15">
      <c r="A30" s="66" t="s">
        <v>324</v>
      </c>
      <c r="B30" s="66" t="s">
        <v>337</v>
      </c>
      <c r="C30" s="68"/>
      <c r="D30" s="75"/>
      <c r="E30" s="76"/>
      <c r="F30" s="77"/>
      <c r="G30" s="68"/>
      <c r="H30" s="78"/>
      <c r="I30" s="79"/>
      <c r="J30" s="79"/>
      <c r="K30" s="34" t="s">
        <v>65</v>
      </c>
      <c r="L30" s="86">
        <v>57</v>
      </c>
      <c r="M30" s="86"/>
      <c r="N30" s="81"/>
      <c r="O30" s="70">
        <v>2</v>
      </c>
      <c r="P30" s="67" t="str">
        <f>REPLACE(INDEX(GroupVertices[Group],MATCH(Edges36[[#This Row],[Vertex 1]],GroupVertices[Vertex],0)),1,1,"")</f>
        <v>3</v>
      </c>
      <c r="Q30" s="67" t="str">
        <f>REPLACE(INDEX(GroupVertices[Group],MATCH(Edges36[[#This Row],[Vertex 2]],GroupVertices[Vertex],0)),1,1,"")</f>
        <v>1</v>
      </c>
      <c r="R30" s="48"/>
      <c r="S30" s="49"/>
      <c r="T30" s="48"/>
      <c r="U30" s="49"/>
      <c r="V30" s="48"/>
      <c r="W30" s="49"/>
      <c r="X30" s="48"/>
      <c r="Y30" s="49"/>
      <c r="Z30" s="48"/>
      <c r="AA30" s="70" t="s">
        <v>368</v>
      </c>
      <c r="AB30" s="99">
        <v>43604.05274305555</v>
      </c>
      <c r="AC30" s="70" t="s">
        <v>385</v>
      </c>
      <c r="AD30" s="70"/>
      <c r="AE30" s="70"/>
      <c r="AF30" s="70"/>
      <c r="AG30" s="70"/>
      <c r="AH30" s="101" t="s">
        <v>420</v>
      </c>
      <c r="AI30" s="99">
        <v>43604.05274305555</v>
      </c>
      <c r="AJ30" s="105">
        <v>43604</v>
      </c>
      <c r="AK30" s="72" t="s">
        <v>461</v>
      </c>
      <c r="AL30" s="101" t="s">
        <v>510</v>
      </c>
      <c r="AM30" s="70"/>
      <c r="AN30" s="70"/>
      <c r="AO30" s="72" t="s">
        <v>558</v>
      </c>
      <c r="AP30" s="70"/>
      <c r="AQ30" s="70" t="b">
        <v>0</v>
      </c>
      <c r="AR30" s="70">
        <v>0</v>
      </c>
      <c r="AS30" s="72" t="s">
        <v>586</v>
      </c>
      <c r="AT30" s="70" t="b">
        <v>0</v>
      </c>
      <c r="AU30" s="70" t="s">
        <v>595</v>
      </c>
      <c r="AV30" s="70"/>
      <c r="AW30" s="72" t="s">
        <v>586</v>
      </c>
      <c r="AX30" s="70" t="b">
        <v>0</v>
      </c>
      <c r="AY30" s="70">
        <v>2</v>
      </c>
      <c r="AZ30" s="72" t="s">
        <v>571</v>
      </c>
      <c r="BA30" s="70" t="s">
        <v>599</v>
      </c>
      <c r="BB30" s="70" t="b">
        <v>0</v>
      </c>
      <c r="BC30" s="72" t="s">
        <v>571</v>
      </c>
      <c r="BD30" s="70" t="s">
        <v>280</v>
      </c>
      <c r="BE30" s="70">
        <v>0</v>
      </c>
      <c r="BF30" s="70">
        <v>0</v>
      </c>
      <c r="BG30" s="70"/>
      <c r="BH30" s="70"/>
      <c r="BI30" s="70"/>
      <c r="BJ30" s="70"/>
      <c r="BK30" s="70"/>
      <c r="BL30" s="70"/>
      <c r="BM30" s="70"/>
      <c r="BN30" s="70"/>
    </row>
    <row r="31" spans="1:66" ht="15">
      <c r="A31" s="66" t="s">
        <v>324</v>
      </c>
      <c r="B31" s="66" t="s">
        <v>332</v>
      </c>
      <c r="C31" s="68"/>
      <c r="D31" s="75"/>
      <c r="E31" s="76"/>
      <c r="F31" s="77"/>
      <c r="G31" s="68"/>
      <c r="H31" s="78"/>
      <c r="I31" s="79"/>
      <c r="J31" s="79"/>
      <c r="K31" s="34" t="s">
        <v>66</v>
      </c>
      <c r="L31" s="86">
        <v>79</v>
      </c>
      <c r="M31" s="86"/>
      <c r="N31" s="81"/>
      <c r="O31" s="70">
        <v>4</v>
      </c>
      <c r="P31" s="67" t="str">
        <f>REPLACE(INDEX(GroupVertices[Group],MATCH(Edges36[[#This Row],[Vertex 1]],GroupVertices[Vertex],0)),1,1,"")</f>
        <v>3</v>
      </c>
      <c r="Q31" s="67" t="str">
        <f>REPLACE(INDEX(GroupVertices[Group],MATCH(Edges36[[#This Row],[Vertex 2]],GroupVertices[Vertex],0)),1,1,"")</f>
        <v>2</v>
      </c>
      <c r="R31" s="48"/>
      <c r="S31" s="49"/>
      <c r="T31" s="48"/>
      <c r="U31" s="49"/>
      <c r="V31" s="48"/>
      <c r="W31" s="49"/>
      <c r="X31" s="48"/>
      <c r="Y31" s="49"/>
      <c r="Z31" s="48"/>
      <c r="AA31" s="70" t="s">
        <v>368</v>
      </c>
      <c r="AB31" s="99">
        <v>43604.05275462963</v>
      </c>
      <c r="AC31" s="70" t="s">
        <v>386</v>
      </c>
      <c r="AD31" s="70"/>
      <c r="AE31" s="70"/>
      <c r="AF31" s="70" t="s">
        <v>407</v>
      </c>
      <c r="AG31" s="70"/>
      <c r="AH31" s="101" t="s">
        <v>420</v>
      </c>
      <c r="AI31" s="99">
        <v>43604.05275462963</v>
      </c>
      <c r="AJ31" s="105">
        <v>43604</v>
      </c>
      <c r="AK31" s="72" t="s">
        <v>462</v>
      </c>
      <c r="AL31" s="101" t="s">
        <v>511</v>
      </c>
      <c r="AM31" s="70"/>
      <c r="AN31" s="70"/>
      <c r="AO31" s="72" t="s">
        <v>559</v>
      </c>
      <c r="AP31" s="70"/>
      <c r="AQ31" s="70" t="b">
        <v>0</v>
      </c>
      <c r="AR31" s="70">
        <v>0</v>
      </c>
      <c r="AS31" s="72" t="s">
        <v>586</v>
      </c>
      <c r="AT31" s="70" t="b">
        <v>0</v>
      </c>
      <c r="AU31" s="70" t="s">
        <v>595</v>
      </c>
      <c r="AV31" s="70"/>
      <c r="AW31" s="72" t="s">
        <v>586</v>
      </c>
      <c r="AX31" s="70" t="b">
        <v>0</v>
      </c>
      <c r="AY31" s="70">
        <v>1</v>
      </c>
      <c r="AZ31" s="72" t="s">
        <v>575</v>
      </c>
      <c r="BA31" s="70" t="s">
        <v>599</v>
      </c>
      <c r="BB31" s="70" t="b">
        <v>0</v>
      </c>
      <c r="BC31" s="72" t="s">
        <v>575</v>
      </c>
      <c r="BD31" s="70" t="s">
        <v>280</v>
      </c>
      <c r="BE31" s="70">
        <v>0</v>
      </c>
      <c r="BF31" s="70">
        <v>0</v>
      </c>
      <c r="BG31" s="70"/>
      <c r="BH31" s="70"/>
      <c r="BI31" s="70"/>
      <c r="BJ31" s="70"/>
      <c r="BK31" s="70"/>
      <c r="BL31" s="70"/>
      <c r="BM31" s="70"/>
      <c r="BN31" s="70"/>
    </row>
    <row r="32" spans="1:66" ht="15">
      <c r="A32" s="66" t="s">
        <v>324</v>
      </c>
      <c r="B32" s="66" t="s">
        <v>327</v>
      </c>
      <c r="C32" s="68"/>
      <c r="D32" s="75"/>
      <c r="E32" s="76"/>
      <c r="F32" s="77"/>
      <c r="G32" s="68"/>
      <c r="H32" s="78"/>
      <c r="I32" s="79"/>
      <c r="J32" s="79"/>
      <c r="K32" s="34" t="s">
        <v>66</v>
      </c>
      <c r="L32" s="86">
        <v>81</v>
      </c>
      <c r="M32" s="86"/>
      <c r="N32" s="81"/>
      <c r="O32" s="70">
        <v>1</v>
      </c>
      <c r="P32" s="67" t="str">
        <f>REPLACE(INDEX(GroupVertices[Group],MATCH(Edges36[[#This Row],[Vertex 1]],GroupVertices[Vertex],0)),1,1,"")</f>
        <v>3</v>
      </c>
      <c r="Q32" s="67" t="str">
        <f>REPLACE(INDEX(GroupVertices[Group],MATCH(Edges36[[#This Row],[Vertex 2]],GroupVertices[Vertex],0)),1,1,"")</f>
        <v>3</v>
      </c>
      <c r="R32" s="48">
        <v>0</v>
      </c>
      <c r="S32" s="49">
        <v>0</v>
      </c>
      <c r="T32" s="48">
        <v>0</v>
      </c>
      <c r="U32" s="49">
        <v>0</v>
      </c>
      <c r="V32" s="48">
        <v>0</v>
      </c>
      <c r="W32" s="49">
        <v>0</v>
      </c>
      <c r="X32" s="48">
        <v>24</v>
      </c>
      <c r="Y32" s="49">
        <v>100</v>
      </c>
      <c r="Z32" s="48">
        <v>24</v>
      </c>
      <c r="AA32" s="70" t="s">
        <v>368</v>
      </c>
      <c r="AB32" s="99">
        <v>43604.05300925926</v>
      </c>
      <c r="AC32" s="70" t="s">
        <v>376</v>
      </c>
      <c r="AD32" s="70"/>
      <c r="AE32" s="70"/>
      <c r="AF32" s="70"/>
      <c r="AG32" s="70"/>
      <c r="AH32" s="101" t="s">
        <v>420</v>
      </c>
      <c r="AI32" s="99">
        <v>43604.05300925926</v>
      </c>
      <c r="AJ32" s="105">
        <v>43604</v>
      </c>
      <c r="AK32" s="72" t="s">
        <v>463</v>
      </c>
      <c r="AL32" s="101" t="s">
        <v>512</v>
      </c>
      <c r="AM32" s="70"/>
      <c r="AN32" s="70"/>
      <c r="AO32" s="72" t="s">
        <v>560</v>
      </c>
      <c r="AP32" s="70"/>
      <c r="AQ32" s="70" t="b">
        <v>0</v>
      </c>
      <c r="AR32" s="70">
        <v>0</v>
      </c>
      <c r="AS32" s="72" t="s">
        <v>586</v>
      </c>
      <c r="AT32" s="70" t="b">
        <v>0</v>
      </c>
      <c r="AU32" s="70" t="s">
        <v>595</v>
      </c>
      <c r="AV32" s="70"/>
      <c r="AW32" s="72" t="s">
        <v>586</v>
      </c>
      <c r="AX32" s="70" t="b">
        <v>0</v>
      </c>
      <c r="AY32" s="70">
        <v>2</v>
      </c>
      <c r="AZ32" s="72" t="s">
        <v>572</v>
      </c>
      <c r="BA32" s="70" t="s">
        <v>599</v>
      </c>
      <c r="BB32" s="70" t="b">
        <v>0</v>
      </c>
      <c r="BC32" s="72" t="s">
        <v>572</v>
      </c>
      <c r="BD32" s="70" t="s">
        <v>280</v>
      </c>
      <c r="BE32" s="70">
        <v>0</v>
      </c>
      <c r="BF32" s="70">
        <v>0</v>
      </c>
      <c r="BG32" s="70"/>
      <c r="BH32" s="70"/>
      <c r="BI32" s="70"/>
      <c r="BJ32" s="70"/>
      <c r="BK32" s="70"/>
      <c r="BL32" s="70"/>
      <c r="BM32" s="70"/>
      <c r="BN32" s="70"/>
    </row>
    <row r="33" spans="1:66" ht="15">
      <c r="A33" s="66" t="s">
        <v>334</v>
      </c>
      <c r="B33" s="66" t="s">
        <v>339</v>
      </c>
      <c r="C33" s="68"/>
      <c r="D33" s="75"/>
      <c r="E33" s="76"/>
      <c r="F33" s="77"/>
      <c r="G33" s="68"/>
      <c r="H33" s="78"/>
      <c r="I33" s="79"/>
      <c r="J33" s="79"/>
      <c r="K33" s="34" t="s">
        <v>65</v>
      </c>
      <c r="L33" s="86">
        <v>85</v>
      </c>
      <c r="M33" s="86"/>
      <c r="N33" s="81"/>
      <c r="O33" s="70">
        <v>1</v>
      </c>
      <c r="P33" s="67" t="str">
        <f>REPLACE(INDEX(GroupVertices[Group],MATCH(Edges36[[#This Row],[Vertex 1]],GroupVertices[Vertex],0)),1,1,"")</f>
        <v>4</v>
      </c>
      <c r="Q33" s="67" t="str">
        <f>REPLACE(INDEX(GroupVertices[Group],MATCH(Edges36[[#This Row],[Vertex 2]],GroupVertices[Vertex],0)),1,1,"")</f>
        <v>4</v>
      </c>
      <c r="R33" s="48">
        <v>1</v>
      </c>
      <c r="S33" s="49">
        <v>3.5714285714285716</v>
      </c>
      <c r="T33" s="48">
        <v>0</v>
      </c>
      <c r="U33" s="49">
        <v>0</v>
      </c>
      <c r="V33" s="48">
        <v>0</v>
      </c>
      <c r="W33" s="49">
        <v>0</v>
      </c>
      <c r="X33" s="48">
        <v>27</v>
      </c>
      <c r="Y33" s="49">
        <v>96.42857142857143</v>
      </c>
      <c r="Z33" s="48">
        <v>28</v>
      </c>
      <c r="AA33" s="70" t="s">
        <v>369</v>
      </c>
      <c r="AB33" s="99">
        <v>43603.77606481482</v>
      </c>
      <c r="AC33" s="70" t="s">
        <v>374</v>
      </c>
      <c r="AD33" s="70"/>
      <c r="AE33" s="70"/>
      <c r="AF33" s="70" t="s">
        <v>403</v>
      </c>
      <c r="AG33" s="101" t="s">
        <v>411</v>
      </c>
      <c r="AH33" s="101" t="s">
        <v>411</v>
      </c>
      <c r="AI33" s="99">
        <v>43603.77606481482</v>
      </c>
      <c r="AJ33" s="105">
        <v>43603</v>
      </c>
      <c r="AK33" s="72" t="s">
        <v>464</v>
      </c>
      <c r="AL33" s="101" t="s">
        <v>513</v>
      </c>
      <c r="AM33" s="70"/>
      <c r="AN33" s="70"/>
      <c r="AO33" s="72" t="s">
        <v>561</v>
      </c>
      <c r="AP33" s="70"/>
      <c r="AQ33" s="70" t="b">
        <v>0</v>
      </c>
      <c r="AR33" s="70">
        <v>23</v>
      </c>
      <c r="AS33" s="72" t="s">
        <v>586</v>
      </c>
      <c r="AT33" s="70" t="b">
        <v>0</v>
      </c>
      <c r="AU33" s="70" t="s">
        <v>595</v>
      </c>
      <c r="AV33" s="70"/>
      <c r="AW33" s="72" t="s">
        <v>586</v>
      </c>
      <c r="AX33" s="70" t="b">
        <v>0</v>
      </c>
      <c r="AY33" s="70">
        <v>5</v>
      </c>
      <c r="AZ33" s="72" t="s">
        <v>586</v>
      </c>
      <c r="BA33" s="70" t="s">
        <v>599</v>
      </c>
      <c r="BB33" s="70" t="b">
        <v>0</v>
      </c>
      <c r="BC33" s="72" t="s">
        <v>561</v>
      </c>
      <c r="BD33" s="70" t="s">
        <v>280</v>
      </c>
      <c r="BE33" s="70">
        <v>0</v>
      </c>
      <c r="BF33" s="70">
        <v>0</v>
      </c>
      <c r="BG33" s="70"/>
      <c r="BH33" s="70"/>
      <c r="BI33" s="70"/>
      <c r="BJ33" s="70"/>
      <c r="BK33" s="70"/>
      <c r="BL33" s="70"/>
      <c r="BM33" s="70"/>
      <c r="BN33" s="70"/>
    </row>
    <row r="34" spans="1:66" ht="15">
      <c r="A34" s="66" t="s">
        <v>332</v>
      </c>
      <c r="B34" s="66" t="s">
        <v>339</v>
      </c>
      <c r="C34" s="68"/>
      <c r="D34" s="75"/>
      <c r="E34" s="76"/>
      <c r="F34" s="77"/>
      <c r="G34" s="68"/>
      <c r="H34" s="78"/>
      <c r="I34" s="79"/>
      <c r="J34" s="79"/>
      <c r="K34" s="34" t="s">
        <v>65</v>
      </c>
      <c r="L34" s="86">
        <v>86</v>
      </c>
      <c r="M34" s="86"/>
      <c r="N34" s="81"/>
      <c r="O34" s="70">
        <v>1</v>
      </c>
      <c r="P34" s="67" t="str">
        <f>REPLACE(INDEX(GroupVertices[Group],MATCH(Edges36[[#This Row],[Vertex 1]],GroupVertices[Vertex],0)),1,1,"")</f>
        <v>2</v>
      </c>
      <c r="Q34" s="67" t="str">
        <f>REPLACE(INDEX(GroupVertices[Group],MATCH(Edges36[[#This Row],[Vertex 2]],GroupVertices[Vertex],0)),1,1,"")</f>
        <v>4</v>
      </c>
      <c r="R34" s="48">
        <v>1</v>
      </c>
      <c r="S34" s="49">
        <v>3.5714285714285716</v>
      </c>
      <c r="T34" s="48">
        <v>0</v>
      </c>
      <c r="U34" s="49">
        <v>0</v>
      </c>
      <c r="V34" s="48">
        <v>0</v>
      </c>
      <c r="W34" s="49">
        <v>0</v>
      </c>
      <c r="X34" s="48">
        <v>27</v>
      </c>
      <c r="Y34" s="49">
        <v>96.42857142857143</v>
      </c>
      <c r="Z34" s="48">
        <v>28</v>
      </c>
      <c r="AA34" s="70" t="s">
        <v>369</v>
      </c>
      <c r="AB34" s="99">
        <v>43604.000763888886</v>
      </c>
      <c r="AC34" s="70" t="s">
        <v>374</v>
      </c>
      <c r="AD34" s="70"/>
      <c r="AE34" s="70"/>
      <c r="AF34" s="70" t="s">
        <v>403</v>
      </c>
      <c r="AG34" s="70"/>
      <c r="AH34" s="101" t="s">
        <v>428</v>
      </c>
      <c r="AI34" s="99">
        <v>43604.000763888886</v>
      </c>
      <c r="AJ34" s="105">
        <v>43604</v>
      </c>
      <c r="AK34" s="72" t="s">
        <v>465</v>
      </c>
      <c r="AL34" s="101" t="s">
        <v>514</v>
      </c>
      <c r="AM34" s="70"/>
      <c r="AN34" s="70"/>
      <c r="AO34" s="72" t="s">
        <v>562</v>
      </c>
      <c r="AP34" s="70"/>
      <c r="AQ34" s="70" t="b">
        <v>0</v>
      </c>
      <c r="AR34" s="70">
        <v>0</v>
      </c>
      <c r="AS34" s="72" t="s">
        <v>586</v>
      </c>
      <c r="AT34" s="70" t="b">
        <v>0</v>
      </c>
      <c r="AU34" s="70" t="s">
        <v>595</v>
      </c>
      <c r="AV34" s="70"/>
      <c r="AW34" s="72" t="s">
        <v>586</v>
      </c>
      <c r="AX34" s="70" t="b">
        <v>0</v>
      </c>
      <c r="AY34" s="70">
        <v>5</v>
      </c>
      <c r="AZ34" s="72" t="s">
        <v>561</v>
      </c>
      <c r="BA34" s="70" t="s">
        <v>599</v>
      </c>
      <c r="BB34" s="70" t="b">
        <v>0</v>
      </c>
      <c r="BC34" s="72" t="s">
        <v>561</v>
      </c>
      <c r="BD34" s="70" t="s">
        <v>280</v>
      </c>
      <c r="BE34" s="70">
        <v>0</v>
      </c>
      <c r="BF34" s="70">
        <v>0</v>
      </c>
      <c r="BG34" s="70"/>
      <c r="BH34" s="70"/>
      <c r="BI34" s="70"/>
      <c r="BJ34" s="70"/>
      <c r="BK34" s="70"/>
      <c r="BL34" s="70"/>
      <c r="BM34" s="70"/>
      <c r="BN34" s="70"/>
    </row>
    <row r="35" spans="1:66" ht="15">
      <c r="A35" s="66" t="s">
        <v>332</v>
      </c>
      <c r="B35" s="66" t="s">
        <v>367</v>
      </c>
      <c r="C35" s="68"/>
      <c r="D35" s="75"/>
      <c r="E35" s="76"/>
      <c r="F35" s="77"/>
      <c r="G35" s="68"/>
      <c r="H35" s="78"/>
      <c r="I35" s="79"/>
      <c r="J35" s="79"/>
      <c r="K35" s="34" t="s">
        <v>65</v>
      </c>
      <c r="L35" s="86">
        <v>87</v>
      </c>
      <c r="M35" s="86"/>
      <c r="N35" s="81"/>
      <c r="O35" s="70">
        <v>1</v>
      </c>
      <c r="P35" s="67" t="str">
        <f>REPLACE(INDEX(GroupVertices[Group],MATCH(Edges36[[#This Row],[Vertex 1]],GroupVertices[Vertex],0)),1,1,"")</f>
        <v>2</v>
      </c>
      <c r="Q35" s="67" t="str">
        <f>REPLACE(INDEX(GroupVertices[Group],MATCH(Edges36[[#This Row],[Vertex 2]],GroupVertices[Vertex],0)),1,1,"")</f>
        <v>2</v>
      </c>
      <c r="R35" s="48">
        <v>4</v>
      </c>
      <c r="S35" s="49">
        <v>7.142857142857143</v>
      </c>
      <c r="T35" s="48">
        <v>0</v>
      </c>
      <c r="U35" s="49">
        <v>0</v>
      </c>
      <c r="V35" s="48">
        <v>0</v>
      </c>
      <c r="W35" s="49">
        <v>0</v>
      </c>
      <c r="X35" s="48">
        <v>52</v>
      </c>
      <c r="Y35" s="49">
        <v>92.85714285714286</v>
      </c>
      <c r="Z35" s="48">
        <v>56</v>
      </c>
      <c r="AA35" s="70" t="s">
        <v>369</v>
      </c>
      <c r="AB35" s="99">
        <v>43604.14387731482</v>
      </c>
      <c r="AC35" s="70" t="s">
        <v>387</v>
      </c>
      <c r="AD35" s="70"/>
      <c r="AE35" s="70"/>
      <c r="AF35" s="70" t="s">
        <v>402</v>
      </c>
      <c r="AG35" s="70"/>
      <c r="AH35" s="101" t="s">
        <v>428</v>
      </c>
      <c r="AI35" s="99">
        <v>43604.14387731482</v>
      </c>
      <c r="AJ35" s="105">
        <v>43604</v>
      </c>
      <c r="AK35" s="72" t="s">
        <v>466</v>
      </c>
      <c r="AL35" s="101" t="s">
        <v>515</v>
      </c>
      <c r="AM35" s="70"/>
      <c r="AN35" s="70"/>
      <c r="AO35" s="72" t="s">
        <v>563</v>
      </c>
      <c r="AP35" s="72" t="s">
        <v>571</v>
      </c>
      <c r="AQ35" s="70" t="b">
        <v>0</v>
      </c>
      <c r="AR35" s="70">
        <v>4</v>
      </c>
      <c r="AS35" s="72" t="s">
        <v>590</v>
      </c>
      <c r="AT35" s="70" t="b">
        <v>0</v>
      </c>
      <c r="AU35" s="70" t="s">
        <v>595</v>
      </c>
      <c r="AV35" s="70"/>
      <c r="AW35" s="72" t="s">
        <v>586</v>
      </c>
      <c r="AX35" s="70" t="b">
        <v>0</v>
      </c>
      <c r="AY35" s="70">
        <v>0</v>
      </c>
      <c r="AZ35" s="72" t="s">
        <v>586</v>
      </c>
      <c r="BA35" s="70" t="s">
        <v>599</v>
      </c>
      <c r="BB35" s="70" t="b">
        <v>0</v>
      </c>
      <c r="BC35" s="72" t="s">
        <v>571</v>
      </c>
      <c r="BD35" s="70" t="s">
        <v>280</v>
      </c>
      <c r="BE35" s="70">
        <v>0</v>
      </c>
      <c r="BF35" s="70">
        <v>0</v>
      </c>
      <c r="BG35" s="70"/>
      <c r="BH35" s="70"/>
      <c r="BI35" s="70"/>
      <c r="BJ35" s="70"/>
      <c r="BK35" s="70"/>
      <c r="BL35" s="70"/>
      <c r="BM35" s="70"/>
      <c r="BN35" s="70"/>
    </row>
    <row r="36" spans="1:66" ht="15">
      <c r="A36" s="66" t="s">
        <v>335</v>
      </c>
      <c r="B36" s="66" t="s">
        <v>335</v>
      </c>
      <c r="C36" s="68"/>
      <c r="D36" s="75"/>
      <c r="E36" s="76"/>
      <c r="F36" s="77"/>
      <c r="G36" s="68"/>
      <c r="H36" s="78"/>
      <c r="I36" s="79"/>
      <c r="J36" s="79"/>
      <c r="K36" s="34" t="s">
        <v>65</v>
      </c>
      <c r="L36" s="86">
        <v>88</v>
      </c>
      <c r="M36" s="86"/>
      <c r="N36" s="81"/>
      <c r="O36" s="70">
        <v>4</v>
      </c>
      <c r="P36" s="67" t="str">
        <f>REPLACE(INDEX(GroupVertices[Group],MATCH(Edges36[[#This Row],[Vertex 1]],GroupVertices[Vertex],0)),1,1,"")</f>
        <v>3</v>
      </c>
      <c r="Q36" s="67" t="str">
        <f>REPLACE(INDEX(GroupVertices[Group],MATCH(Edges36[[#This Row],[Vertex 2]],GroupVertices[Vertex],0)),1,1,"")</f>
        <v>3</v>
      </c>
      <c r="R36" s="48">
        <v>0</v>
      </c>
      <c r="S36" s="49">
        <v>0</v>
      </c>
      <c r="T36" s="48">
        <v>0</v>
      </c>
      <c r="U36" s="49">
        <v>0</v>
      </c>
      <c r="V36" s="48">
        <v>0</v>
      </c>
      <c r="W36" s="49">
        <v>0</v>
      </c>
      <c r="X36" s="48">
        <v>1</v>
      </c>
      <c r="Y36" s="49">
        <v>100</v>
      </c>
      <c r="Z36" s="48">
        <v>1</v>
      </c>
      <c r="AA36" s="70" t="s">
        <v>280</v>
      </c>
      <c r="AB36" s="99">
        <v>43604.038831018515</v>
      </c>
      <c r="AC36" s="70" t="s">
        <v>383</v>
      </c>
      <c r="AD36" s="70"/>
      <c r="AE36" s="70"/>
      <c r="AF36" s="70" t="s">
        <v>407</v>
      </c>
      <c r="AG36" s="70"/>
      <c r="AH36" s="101" t="s">
        <v>430</v>
      </c>
      <c r="AI36" s="99">
        <v>43604.038831018515</v>
      </c>
      <c r="AJ36" s="105">
        <v>43604</v>
      </c>
      <c r="AK36" s="72" t="s">
        <v>467</v>
      </c>
      <c r="AL36" s="101" t="s">
        <v>516</v>
      </c>
      <c r="AM36" s="70"/>
      <c r="AN36" s="70"/>
      <c r="AO36" s="72" t="s">
        <v>564</v>
      </c>
      <c r="AP36" s="72" t="s">
        <v>582</v>
      </c>
      <c r="AQ36" s="70" t="b">
        <v>0</v>
      </c>
      <c r="AR36" s="70">
        <v>1</v>
      </c>
      <c r="AS36" s="72" t="s">
        <v>591</v>
      </c>
      <c r="AT36" s="70" t="b">
        <v>0</v>
      </c>
      <c r="AU36" s="70" t="s">
        <v>596</v>
      </c>
      <c r="AV36" s="70"/>
      <c r="AW36" s="72" t="s">
        <v>586</v>
      </c>
      <c r="AX36" s="70" t="b">
        <v>0</v>
      </c>
      <c r="AY36" s="70">
        <v>1</v>
      </c>
      <c r="AZ36" s="72" t="s">
        <v>586</v>
      </c>
      <c r="BA36" s="70" t="s">
        <v>602</v>
      </c>
      <c r="BB36" s="70" t="b">
        <v>0</v>
      </c>
      <c r="BC36" s="72" t="s">
        <v>582</v>
      </c>
      <c r="BD36" s="70" t="s">
        <v>280</v>
      </c>
      <c r="BE36" s="70">
        <v>0</v>
      </c>
      <c r="BF36" s="70">
        <v>0</v>
      </c>
      <c r="BG36" s="70"/>
      <c r="BH36" s="70"/>
      <c r="BI36" s="70"/>
      <c r="BJ36" s="70"/>
      <c r="BK36" s="70"/>
      <c r="BL36" s="70"/>
      <c r="BM36" s="70"/>
      <c r="BN36" s="70"/>
    </row>
    <row r="37" spans="1:66" ht="15">
      <c r="A37" s="66" t="s">
        <v>335</v>
      </c>
      <c r="B37" s="66" t="s">
        <v>335</v>
      </c>
      <c r="C37" s="68"/>
      <c r="D37" s="75"/>
      <c r="E37" s="76"/>
      <c r="F37" s="77"/>
      <c r="G37" s="68"/>
      <c r="H37" s="78"/>
      <c r="I37" s="79"/>
      <c r="J37" s="79"/>
      <c r="K37" s="34" t="s">
        <v>65</v>
      </c>
      <c r="L37" s="86">
        <v>89</v>
      </c>
      <c r="M37" s="86"/>
      <c r="N37" s="81"/>
      <c r="O37" s="70">
        <v>4</v>
      </c>
      <c r="P37" s="67" t="str">
        <f>REPLACE(INDEX(GroupVertices[Group],MATCH(Edges36[[#This Row],[Vertex 1]],GroupVertices[Vertex],0)),1,1,"")</f>
        <v>3</v>
      </c>
      <c r="Q37" s="67" t="str">
        <f>REPLACE(INDEX(GroupVertices[Group],MATCH(Edges36[[#This Row],[Vertex 2]],GroupVertices[Vertex],0)),1,1,"")</f>
        <v>3</v>
      </c>
      <c r="R37" s="48">
        <v>0</v>
      </c>
      <c r="S37" s="49">
        <v>0</v>
      </c>
      <c r="T37" s="48">
        <v>0</v>
      </c>
      <c r="U37" s="49">
        <v>0</v>
      </c>
      <c r="V37" s="48">
        <v>0</v>
      </c>
      <c r="W37" s="49">
        <v>0</v>
      </c>
      <c r="X37" s="48">
        <v>1</v>
      </c>
      <c r="Y37" s="49">
        <v>100</v>
      </c>
      <c r="Z37" s="48">
        <v>1</v>
      </c>
      <c r="AA37" s="70" t="s">
        <v>280</v>
      </c>
      <c r="AB37" s="99">
        <v>43604.045752314814</v>
      </c>
      <c r="AC37" s="70" t="s">
        <v>382</v>
      </c>
      <c r="AD37" s="70"/>
      <c r="AE37" s="70"/>
      <c r="AF37" s="70" t="s">
        <v>407</v>
      </c>
      <c r="AG37" s="70"/>
      <c r="AH37" s="101" t="s">
        <v>430</v>
      </c>
      <c r="AI37" s="99">
        <v>43604.045752314814</v>
      </c>
      <c r="AJ37" s="105">
        <v>43604</v>
      </c>
      <c r="AK37" s="72" t="s">
        <v>468</v>
      </c>
      <c r="AL37" s="101" t="s">
        <v>517</v>
      </c>
      <c r="AM37" s="70"/>
      <c r="AN37" s="70"/>
      <c r="AO37" s="72" t="s">
        <v>565</v>
      </c>
      <c r="AP37" s="72" t="s">
        <v>564</v>
      </c>
      <c r="AQ37" s="70" t="b">
        <v>0</v>
      </c>
      <c r="AR37" s="70">
        <v>2</v>
      </c>
      <c r="AS37" s="72" t="s">
        <v>591</v>
      </c>
      <c r="AT37" s="70" t="b">
        <v>0</v>
      </c>
      <c r="AU37" s="70" t="s">
        <v>596</v>
      </c>
      <c r="AV37" s="70"/>
      <c r="AW37" s="72" t="s">
        <v>586</v>
      </c>
      <c r="AX37" s="70" t="b">
        <v>0</v>
      </c>
      <c r="AY37" s="70">
        <v>1</v>
      </c>
      <c r="AZ37" s="72" t="s">
        <v>586</v>
      </c>
      <c r="BA37" s="70" t="s">
        <v>602</v>
      </c>
      <c r="BB37" s="70" t="b">
        <v>0</v>
      </c>
      <c r="BC37" s="72" t="s">
        <v>564</v>
      </c>
      <c r="BD37" s="70" t="s">
        <v>280</v>
      </c>
      <c r="BE37" s="70">
        <v>0</v>
      </c>
      <c r="BF37" s="70">
        <v>0</v>
      </c>
      <c r="BG37" s="70"/>
      <c r="BH37" s="70"/>
      <c r="BI37" s="70"/>
      <c r="BJ37" s="70"/>
      <c r="BK37" s="70"/>
      <c r="BL37" s="70"/>
      <c r="BM37" s="70"/>
      <c r="BN37" s="70"/>
    </row>
    <row r="38" spans="1:66" ht="15">
      <c r="A38" s="66" t="s">
        <v>335</v>
      </c>
      <c r="B38" s="66" t="s">
        <v>335</v>
      </c>
      <c r="C38" s="68"/>
      <c r="D38" s="75"/>
      <c r="E38" s="76"/>
      <c r="F38" s="77"/>
      <c r="G38" s="68"/>
      <c r="H38" s="78"/>
      <c r="I38" s="79"/>
      <c r="J38" s="79"/>
      <c r="K38" s="34" t="s">
        <v>65</v>
      </c>
      <c r="L38" s="86">
        <v>90</v>
      </c>
      <c r="M38" s="86"/>
      <c r="N38" s="81"/>
      <c r="O38" s="70">
        <v>4</v>
      </c>
      <c r="P38" s="67" t="str">
        <f>REPLACE(INDEX(GroupVertices[Group],MATCH(Edges36[[#This Row],[Vertex 1]],GroupVertices[Vertex],0)),1,1,"")</f>
        <v>3</v>
      </c>
      <c r="Q38" s="67" t="str">
        <f>REPLACE(INDEX(GroupVertices[Group],MATCH(Edges36[[#This Row],[Vertex 2]],GroupVertices[Vertex],0)),1,1,"")</f>
        <v>3</v>
      </c>
      <c r="R38" s="48">
        <v>0</v>
      </c>
      <c r="S38" s="49">
        <v>0</v>
      </c>
      <c r="T38" s="48">
        <v>2</v>
      </c>
      <c r="U38" s="49">
        <v>10.526315789473685</v>
      </c>
      <c r="V38" s="48">
        <v>0</v>
      </c>
      <c r="W38" s="49">
        <v>0</v>
      </c>
      <c r="X38" s="48">
        <v>17</v>
      </c>
      <c r="Y38" s="49">
        <v>89.47368421052632</v>
      </c>
      <c r="Z38" s="48">
        <v>19</v>
      </c>
      <c r="AA38" s="70" t="s">
        <v>280</v>
      </c>
      <c r="AB38" s="99">
        <v>43604.0471875</v>
      </c>
      <c r="AC38" s="70" t="s">
        <v>381</v>
      </c>
      <c r="AD38" s="101" t="s">
        <v>393</v>
      </c>
      <c r="AE38" s="70" t="s">
        <v>398</v>
      </c>
      <c r="AF38" s="70" t="s">
        <v>407</v>
      </c>
      <c r="AG38" s="70"/>
      <c r="AH38" s="101" t="s">
        <v>430</v>
      </c>
      <c r="AI38" s="99">
        <v>43604.0471875</v>
      </c>
      <c r="AJ38" s="105">
        <v>43604</v>
      </c>
      <c r="AK38" s="72" t="s">
        <v>469</v>
      </c>
      <c r="AL38" s="101" t="s">
        <v>518</v>
      </c>
      <c r="AM38" s="70"/>
      <c r="AN38" s="70"/>
      <c r="AO38" s="72" t="s">
        <v>566</v>
      </c>
      <c r="AP38" s="72" t="s">
        <v>565</v>
      </c>
      <c r="AQ38" s="70" t="b">
        <v>0</v>
      </c>
      <c r="AR38" s="70">
        <v>3</v>
      </c>
      <c r="AS38" s="72" t="s">
        <v>591</v>
      </c>
      <c r="AT38" s="70" t="b">
        <v>0</v>
      </c>
      <c r="AU38" s="70" t="s">
        <v>595</v>
      </c>
      <c r="AV38" s="70"/>
      <c r="AW38" s="72" t="s">
        <v>586</v>
      </c>
      <c r="AX38" s="70" t="b">
        <v>0</v>
      </c>
      <c r="AY38" s="70">
        <v>2</v>
      </c>
      <c r="AZ38" s="72" t="s">
        <v>586</v>
      </c>
      <c r="BA38" s="70" t="s">
        <v>602</v>
      </c>
      <c r="BB38" s="70" t="b">
        <v>0</v>
      </c>
      <c r="BC38" s="72" t="s">
        <v>565</v>
      </c>
      <c r="BD38" s="70" t="s">
        <v>280</v>
      </c>
      <c r="BE38" s="70">
        <v>0</v>
      </c>
      <c r="BF38" s="70">
        <v>0</v>
      </c>
      <c r="BG38" s="70"/>
      <c r="BH38" s="70"/>
      <c r="BI38" s="70"/>
      <c r="BJ38" s="70"/>
      <c r="BK38" s="70"/>
      <c r="BL38" s="70"/>
      <c r="BM38" s="70"/>
      <c r="BN38" s="70"/>
    </row>
    <row r="39" spans="1:66" ht="15">
      <c r="A39" s="66" t="s">
        <v>335</v>
      </c>
      <c r="B39" s="66" t="s">
        <v>335</v>
      </c>
      <c r="C39" s="68"/>
      <c r="D39" s="75"/>
      <c r="E39" s="76"/>
      <c r="F39" s="77"/>
      <c r="G39" s="68"/>
      <c r="H39" s="78"/>
      <c r="I39" s="79"/>
      <c r="J39" s="79"/>
      <c r="K39" s="34" t="s">
        <v>65</v>
      </c>
      <c r="L39" s="86">
        <v>91</v>
      </c>
      <c r="M39" s="86"/>
      <c r="N39" s="81"/>
      <c r="O39" s="70">
        <v>4</v>
      </c>
      <c r="P39" s="67" t="str">
        <f>REPLACE(INDEX(GroupVertices[Group],MATCH(Edges36[[#This Row],[Vertex 1]],GroupVertices[Vertex],0)),1,1,"")</f>
        <v>3</v>
      </c>
      <c r="Q39" s="67" t="str">
        <f>REPLACE(INDEX(GroupVertices[Group],MATCH(Edges36[[#This Row],[Vertex 2]],GroupVertices[Vertex],0)),1,1,"")</f>
        <v>3</v>
      </c>
      <c r="R39" s="48">
        <v>1</v>
      </c>
      <c r="S39" s="49">
        <v>3.5714285714285716</v>
      </c>
      <c r="T39" s="48">
        <v>1</v>
      </c>
      <c r="U39" s="49">
        <v>3.5714285714285716</v>
      </c>
      <c r="V39" s="48">
        <v>0</v>
      </c>
      <c r="W39" s="49">
        <v>0</v>
      </c>
      <c r="X39" s="48">
        <v>26</v>
      </c>
      <c r="Y39" s="49">
        <v>92.85714285714286</v>
      </c>
      <c r="Z39" s="48">
        <v>28</v>
      </c>
      <c r="AA39" s="70" t="s">
        <v>280</v>
      </c>
      <c r="AB39" s="99">
        <v>43604.05585648148</v>
      </c>
      <c r="AC39" s="70" t="s">
        <v>388</v>
      </c>
      <c r="AD39" s="101" t="s">
        <v>394</v>
      </c>
      <c r="AE39" s="70" t="s">
        <v>398</v>
      </c>
      <c r="AF39" s="70" t="s">
        <v>407</v>
      </c>
      <c r="AG39" s="70"/>
      <c r="AH39" s="101" t="s">
        <v>430</v>
      </c>
      <c r="AI39" s="99">
        <v>43604.05585648148</v>
      </c>
      <c r="AJ39" s="105">
        <v>43604</v>
      </c>
      <c r="AK39" s="72" t="s">
        <v>470</v>
      </c>
      <c r="AL39" s="101" t="s">
        <v>519</v>
      </c>
      <c r="AM39" s="70"/>
      <c r="AN39" s="70"/>
      <c r="AO39" s="72" t="s">
        <v>567</v>
      </c>
      <c r="AP39" s="70"/>
      <c r="AQ39" s="70" t="b">
        <v>0</v>
      </c>
      <c r="AR39" s="70">
        <v>1</v>
      </c>
      <c r="AS39" s="72" t="s">
        <v>586</v>
      </c>
      <c r="AT39" s="70" t="b">
        <v>0</v>
      </c>
      <c r="AU39" s="70" t="s">
        <v>595</v>
      </c>
      <c r="AV39" s="70"/>
      <c r="AW39" s="72" t="s">
        <v>586</v>
      </c>
      <c r="AX39" s="70" t="b">
        <v>0</v>
      </c>
      <c r="AY39" s="70">
        <v>1</v>
      </c>
      <c r="AZ39" s="72" t="s">
        <v>586</v>
      </c>
      <c r="BA39" s="70" t="s">
        <v>602</v>
      </c>
      <c r="BB39" s="70" t="b">
        <v>0</v>
      </c>
      <c r="BC39" s="72" t="s">
        <v>567</v>
      </c>
      <c r="BD39" s="70" t="s">
        <v>280</v>
      </c>
      <c r="BE39" s="70">
        <v>0</v>
      </c>
      <c r="BF39" s="70">
        <v>0</v>
      </c>
      <c r="BG39" s="70"/>
      <c r="BH39" s="70"/>
      <c r="BI39" s="70"/>
      <c r="BJ39" s="70"/>
      <c r="BK39" s="70"/>
      <c r="BL39" s="70"/>
      <c r="BM39" s="70"/>
      <c r="BN39" s="70"/>
    </row>
    <row r="40" spans="1:66" ht="15">
      <c r="A40" s="66" t="s">
        <v>332</v>
      </c>
      <c r="B40" s="66" t="s">
        <v>335</v>
      </c>
      <c r="C40" s="68"/>
      <c r="D40" s="75"/>
      <c r="E40" s="76"/>
      <c r="F40" s="77"/>
      <c r="G40" s="68"/>
      <c r="H40" s="78"/>
      <c r="I40" s="79"/>
      <c r="J40" s="79"/>
      <c r="K40" s="34" t="s">
        <v>65</v>
      </c>
      <c r="L40" s="86">
        <v>92</v>
      </c>
      <c r="M40" s="86"/>
      <c r="N40" s="81"/>
      <c r="O40" s="70">
        <v>2</v>
      </c>
      <c r="P40" s="67" t="str">
        <f>REPLACE(INDEX(GroupVertices[Group],MATCH(Edges36[[#This Row],[Vertex 1]],GroupVertices[Vertex],0)),1,1,"")</f>
        <v>2</v>
      </c>
      <c r="Q40" s="67" t="str">
        <f>REPLACE(INDEX(GroupVertices[Group],MATCH(Edges36[[#This Row],[Vertex 2]],GroupVertices[Vertex],0)),1,1,"")</f>
        <v>3</v>
      </c>
      <c r="R40" s="48">
        <v>0</v>
      </c>
      <c r="S40" s="49">
        <v>0</v>
      </c>
      <c r="T40" s="48">
        <v>2</v>
      </c>
      <c r="U40" s="49">
        <v>10.526315789473685</v>
      </c>
      <c r="V40" s="48">
        <v>0</v>
      </c>
      <c r="W40" s="49">
        <v>0</v>
      </c>
      <c r="X40" s="48">
        <v>17</v>
      </c>
      <c r="Y40" s="49">
        <v>89.47368421052632</v>
      </c>
      <c r="Z40" s="48">
        <v>19</v>
      </c>
      <c r="AA40" s="70" t="s">
        <v>368</v>
      </c>
      <c r="AB40" s="99">
        <v>43604.14445601852</v>
      </c>
      <c r="AC40" s="70" t="s">
        <v>381</v>
      </c>
      <c r="AD40" s="70"/>
      <c r="AE40" s="70"/>
      <c r="AF40" s="70"/>
      <c r="AG40" s="70"/>
      <c r="AH40" s="101" t="s">
        <v>428</v>
      </c>
      <c r="AI40" s="99">
        <v>43604.14445601852</v>
      </c>
      <c r="AJ40" s="105">
        <v>43604</v>
      </c>
      <c r="AK40" s="72" t="s">
        <v>471</v>
      </c>
      <c r="AL40" s="101" t="s">
        <v>520</v>
      </c>
      <c r="AM40" s="70"/>
      <c r="AN40" s="70"/>
      <c r="AO40" s="72" t="s">
        <v>568</v>
      </c>
      <c r="AP40" s="70"/>
      <c r="AQ40" s="70" t="b">
        <v>0</v>
      </c>
      <c r="AR40" s="70">
        <v>0</v>
      </c>
      <c r="AS40" s="72" t="s">
        <v>586</v>
      </c>
      <c r="AT40" s="70" t="b">
        <v>0</v>
      </c>
      <c r="AU40" s="70" t="s">
        <v>595</v>
      </c>
      <c r="AV40" s="70"/>
      <c r="AW40" s="72" t="s">
        <v>586</v>
      </c>
      <c r="AX40" s="70" t="b">
        <v>0</v>
      </c>
      <c r="AY40" s="70">
        <v>2</v>
      </c>
      <c r="AZ40" s="72" t="s">
        <v>566</v>
      </c>
      <c r="BA40" s="70" t="s">
        <v>599</v>
      </c>
      <c r="BB40" s="70" t="b">
        <v>0</v>
      </c>
      <c r="BC40" s="72" t="s">
        <v>566</v>
      </c>
      <c r="BD40" s="70" t="s">
        <v>280</v>
      </c>
      <c r="BE40" s="70">
        <v>0</v>
      </c>
      <c r="BF40" s="70">
        <v>0</v>
      </c>
      <c r="BG40" s="70"/>
      <c r="BH40" s="70"/>
      <c r="BI40" s="70"/>
      <c r="BJ40" s="70"/>
      <c r="BK40" s="70"/>
      <c r="BL40" s="70"/>
      <c r="BM40" s="70"/>
      <c r="BN40" s="70"/>
    </row>
    <row r="41" spans="1:66" ht="15">
      <c r="A41" s="66" t="s">
        <v>332</v>
      </c>
      <c r="B41" s="66" t="s">
        <v>335</v>
      </c>
      <c r="C41" s="68"/>
      <c r="D41" s="75"/>
      <c r="E41" s="76"/>
      <c r="F41" s="77"/>
      <c r="G41" s="68"/>
      <c r="H41" s="78"/>
      <c r="I41" s="79"/>
      <c r="J41" s="79"/>
      <c r="K41" s="34" t="s">
        <v>65</v>
      </c>
      <c r="L41" s="86">
        <v>93</v>
      </c>
      <c r="M41" s="86"/>
      <c r="N41" s="81"/>
      <c r="O41" s="70">
        <v>2</v>
      </c>
      <c r="P41" s="67" t="str">
        <f>REPLACE(INDEX(GroupVertices[Group],MATCH(Edges36[[#This Row],[Vertex 1]],GroupVertices[Vertex],0)),1,1,"")</f>
        <v>2</v>
      </c>
      <c r="Q41" s="67" t="str">
        <f>REPLACE(INDEX(GroupVertices[Group],MATCH(Edges36[[#This Row],[Vertex 2]],GroupVertices[Vertex],0)),1,1,"")</f>
        <v>3</v>
      </c>
      <c r="R41" s="48">
        <v>1</v>
      </c>
      <c r="S41" s="49">
        <v>3.5714285714285716</v>
      </c>
      <c r="T41" s="48">
        <v>1</v>
      </c>
      <c r="U41" s="49">
        <v>3.5714285714285716</v>
      </c>
      <c r="V41" s="48">
        <v>0</v>
      </c>
      <c r="W41" s="49">
        <v>0</v>
      </c>
      <c r="X41" s="48">
        <v>26</v>
      </c>
      <c r="Y41" s="49">
        <v>92.85714285714286</v>
      </c>
      <c r="Z41" s="48">
        <v>28</v>
      </c>
      <c r="AA41" s="70" t="s">
        <v>368</v>
      </c>
      <c r="AB41" s="99">
        <v>43604.14616898148</v>
      </c>
      <c r="AC41" s="70" t="s">
        <v>388</v>
      </c>
      <c r="AD41" s="70"/>
      <c r="AE41" s="70"/>
      <c r="AF41" s="70"/>
      <c r="AG41" s="70"/>
      <c r="AH41" s="101" t="s">
        <v>428</v>
      </c>
      <c r="AI41" s="99">
        <v>43604.14616898148</v>
      </c>
      <c r="AJ41" s="105">
        <v>43604</v>
      </c>
      <c r="AK41" s="72" t="s">
        <v>472</v>
      </c>
      <c r="AL41" s="101" t="s">
        <v>521</v>
      </c>
      <c r="AM41" s="70"/>
      <c r="AN41" s="70"/>
      <c r="AO41" s="72" t="s">
        <v>569</v>
      </c>
      <c r="AP41" s="70"/>
      <c r="AQ41" s="70" t="b">
        <v>0</v>
      </c>
      <c r="AR41" s="70">
        <v>0</v>
      </c>
      <c r="AS41" s="72" t="s">
        <v>586</v>
      </c>
      <c r="AT41" s="70" t="b">
        <v>0</v>
      </c>
      <c r="AU41" s="70" t="s">
        <v>595</v>
      </c>
      <c r="AV41" s="70"/>
      <c r="AW41" s="72" t="s">
        <v>586</v>
      </c>
      <c r="AX41" s="70" t="b">
        <v>0</v>
      </c>
      <c r="AY41" s="70">
        <v>1</v>
      </c>
      <c r="AZ41" s="72" t="s">
        <v>567</v>
      </c>
      <c r="BA41" s="70" t="s">
        <v>599</v>
      </c>
      <c r="BB41" s="70" t="b">
        <v>0</v>
      </c>
      <c r="BC41" s="72" t="s">
        <v>567</v>
      </c>
      <c r="BD41" s="70" t="s">
        <v>280</v>
      </c>
      <c r="BE41" s="70">
        <v>0</v>
      </c>
      <c r="BF41" s="70">
        <v>0</v>
      </c>
      <c r="BG41" s="70"/>
      <c r="BH41" s="70"/>
      <c r="BI41" s="70"/>
      <c r="BJ41" s="70"/>
      <c r="BK41" s="70"/>
      <c r="BL41" s="70"/>
      <c r="BM41" s="70"/>
      <c r="BN41" s="70"/>
    </row>
    <row r="42" spans="1:66" ht="15">
      <c r="A42" s="66" t="s">
        <v>336</v>
      </c>
      <c r="B42" s="66" t="s">
        <v>327</v>
      </c>
      <c r="C42" s="68"/>
      <c r="D42" s="75"/>
      <c r="E42" s="76"/>
      <c r="F42" s="77"/>
      <c r="G42" s="68"/>
      <c r="H42" s="78"/>
      <c r="I42" s="79"/>
      <c r="J42" s="79"/>
      <c r="K42" s="34" t="s">
        <v>65</v>
      </c>
      <c r="L42" s="86">
        <v>94</v>
      </c>
      <c r="M42" s="86"/>
      <c r="N42" s="81"/>
      <c r="O42" s="70">
        <v>1</v>
      </c>
      <c r="P42" s="67" t="str">
        <f>REPLACE(INDEX(GroupVertices[Group],MATCH(Edges36[[#This Row],[Vertex 1]],GroupVertices[Vertex],0)),1,1,"")</f>
        <v>1</v>
      </c>
      <c r="Q42" s="67" t="str">
        <f>REPLACE(INDEX(GroupVertices[Group],MATCH(Edges36[[#This Row],[Vertex 2]],GroupVertices[Vertex],0)),1,1,"")</f>
        <v>3</v>
      </c>
      <c r="R42" s="48"/>
      <c r="S42" s="49"/>
      <c r="T42" s="48"/>
      <c r="U42" s="49"/>
      <c r="V42" s="48"/>
      <c r="W42" s="49"/>
      <c r="X42" s="48"/>
      <c r="Y42" s="49"/>
      <c r="Z42" s="48"/>
      <c r="AA42" s="70" t="s">
        <v>369</v>
      </c>
      <c r="AB42" s="99">
        <v>43603.697071759256</v>
      </c>
      <c r="AC42" s="70" t="s">
        <v>385</v>
      </c>
      <c r="AD42" s="70"/>
      <c r="AE42" s="70"/>
      <c r="AF42" s="70"/>
      <c r="AG42" s="70"/>
      <c r="AH42" s="101" t="s">
        <v>431</v>
      </c>
      <c r="AI42" s="99">
        <v>43603.697071759256</v>
      </c>
      <c r="AJ42" s="105">
        <v>43603</v>
      </c>
      <c r="AK42" s="72" t="s">
        <v>473</v>
      </c>
      <c r="AL42" s="101" t="s">
        <v>522</v>
      </c>
      <c r="AM42" s="70"/>
      <c r="AN42" s="70"/>
      <c r="AO42" s="72" t="s">
        <v>570</v>
      </c>
      <c r="AP42" s="70"/>
      <c r="AQ42" s="70" t="b">
        <v>0</v>
      </c>
      <c r="AR42" s="70">
        <v>0</v>
      </c>
      <c r="AS42" s="72" t="s">
        <v>586</v>
      </c>
      <c r="AT42" s="70" t="b">
        <v>0</v>
      </c>
      <c r="AU42" s="70" t="s">
        <v>595</v>
      </c>
      <c r="AV42" s="70"/>
      <c r="AW42" s="72" t="s">
        <v>586</v>
      </c>
      <c r="AX42" s="70" t="b">
        <v>0</v>
      </c>
      <c r="AY42" s="70">
        <v>2</v>
      </c>
      <c r="AZ42" s="72" t="s">
        <v>571</v>
      </c>
      <c r="BA42" s="70" t="s">
        <v>599</v>
      </c>
      <c r="BB42" s="70" t="b">
        <v>0</v>
      </c>
      <c r="BC42" s="72" t="s">
        <v>571</v>
      </c>
      <c r="BD42" s="70" t="s">
        <v>280</v>
      </c>
      <c r="BE42" s="70">
        <v>0</v>
      </c>
      <c r="BF42" s="70">
        <v>0</v>
      </c>
      <c r="BG42" s="70"/>
      <c r="BH42" s="70"/>
      <c r="BI42" s="70"/>
      <c r="BJ42" s="70"/>
      <c r="BK42" s="70"/>
      <c r="BL42" s="70"/>
      <c r="BM42" s="70"/>
      <c r="BN42" s="70"/>
    </row>
    <row r="43" spans="1:66" ht="15">
      <c r="A43" s="66" t="s">
        <v>337</v>
      </c>
      <c r="B43" s="66" t="s">
        <v>327</v>
      </c>
      <c r="C43" s="68"/>
      <c r="D43" s="75"/>
      <c r="E43" s="76"/>
      <c r="F43" s="77"/>
      <c r="G43" s="68"/>
      <c r="H43" s="78"/>
      <c r="I43" s="79"/>
      <c r="J43" s="79"/>
      <c r="K43" s="34" t="s">
        <v>65</v>
      </c>
      <c r="L43" s="86">
        <v>95</v>
      </c>
      <c r="M43" s="86"/>
      <c r="N43" s="81"/>
      <c r="O43" s="70">
        <v>1</v>
      </c>
      <c r="P43" s="67" t="str">
        <f>REPLACE(INDEX(GroupVertices[Group],MATCH(Edges36[[#This Row],[Vertex 1]],GroupVertices[Vertex],0)),1,1,"")</f>
        <v>1</v>
      </c>
      <c r="Q43" s="67" t="str">
        <f>REPLACE(INDEX(GroupVertices[Group],MATCH(Edges36[[#This Row],[Vertex 2]],GroupVertices[Vertex],0)),1,1,"")</f>
        <v>3</v>
      </c>
      <c r="R43" s="48"/>
      <c r="S43" s="49"/>
      <c r="T43" s="48"/>
      <c r="U43" s="49"/>
      <c r="V43" s="48"/>
      <c r="W43" s="49"/>
      <c r="X43" s="48"/>
      <c r="Y43" s="49"/>
      <c r="Z43" s="48"/>
      <c r="AA43" s="70" t="s">
        <v>369</v>
      </c>
      <c r="AB43" s="99">
        <v>43603.69645833333</v>
      </c>
      <c r="AC43" s="70" t="s">
        <v>385</v>
      </c>
      <c r="AD43" s="70"/>
      <c r="AE43" s="70"/>
      <c r="AF43" s="70" t="s">
        <v>407</v>
      </c>
      <c r="AG43" s="70"/>
      <c r="AH43" s="101" t="s">
        <v>432</v>
      </c>
      <c r="AI43" s="99">
        <v>43603.69645833333</v>
      </c>
      <c r="AJ43" s="105">
        <v>43603</v>
      </c>
      <c r="AK43" s="72" t="s">
        <v>474</v>
      </c>
      <c r="AL43" s="101" t="s">
        <v>523</v>
      </c>
      <c r="AM43" s="70"/>
      <c r="AN43" s="70"/>
      <c r="AO43" s="72" t="s">
        <v>571</v>
      </c>
      <c r="AP43" s="72" t="s">
        <v>583</v>
      </c>
      <c r="AQ43" s="70" t="b">
        <v>0</v>
      </c>
      <c r="AR43" s="70">
        <v>4</v>
      </c>
      <c r="AS43" s="72" t="s">
        <v>592</v>
      </c>
      <c r="AT43" s="70" t="b">
        <v>0</v>
      </c>
      <c r="AU43" s="70" t="s">
        <v>595</v>
      </c>
      <c r="AV43" s="70"/>
      <c r="AW43" s="72" t="s">
        <v>586</v>
      </c>
      <c r="AX43" s="70" t="b">
        <v>0</v>
      </c>
      <c r="AY43" s="70">
        <v>2</v>
      </c>
      <c r="AZ43" s="72" t="s">
        <v>586</v>
      </c>
      <c r="BA43" s="70" t="s">
        <v>600</v>
      </c>
      <c r="BB43" s="70" t="b">
        <v>0</v>
      </c>
      <c r="BC43" s="72" t="s">
        <v>583</v>
      </c>
      <c r="BD43" s="70" t="s">
        <v>280</v>
      </c>
      <c r="BE43" s="70">
        <v>0</v>
      </c>
      <c r="BF43" s="70">
        <v>0</v>
      </c>
      <c r="BG43" s="70"/>
      <c r="BH43" s="70"/>
      <c r="BI43" s="70"/>
      <c r="BJ43" s="70"/>
      <c r="BK43" s="70"/>
      <c r="BL43" s="70"/>
      <c r="BM43" s="70"/>
      <c r="BN43" s="70"/>
    </row>
    <row r="44" spans="1:66" ht="15">
      <c r="A44" s="66" t="s">
        <v>327</v>
      </c>
      <c r="B44" s="66" t="s">
        <v>327</v>
      </c>
      <c r="C44" s="68"/>
      <c r="D44" s="75"/>
      <c r="E44" s="76"/>
      <c r="F44" s="77"/>
      <c r="G44" s="68"/>
      <c r="H44" s="78"/>
      <c r="I44" s="79"/>
      <c r="J44" s="79"/>
      <c r="K44" s="34" t="s">
        <v>65</v>
      </c>
      <c r="L44" s="86">
        <v>96</v>
      </c>
      <c r="M44" s="86"/>
      <c r="N44" s="81"/>
      <c r="O44" s="70">
        <v>1</v>
      </c>
      <c r="P44" s="67" t="str">
        <f>REPLACE(INDEX(GroupVertices[Group],MATCH(Edges36[[#This Row],[Vertex 1]],GroupVertices[Vertex],0)),1,1,"")</f>
        <v>3</v>
      </c>
      <c r="Q44" s="67" t="str">
        <f>REPLACE(INDEX(GroupVertices[Group],MATCH(Edges36[[#This Row],[Vertex 2]],GroupVertices[Vertex],0)),1,1,"")</f>
        <v>3</v>
      </c>
      <c r="R44" s="48">
        <v>0</v>
      </c>
      <c r="S44" s="49">
        <v>0</v>
      </c>
      <c r="T44" s="48">
        <v>0</v>
      </c>
      <c r="U44" s="49">
        <v>0</v>
      </c>
      <c r="V44" s="48">
        <v>0</v>
      </c>
      <c r="W44" s="49">
        <v>0</v>
      </c>
      <c r="X44" s="48">
        <v>24</v>
      </c>
      <c r="Y44" s="49">
        <v>100</v>
      </c>
      <c r="Z44" s="48">
        <v>24</v>
      </c>
      <c r="AA44" s="70" t="s">
        <v>280</v>
      </c>
      <c r="AB44" s="99">
        <v>43601.134247685186</v>
      </c>
      <c r="AC44" s="70" t="s">
        <v>376</v>
      </c>
      <c r="AD44" s="70"/>
      <c r="AE44" s="70"/>
      <c r="AF44" s="70" t="s">
        <v>403</v>
      </c>
      <c r="AG44" s="101" t="s">
        <v>412</v>
      </c>
      <c r="AH44" s="101" t="s">
        <v>412</v>
      </c>
      <c r="AI44" s="99">
        <v>43601.134247685186</v>
      </c>
      <c r="AJ44" s="105">
        <v>43601</v>
      </c>
      <c r="AK44" s="72" t="s">
        <v>475</v>
      </c>
      <c r="AL44" s="101" t="s">
        <v>524</v>
      </c>
      <c r="AM44" s="70"/>
      <c r="AN44" s="70"/>
      <c r="AO44" s="72" t="s">
        <v>572</v>
      </c>
      <c r="AP44" s="70"/>
      <c r="AQ44" s="70" t="b">
        <v>0</v>
      </c>
      <c r="AR44" s="70">
        <v>3</v>
      </c>
      <c r="AS44" s="72" t="s">
        <v>586</v>
      </c>
      <c r="AT44" s="70" t="b">
        <v>0</v>
      </c>
      <c r="AU44" s="70" t="s">
        <v>595</v>
      </c>
      <c r="AV44" s="70"/>
      <c r="AW44" s="72" t="s">
        <v>586</v>
      </c>
      <c r="AX44" s="70" t="b">
        <v>0</v>
      </c>
      <c r="AY44" s="70">
        <v>2</v>
      </c>
      <c r="AZ44" s="72" t="s">
        <v>586</v>
      </c>
      <c r="BA44" s="70" t="s">
        <v>601</v>
      </c>
      <c r="BB44" s="70" t="b">
        <v>0</v>
      </c>
      <c r="BC44" s="72" t="s">
        <v>572</v>
      </c>
      <c r="BD44" s="70" t="s">
        <v>280</v>
      </c>
      <c r="BE44" s="70">
        <v>0</v>
      </c>
      <c r="BF44" s="70">
        <v>0</v>
      </c>
      <c r="BG44" s="70"/>
      <c r="BH44" s="70"/>
      <c r="BI44" s="70"/>
      <c r="BJ44" s="70"/>
      <c r="BK44" s="70"/>
      <c r="BL44" s="70"/>
      <c r="BM44" s="70"/>
      <c r="BN44" s="70"/>
    </row>
    <row r="45" spans="1:66" ht="15">
      <c r="A45" s="66" t="s">
        <v>332</v>
      </c>
      <c r="B45" s="66" t="s">
        <v>327</v>
      </c>
      <c r="C45" s="68"/>
      <c r="D45" s="75"/>
      <c r="E45" s="76"/>
      <c r="F45" s="77"/>
      <c r="G45" s="68"/>
      <c r="H45" s="78"/>
      <c r="I45" s="79"/>
      <c r="J45" s="79"/>
      <c r="K45" s="34" t="s">
        <v>65</v>
      </c>
      <c r="L45" s="86">
        <v>98</v>
      </c>
      <c r="M45" s="86"/>
      <c r="N45" s="81"/>
      <c r="O45" s="70">
        <v>2</v>
      </c>
      <c r="P45" s="67" t="str">
        <f>REPLACE(INDEX(GroupVertices[Group],MATCH(Edges36[[#This Row],[Vertex 1]],GroupVertices[Vertex],0)),1,1,"")</f>
        <v>2</v>
      </c>
      <c r="Q45" s="67" t="str">
        <f>REPLACE(INDEX(GroupVertices[Group],MATCH(Edges36[[#This Row],[Vertex 2]],GroupVertices[Vertex],0)),1,1,"")</f>
        <v>3</v>
      </c>
      <c r="R45" s="48"/>
      <c r="S45" s="49"/>
      <c r="T45" s="48"/>
      <c r="U45" s="49"/>
      <c r="V45" s="48"/>
      <c r="W45" s="49"/>
      <c r="X45" s="48"/>
      <c r="Y45" s="49"/>
      <c r="Z45" s="48"/>
      <c r="AA45" s="70" t="s">
        <v>369</v>
      </c>
      <c r="AB45" s="99">
        <v>43604.38947916667</v>
      </c>
      <c r="AC45" s="70" t="s">
        <v>389</v>
      </c>
      <c r="AD45" s="70"/>
      <c r="AE45" s="70"/>
      <c r="AF45" s="70" t="s">
        <v>403</v>
      </c>
      <c r="AG45" s="70"/>
      <c r="AH45" s="101" t="s">
        <v>428</v>
      </c>
      <c r="AI45" s="99">
        <v>43604.38947916667</v>
      </c>
      <c r="AJ45" s="105">
        <v>43604</v>
      </c>
      <c r="AK45" s="72" t="s">
        <v>476</v>
      </c>
      <c r="AL45" s="101" t="s">
        <v>525</v>
      </c>
      <c r="AM45" s="70"/>
      <c r="AN45" s="70"/>
      <c r="AO45" s="72" t="s">
        <v>573</v>
      </c>
      <c r="AP45" s="72" t="s">
        <v>584</v>
      </c>
      <c r="AQ45" s="70" t="b">
        <v>0</v>
      </c>
      <c r="AR45" s="70">
        <v>0</v>
      </c>
      <c r="AS45" s="72" t="s">
        <v>593</v>
      </c>
      <c r="AT45" s="70" t="b">
        <v>0</v>
      </c>
      <c r="AU45" s="70" t="s">
        <v>595</v>
      </c>
      <c r="AV45" s="70"/>
      <c r="AW45" s="72" t="s">
        <v>586</v>
      </c>
      <c r="AX45" s="70" t="b">
        <v>0</v>
      </c>
      <c r="AY45" s="70">
        <v>0</v>
      </c>
      <c r="AZ45" s="72" t="s">
        <v>586</v>
      </c>
      <c r="BA45" s="70" t="s">
        <v>599</v>
      </c>
      <c r="BB45" s="70" t="b">
        <v>0</v>
      </c>
      <c r="BC45" s="72" t="s">
        <v>584</v>
      </c>
      <c r="BD45" s="70" t="s">
        <v>280</v>
      </c>
      <c r="BE45" s="70">
        <v>0</v>
      </c>
      <c r="BF45" s="70">
        <v>0</v>
      </c>
      <c r="BG45" s="70"/>
      <c r="BH45" s="70"/>
      <c r="BI45" s="70"/>
      <c r="BJ45" s="70"/>
      <c r="BK45" s="70"/>
      <c r="BL45" s="70"/>
      <c r="BM45" s="70"/>
      <c r="BN45" s="70"/>
    </row>
    <row r="46" spans="1:66" ht="15">
      <c r="A46" s="66" t="s">
        <v>338</v>
      </c>
      <c r="B46" s="66" t="s">
        <v>332</v>
      </c>
      <c r="C46" s="68"/>
      <c r="D46" s="75"/>
      <c r="E46" s="76"/>
      <c r="F46" s="77"/>
      <c r="G46" s="68"/>
      <c r="H46" s="78"/>
      <c r="I46" s="79"/>
      <c r="J46" s="79"/>
      <c r="K46" s="34" t="s">
        <v>66</v>
      </c>
      <c r="L46" s="86">
        <v>165</v>
      </c>
      <c r="M46" s="86"/>
      <c r="N46" s="81"/>
      <c r="O46" s="70">
        <v>1</v>
      </c>
      <c r="P46" s="67" t="str">
        <f>REPLACE(INDEX(GroupVertices[Group],MATCH(Edges36[[#This Row],[Vertex 1]],GroupVertices[Vertex],0)),1,1,"")</f>
        <v>1</v>
      </c>
      <c r="Q46" s="67" t="str">
        <f>REPLACE(INDEX(GroupVertices[Group],MATCH(Edges36[[#This Row],[Vertex 2]],GroupVertices[Vertex],0)),1,1,"")</f>
        <v>2</v>
      </c>
      <c r="R46" s="48">
        <v>0</v>
      </c>
      <c r="S46" s="49">
        <v>0</v>
      </c>
      <c r="T46" s="48">
        <v>0</v>
      </c>
      <c r="U46" s="49">
        <v>0</v>
      </c>
      <c r="V46" s="48">
        <v>0</v>
      </c>
      <c r="W46" s="49">
        <v>0</v>
      </c>
      <c r="X46" s="48">
        <v>20</v>
      </c>
      <c r="Y46" s="49">
        <v>100</v>
      </c>
      <c r="Z46" s="48">
        <v>20</v>
      </c>
      <c r="AA46" s="70" t="s">
        <v>368</v>
      </c>
      <c r="AB46" s="99">
        <v>43603.51292824074</v>
      </c>
      <c r="AC46" s="70" t="s">
        <v>371</v>
      </c>
      <c r="AD46" s="70"/>
      <c r="AE46" s="70"/>
      <c r="AF46" s="70" t="s">
        <v>400</v>
      </c>
      <c r="AG46" s="70"/>
      <c r="AH46" s="101" t="s">
        <v>433</v>
      </c>
      <c r="AI46" s="99">
        <v>43603.51292824074</v>
      </c>
      <c r="AJ46" s="105">
        <v>43603</v>
      </c>
      <c r="AK46" s="72" t="s">
        <v>477</v>
      </c>
      <c r="AL46" s="101" t="s">
        <v>526</v>
      </c>
      <c r="AM46" s="70"/>
      <c r="AN46" s="70"/>
      <c r="AO46" s="72" t="s">
        <v>574</v>
      </c>
      <c r="AP46" s="70"/>
      <c r="AQ46" s="70" t="b">
        <v>0</v>
      </c>
      <c r="AR46" s="70">
        <v>0</v>
      </c>
      <c r="AS46" s="72" t="s">
        <v>586</v>
      </c>
      <c r="AT46" s="70" t="b">
        <v>0</v>
      </c>
      <c r="AU46" s="70" t="s">
        <v>595</v>
      </c>
      <c r="AV46" s="70"/>
      <c r="AW46" s="72" t="s">
        <v>586</v>
      </c>
      <c r="AX46" s="70" t="b">
        <v>0</v>
      </c>
      <c r="AY46" s="70">
        <v>8</v>
      </c>
      <c r="AZ46" s="72" t="s">
        <v>578</v>
      </c>
      <c r="BA46" s="70" t="s">
        <v>600</v>
      </c>
      <c r="BB46" s="70" t="b">
        <v>0</v>
      </c>
      <c r="BC46" s="72" t="s">
        <v>578</v>
      </c>
      <c r="BD46" s="70" t="s">
        <v>280</v>
      </c>
      <c r="BE46" s="70">
        <v>0</v>
      </c>
      <c r="BF46" s="70">
        <v>0</v>
      </c>
      <c r="BG46" s="70"/>
      <c r="BH46" s="70"/>
      <c r="BI46" s="70"/>
      <c r="BJ46" s="70"/>
      <c r="BK46" s="70"/>
      <c r="BL46" s="70"/>
      <c r="BM46" s="70"/>
      <c r="BN46" s="70"/>
    </row>
    <row r="47" spans="1:66" ht="15">
      <c r="A47" s="66" t="s">
        <v>332</v>
      </c>
      <c r="B47" s="66" t="s">
        <v>338</v>
      </c>
      <c r="C47" s="68"/>
      <c r="D47" s="75"/>
      <c r="E47" s="76"/>
      <c r="F47" s="77"/>
      <c r="G47" s="68"/>
      <c r="H47" s="78"/>
      <c r="I47" s="79"/>
      <c r="J47" s="79"/>
      <c r="K47" s="34" t="s">
        <v>66</v>
      </c>
      <c r="L47" s="86">
        <v>167</v>
      </c>
      <c r="M47" s="86"/>
      <c r="N47" s="81"/>
      <c r="O47" s="70">
        <v>1</v>
      </c>
      <c r="P47" s="67" t="str">
        <f>REPLACE(INDEX(GroupVertices[Group],MATCH(Edges36[[#This Row],[Vertex 1]],GroupVertices[Vertex],0)),1,1,"")</f>
        <v>2</v>
      </c>
      <c r="Q47" s="67" t="str">
        <f>REPLACE(INDEX(GroupVertices[Group],MATCH(Edges36[[#This Row],[Vertex 2]],GroupVertices[Vertex],0)),1,1,"")</f>
        <v>1</v>
      </c>
      <c r="R47" s="48">
        <v>1</v>
      </c>
      <c r="S47" s="49">
        <v>11.11111111111111</v>
      </c>
      <c r="T47" s="48">
        <v>0</v>
      </c>
      <c r="U47" s="49">
        <v>0</v>
      </c>
      <c r="V47" s="48">
        <v>0</v>
      </c>
      <c r="W47" s="49">
        <v>0</v>
      </c>
      <c r="X47" s="48">
        <v>8</v>
      </c>
      <c r="Y47" s="49">
        <v>88.88888888888889</v>
      </c>
      <c r="Z47" s="48">
        <v>9</v>
      </c>
      <c r="AA47" s="70" t="s">
        <v>370</v>
      </c>
      <c r="AB47" s="99">
        <v>43603.60082175926</v>
      </c>
      <c r="AC47" s="70" t="s">
        <v>386</v>
      </c>
      <c r="AD47" s="70"/>
      <c r="AE47" s="70"/>
      <c r="AF47" s="70" t="s">
        <v>407</v>
      </c>
      <c r="AG47" s="70"/>
      <c r="AH47" s="101" t="s">
        <v>428</v>
      </c>
      <c r="AI47" s="99">
        <v>43603.60082175926</v>
      </c>
      <c r="AJ47" s="105">
        <v>43603</v>
      </c>
      <c r="AK47" s="72" t="s">
        <v>478</v>
      </c>
      <c r="AL47" s="101" t="s">
        <v>527</v>
      </c>
      <c r="AM47" s="70"/>
      <c r="AN47" s="70"/>
      <c r="AO47" s="72" t="s">
        <v>575</v>
      </c>
      <c r="AP47" s="72" t="s">
        <v>585</v>
      </c>
      <c r="AQ47" s="70" t="b">
        <v>0</v>
      </c>
      <c r="AR47" s="70">
        <v>3</v>
      </c>
      <c r="AS47" s="72" t="s">
        <v>594</v>
      </c>
      <c r="AT47" s="70" t="b">
        <v>0</v>
      </c>
      <c r="AU47" s="70" t="s">
        <v>595</v>
      </c>
      <c r="AV47" s="70"/>
      <c r="AW47" s="72" t="s">
        <v>586</v>
      </c>
      <c r="AX47" s="70" t="b">
        <v>0</v>
      </c>
      <c r="AY47" s="70">
        <v>1</v>
      </c>
      <c r="AZ47" s="72" t="s">
        <v>586</v>
      </c>
      <c r="BA47" s="70" t="s">
        <v>599</v>
      </c>
      <c r="BB47" s="70" t="b">
        <v>0</v>
      </c>
      <c r="BC47" s="72" t="s">
        <v>585</v>
      </c>
      <c r="BD47" s="70" t="s">
        <v>280</v>
      </c>
      <c r="BE47" s="70">
        <v>0</v>
      </c>
      <c r="BF47" s="70">
        <v>0</v>
      </c>
      <c r="BG47" s="70"/>
      <c r="BH47" s="70"/>
      <c r="BI47" s="70"/>
      <c r="BJ47" s="70"/>
      <c r="BK47" s="70"/>
      <c r="BL47" s="70"/>
      <c r="BM47" s="70"/>
      <c r="BN47" s="70"/>
    </row>
    <row r="48" spans="1:66" ht="15">
      <c r="A48" s="66" t="s">
        <v>337</v>
      </c>
      <c r="B48" s="66" t="s">
        <v>337</v>
      </c>
      <c r="C48" s="68"/>
      <c r="D48" s="75"/>
      <c r="E48" s="76"/>
      <c r="F48" s="77"/>
      <c r="G48" s="68"/>
      <c r="H48" s="78"/>
      <c r="I48" s="79"/>
      <c r="J48" s="79"/>
      <c r="K48" s="34" t="s">
        <v>65</v>
      </c>
      <c r="L48" s="86">
        <v>178</v>
      </c>
      <c r="M48" s="86"/>
      <c r="N48" s="81"/>
      <c r="O48" s="70">
        <v>1</v>
      </c>
      <c r="P48" s="67" t="str">
        <f>REPLACE(INDEX(GroupVertices[Group],MATCH(Edges36[[#This Row],[Vertex 1]],GroupVertices[Vertex],0)),1,1,"")</f>
        <v>1</v>
      </c>
      <c r="Q48" s="67" t="str">
        <f>REPLACE(INDEX(GroupVertices[Group],MATCH(Edges36[[#This Row],[Vertex 2]],GroupVertices[Vertex],0)),1,1,"")</f>
        <v>1</v>
      </c>
      <c r="R48" s="48">
        <v>0</v>
      </c>
      <c r="S48" s="49">
        <v>0</v>
      </c>
      <c r="T48" s="48">
        <v>0</v>
      </c>
      <c r="U48" s="49">
        <v>0</v>
      </c>
      <c r="V48" s="48">
        <v>0</v>
      </c>
      <c r="W48" s="49">
        <v>0</v>
      </c>
      <c r="X48" s="48">
        <v>3</v>
      </c>
      <c r="Y48" s="49">
        <v>100</v>
      </c>
      <c r="Z48" s="48">
        <v>3</v>
      </c>
      <c r="AA48" s="70" t="s">
        <v>280</v>
      </c>
      <c r="AB48" s="99">
        <v>43603.70064814815</v>
      </c>
      <c r="AC48" s="70" t="s">
        <v>384</v>
      </c>
      <c r="AD48" s="70"/>
      <c r="AE48" s="70"/>
      <c r="AF48" s="70" t="s">
        <v>403</v>
      </c>
      <c r="AG48" s="101" t="s">
        <v>410</v>
      </c>
      <c r="AH48" s="101" t="s">
        <v>410</v>
      </c>
      <c r="AI48" s="99">
        <v>43603.70064814815</v>
      </c>
      <c r="AJ48" s="105">
        <v>43603</v>
      </c>
      <c r="AK48" s="72" t="s">
        <v>479</v>
      </c>
      <c r="AL48" s="101" t="s">
        <v>528</v>
      </c>
      <c r="AM48" s="70"/>
      <c r="AN48" s="70"/>
      <c r="AO48" s="72" t="s">
        <v>576</v>
      </c>
      <c r="AP48" s="70"/>
      <c r="AQ48" s="70" t="b">
        <v>0</v>
      </c>
      <c r="AR48" s="70">
        <v>6</v>
      </c>
      <c r="AS48" s="72" t="s">
        <v>586</v>
      </c>
      <c r="AT48" s="70" t="b">
        <v>0</v>
      </c>
      <c r="AU48" s="70" t="s">
        <v>595</v>
      </c>
      <c r="AV48" s="70"/>
      <c r="AW48" s="72" t="s">
        <v>586</v>
      </c>
      <c r="AX48" s="70" t="b">
        <v>0</v>
      </c>
      <c r="AY48" s="70">
        <v>1</v>
      </c>
      <c r="AZ48" s="72" t="s">
        <v>586</v>
      </c>
      <c r="BA48" s="70" t="s">
        <v>600</v>
      </c>
      <c r="BB48" s="70" t="b">
        <v>0</v>
      </c>
      <c r="BC48" s="72" t="s">
        <v>576</v>
      </c>
      <c r="BD48" s="70" t="s">
        <v>280</v>
      </c>
      <c r="BE48" s="70">
        <v>0</v>
      </c>
      <c r="BF48" s="70">
        <v>0</v>
      </c>
      <c r="BG48" s="70"/>
      <c r="BH48" s="70"/>
      <c r="BI48" s="70"/>
      <c r="BJ48" s="70"/>
      <c r="BK48" s="70"/>
      <c r="BL48" s="70"/>
      <c r="BM48" s="70"/>
      <c r="BN48" s="70"/>
    </row>
    <row r="49" spans="1:66" ht="15">
      <c r="A49" s="66" t="s">
        <v>332</v>
      </c>
      <c r="B49" s="66" t="s">
        <v>332</v>
      </c>
      <c r="C49" s="68"/>
      <c r="D49" s="75"/>
      <c r="E49" s="76"/>
      <c r="F49" s="77"/>
      <c r="G49" s="68"/>
      <c r="H49" s="78"/>
      <c r="I49" s="79"/>
      <c r="J49" s="79"/>
      <c r="K49" s="34" t="s">
        <v>65</v>
      </c>
      <c r="L49" s="86">
        <v>183</v>
      </c>
      <c r="M49" s="86"/>
      <c r="N49" s="81"/>
      <c r="O49" s="70">
        <v>3</v>
      </c>
      <c r="P49" s="67" t="str">
        <f>REPLACE(INDEX(GroupVertices[Group],MATCH(Edges36[[#This Row],[Vertex 1]],GroupVertices[Vertex],0)),1,1,"")</f>
        <v>2</v>
      </c>
      <c r="Q49" s="67" t="str">
        <f>REPLACE(INDEX(GroupVertices[Group],MATCH(Edges36[[#This Row],[Vertex 2]],GroupVertices[Vertex],0)),1,1,"")</f>
        <v>2</v>
      </c>
      <c r="R49" s="48">
        <v>0</v>
      </c>
      <c r="S49" s="49">
        <v>0</v>
      </c>
      <c r="T49" s="48">
        <v>0</v>
      </c>
      <c r="U49" s="49">
        <v>0</v>
      </c>
      <c r="V49" s="48">
        <v>0</v>
      </c>
      <c r="W49" s="49">
        <v>0</v>
      </c>
      <c r="X49" s="48">
        <v>1</v>
      </c>
      <c r="Y49" s="49">
        <v>100</v>
      </c>
      <c r="Z49" s="48">
        <v>1</v>
      </c>
      <c r="AA49" s="70" t="s">
        <v>280</v>
      </c>
      <c r="AB49" s="99">
        <v>43600.36640046296</v>
      </c>
      <c r="AC49" s="70" t="s">
        <v>390</v>
      </c>
      <c r="AD49" s="101" t="s">
        <v>395</v>
      </c>
      <c r="AE49" s="70" t="s">
        <v>397</v>
      </c>
      <c r="AF49" s="70" t="s">
        <v>407</v>
      </c>
      <c r="AG49" s="70"/>
      <c r="AH49" s="101" t="s">
        <v>428</v>
      </c>
      <c r="AI49" s="99">
        <v>43600.36640046296</v>
      </c>
      <c r="AJ49" s="105">
        <v>43600</v>
      </c>
      <c r="AK49" s="72" t="s">
        <v>480</v>
      </c>
      <c r="AL49" s="101" t="s">
        <v>529</v>
      </c>
      <c r="AM49" s="70"/>
      <c r="AN49" s="70"/>
      <c r="AO49" s="72" t="s">
        <v>577</v>
      </c>
      <c r="AP49" s="70"/>
      <c r="AQ49" s="70" t="b">
        <v>0</v>
      </c>
      <c r="AR49" s="70">
        <v>0</v>
      </c>
      <c r="AS49" s="72" t="s">
        <v>586</v>
      </c>
      <c r="AT49" s="70" t="b">
        <v>1</v>
      </c>
      <c r="AU49" s="70" t="s">
        <v>596</v>
      </c>
      <c r="AV49" s="70"/>
      <c r="AW49" s="72" t="s">
        <v>598</v>
      </c>
      <c r="AX49" s="70" t="b">
        <v>0</v>
      </c>
      <c r="AY49" s="70">
        <v>1</v>
      </c>
      <c r="AZ49" s="72" t="s">
        <v>586</v>
      </c>
      <c r="BA49" s="70" t="s">
        <v>599</v>
      </c>
      <c r="BB49" s="70" t="b">
        <v>0</v>
      </c>
      <c r="BC49" s="72" t="s">
        <v>577</v>
      </c>
      <c r="BD49" s="70" t="s">
        <v>280</v>
      </c>
      <c r="BE49" s="70">
        <v>0</v>
      </c>
      <c r="BF49" s="70">
        <v>0</v>
      </c>
      <c r="BG49" s="70"/>
      <c r="BH49" s="70"/>
      <c r="BI49" s="70"/>
      <c r="BJ49" s="70"/>
      <c r="BK49" s="70"/>
      <c r="BL49" s="70"/>
      <c r="BM49" s="70"/>
      <c r="BN49" s="70"/>
    </row>
    <row r="50" spans="1:66" ht="15">
      <c r="A50" s="66" t="s">
        <v>332</v>
      </c>
      <c r="B50" s="66" t="s">
        <v>332</v>
      </c>
      <c r="C50" s="68"/>
      <c r="D50" s="75"/>
      <c r="E50" s="76"/>
      <c r="F50" s="77"/>
      <c r="G50" s="68"/>
      <c r="H50" s="78"/>
      <c r="I50" s="79"/>
      <c r="J50" s="79"/>
      <c r="K50" s="34" t="s">
        <v>65</v>
      </c>
      <c r="L50" s="86">
        <v>184</v>
      </c>
      <c r="M50" s="86"/>
      <c r="N50" s="81"/>
      <c r="O50" s="70">
        <v>3</v>
      </c>
      <c r="P50" s="67" t="str">
        <f>REPLACE(INDEX(GroupVertices[Group],MATCH(Edges36[[#This Row],[Vertex 1]],GroupVertices[Vertex],0)),1,1,"")</f>
        <v>2</v>
      </c>
      <c r="Q50" s="67" t="str">
        <f>REPLACE(INDEX(GroupVertices[Group],MATCH(Edges36[[#This Row],[Vertex 2]],GroupVertices[Vertex],0)),1,1,"")</f>
        <v>2</v>
      </c>
      <c r="R50" s="48">
        <v>0</v>
      </c>
      <c r="S50" s="49">
        <v>0</v>
      </c>
      <c r="T50" s="48">
        <v>0</v>
      </c>
      <c r="U50" s="49">
        <v>0</v>
      </c>
      <c r="V50" s="48">
        <v>0</v>
      </c>
      <c r="W50" s="49">
        <v>0</v>
      </c>
      <c r="X50" s="48">
        <v>20</v>
      </c>
      <c r="Y50" s="49">
        <v>100</v>
      </c>
      <c r="Z50" s="48">
        <v>20</v>
      </c>
      <c r="AA50" s="70" t="s">
        <v>280</v>
      </c>
      <c r="AB50" s="99">
        <v>43603.13743055556</v>
      </c>
      <c r="AC50" s="70" t="s">
        <v>371</v>
      </c>
      <c r="AD50" s="101" t="s">
        <v>396</v>
      </c>
      <c r="AE50" s="70" t="s">
        <v>399</v>
      </c>
      <c r="AF50" s="70" t="s">
        <v>408</v>
      </c>
      <c r="AG50" s="101" t="s">
        <v>413</v>
      </c>
      <c r="AH50" s="101" t="s">
        <v>413</v>
      </c>
      <c r="AI50" s="99">
        <v>43603.13743055556</v>
      </c>
      <c r="AJ50" s="105">
        <v>43603</v>
      </c>
      <c r="AK50" s="72" t="s">
        <v>481</v>
      </c>
      <c r="AL50" s="101" t="s">
        <v>391</v>
      </c>
      <c r="AM50" s="70"/>
      <c r="AN50" s="70"/>
      <c r="AO50" s="72" t="s">
        <v>578</v>
      </c>
      <c r="AP50" s="70"/>
      <c r="AQ50" s="70" t="b">
        <v>0</v>
      </c>
      <c r="AR50" s="70">
        <v>21</v>
      </c>
      <c r="AS50" s="72" t="s">
        <v>586</v>
      </c>
      <c r="AT50" s="70" t="b">
        <v>0</v>
      </c>
      <c r="AU50" s="70" t="s">
        <v>595</v>
      </c>
      <c r="AV50" s="70"/>
      <c r="AW50" s="72" t="s">
        <v>586</v>
      </c>
      <c r="AX50" s="70" t="b">
        <v>0</v>
      </c>
      <c r="AY50" s="70">
        <v>8</v>
      </c>
      <c r="AZ50" s="72" t="s">
        <v>586</v>
      </c>
      <c r="BA50" s="70" t="s">
        <v>599</v>
      </c>
      <c r="BB50" s="70" t="b">
        <v>0</v>
      </c>
      <c r="BC50" s="72" t="s">
        <v>578</v>
      </c>
      <c r="BD50" s="70" t="s">
        <v>280</v>
      </c>
      <c r="BE50" s="70">
        <v>0</v>
      </c>
      <c r="BF50" s="70">
        <v>0</v>
      </c>
      <c r="BG50" s="70"/>
      <c r="BH50" s="70"/>
      <c r="BI50" s="70"/>
      <c r="BJ50" s="70"/>
      <c r="BK50" s="70"/>
      <c r="BL50" s="70"/>
      <c r="BM50" s="70"/>
      <c r="BN50" s="70"/>
    </row>
    <row r="51" spans="1:66" ht="15">
      <c r="A51" s="87" t="s">
        <v>332</v>
      </c>
      <c r="B51" s="87" t="s">
        <v>332</v>
      </c>
      <c r="C51" s="132"/>
      <c r="D51" s="133"/>
      <c r="E51" s="134"/>
      <c r="F51" s="135"/>
      <c r="G51" s="132"/>
      <c r="H51" s="136"/>
      <c r="I51" s="137"/>
      <c r="J51" s="137"/>
      <c r="K51" s="34" t="s">
        <v>65</v>
      </c>
      <c r="L51" s="138">
        <v>185</v>
      </c>
      <c r="M51" s="138"/>
      <c r="N51" s="95"/>
      <c r="O51" s="96">
        <v>3</v>
      </c>
      <c r="P51" s="67" t="str">
        <f>REPLACE(INDEX(GroupVertices[Group],MATCH(Edges36[[#This Row],[Vertex 1]],GroupVertices[Vertex],0)),1,1,"")</f>
        <v>2</v>
      </c>
      <c r="Q51" s="67" t="str">
        <f>REPLACE(INDEX(GroupVertices[Group],MATCH(Edges36[[#This Row],[Vertex 2]],GroupVertices[Vertex],0)),1,1,"")</f>
        <v>2</v>
      </c>
      <c r="R51" s="48">
        <v>0</v>
      </c>
      <c r="S51" s="49">
        <v>0</v>
      </c>
      <c r="T51" s="48">
        <v>0</v>
      </c>
      <c r="U51" s="49">
        <v>0</v>
      </c>
      <c r="V51" s="48">
        <v>0</v>
      </c>
      <c r="W51" s="49">
        <v>0</v>
      </c>
      <c r="X51" s="48">
        <v>8</v>
      </c>
      <c r="Y51" s="49">
        <v>100</v>
      </c>
      <c r="Z51" s="48">
        <v>8</v>
      </c>
      <c r="AA51" s="96" t="s">
        <v>280</v>
      </c>
      <c r="AB51" s="100">
        <v>43603.571238425924</v>
      </c>
      <c r="AC51" s="96" t="s">
        <v>373</v>
      </c>
      <c r="AD51" s="102" t="s">
        <v>392</v>
      </c>
      <c r="AE51" s="96" t="s">
        <v>397</v>
      </c>
      <c r="AF51" s="96" t="s">
        <v>402</v>
      </c>
      <c r="AG51" s="96"/>
      <c r="AH51" s="102" t="s">
        <v>428</v>
      </c>
      <c r="AI51" s="100">
        <v>43603.571238425924</v>
      </c>
      <c r="AJ51" s="106">
        <v>43603</v>
      </c>
      <c r="AK51" s="107" t="s">
        <v>482</v>
      </c>
      <c r="AL51" s="102" t="s">
        <v>530</v>
      </c>
      <c r="AM51" s="96"/>
      <c r="AN51" s="96"/>
      <c r="AO51" s="107" t="s">
        <v>579</v>
      </c>
      <c r="AP51" s="96"/>
      <c r="AQ51" s="96" t="b">
        <v>0</v>
      </c>
      <c r="AR51" s="96">
        <v>16</v>
      </c>
      <c r="AS51" s="107" t="s">
        <v>586</v>
      </c>
      <c r="AT51" s="96" t="b">
        <v>1</v>
      </c>
      <c r="AU51" s="96" t="s">
        <v>595</v>
      </c>
      <c r="AV51" s="96"/>
      <c r="AW51" s="107" t="s">
        <v>597</v>
      </c>
      <c r="AX51" s="96" t="b">
        <v>0</v>
      </c>
      <c r="AY51" s="96">
        <v>6</v>
      </c>
      <c r="AZ51" s="107" t="s">
        <v>586</v>
      </c>
      <c r="BA51" s="96" t="s">
        <v>599</v>
      </c>
      <c r="BB51" s="96" t="b">
        <v>0</v>
      </c>
      <c r="BC51" s="107" t="s">
        <v>579</v>
      </c>
      <c r="BD51" s="96" t="s">
        <v>280</v>
      </c>
      <c r="BE51" s="96">
        <v>0</v>
      </c>
      <c r="BF51" s="96">
        <v>0</v>
      </c>
      <c r="BG51" s="96"/>
      <c r="BH51" s="96"/>
      <c r="BI51" s="96"/>
      <c r="BJ51" s="96"/>
      <c r="BK51" s="96"/>
      <c r="BL51" s="96"/>
      <c r="BM51" s="96"/>
      <c r="BN51" s="96"/>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1"/>
    <dataValidation allowBlank="1" showInputMessage="1" showErrorMessage="1" promptTitle="Vertex 2 Name" prompt="Enter the name of the edge's second vertex." sqref="B3:B51"/>
    <dataValidation allowBlank="1" showInputMessage="1" showErrorMessage="1" promptTitle="Vertex 1 Name" prompt="Enter the name of the edge's first vertex." sqref="A3:A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1"/>
    <dataValidation allowBlank="1" showInputMessage="1" promptTitle="Edge Width" prompt="Enter an optional edge width between 1 and 10." errorTitle="Invalid Edge Width" error="The optional edge width must be a whole number between 1 and 10." sqref="D3:D51"/>
    <dataValidation allowBlank="1" showInputMessage="1" promptTitle="Edge Color" prompt="To select an optional edge color, right-click and select Select Color on the right-click menu." sqref="C3:C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
    <dataValidation allowBlank="1" showErrorMessage="1" sqref="N2:N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
  </dataValidations>
  <hyperlinks>
    <hyperlink ref="AD4" r:id="rId1" display="https://twitter.com/gudaruk/status/1129586883393015809"/>
    <hyperlink ref="AD7" r:id="rId2" display="https://twitter.com/Uro_News/status/1129388350241165314"/>
    <hyperlink ref="AD9" r:id="rId3" display="https://twitter.com/gudaruk/status/1129586883393015809"/>
    <hyperlink ref="AD10" r:id="rId4" display="https://twitter.com/gudaruk/status/1129586883393015809"/>
    <hyperlink ref="AD11" r:id="rId5" display="https://twitter.com/gudaruk/status/1129586883393015809"/>
    <hyperlink ref="AD17" r:id="rId6" display="https://twitter.com/Uro_News/status/1129388350241165314"/>
    <hyperlink ref="AD19" r:id="rId7" display="https://twitter.com/Uro_News/status/1129388350241165314"/>
    <hyperlink ref="AD24" r:id="rId8" display="https://twitter.com/Uro_News/status/1129388350241165314"/>
    <hyperlink ref="AD38" r:id="rId9" display="https://www.ncbi.nlm.nih.gov/pubmed/30652661"/>
    <hyperlink ref="AD39" r:id="rId10" display="https://www.ncbi.nlm.nih.gov/pmc/articles/PMC6458815/"/>
    <hyperlink ref="AD49" r:id="rId11" display="https://twitter.com/jeleu_dpg/status/1128379994990940160"/>
    <hyperlink ref="AD50" r:id="rId12" display="http://www.jeleu.com/index.php/JELEU/article/view/44"/>
    <hyperlink ref="AD51" r:id="rId13" display="https://twitter.com/Uro_News/status/1129388350241165314"/>
    <hyperlink ref="AG15" r:id="rId14" display="https://pbs.twimg.com/media/D66Xb2tUEAEuueo.jpg"/>
    <hyperlink ref="AG29" r:id="rId15" display="https://pbs.twimg.com/ext_tw_video_thumb/1129790891172851712/pu/img/0CzWJdAxC-hY9Anp.jpg"/>
    <hyperlink ref="AG33" r:id="rId16" display="https://pbs.twimg.com/ext_tw_video_thumb/1129817973177241600/pu/img/SN9lVugyK7RmaaL3.jpg"/>
    <hyperlink ref="AG44" r:id="rId17" display="https://pbs.twimg.com/media/D6qFCz-V4AAyeUU.jpg"/>
    <hyperlink ref="AG48" r:id="rId18" display="https://pbs.twimg.com/ext_tw_video_thumb/1129790891172851712/pu/img/0CzWJdAxC-hY9Anp.jpg"/>
    <hyperlink ref="AG50" r:id="rId19" display="https://pbs.twimg.com/media/D60ZRz0UYAA-KBn.jpg"/>
    <hyperlink ref="AH3" r:id="rId20" display="http://pbs.twimg.com/profile_images/1083391740285833217/xZrVbDmE_normal.jpg"/>
    <hyperlink ref="AH4" r:id="rId21" display="http://pbs.twimg.com/profile_images/819609184622653440/OkOZfniM_normal.jpg"/>
    <hyperlink ref="AH5" r:id="rId22" display="http://pbs.twimg.com/profile_images/1127700601272401920/myEetYjM_normal.jpg"/>
    <hyperlink ref="AH6" r:id="rId23" display="http://pbs.twimg.com/profile_images/1049016032495456256/AicWH6JW_normal.jpg"/>
    <hyperlink ref="AH7" r:id="rId24" display="http://pbs.twimg.com/profile_images/1049016032495456256/AicWH6JW_normal.jpg"/>
    <hyperlink ref="AH8" r:id="rId25" display="http://pbs.twimg.com/profile_images/1081873672120471553/TNT6J66S_normal.jpg"/>
    <hyperlink ref="AH9" r:id="rId26" display="http://pbs.twimg.com/profile_images/950862097558200321/c7tQ82Jp_normal.jpg"/>
    <hyperlink ref="AH10" r:id="rId27" display="http://pbs.twimg.com/profile_images/1021355802286702592/kQCjs-3R_normal.jpg"/>
    <hyperlink ref="AH11" r:id="rId28" display="http://pbs.twimg.com/profile_images/3039620699/975d0746eb544ad856b1f16b0445bebf_normal.jpeg"/>
    <hyperlink ref="AH12" r:id="rId29" display="http://pbs.twimg.com/profile_images/1037219660209561602/RRHVa6O0_normal.jpg"/>
    <hyperlink ref="AH13" r:id="rId30" display="http://pbs.twimg.com/profile_images/1037219660209561602/RRHVa6O0_normal.jpg"/>
    <hyperlink ref="AH14" r:id="rId31" display="http://pbs.twimg.com/profile_images/1098615948523827200/tcCb-QTP_normal.jpg"/>
    <hyperlink ref="AH15" r:id="rId32" display="https://pbs.twimg.com/media/D66Xb2tUEAEuueo.jpg"/>
    <hyperlink ref="AH16" r:id="rId33" display="http://pbs.twimg.com/profile_images/1112785001819459584/yHcC2q3i_normal.png"/>
    <hyperlink ref="AH17" r:id="rId34" display="http://pbs.twimg.com/profile_images/871572316890595329/FQIQ4OUJ_normal.jpg"/>
    <hyperlink ref="AH18" r:id="rId35" display="http://pbs.twimg.com/profile_images/1256821682/31_normal.gif"/>
    <hyperlink ref="AH19" r:id="rId36" display="http://pbs.twimg.com/profile_images/1097967295903739905/fQVwapKs_normal.jpg"/>
    <hyperlink ref="AH20" r:id="rId37" display="http://pbs.twimg.com/profile_images/1021355802286702592/kQCjs-3R_normal.jpg"/>
    <hyperlink ref="AH21" r:id="rId38" display="http://pbs.twimg.com/profile_images/433519795040817152/1N9coEKo_normal.jpeg"/>
    <hyperlink ref="AH22" r:id="rId39" display="http://pbs.twimg.com/profile_images/616999290116780032/rTmoBzN3_normal.jpg"/>
    <hyperlink ref="AH23" r:id="rId40" display="http://pbs.twimg.com/profile_images/1021355802286702592/kQCjs-3R_normal.jpg"/>
    <hyperlink ref="AH24" r:id="rId41" display="http://pbs.twimg.com/profile_images/1021355802286702592/kQCjs-3R_normal.jpg"/>
    <hyperlink ref="AH25" r:id="rId42" display="http://pbs.twimg.com/profile_images/1021355802286702592/kQCjs-3R_normal.jpg"/>
    <hyperlink ref="AH26" r:id="rId43" display="http://pbs.twimg.com/profile_images/1021355802286702592/kQCjs-3R_normal.jpg"/>
    <hyperlink ref="AH27" r:id="rId44" display="http://pbs.twimg.com/profile_images/1021355802286702592/kQCjs-3R_normal.jpg"/>
    <hyperlink ref="AH28" r:id="rId45" display="http://pbs.twimg.com/profile_images/1021355802286702592/kQCjs-3R_normal.jpg"/>
    <hyperlink ref="AH29" r:id="rId46" display="https://pbs.twimg.com/ext_tw_video_thumb/1129790891172851712/pu/img/0CzWJdAxC-hY9Anp.jpg"/>
    <hyperlink ref="AH30" r:id="rId47" display="http://pbs.twimg.com/profile_images/1021355802286702592/kQCjs-3R_normal.jpg"/>
    <hyperlink ref="AH31" r:id="rId48" display="http://pbs.twimg.com/profile_images/1021355802286702592/kQCjs-3R_normal.jpg"/>
    <hyperlink ref="AH32" r:id="rId49" display="http://pbs.twimg.com/profile_images/1021355802286702592/kQCjs-3R_normal.jpg"/>
    <hyperlink ref="AH33" r:id="rId50" display="https://pbs.twimg.com/ext_tw_video_thumb/1129817973177241600/pu/img/SN9lVugyK7RmaaL3.jpg"/>
    <hyperlink ref="AH34" r:id="rId51" display="http://pbs.twimg.com/profile_images/433519795040817152/1N9coEKo_normal.jpeg"/>
    <hyperlink ref="AH35" r:id="rId52" display="http://pbs.twimg.com/profile_images/433519795040817152/1N9coEKo_normal.jpeg"/>
    <hyperlink ref="AH36" r:id="rId53" display="http://pbs.twimg.com/profile_images/992967611771162625/ID_eXCJq_normal.jpg"/>
    <hyperlink ref="AH37" r:id="rId54" display="http://pbs.twimg.com/profile_images/992967611771162625/ID_eXCJq_normal.jpg"/>
    <hyperlink ref="AH38" r:id="rId55" display="http://pbs.twimg.com/profile_images/992967611771162625/ID_eXCJq_normal.jpg"/>
    <hyperlink ref="AH39" r:id="rId56" display="http://pbs.twimg.com/profile_images/992967611771162625/ID_eXCJq_normal.jpg"/>
    <hyperlink ref="AH40" r:id="rId57" display="http://pbs.twimg.com/profile_images/433519795040817152/1N9coEKo_normal.jpeg"/>
    <hyperlink ref="AH41" r:id="rId58" display="http://pbs.twimg.com/profile_images/433519795040817152/1N9coEKo_normal.jpeg"/>
    <hyperlink ref="AH42" r:id="rId59" display="http://pbs.twimg.com/profile_images/1021964819837202433/w_TcxugM_normal.jpg"/>
    <hyperlink ref="AH43" r:id="rId60" display="http://pbs.twimg.com/profile_images/840797932798504960/b98Tg7BO_normal.jpg"/>
    <hyperlink ref="AH44" r:id="rId61" display="https://pbs.twimg.com/media/D6qFCz-V4AAyeUU.jpg"/>
    <hyperlink ref="AH45" r:id="rId62" display="http://pbs.twimg.com/profile_images/433519795040817152/1N9coEKo_normal.jpeg"/>
    <hyperlink ref="AH46" r:id="rId63" display="http://pbs.twimg.com/profile_images/1113987227732692992/I8RrczYV_normal.jpg"/>
    <hyperlink ref="AH47" r:id="rId64" display="http://pbs.twimg.com/profile_images/433519795040817152/1N9coEKo_normal.jpeg"/>
    <hyperlink ref="AH48" r:id="rId65" display="https://pbs.twimg.com/ext_tw_video_thumb/1129790891172851712/pu/img/0CzWJdAxC-hY9Anp.jpg"/>
    <hyperlink ref="AH49" r:id="rId66" display="http://pbs.twimg.com/profile_images/433519795040817152/1N9coEKo_normal.jpeg"/>
    <hyperlink ref="AH50" r:id="rId67" display="https://pbs.twimg.com/media/D60ZRz0UYAA-KBn.jpg"/>
    <hyperlink ref="AH51" r:id="rId68" display="http://pbs.twimg.com/profile_images/433519795040817152/1N9coEKo_normal.jpeg"/>
    <hyperlink ref="AL3" r:id="rId69" display="https://twitter.com/so_uro/status/1129694045272387587"/>
    <hyperlink ref="AL4" r:id="rId70" display="https://twitter.com/edgarlindenmd/status/1129718022556475392"/>
    <hyperlink ref="AL5" r:id="rId71" display="https://twitter.com/alejandroacqui2/status/1129799569229983744"/>
    <hyperlink ref="AL6" r:id="rId72" display="https://twitter.com/hegelts/status/1129600976493666305"/>
    <hyperlink ref="AL7" r:id="rId73" display="https://twitter.com/hegelts/status/1129836297516748800"/>
    <hyperlink ref="AL8" r:id="rId74" display="https://twitter.com/docvaruna/status/1129914140829421568"/>
    <hyperlink ref="AL9" r:id="rId75" display="https://twitter.com/bellotemateus/status/1129713871340617728"/>
    <hyperlink ref="AL10" r:id="rId76" display="https://twitter.com/jteoh_hk/status/1129773225804623872"/>
    <hyperlink ref="AL11" r:id="rId77" display="https://twitter.com/marcelapelayo/status/1129940547794157568"/>
    <hyperlink ref="AL12" r:id="rId78" display="https://twitter.com/nariotakimoto/status/1129955401468928001"/>
    <hyperlink ref="AL13" r:id="rId79" display="https://twitter.com/nariotakimoto/status/1129966826010681344"/>
    <hyperlink ref="AL14" r:id="rId80" display="https://twitter.com/perinealpicasso/status/1129980534904565760"/>
    <hyperlink ref="AL15" r:id="rId81" display="https://twitter.com/arjunuro9/status/1130007083376504832"/>
    <hyperlink ref="AL16" r:id="rId82" display="https://twitter.com/arjunuro9/status/1129986091405127681"/>
    <hyperlink ref="AL17" r:id="rId83" display="https://twitter.com/a_rizalhamid/status/1130015481807527936"/>
    <hyperlink ref="AL18" r:id="rId84" display="https://twitter.com/lufolkus/status/1130024063554994176"/>
    <hyperlink ref="AL19" r:id="rId85" display="https://twitter.com/delataillealex/status/1130030995934203904"/>
    <hyperlink ref="AL20" r:id="rId86" display="https://twitter.com/jteoh_hk/status/1126841067548995585"/>
    <hyperlink ref="AL21" r:id="rId87" display="https://twitter.com/gudaruk/status/1126840045971705857"/>
    <hyperlink ref="AL22" r:id="rId88" display="https://twitter.com/jontxum/status/1129587263979917312"/>
    <hyperlink ref="AL23" r:id="rId89" display="https://twitter.com/jteoh_hk/status/1129623826340311041"/>
    <hyperlink ref="AL24" r:id="rId90" display="https://twitter.com/jteoh_hk/status/1129773176051752960"/>
    <hyperlink ref="AL25" r:id="rId91" display="https://twitter.com/jteoh_hk/status/1129918527928823808"/>
    <hyperlink ref="AL26" r:id="rId92" display="https://twitter.com/jteoh_hk/status/1129918536007147521"/>
    <hyperlink ref="AL27" r:id="rId93" display="https://twitter.com/jteoh_hk/status/1129918541770059776"/>
    <hyperlink ref="AL28" r:id="rId94" display="https://twitter.com/jteoh_hk/status/1129918561260937217"/>
    <hyperlink ref="AL29" r:id="rId95" display="https://twitter.com/jteoh_hk/status/1129918568559067136"/>
    <hyperlink ref="AL30" r:id="rId96" display="https://twitter.com/jteoh_hk/status/1129918580433154049"/>
    <hyperlink ref="AL31" r:id="rId97" display="https://twitter.com/jteoh_hk/status/1129918587064311810"/>
    <hyperlink ref="AL32" r:id="rId98" display="https://twitter.com/jteoh_hk/status/1129918680228220928"/>
    <hyperlink ref="AL33" r:id="rId99" display="https://twitter.com/theashwinmallya/status/1129818315654881281"/>
    <hyperlink ref="AL34" r:id="rId100" display="https://twitter.com/gudaruk/status/1129899747303550976"/>
    <hyperlink ref="AL35" r:id="rId101" display="https://twitter.com/gudaruk/status/1129951606068269058"/>
    <hyperlink ref="AL36" r:id="rId102" display="https://twitter.com/sudheerdevana/status/1129913539311882245"/>
    <hyperlink ref="AL37" r:id="rId103" display="https://twitter.com/sudheerdevana/status/1129916046989832193"/>
    <hyperlink ref="AL38" r:id="rId104" display="https://twitter.com/sudheerdevana/status/1129916568593260544"/>
    <hyperlink ref="AL39" r:id="rId105" display="https://twitter.com/sudheerdevana/status/1129919711553175554"/>
    <hyperlink ref="AL40" r:id="rId106" display="https://twitter.com/gudaruk/status/1129951817968758786"/>
    <hyperlink ref="AL41" r:id="rId107" display="https://twitter.com/gudaruk/status/1129952436855066625"/>
    <hyperlink ref="AL42" r:id="rId108" display="https://twitter.com/irfanurology/status/1129789689559486464"/>
    <hyperlink ref="AL43" r:id="rId109" display="https://twitter.com/arunkumardr/status/1129789470822166530"/>
    <hyperlink ref="AL44" r:id="rId110" display="https://twitter.com/perinealpicasso/status/1128860953938759681"/>
    <hyperlink ref="AL45" r:id="rId111" display="https://twitter.com/gudaruk/status/1130040612684587008"/>
    <hyperlink ref="AL46" r:id="rId112" display="https://twitter.com/ashwintamhankar/status/1129722960682426368"/>
    <hyperlink ref="AL47" r:id="rId113" display="https://twitter.com/gudaruk/status/1129754810285199361"/>
    <hyperlink ref="AL48" r:id="rId114" display="https://twitter.com/arunkumardr/status/1129790987797008384"/>
    <hyperlink ref="AL49" r:id="rId115" display="https://twitter.com/gudaruk/status/1128582694793703424"/>
    <hyperlink ref="AL50" r:id="rId116" display="https://twitter.com/gudaruk/status/1129586883393015809"/>
    <hyperlink ref="AL51" r:id="rId117" display="https://twitter.com/gudaruk/status/1129744092471201793"/>
    <hyperlink ref="BN9" r:id="rId118" display="https://api.twitter.com/1.1/geo/id/6d5542f8d837770d.json"/>
  </hyperlinks>
  <printOptions/>
  <pageMargins left="0.7" right="0.7" top="0.75" bottom="0.75" header="0.3" footer="0.3"/>
  <pageSetup horizontalDpi="600" verticalDpi="600" orientation="portrait" r:id="rId122"/>
  <legacyDrawing r:id="rId120"/>
  <tableParts>
    <tablePart r:id="rId12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3" t="s">
        <v>42</v>
      </c>
    </row>
    <row r="2" spans="1:3" ht="14.5" customHeight="1">
      <c r="A2" s="13" t="s">
        <v>954</v>
      </c>
      <c r="B2" s="129" t="s">
        <v>955</v>
      </c>
      <c r="C2" s="52" t="s">
        <v>956</v>
      </c>
    </row>
    <row r="3" spans="1:3" ht="15">
      <c r="A3" s="128" t="s">
        <v>944</v>
      </c>
      <c r="B3" s="128" t="s">
        <v>944</v>
      </c>
      <c r="C3" s="34">
        <v>41</v>
      </c>
    </row>
    <row r="4" spans="1:3" ht="15">
      <c r="A4" s="128" t="s">
        <v>944</v>
      </c>
      <c r="B4" s="128" t="s">
        <v>945</v>
      </c>
      <c r="C4" s="34">
        <v>6</v>
      </c>
    </row>
    <row r="5" spans="1:3" ht="15">
      <c r="A5" s="128" t="s">
        <v>944</v>
      </c>
      <c r="B5" s="128" t="s">
        <v>946</v>
      </c>
      <c r="C5" s="34">
        <v>2</v>
      </c>
    </row>
    <row r="6" spans="1:3" ht="15">
      <c r="A6" s="128" t="s">
        <v>944</v>
      </c>
      <c r="B6" s="128" t="s">
        <v>947</v>
      </c>
      <c r="C6" s="34">
        <v>3</v>
      </c>
    </row>
    <row r="7" spans="1:3" ht="15">
      <c r="A7" s="128" t="s">
        <v>945</v>
      </c>
      <c r="B7" s="128" t="s">
        <v>944</v>
      </c>
      <c r="C7" s="34">
        <v>37</v>
      </c>
    </row>
    <row r="8" spans="1:3" ht="15">
      <c r="A8" s="128" t="s">
        <v>945</v>
      </c>
      <c r="B8" s="128" t="s">
        <v>945</v>
      </c>
      <c r="C8" s="34">
        <v>16</v>
      </c>
    </row>
    <row r="9" spans="1:3" ht="15">
      <c r="A9" s="128" t="s">
        <v>945</v>
      </c>
      <c r="B9" s="128" t="s">
        <v>946</v>
      </c>
      <c r="C9" s="34">
        <v>10</v>
      </c>
    </row>
    <row r="10" spans="1:3" ht="15">
      <c r="A10" s="128" t="s">
        <v>945</v>
      </c>
      <c r="B10" s="128" t="s">
        <v>947</v>
      </c>
      <c r="C10" s="34">
        <v>4</v>
      </c>
    </row>
    <row r="11" spans="1:3" ht="15">
      <c r="A11" s="128" t="s">
        <v>946</v>
      </c>
      <c r="B11" s="128" t="s">
        <v>944</v>
      </c>
      <c r="C11" s="34">
        <v>20</v>
      </c>
    </row>
    <row r="12" spans="1:3" ht="15">
      <c r="A12" s="128" t="s">
        <v>946</v>
      </c>
      <c r="B12" s="128" t="s">
        <v>945</v>
      </c>
      <c r="C12" s="34">
        <v>11</v>
      </c>
    </row>
    <row r="13" spans="1:3" ht="15">
      <c r="A13" s="128" t="s">
        <v>946</v>
      </c>
      <c r="B13" s="128" t="s">
        <v>946</v>
      </c>
      <c r="C13" s="34">
        <v>24</v>
      </c>
    </row>
    <row r="14" spans="1:3" ht="15">
      <c r="A14" s="128" t="s">
        <v>946</v>
      </c>
      <c r="B14" s="128" t="s">
        <v>947</v>
      </c>
      <c r="C14" s="34">
        <v>3</v>
      </c>
    </row>
    <row r="15" spans="1:3" ht="15">
      <c r="A15" s="128" t="s">
        <v>947</v>
      </c>
      <c r="B15" s="128" t="s">
        <v>947</v>
      </c>
      <c r="C15" s="34">
        <v>5</v>
      </c>
    </row>
    <row r="16" spans="1:3" ht="15">
      <c r="A16" s="128" t="s">
        <v>948</v>
      </c>
      <c r="B16" s="128" t="s">
        <v>948</v>
      </c>
      <c r="C16" s="34">
        <v>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8"/>
  <sheetViews>
    <sheetView workbookViewId="0" topLeftCell="A1"/>
  </sheetViews>
  <sheetFormatPr defaultColWidth="9.140625" defaultRowHeight="15"/>
  <cols>
    <col min="1" max="1" width="14.00390625" style="0" customWidth="1"/>
    <col min="2" max="2" width="23.57421875" style="0" bestFit="1" customWidth="1"/>
  </cols>
  <sheetData>
    <row r="25" spans="1:2" ht="15">
      <c r="A25" s="139" t="s">
        <v>1199</v>
      </c>
      <c r="B25" t="s">
        <v>1198</v>
      </c>
    </row>
    <row r="26" spans="1:2" ht="15">
      <c r="A26" s="140" t="s">
        <v>1201</v>
      </c>
      <c r="B26" s="3"/>
    </row>
    <row r="27" spans="1:2" ht="15">
      <c r="A27" s="141" t="s">
        <v>1202</v>
      </c>
      <c r="B27" s="3"/>
    </row>
    <row r="28" spans="1:2" ht="15">
      <c r="A28" s="142" t="s">
        <v>1203</v>
      </c>
      <c r="B28" s="3"/>
    </row>
    <row r="29" spans="1:2" ht="15">
      <c r="A29" s="143" t="s">
        <v>1204</v>
      </c>
      <c r="B29" s="3">
        <v>2</v>
      </c>
    </row>
    <row r="30" spans="1:2" ht="15">
      <c r="A30" s="142" t="s">
        <v>1205</v>
      </c>
      <c r="B30" s="3"/>
    </row>
    <row r="31" spans="1:2" ht="15">
      <c r="A31" s="143" t="s">
        <v>1206</v>
      </c>
      <c r="B31" s="3">
        <v>1</v>
      </c>
    </row>
    <row r="32" spans="1:2" ht="15">
      <c r="A32" s="142" t="s">
        <v>1207</v>
      </c>
      <c r="B32" s="3"/>
    </row>
    <row r="33" spans="1:2" ht="15">
      <c r="A33" s="143" t="s">
        <v>1208</v>
      </c>
      <c r="B33" s="3">
        <v>1</v>
      </c>
    </row>
    <row r="34" spans="1:2" ht="15">
      <c r="A34" s="142" t="s">
        <v>1209</v>
      </c>
      <c r="B34" s="3"/>
    </row>
    <row r="35" spans="1:2" ht="15">
      <c r="A35" s="143" t="s">
        <v>1208</v>
      </c>
      <c r="B35" s="3">
        <v>2</v>
      </c>
    </row>
    <row r="36" spans="1:2" ht="15">
      <c r="A36" s="143" t="s">
        <v>1210</v>
      </c>
      <c r="B36" s="3">
        <v>1</v>
      </c>
    </row>
    <row r="37" spans="1:2" ht="15">
      <c r="A37" s="143" t="s">
        <v>1211</v>
      </c>
      <c r="B37" s="3">
        <v>1</v>
      </c>
    </row>
    <row r="38" spans="1:2" ht="15">
      <c r="A38" s="143" t="s">
        <v>1212</v>
      </c>
      <c r="B38" s="3">
        <v>1</v>
      </c>
    </row>
    <row r="39" spans="1:2" ht="15">
      <c r="A39" s="143" t="s">
        <v>1213</v>
      </c>
      <c r="B39" s="3">
        <v>2</v>
      </c>
    </row>
    <row r="40" spans="1:2" ht="15">
      <c r="A40" s="143" t="s">
        <v>1214</v>
      </c>
      <c r="B40" s="3">
        <v>1</v>
      </c>
    </row>
    <row r="41" spans="1:2" ht="15">
      <c r="A41" s="143" t="s">
        <v>1204</v>
      </c>
      <c r="B41" s="3">
        <v>1</v>
      </c>
    </row>
    <row r="42" spans="1:2" ht="15">
      <c r="A42" s="143" t="s">
        <v>1215</v>
      </c>
      <c r="B42" s="3">
        <v>1</v>
      </c>
    </row>
    <row r="43" spans="1:2" ht="15">
      <c r="A43" s="143" t="s">
        <v>1216</v>
      </c>
      <c r="B43" s="3">
        <v>2</v>
      </c>
    </row>
    <row r="44" spans="1:2" ht="15">
      <c r="A44" s="143" t="s">
        <v>1217</v>
      </c>
      <c r="B44" s="3">
        <v>3</v>
      </c>
    </row>
    <row r="45" spans="1:2" ht="15">
      <c r="A45" s="143" t="s">
        <v>1218</v>
      </c>
      <c r="B45" s="3">
        <v>1</v>
      </c>
    </row>
    <row r="46" spans="1:2" ht="15">
      <c r="A46" s="143" t="s">
        <v>1219</v>
      </c>
      <c r="B46" s="3">
        <v>1</v>
      </c>
    </row>
    <row r="47" spans="1:2" ht="15">
      <c r="A47" s="143" t="s">
        <v>1220</v>
      </c>
      <c r="B47" s="3">
        <v>1</v>
      </c>
    </row>
    <row r="48" spans="1:2" ht="15">
      <c r="A48" s="142" t="s">
        <v>1221</v>
      </c>
      <c r="B48" s="3"/>
    </row>
    <row r="49" spans="1:2" ht="15">
      <c r="A49" s="143" t="s">
        <v>1222</v>
      </c>
      <c r="B49" s="3">
        <v>3</v>
      </c>
    </row>
    <row r="50" spans="1:2" ht="15">
      <c r="A50" s="143" t="s">
        <v>1223</v>
      </c>
      <c r="B50" s="3">
        <v>11</v>
      </c>
    </row>
    <row r="51" spans="1:2" ht="15">
      <c r="A51" s="143" t="s">
        <v>1224</v>
      </c>
      <c r="B51" s="3">
        <v>1</v>
      </c>
    </row>
    <row r="52" spans="1:2" ht="15">
      <c r="A52" s="143" t="s">
        <v>1208</v>
      </c>
      <c r="B52" s="3">
        <v>4</v>
      </c>
    </row>
    <row r="53" spans="1:2" ht="15">
      <c r="A53" s="143" t="s">
        <v>1210</v>
      </c>
      <c r="B53" s="3">
        <v>1</v>
      </c>
    </row>
    <row r="54" spans="1:2" ht="15">
      <c r="A54" s="143" t="s">
        <v>1211</v>
      </c>
      <c r="B54" s="3">
        <v>2</v>
      </c>
    </row>
    <row r="55" spans="1:2" ht="15">
      <c r="A55" s="143" t="s">
        <v>1225</v>
      </c>
      <c r="B55" s="3">
        <v>2</v>
      </c>
    </row>
    <row r="56" spans="1:2" ht="15">
      <c r="A56" s="143" t="s">
        <v>1206</v>
      </c>
      <c r="B56" s="3">
        <v>2</v>
      </c>
    </row>
    <row r="57" spans="1:2" ht="15">
      <c r="A57" s="143" t="s">
        <v>1226</v>
      </c>
      <c r="B57" s="3">
        <v>1</v>
      </c>
    </row>
    <row r="58" spans="1:2" ht="15">
      <c r="A58" s="140" t="s">
        <v>1200</v>
      </c>
      <c r="B58" s="3">
        <v>49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52"/>
  <sheetViews>
    <sheetView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14.140625" style="3" customWidth="1"/>
    <col min="32" max="32" width="16.140625" style="3" customWidth="1"/>
    <col min="33" max="33" width="17.8515625" style="3" customWidth="1"/>
    <col min="34" max="34" width="16.140625" style="3" customWidth="1"/>
    <col min="35" max="35" width="17.8515625" style="0" customWidth="1"/>
    <col min="36" max="36" width="16.421875" style="0" customWidth="1"/>
    <col min="37" max="37" width="17.8515625" style="0" customWidth="1"/>
    <col min="38" max="38" width="16.140625" style="0" customWidth="1"/>
    <col min="39" max="39" width="17.8515625" style="0" customWidth="1"/>
    <col min="40" max="41" width="18.00390625" style="0" customWidth="1"/>
    <col min="42" max="42" width="20.28125" style="0" customWidth="1"/>
    <col min="43" max="43" width="24.8515625" style="0" customWidth="1"/>
    <col min="44" max="44" width="21.140625" style="0" customWidth="1"/>
    <col min="45" max="45" width="25.57421875" style="0" customWidth="1"/>
    <col min="46" max="46" width="25.421875" style="0" customWidth="1"/>
    <col min="47" max="47" width="30.00390625" style="0" customWidth="1"/>
    <col min="48" max="48" width="16.8515625" style="0" customWidth="1"/>
    <col min="49" max="49" width="20.8515625" style="0" customWidth="1"/>
    <col min="50" max="50" width="15.57421875" style="0" customWidth="1"/>
    <col min="51" max="51" width="8.00390625" style="0" customWidth="1"/>
    <col min="52" max="52" width="10.57421875" style="0" customWidth="1"/>
    <col min="53" max="53" width="11.140625" style="0" customWidth="1"/>
    <col min="54" max="54" width="9.00390625" style="0" customWidth="1"/>
    <col min="55" max="55" width="10.57421875" style="0" customWidth="1"/>
    <col min="56" max="56" width="16.8515625" style="0" customWidth="1"/>
    <col min="57" max="57" width="12.57421875" style="0" customWidth="1"/>
    <col min="58" max="58" width="10.140625" style="0" customWidth="1"/>
    <col min="59" max="59" width="7.00390625" style="0" customWidth="1"/>
    <col min="60" max="60" width="7.140625" style="0" customWidth="1"/>
    <col min="61" max="61" width="14.8515625" style="0" customWidth="1"/>
    <col min="62" max="62" width="12.00390625" style="0" customWidth="1"/>
    <col min="63" max="63" width="9.140625" style="0" customWidth="1"/>
    <col min="64" max="64" width="15.00390625" style="0" customWidth="1"/>
    <col min="65" max="65" width="9.8515625" style="0" customWidth="1"/>
    <col min="66" max="66" width="10.8515625" style="0" customWidth="1"/>
    <col min="67" max="67" width="8.140625" style="0" customWidth="1"/>
    <col min="68" max="68" width="18.8515625" style="0" customWidth="1"/>
    <col min="69" max="69" width="9.57421875" style="0" customWidth="1"/>
    <col min="70" max="71" width="14.8515625" style="0" customWidth="1"/>
    <col min="72" max="72" width="16.42187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1236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208</v>
      </c>
      <c r="AF2" s="73" t="s">
        <v>239</v>
      </c>
      <c r="AG2" s="73" t="s">
        <v>240</v>
      </c>
      <c r="AH2" s="73" t="s">
        <v>241</v>
      </c>
      <c r="AI2" s="73" t="s">
        <v>242</v>
      </c>
      <c r="AJ2" s="73" t="s">
        <v>243</v>
      </c>
      <c r="AK2" s="73" t="s">
        <v>244</v>
      </c>
      <c r="AL2" s="73" t="s">
        <v>245</v>
      </c>
      <c r="AM2" s="73" t="s">
        <v>246</v>
      </c>
      <c r="AN2" s="73" t="s">
        <v>247</v>
      </c>
      <c r="AO2" s="73" t="s">
        <v>248</v>
      </c>
      <c r="AP2" s="73" t="s">
        <v>265</v>
      </c>
      <c r="AQ2" s="73" t="s">
        <v>266</v>
      </c>
      <c r="AR2" s="73" t="s">
        <v>267</v>
      </c>
      <c r="AS2" s="73" t="s">
        <v>268</v>
      </c>
      <c r="AT2" s="73" t="s">
        <v>269</v>
      </c>
      <c r="AU2" s="73" t="s">
        <v>270</v>
      </c>
      <c r="AV2" s="73" t="s">
        <v>271</v>
      </c>
      <c r="AW2" s="73" t="s">
        <v>272</v>
      </c>
      <c r="AX2" s="73" t="s">
        <v>274</v>
      </c>
      <c r="AY2" s="13" t="s">
        <v>611</v>
      </c>
      <c r="AZ2" s="13" t="s">
        <v>612</v>
      </c>
      <c r="BA2" s="13" t="s">
        <v>613</v>
      </c>
      <c r="BB2" s="13" t="s">
        <v>614</v>
      </c>
      <c r="BC2" s="13" t="s">
        <v>615</v>
      </c>
      <c r="BD2" s="13" t="s">
        <v>616</v>
      </c>
      <c r="BE2" s="13" t="s">
        <v>617</v>
      </c>
      <c r="BF2" s="13" t="s">
        <v>618</v>
      </c>
      <c r="BG2" s="13" t="s">
        <v>619</v>
      </c>
      <c r="BH2" s="13" t="s">
        <v>620</v>
      </c>
      <c r="BI2" s="13" t="s">
        <v>621</v>
      </c>
      <c r="BJ2" s="13" t="s">
        <v>622</v>
      </c>
      <c r="BK2" s="13" t="s">
        <v>623</v>
      </c>
      <c r="BL2" s="13" t="s">
        <v>624</v>
      </c>
      <c r="BM2" s="13" t="s">
        <v>625</v>
      </c>
      <c r="BN2" s="13" t="s">
        <v>298</v>
      </c>
      <c r="BO2" s="13" t="s">
        <v>626</v>
      </c>
      <c r="BP2" s="13" t="s">
        <v>627</v>
      </c>
      <c r="BQ2" s="13" t="s">
        <v>628</v>
      </c>
      <c r="BR2" s="13" t="s">
        <v>629</v>
      </c>
      <c r="BS2" s="13" t="s">
        <v>630</v>
      </c>
      <c r="BT2" s="13" t="s">
        <v>631</v>
      </c>
      <c r="BU2" s="3"/>
      <c r="BV2" s="3"/>
    </row>
    <row r="3" spans="1:74" ht="29" customHeight="1">
      <c r="A3" s="66" t="s">
        <v>318</v>
      </c>
      <c r="C3" s="68"/>
      <c r="D3" s="68" t="s">
        <v>64</v>
      </c>
      <c r="E3" s="75">
        <v>448.24867872044507</v>
      </c>
      <c r="F3" s="77"/>
      <c r="G3" s="114" t="s">
        <v>414</v>
      </c>
      <c r="H3" s="68"/>
      <c r="I3" s="78" t="s">
        <v>318</v>
      </c>
      <c r="J3" s="79"/>
      <c r="K3" s="79"/>
      <c r="L3" s="78" t="s">
        <v>893</v>
      </c>
      <c r="M3" s="82">
        <v>651.7072291710833</v>
      </c>
      <c r="N3" s="83">
        <v>4989.66357421875</v>
      </c>
      <c r="O3" s="83">
        <v>1398.271484375</v>
      </c>
      <c r="P3" s="84"/>
      <c r="Q3" s="85"/>
      <c r="R3" s="85"/>
      <c r="S3" s="48"/>
      <c r="T3" s="48">
        <v>0</v>
      </c>
      <c r="U3" s="48">
        <v>1</v>
      </c>
      <c r="V3" s="49">
        <v>0</v>
      </c>
      <c r="W3" s="49">
        <v>0.009615</v>
      </c>
      <c r="X3" s="49">
        <v>0.007202</v>
      </c>
      <c r="Y3" s="49">
        <v>0.303637</v>
      </c>
      <c r="Z3" s="49">
        <v>0</v>
      </c>
      <c r="AA3" s="49">
        <v>0</v>
      </c>
      <c r="AB3" s="80">
        <v>3</v>
      </c>
      <c r="AC3" s="80"/>
      <c r="AD3" s="81"/>
      <c r="AE3" s="67" t="str">
        <f>REPLACE(INDEX(GroupVertices[Group],MATCH(Vertices[[#This Row],[Vertex]],GroupVertices[Vertex],0)),1,1,"")</f>
        <v>2</v>
      </c>
      <c r="AF3" s="48"/>
      <c r="AG3" s="48"/>
      <c r="AH3" s="48"/>
      <c r="AI3" s="48"/>
      <c r="AJ3" s="48" t="s">
        <v>400</v>
      </c>
      <c r="AK3" s="48" t="s">
        <v>400</v>
      </c>
      <c r="AL3" s="130" t="s">
        <v>1102</v>
      </c>
      <c r="AM3" s="130" t="s">
        <v>1102</v>
      </c>
      <c r="AN3" s="130" t="s">
        <v>1120</v>
      </c>
      <c r="AO3" s="130" t="s">
        <v>1120</v>
      </c>
      <c r="AP3" s="48">
        <v>0</v>
      </c>
      <c r="AQ3" s="49">
        <v>0</v>
      </c>
      <c r="AR3" s="48">
        <v>0</v>
      </c>
      <c r="AS3" s="49">
        <v>0</v>
      </c>
      <c r="AT3" s="48">
        <v>0</v>
      </c>
      <c r="AU3" s="49">
        <v>0</v>
      </c>
      <c r="AV3" s="48">
        <v>20</v>
      </c>
      <c r="AW3" s="49">
        <v>100</v>
      </c>
      <c r="AX3" s="48">
        <v>20</v>
      </c>
      <c r="AY3" s="67" t="s">
        <v>632</v>
      </c>
      <c r="AZ3" s="67">
        <v>790</v>
      </c>
      <c r="BA3" s="67">
        <v>1235</v>
      </c>
      <c r="BB3" s="67">
        <v>904</v>
      </c>
      <c r="BC3" s="67">
        <v>949</v>
      </c>
      <c r="BD3" s="67"/>
      <c r="BE3" s="67" t="s">
        <v>681</v>
      </c>
      <c r="BF3" s="67"/>
      <c r="BG3" s="67"/>
      <c r="BH3" s="67"/>
      <c r="BI3" s="98">
        <v>43343.19587962963</v>
      </c>
      <c r="BJ3" s="103" t="s">
        <v>772</v>
      </c>
      <c r="BK3" s="67" t="b">
        <v>0</v>
      </c>
      <c r="BL3" s="67" t="b">
        <v>0</v>
      </c>
      <c r="BM3" s="67" t="b">
        <v>0</v>
      </c>
      <c r="BN3" s="67" t="s">
        <v>595</v>
      </c>
      <c r="BO3" s="67">
        <v>2</v>
      </c>
      <c r="BP3" s="103" t="s">
        <v>806</v>
      </c>
      <c r="BQ3" s="67" t="b">
        <v>0</v>
      </c>
      <c r="BR3" s="67" t="s">
        <v>842</v>
      </c>
      <c r="BS3" s="103" t="s">
        <v>843</v>
      </c>
      <c r="BT3" s="67" t="s">
        <v>66</v>
      </c>
      <c r="BU3" s="3"/>
      <c r="BV3" s="3"/>
    </row>
    <row r="4" spans="1:72" ht="29" customHeight="1">
      <c r="A4" s="66" t="s">
        <v>332</v>
      </c>
      <c r="C4" s="68"/>
      <c r="D4" s="68" t="s">
        <v>64</v>
      </c>
      <c r="E4" s="75">
        <v>376.91961057023644</v>
      </c>
      <c r="F4" s="77"/>
      <c r="G4" s="114" t="s">
        <v>428</v>
      </c>
      <c r="H4" s="68"/>
      <c r="I4" s="78" t="s">
        <v>332</v>
      </c>
      <c r="J4" s="79"/>
      <c r="K4" s="79"/>
      <c r="L4" s="78" t="s">
        <v>894</v>
      </c>
      <c r="M4" s="82">
        <v>489.56031375874494</v>
      </c>
      <c r="N4" s="83">
        <v>6142.1904296875</v>
      </c>
      <c r="O4" s="83">
        <v>3069.889404296875</v>
      </c>
      <c r="P4" s="84"/>
      <c r="Q4" s="85"/>
      <c r="R4" s="108"/>
      <c r="S4" s="48"/>
      <c r="T4" s="48">
        <v>12</v>
      </c>
      <c r="U4" s="48">
        <v>35</v>
      </c>
      <c r="V4" s="49">
        <v>1126.585714</v>
      </c>
      <c r="W4" s="49">
        <v>0.017544</v>
      </c>
      <c r="X4" s="49">
        <v>0.083608</v>
      </c>
      <c r="Y4" s="49">
        <v>7.41076</v>
      </c>
      <c r="Z4" s="49">
        <v>0.05064102564102564</v>
      </c>
      <c r="AA4" s="49">
        <v>0.125</v>
      </c>
      <c r="AB4" s="80">
        <v>4</v>
      </c>
      <c r="AC4" s="80"/>
      <c r="AD4" s="81"/>
      <c r="AE4" s="67" t="str">
        <f>REPLACE(INDEX(GroupVertices[Group],MATCH(Vertices[[#This Row],[Vertex]],GroupVertices[Vertex],0)),1,1,"")</f>
        <v>2</v>
      </c>
      <c r="AF4" s="48" t="s">
        <v>1094</v>
      </c>
      <c r="AG4" s="48" t="s">
        <v>1094</v>
      </c>
      <c r="AH4" s="48" t="s">
        <v>975</v>
      </c>
      <c r="AI4" s="48" t="s">
        <v>1097</v>
      </c>
      <c r="AJ4" s="48" t="s">
        <v>989</v>
      </c>
      <c r="AK4" s="48" t="s">
        <v>1100</v>
      </c>
      <c r="AL4" s="130" t="s">
        <v>1103</v>
      </c>
      <c r="AM4" s="130" t="s">
        <v>1114</v>
      </c>
      <c r="AN4" s="130" t="s">
        <v>1121</v>
      </c>
      <c r="AO4" s="130" t="s">
        <v>1121</v>
      </c>
      <c r="AP4" s="48">
        <v>10</v>
      </c>
      <c r="AQ4" s="49">
        <v>4.149377593360996</v>
      </c>
      <c r="AR4" s="48">
        <v>3</v>
      </c>
      <c r="AS4" s="49">
        <v>1.2448132780082988</v>
      </c>
      <c r="AT4" s="48">
        <v>0</v>
      </c>
      <c r="AU4" s="49">
        <v>0</v>
      </c>
      <c r="AV4" s="48">
        <v>228</v>
      </c>
      <c r="AW4" s="49">
        <v>94.60580912863071</v>
      </c>
      <c r="AX4" s="48">
        <v>241</v>
      </c>
      <c r="AY4" s="67" t="s">
        <v>633</v>
      </c>
      <c r="AZ4" s="67">
        <v>988</v>
      </c>
      <c r="BA4" s="67">
        <v>929</v>
      </c>
      <c r="BB4" s="67">
        <v>798</v>
      </c>
      <c r="BC4" s="67">
        <v>2968</v>
      </c>
      <c r="BD4" s="67"/>
      <c r="BE4" s="67" t="s">
        <v>682</v>
      </c>
      <c r="BF4" s="67"/>
      <c r="BG4" s="67"/>
      <c r="BH4" s="67"/>
      <c r="BI4" s="98">
        <v>40017.83541666667</v>
      </c>
      <c r="BJ4" s="103" t="s">
        <v>773</v>
      </c>
      <c r="BK4" s="67" t="b">
        <v>1</v>
      </c>
      <c r="BL4" s="67" t="b">
        <v>0</v>
      </c>
      <c r="BM4" s="67" t="b">
        <v>1</v>
      </c>
      <c r="BN4" s="67" t="s">
        <v>595</v>
      </c>
      <c r="BO4" s="67">
        <v>17</v>
      </c>
      <c r="BP4" s="103" t="s">
        <v>806</v>
      </c>
      <c r="BQ4" s="67" t="b">
        <v>0</v>
      </c>
      <c r="BR4" s="67" t="s">
        <v>842</v>
      </c>
      <c r="BS4" s="103" t="s">
        <v>844</v>
      </c>
      <c r="BT4" s="67" t="s">
        <v>66</v>
      </c>
    </row>
    <row r="5" spans="1:72" ht="29" customHeight="1">
      <c r="A5" s="66" t="s">
        <v>319</v>
      </c>
      <c r="C5" s="68"/>
      <c r="D5" s="68" t="s">
        <v>64</v>
      </c>
      <c r="E5" s="75">
        <v>269.6929068150209</v>
      </c>
      <c r="F5" s="77"/>
      <c r="G5" s="114" t="s">
        <v>415</v>
      </c>
      <c r="H5" s="68"/>
      <c r="I5" s="78" t="s">
        <v>319</v>
      </c>
      <c r="J5" s="79"/>
      <c r="K5" s="79"/>
      <c r="L5" s="78" t="s">
        <v>895</v>
      </c>
      <c r="M5" s="82">
        <v>245.81004875980497</v>
      </c>
      <c r="N5" s="83">
        <v>9380.55859375</v>
      </c>
      <c r="O5" s="83">
        <v>6201.5654296875</v>
      </c>
      <c r="P5" s="84"/>
      <c r="Q5" s="85"/>
      <c r="R5" s="108"/>
      <c r="S5" s="48"/>
      <c r="T5" s="48">
        <v>0</v>
      </c>
      <c r="U5" s="48">
        <v>1</v>
      </c>
      <c r="V5" s="49">
        <v>0</v>
      </c>
      <c r="W5" s="49">
        <v>0.006452</v>
      </c>
      <c r="X5" s="49">
        <v>0.000601</v>
      </c>
      <c r="Y5" s="49">
        <v>0.401867</v>
      </c>
      <c r="Z5" s="49">
        <v>0</v>
      </c>
      <c r="AA5" s="49">
        <v>0</v>
      </c>
      <c r="AB5" s="80">
        <v>5</v>
      </c>
      <c r="AC5" s="80"/>
      <c r="AD5" s="81"/>
      <c r="AE5" s="67" t="str">
        <f>REPLACE(INDEX(GroupVertices[Group],MATCH(Vertices[[#This Row],[Vertex]],GroupVertices[Vertex],0)),1,1,"")</f>
        <v>3</v>
      </c>
      <c r="AF5" s="48" t="s">
        <v>391</v>
      </c>
      <c r="AG5" s="48" t="s">
        <v>391</v>
      </c>
      <c r="AH5" s="48" t="s">
        <v>397</v>
      </c>
      <c r="AI5" s="48" t="s">
        <v>397</v>
      </c>
      <c r="AJ5" s="48" t="s">
        <v>401</v>
      </c>
      <c r="AK5" s="48" t="s">
        <v>401</v>
      </c>
      <c r="AL5" s="130" t="s">
        <v>1104</v>
      </c>
      <c r="AM5" s="130" t="s">
        <v>1104</v>
      </c>
      <c r="AN5" s="130" t="s">
        <v>1122</v>
      </c>
      <c r="AO5" s="130" t="s">
        <v>1122</v>
      </c>
      <c r="AP5" s="48">
        <v>0</v>
      </c>
      <c r="AQ5" s="49">
        <v>0</v>
      </c>
      <c r="AR5" s="48">
        <v>0</v>
      </c>
      <c r="AS5" s="49">
        <v>0</v>
      </c>
      <c r="AT5" s="48">
        <v>0</v>
      </c>
      <c r="AU5" s="49">
        <v>0</v>
      </c>
      <c r="AV5" s="48">
        <v>4</v>
      </c>
      <c r="AW5" s="49">
        <v>100</v>
      </c>
      <c r="AX5" s="48">
        <v>4</v>
      </c>
      <c r="AY5" s="67" t="s">
        <v>634</v>
      </c>
      <c r="AZ5" s="67">
        <v>691</v>
      </c>
      <c r="BA5" s="67">
        <v>469</v>
      </c>
      <c r="BB5" s="67">
        <v>840</v>
      </c>
      <c r="BC5" s="67">
        <v>1396</v>
      </c>
      <c r="BD5" s="67"/>
      <c r="BE5" s="67" t="s">
        <v>683</v>
      </c>
      <c r="BF5" s="67" t="s">
        <v>725</v>
      </c>
      <c r="BG5" s="67"/>
      <c r="BH5" s="67"/>
      <c r="BI5" s="98">
        <v>42747.741377314815</v>
      </c>
      <c r="BJ5" s="103" t="s">
        <v>774</v>
      </c>
      <c r="BK5" s="67" t="b">
        <v>1</v>
      </c>
      <c r="BL5" s="67" t="b">
        <v>0</v>
      </c>
      <c r="BM5" s="67" t="b">
        <v>0</v>
      </c>
      <c r="BN5" s="67" t="s">
        <v>801</v>
      </c>
      <c r="BO5" s="67">
        <v>4</v>
      </c>
      <c r="BP5" s="67"/>
      <c r="BQ5" s="67" t="b">
        <v>0</v>
      </c>
      <c r="BR5" s="67" t="s">
        <v>842</v>
      </c>
      <c r="BS5" s="103" t="s">
        <v>845</v>
      </c>
      <c r="BT5" s="67" t="s">
        <v>66</v>
      </c>
    </row>
    <row r="6" spans="1:72" ht="29" customHeight="1">
      <c r="A6" s="66" t="s">
        <v>323</v>
      </c>
      <c r="C6" s="68"/>
      <c r="D6" s="68" t="s">
        <v>64</v>
      </c>
      <c r="E6" s="75">
        <v>294.16856745479834</v>
      </c>
      <c r="F6" s="77"/>
      <c r="G6" s="114" t="s">
        <v>419</v>
      </c>
      <c r="H6" s="68"/>
      <c r="I6" s="78" t="s">
        <v>323</v>
      </c>
      <c r="J6" s="79"/>
      <c r="K6" s="79"/>
      <c r="L6" s="78" t="s">
        <v>896</v>
      </c>
      <c r="M6" s="82">
        <v>301.4486962052152</v>
      </c>
      <c r="N6" s="83">
        <v>8484.8271484375</v>
      </c>
      <c r="O6" s="83">
        <v>7046.54638671875</v>
      </c>
      <c r="P6" s="84"/>
      <c r="Q6" s="85"/>
      <c r="R6" s="108"/>
      <c r="S6" s="48"/>
      <c r="T6" s="48">
        <v>3</v>
      </c>
      <c r="U6" s="48">
        <v>1</v>
      </c>
      <c r="V6" s="49">
        <v>94</v>
      </c>
      <c r="W6" s="49">
        <v>0.009259</v>
      </c>
      <c r="X6" s="49">
        <v>0.006973</v>
      </c>
      <c r="Y6" s="49">
        <v>0.888942</v>
      </c>
      <c r="Z6" s="49">
        <v>0</v>
      </c>
      <c r="AA6" s="49">
        <v>0</v>
      </c>
      <c r="AB6" s="80">
        <v>6</v>
      </c>
      <c r="AC6" s="80"/>
      <c r="AD6" s="81"/>
      <c r="AE6" s="67" t="str">
        <f>REPLACE(INDEX(GroupVertices[Group],MATCH(Vertices[[#This Row],[Vertex]],GroupVertices[Vertex],0)),1,1,"")</f>
        <v>3</v>
      </c>
      <c r="AF6" s="48" t="s">
        <v>391</v>
      </c>
      <c r="AG6" s="48" t="s">
        <v>391</v>
      </c>
      <c r="AH6" s="48" t="s">
        <v>397</v>
      </c>
      <c r="AI6" s="48" t="s">
        <v>397</v>
      </c>
      <c r="AJ6" s="48" t="s">
        <v>401</v>
      </c>
      <c r="AK6" s="48" t="s">
        <v>401</v>
      </c>
      <c r="AL6" s="130" t="s">
        <v>1104</v>
      </c>
      <c r="AM6" s="130" t="s">
        <v>1104</v>
      </c>
      <c r="AN6" s="130" t="s">
        <v>1122</v>
      </c>
      <c r="AO6" s="130" t="s">
        <v>1122</v>
      </c>
      <c r="AP6" s="48">
        <v>0</v>
      </c>
      <c r="AQ6" s="49">
        <v>0</v>
      </c>
      <c r="AR6" s="48">
        <v>0</v>
      </c>
      <c r="AS6" s="49">
        <v>0</v>
      </c>
      <c r="AT6" s="48">
        <v>0</v>
      </c>
      <c r="AU6" s="49">
        <v>0</v>
      </c>
      <c r="AV6" s="48">
        <v>4</v>
      </c>
      <c r="AW6" s="49">
        <v>100</v>
      </c>
      <c r="AX6" s="48">
        <v>4</v>
      </c>
      <c r="AY6" s="67" t="s">
        <v>635</v>
      </c>
      <c r="AZ6" s="67">
        <v>1206</v>
      </c>
      <c r="BA6" s="67">
        <v>574</v>
      </c>
      <c r="BB6" s="67">
        <v>606</v>
      </c>
      <c r="BC6" s="67">
        <v>1935</v>
      </c>
      <c r="BD6" s="67"/>
      <c r="BE6" s="67" t="s">
        <v>684</v>
      </c>
      <c r="BF6" s="67" t="s">
        <v>606</v>
      </c>
      <c r="BG6" s="103" t="s">
        <v>754</v>
      </c>
      <c r="BH6" s="67"/>
      <c r="BI6" s="98">
        <v>43109.941782407404</v>
      </c>
      <c r="BJ6" s="103" t="s">
        <v>775</v>
      </c>
      <c r="BK6" s="67" t="b">
        <v>1</v>
      </c>
      <c r="BL6" s="67" t="b">
        <v>0</v>
      </c>
      <c r="BM6" s="67" t="b">
        <v>1</v>
      </c>
      <c r="BN6" s="67" t="s">
        <v>802</v>
      </c>
      <c r="BO6" s="67">
        <v>5</v>
      </c>
      <c r="BP6" s="67"/>
      <c r="BQ6" s="67" t="b">
        <v>0</v>
      </c>
      <c r="BR6" s="67" t="s">
        <v>842</v>
      </c>
      <c r="BS6" s="103" t="s">
        <v>846</v>
      </c>
      <c r="BT6" s="67" t="s">
        <v>66</v>
      </c>
    </row>
    <row r="7" spans="1:72" ht="29" customHeight="1">
      <c r="A7" s="66" t="s">
        <v>320</v>
      </c>
      <c r="C7" s="68"/>
      <c r="D7" s="68" t="s">
        <v>64</v>
      </c>
      <c r="E7" s="75">
        <v>162</v>
      </c>
      <c r="F7" s="77"/>
      <c r="G7" s="114" t="s">
        <v>416</v>
      </c>
      <c r="H7" s="68"/>
      <c r="I7" s="78" t="s">
        <v>320</v>
      </c>
      <c r="J7" s="79"/>
      <c r="K7" s="79"/>
      <c r="L7" s="78" t="s">
        <v>897</v>
      </c>
      <c r="M7" s="82">
        <v>1</v>
      </c>
      <c r="N7" s="83">
        <v>4594.93505859375</v>
      </c>
      <c r="O7" s="83">
        <v>3860.351318359375</v>
      </c>
      <c r="P7" s="84"/>
      <c r="Q7" s="85"/>
      <c r="R7" s="108"/>
      <c r="S7" s="48"/>
      <c r="T7" s="48">
        <v>0</v>
      </c>
      <c r="U7" s="48">
        <v>1</v>
      </c>
      <c r="V7" s="49">
        <v>0</v>
      </c>
      <c r="W7" s="49">
        <v>0.009615</v>
      </c>
      <c r="X7" s="49">
        <v>0.007202</v>
      </c>
      <c r="Y7" s="49">
        <v>0.303637</v>
      </c>
      <c r="Z7" s="49">
        <v>0</v>
      </c>
      <c r="AA7" s="49">
        <v>0</v>
      </c>
      <c r="AB7" s="80">
        <v>7</v>
      </c>
      <c r="AC7" s="80"/>
      <c r="AD7" s="81"/>
      <c r="AE7" s="67" t="str">
        <f>REPLACE(INDEX(GroupVertices[Group],MATCH(Vertices[[#This Row],[Vertex]],GroupVertices[Vertex],0)),1,1,"")</f>
        <v>2</v>
      </c>
      <c r="AF7" s="48"/>
      <c r="AG7" s="48"/>
      <c r="AH7" s="48"/>
      <c r="AI7" s="48"/>
      <c r="AJ7" s="48" t="s">
        <v>400</v>
      </c>
      <c r="AK7" s="48" t="s">
        <v>400</v>
      </c>
      <c r="AL7" s="130" t="s">
        <v>1102</v>
      </c>
      <c r="AM7" s="130" t="s">
        <v>1102</v>
      </c>
      <c r="AN7" s="130" t="s">
        <v>1120</v>
      </c>
      <c r="AO7" s="130" t="s">
        <v>1120</v>
      </c>
      <c r="AP7" s="48">
        <v>0</v>
      </c>
      <c r="AQ7" s="49">
        <v>0</v>
      </c>
      <c r="AR7" s="48">
        <v>0</v>
      </c>
      <c r="AS7" s="49">
        <v>0</v>
      </c>
      <c r="AT7" s="48">
        <v>0</v>
      </c>
      <c r="AU7" s="49">
        <v>0</v>
      </c>
      <c r="AV7" s="48">
        <v>20</v>
      </c>
      <c r="AW7" s="49">
        <v>100</v>
      </c>
      <c r="AX7" s="48">
        <v>20</v>
      </c>
      <c r="AY7" s="67" t="s">
        <v>636</v>
      </c>
      <c r="AZ7" s="67">
        <v>43</v>
      </c>
      <c r="BA7" s="67">
        <v>7</v>
      </c>
      <c r="BB7" s="67">
        <v>30</v>
      </c>
      <c r="BC7" s="67">
        <v>21</v>
      </c>
      <c r="BD7" s="67"/>
      <c r="BE7" s="67" t="s">
        <v>685</v>
      </c>
      <c r="BF7" s="67" t="s">
        <v>726</v>
      </c>
      <c r="BG7" s="67"/>
      <c r="BH7" s="67"/>
      <c r="BI7" s="98">
        <v>43586.721296296295</v>
      </c>
      <c r="BJ7" s="67"/>
      <c r="BK7" s="67" t="b">
        <v>1</v>
      </c>
      <c r="BL7" s="67" t="b">
        <v>0</v>
      </c>
      <c r="BM7" s="67" t="b">
        <v>0</v>
      </c>
      <c r="BN7" s="67" t="s">
        <v>595</v>
      </c>
      <c r="BO7" s="67">
        <v>0</v>
      </c>
      <c r="BP7" s="67"/>
      <c r="BQ7" s="67" t="b">
        <v>0</v>
      </c>
      <c r="BR7" s="67" t="s">
        <v>842</v>
      </c>
      <c r="BS7" s="103" t="s">
        <v>847</v>
      </c>
      <c r="BT7" s="67" t="s">
        <v>66</v>
      </c>
    </row>
    <row r="8" spans="1:72" ht="29" customHeight="1">
      <c r="A8" s="66" t="s">
        <v>321</v>
      </c>
      <c r="C8" s="68"/>
      <c r="D8" s="68" t="s">
        <v>64</v>
      </c>
      <c r="E8" s="75">
        <v>243.81863699582755</v>
      </c>
      <c r="F8" s="77"/>
      <c r="G8" s="114" t="s">
        <v>417</v>
      </c>
      <c r="H8" s="68"/>
      <c r="I8" s="78" t="s">
        <v>321</v>
      </c>
      <c r="J8" s="79"/>
      <c r="K8" s="79"/>
      <c r="L8" s="78" t="s">
        <v>898</v>
      </c>
      <c r="M8" s="82">
        <v>186.99205003179986</v>
      </c>
      <c r="N8" s="83">
        <v>7561.6728515625</v>
      </c>
      <c r="O8" s="83">
        <v>4195.4853515625</v>
      </c>
      <c r="P8" s="84"/>
      <c r="Q8" s="85"/>
      <c r="R8" s="108"/>
      <c r="S8" s="48"/>
      <c r="T8" s="48">
        <v>0</v>
      </c>
      <c r="U8" s="48">
        <v>1</v>
      </c>
      <c r="V8" s="49">
        <v>0</v>
      </c>
      <c r="W8" s="49">
        <v>0.009615</v>
      </c>
      <c r="X8" s="49">
        <v>0.007202</v>
      </c>
      <c r="Y8" s="49">
        <v>0.303637</v>
      </c>
      <c r="Z8" s="49">
        <v>0</v>
      </c>
      <c r="AA8" s="49">
        <v>0</v>
      </c>
      <c r="AB8" s="80">
        <v>8</v>
      </c>
      <c r="AC8" s="80"/>
      <c r="AD8" s="81"/>
      <c r="AE8" s="67" t="str">
        <f>REPLACE(INDEX(GroupVertices[Group],MATCH(Vertices[[#This Row],[Vertex]],GroupVertices[Vertex],0)),1,1,"")</f>
        <v>2</v>
      </c>
      <c r="AF8" s="48" t="s">
        <v>392</v>
      </c>
      <c r="AG8" s="48" t="s">
        <v>392</v>
      </c>
      <c r="AH8" s="48" t="s">
        <v>397</v>
      </c>
      <c r="AI8" s="48" t="s">
        <v>397</v>
      </c>
      <c r="AJ8" s="48" t="s">
        <v>1098</v>
      </c>
      <c r="AK8" s="48" t="s">
        <v>401</v>
      </c>
      <c r="AL8" s="130" t="s">
        <v>1105</v>
      </c>
      <c r="AM8" s="130" t="s">
        <v>1115</v>
      </c>
      <c r="AN8" s="130" t="s">
        <v>1123</v>
      </c>
      <c r="AO8" s="130" t="s">
        <v>1123</v>
      </c>
      <c r="AP8" s="48">
        <v>0</v>
      </c>
      <c r="AQ8" s="49">
        <v>0</v>
      </c>
      <c r="AR8" s="48">
        <v>0</v>
      </c>
      <c r="AS8" s="49">
        <v>0</v>
      </c>
      <c r="AT8" s="48">
        <v>0</v>
      </c>
      <c r="AU8" s="49">
        <v>0</v>
      </c>
      <c r="AV8" s="48">
        <v>28</v>
      </c>
      <c r="AW8" s="49">
        <v>100</v>
      </c>
      <c r="AX8" s="48">
        <v>28</v>
      </c>
      <c r="AY8" s="67" t="s">
        <v>637</v>
      </c>
      <c r="AZ8" s="67">
        <v>321</v>
      </c>
      <c r="BA8" s="67">
        <v>358</v>
      </c>
      <c r="BB8" s="67">
        <v>780</v>
      </c>
      <c r="BC8" s="67">
        <v>3679</v>
      </c>
      <c r="BD8" s="67"/>
      <c r="BE8" s="67" t="s">
        <v>686</v>
      </c>
      <c r="BF8" s="67" t="s">
        <v>725</v>
      </c>
      <c r="BG8" s="67"/>
      <c r="BH8" s="67"/>
      <c r="BI8" s="98">
        <v>43380.78753472222</v>
      </c>
      <c r="BJ8" s="103" t="s">
        <v>776</v>
      </c>
      <c r="BK8" s="67" t="b">
        <v>1</v>
      </c>
      <c r="BL8" s="67" t="b">
        <v>0</v>
      </c>
      <c r="BM8" s="67" t="b">
        <v>1</v>
      </c>
      <c r="BN8" s="67" t="s">
        <v>595</v>
      </c>
      <c r="BO8" s="67">
        <v>1</v>
      </c>
      <c r="BP8" s="67"/>
      <c r="BQ8" s="67" t="b">
        <v>0</v>
      </c>
      <c r="BR8" s="67" t="s">
        <v>842</v>
      </c>
      <c r="BS8" s="103" t="s">
        <v>848</v>
      </c>
      <c r="BT8" s="67" t="s">
        <v>66</v>
      </c>
    </row>
    <row r="9" spans="1:72" ht="29" customHeight="1">
      <c r="A9" s="66" t="s">
        <v>322</v>
      </c>
      <c r="C9" s="68"/>
      <c r="D9" s="68" t="s">
        <v>64</v>
      </c>
      <c r="E9" s="75">
        <v>467.82920723226704</v>
      </c>
      <c r="F9" s="77"/>
      <c r="G9" s="114" t="s">
        <v>418</v>
      </c>
      <c r="H9" s="68"/>
      <c r="I9" s="78" t="s">
        <v>322</v>
      </c>
      <c r="J9" s="79"/>
      <c r="K9" s="79"/>
      <c r="L9" s="78" t="s">
        <v>899</v>
      </c>
      <c r="M9" s="82">
        <v>696.2181471274115</v>
      </c>
      <c r="N9" s="83">
        <v>8799.255859375</v>
      </c>
      <c r="O9" s="83">
        <v>4234.0380859375</v>
      </c>
      <c r="P9" s="84"/>
      <c r="Q9" s="85"/>
      <c r="R9" s="108"/>
      <c r="S9" s="48"/>
      <c r="T9" s="48">
        <v>0</v>
      </c>
      <c r="U9" s="48">
        <v>2</v>
      </c>
      <c r="V9" s="49">
        <v>0</v>
      </c>
      <c r="W9" s="49">
        <v>0.007353</v>
      </c>
      <c r="X9" s="49">
        <v>0.003833</v>
      </c>
      <c r="Y9" s="49">
        <v>0.473681</v>
      </c>
      <c r="Z9" s="49">
        <v>0.5</v>
      </c>
      <c r="AA9" s="49">
        <v>0</v>
      </c>
      <c r="AB9" s="80">
        <v>9</v>
      </c>
      <c r="AC9" s="80"/>
      <c r="AD9" s="81"/>
      <c r="AE9" s="67" t="str">
        <f>REPLACE(INDEX(GroupVertices[Group],MATCH(Vertices[[#This Row],[Vertex]],GroupVertices[Vertex],0)),1,1,"")</f>
        <v>4</v>
      </c>
      <c r="AF9" s="48"/>
      <c r="AG9" s="48"/>
      <c r="AH9" s="48"/>
      <c r="AI9" s="48"/>
      <c r="AJ9" s="48" t="s">
        <v>403</v>
      </c>
      <c r="AK9" s="48" t="s">
        <v>403</v>
      </c>
      <c r="AL9" s="130" t="s">
        <v>1106</v>
      </c>
      <c r="AM9" s="130" t="s">
        <v>1106</v>
      </c>
      <c r="AN9" s="130" t="s">
        <v>1069</v>
      </c>
      <c r="AO9" s="130" t="s">
        <v>1069</v>
      </c>
      <c r="AP9" s="48">
        <v>1</v>
      </c>
      <c r="AQ9" s="49">
        <v>3.5714285714285716</v>
      </c>
      <c r="AR9" s="48">
        <v>0</v>
      </c>
      <c r="AS9" s="49">
        <v>0</v>
      </c>
      <c r="AT9" s="48">
        <v>0</v>
      </c>
      <c r="AU9" s="49">
        <v>0</v>
      </c>
      <c r="AV9" s="48">
        <v>27</v>
      </c>
      <c r="AW9" s="49">
        <v>96.42857142857143</v>
      </c>
      <c r="AX9" s="48">
        <v>28</v>
      </c>
      <c r="AY9" s="67" t="s">
        <v>322</v>
      </c>
      <c r="AZ9" s="67">
        <v>1715</v>
      </c>
      <c r="BA9" s="67">
        <v>1319</v>
      </c>
      <c r="BB9" s="67">
        <v>30094</v>
      </c>
      <c r="BC9" s="67">
        <v>1912</v>
      </c>
      <c r="BD9" s="67"/>
      <c r="BE9" s="67" t="s">
        <v>687</v>
      </c>
      <c r="BF9" s="67" t="s">
        <v>727</v>
      </c>
      <c r="BG9" s="67"/>
      <c r="BH9" s="67"/>
      <c r="BI9" s="98">
        <v>40097.76756944445</v>
      </c>
      <c r="BJ9" s="67"/>
      <c r="BK9" s="67" t="b">
        <v>1</v>
      </c>
      <c r="BL9" s="67" t="b">
        <v>0</v>
      </c>
      <c r="BM9" s="67" t="b">
        <v>1</v>
      </c>
      <c r="BN9" s="67" t="s">
        <v>595</v>
      </c>
      <c r="BO9" s="67">
        <v>40</v>
      </c>
      <c r="BP9" s="103" t="s">
        <v>806</v>
      </c>
      <c r="BQ9" s="67" t="b">
        <v>0</v>
      </c>
      <c r="BR9" s="67" t="s">
        <v>842</v>
      </c>
      <c r="BS9" s="103" t="s">
        <v>849</v>
      </c>
      <c r="BT9" s="67" t="s">
        <v>66</v>
      </c>
    </row>
    <row r="10" spans="1:72" ht="29" customHeight="1">
      <c r="A10" s="66" t="s">
        <v>334</v>
      </c>
      <c r="C10" s="68"/>
      <c r="D10" s="68" t="s">
        <v>64</v>
      </c>
      <c r="E10" s="75">
        <v>230.06564673157163</v>
      </c>
      <c r="F10" s="77"/>
      <c r="G10" s="114" t="s">
        <v>812</v>
      </c>
      <c r="H10" s="68"/>
      <c r="I10" s="78" t="s">
        <v>334</v>
      </c>
      <c r="J10" s="79"/>
      <c r="K10" s="79"/>
      <c r="L10" s="78" t="s">
        <v>900</v>
      </c>
      <c r="M10" s="82">
        <v>155.72842908628365</v>
      </c>
      <c r="N10" s="83">
        <v>8649.20703125</v>
      </c>
      <c r="O10" s="83">
        <v>5381.9755859375</v>
      </c>
      <c r="P10" s="84"/>
      <c r="Q10" s="85"/>
      <c r="R10" s="108"/>
      <c r="S10" s="48"/>
      <c r="T10" s="48">
        <v>6</v>
      </c>
      <c r="U10" s="48">
        <v>1</v>
      </c>
      <c r="V10" s="49">
        <v>101.47619</v>
      </c>
      <c r="W10" s="49">
        <v>0.010753</v>
      </c>
      <c r="X10" s="49">
        <v>0.026494</v>
      </c>
      <c r="Y10" s="49">
        <v>1.287985</v>
      </c>
      <c r="Z10" s="49">
        <v>0.3333333333333333</v>
      </c>
      <c r="AA10" s="49">
        <v>0</v>
      </c>
      <c r="AB10" s="80">
        <v>10</v>
      </c>
      <c r="AC10" s="80"/>
      <c r="AD10" s="81"/>
      <c r="AE10" s="67" t="str">
        <f>REPLACE(INDEX(GroupVertices[Group],MATCH(Vertices[[#This Row],[Vertex]],GroupVertices[Vertex],0)),1,1,"")</f>
        <v>4</v>
      </c>
      <c r="AF10" s="48"/>
      <c r="AG10" s="48"/>
      <c r="AH10" s="48"/>
      <c r="AI10" s="48"/>
      <c r="AJ10" s="48" t="s">
        <v>403</v>
      </c>
      <c r="AK10" s="48" t="s">
        <v>403</v>
      </c>
      <c r="AL10" s="130" t="s">
        <v>1106</v>
      </c>
      <c r="AM10" s="130" t="s">
        <v>1106</v>
      </c>
      <c r="AN10" s="130" t="s">
        <v>1069</v>
      </c>
      <c r="AO10" s="130" t="s">
        <v>1069</v>
      </c>
      <c r="AP10" s="48">
        <v>1</v>
      </c>
      <c r="AQ10" s="49">
        <v>3.5714285714285716</v>
      </c>
      <c r="AR10" s="48">
        <v>0</v>
      </c>
      <c r="AS10" s="49">
        <v>0</v>
      </c>
      <c r="AT10" s="48">
        <v>0</v>
      </c>
      <c r="AU10" s="49">
        <v>0</v>
      </c>
      <c r="AV10" s="48">
        <v>27</v>
      </c>
      <c r="AW10" s="49">
        <v>96.42857142857143</v>
      </c>
      <c r="AX10" s="48">
        <v>28</v>
      </c>
      <c r="AY10" s="67" t="s">
        <v>638</v>
      </c>
      <c r="AZ10" s="67">
        <v>1033</v>
      </c>
      <c r="BA10" s="67">
        <v>299</v>
      </c>
      <c r="BB10" s="67">
        <v>1127</v>
      </c>
      <c r="BC10" s="67">
        <v>221</v>
      </c>
      <c r="BD10" s="67"/>
      <c r="BE10" s="67" t="s">
        <v>688</v>
      </c>
      <c r="BF10" s="67" t="s">
        <v>728</v>
      </c>
      <c r="BG10" s="67"/>
      <c r="BH10" s="67"/>
      <c r="BI10" s="98">
        <v>40773.82944444445</v>
      </c>
      <c r="BJ10" s="103" t="s">
        <v>777</v>
      </c>
      <c r="BK10" s="67" t="b">
        <v>1</v>
      </c>
      <c r="BL10" s="67" t="b">
        <v>0</v>
      </c>
      <c r="BM10" s="67" t="b">
        <v>1</v>
      </c>
      <c r="BN10" s="67" t="s">
        <v>595</v>
      </c>
      <c r="BO10" s="67">
        <v>1</v>
      </c>
      <c r="BP10" s="103" t="s">
        <v>806</v>
      </c>
      <c r="BQ10" s="67" t="b">
        <v>0</v>
      </c>
      <c r="BR10" s="67" t="s">
        <v>842</v>
      </c>
      <c r="BS10" s="103" t="s">
        <v>850</v>
      </c>
      <c r="BT10" s="67" t="s">
        <v>66</v>
      </c>
    </row>
    <row r="11" spans="1:72" ht="29" customHeight="1">
      <c r="A11" s="66" t="s">
        <v>339</v>
      </c>
      <c r="C11" s="68"/>
      <c r="D11" s="68" t="s">
        <v>64</v>
      </c>
      <c r="E11" s="75">
        <v>1000</v>
      </c>
      <c r="F11" s="77"/>
      <c r="G11" s="114" t="s">
        <v>813</v>
      </c>
      <c r="H11" s="68"/>
      <c r="I11" s="78" t="s">
        <v>339</v>
      </c>
      <c r="J11" s="79"/>
      <c r="K11" s="79"/>
      <c r="L11" s="78" t="s">
        <v>901</v>
      </c>
      <c r="M11" s="82">
        <v>2268.937248251007</v>
      </c>
      <c r="N11" s="83">
        <v>8407.322265625</v>
      </c>
      <c r="O11" s="83">
        <v>2165.47021484375</v>
      </c>
      <c r="P11" s="84"/>
      <c r="Q11" s="85"/>
      <c r="R11" s="108"/>
      <c r="S11" s="48"/>
      <c r="T11" s="48">
        <v>6</v>
      </c>
      <c r="U11" s="48">
        <v>0</v>
      </c>
      <c r="V11" s="49">
        <v>88.714286</v>
      </c>
      <c r="W11" s="49">
        <v>0.01087</v>
      </c>
      <c r="X11" s="49">
        <v>0.018008</v>
      </c>
      <c r="Y11" s="49">
        <v>1.180827</v>
      </c>
      <c r="Z11" s="49">
        <v>0.23333333333333334</v>
      </c>
      <c r="AA11" s="49">
        <v>0</v>
      </c>
      <c r="AB11" s="80">
        <v>11</v>
      </c>
      <c r="AC11" s="80"/>
      <c r="AD11" s="81"/>
      <c r="AE11" s="67" t="str">
        <f>REPLACE(INDEX(GroupVertices[Group],MATCH(Vertices[[#This Row],[Vertex]],GroupVertices[Vertex],0)),1,1,"")</f>
        <v>4</v>
      </c>
      <c r="AF11" s="48"/>
      <c r="AG11" s="48"/>
      <c r="AH11" s="48"/>
      <c r="AI11" s="48"/>
      <c r="AJ11" s="48"/>
      <c r="AK11" s="48"/>
      <c r="AL11" s="48"/>
      <c r="AM11" s="48"/>
      <c r="AN11" s="48"/>
      <c r="AO11" s="48"/>
      <c r="AP11" s="48"/>
      <c r="AQ11" s="49"/>
      <c r="AR11" s="48"/>
      <c r="AS11" s="49"/>
      <c r="AT11" s="48"/>
      <c r="AU11" s="49"/>
      <c r="AV11" s="48"/>
      <c r="AW11" s="49"/>
      <c r="AX11" s="48"/>
      <c r="AY11" s="67" t="s">
        <v>639</v>
      </c>
      <c r="AZ11" s="67">
        <v>54</v>
      </c>
      <c r="BA11" s="67">
        <v>4287</v>
      </c>
      <c r="BB11" s="67">
        <v>214</v>
      </c>
      <c r="BC11" s="67">
        <v>46</v>
      </c>
      <c r="BD11" s="67"/>
      <c r="BE11" s="67" t="s">
        <v>689</v>
      </c>
      <c r="BF11" s="67"/>
      <c r="BG11" s="67"/>
      <c r="BH11" s="67"/>
      <c r="BI11" s="98">
        <v>42917.57313657407</v>
      </c>
      <c r="BJ11" s="67"/>
      <c r="BK11" s="67" t="b">
        <v>1</v>
      </c>
      <c r="BL11" s="67" t="b">
        <v>0</v>
      </c>
      <c r="BM11" s="67" t="b">
        <v>0</v>
      </c>
      <c r="BN11" s="67" t="s">
        <v>803</v>
      </c>
      <c r="BO11" s="67">
        <v>30</v>
      </c>
      <c r="BP11" s="67"/>
      <c r="BQ11" s="67" t="b">
        <v>0</v>
      </c>
      <c r="BR11" s="67" t="s">
        <v>842</v>
      </c>
      <c r="BS11" s="103" t="s">
        <v>851</v>
      </c>
      <c r="BT11" s="67" t="s">
        <v>65</v>
      </c>
    </row>
    <row r="12" spans="1:72" ht="29" customHeight="1">
      <c r="A12" s="66" t="s">
        <v>324</v>
      </c>
      <c r="C12" s="68"/>
      <c r="D12" s="68" t="s">
        <v>64</v>
      </c>
      <c r="E12" s="75">
        <v>581.8158553546593</v>
      </c>
      <c r="F12" s="77"/>
      <c r="G12" s="114" t="s">
        <v>420</v>
      </c>
      <c r="H12" s="68"/>
      <c r="I12" s="78" t="s">
        <v>324</v>
      </c>
      <c r="J12" s="79"/>
      <c r="K12" s="79"/>
      <c r="L12" s="78" t="s">
        <v>902</v>
      </c>
      <c r="M12" s="82">
        <v>955.3352766588933</v>
      </c>
      <c r="N12" s="83">
        <v>7545.6572265625</v>
      </c>
      <c r="O12" s="83">
        <v>8049.47998046875</v>
      </c>
      <c r="P12" s="84"/>
      <c r="Q12" s="85"/>
      <c r="R12" s="108"/>
      <c r="S12" s="48"/>
      <c r="T12" s="48">
        <v>3</v>
      </c>
      <c r="U12" s="48">
        <v>34</v>
      </c>
      <c r="V12" s="49">
        <v>692.614286</v>
      </c>
      <c r="W12" s="49">
        <v>0.015873</v>
      </c>
      <c r="X12" s="49">
        <v>0.073372</v>
      </c>
      <c r="Y12" s="49">
        <v>5.990745</v>
      </c>
      <c r="Z12" s="49">
        <v>0.06638655462184874</v>
      </c>
      <c r="AA12" s="49">
        <v>0.05714285714285714</v>
      </c>
      <c r="AB12" s="80">
        <v>12</v>
      </c>
      <c r="AC12" s="80"/>
      <c r="AD12" s="81"/>
      <c r="AE12" s="67" t="str">
        <f>REPLACE(INDEX(GroupVertices[Group],MATCH(Vertices[[#This Row],[Vertex]],GroupVertices[Vertex],0)),1,1,"")</f>
        <v>3</v>
      </c>
      <c r="AF12" s="48" t="s">
        <v>1095</v>
      </c>
      <c r="AG12" s="48" t="s">
        <v>1095</v>
      </c>
      <c r="AH12" s="48" t="s">
        <v>397</v>
      </c>
      <c r="AI12" s="48" t="s">
        <v>397</v>
      </c>
      <c r="AJ12" s="48" t="s">
        <v>1098</v>
      </c>
      <c r="AK12" s="48" t="s">
        <v>401</v>
      </c>
      <c r="AL12" s="130" t="s">
        <v>1107</v>
      </c>
      <c r="AM12" s="130" t="s">
        <v>1116</v>
      </c>
      <c r="AN12" s="130" t="s">
        <v>1124</v>
      </c>
      <c r="AO12" s="130" t="s">
        <v>1124</v>
      </c>
      <c r="AP12" s="48">
        <v>3</v>
      </c>
      <c r="AQ12" s="49">
        <v>1.7543859649122806</v>
      </c>
      <c r="AR12" s="48">
        <v>2</v>
      </c>
      <c r="AS12" s="49">
        <v>1.1695906432748537</v>
      </c>
      <c r="AT12" s="48">
        <v>0</v>
      </c>
      <c r="AU12" s="49">
        <v>0</v>
      </c>
      <c r="AV12" s="48">
        <v>166</v>
      </c>
      <c r="AW12" s="49">
        <v>97.07602339181287</v>
      </c>
      <c r="AX12" s="48">
        <v>171</v>
      </c>
      <c r="AY12" s="67" t="s">
        <v>640</v>
      </c>
      <c r="AZ12" s="67">
        <v>2130</v>
      </c>
      <c r="BA12" s="67">
        <v>1808</v>
      </c>
      <c r="BB12" s="67">
        <v>8194</v>
      </c>
      <c r="BC12" s="67">
        <v>7788</v>
      </c>
      <c r="BD12" s="67"/>
      <c r="BE12" s="67" t="s">
        <v>690</v>
      </c>
      <c r="BF12" s="67" t="s">
        <v>729</v>
      </c>
      <c r="BG12" s="103" t="s">
        <v>755</v>
      </c>
      <c r="BH12" s="67"/>
      <c r="BI12" s="98">
        <v>42278.42581018519</v>
      </c>
      <c r="BJ12" s="103" t="s">
        <v>778</v>
      </c>
      <c r="BK12" s="67" t="b">
        <v>0</v>
      </c>
      <c r="BL12" s="67" t="b">
        <v>0</v>
      </c>
      <c r="BM12" s="67" t="b">
        <v>1</v>
      </c>
      <c r="BN12" s="67" t="s">
        <v>595</v>
      </c>
      <c r="BO12" s="67">
        <v>6</v>
      </c>
      <c r="BP12" s="103" t="s">
        <v>806</v>
      </c>
      <c r="BQ12" s="67" t="b">
        <v>0</v>
      </c>
      <c r="BR12" s="67" t="s">
        <v>842</v>
      </c>
      <c r="BS12" s="103" t="s">
        <v>852</v>
      </c>
      <c r="BT12" s="67" t="s">
        <v>66</v>
      </c>
    </row>
    <row r="13" spans="1:72" ht="29" customHeight="1">
      <c r="A13" s="66" t="s">
        <v>325</v>
      </c>
      <c r="C13" s="68"/>
      <c r="D13" s="68" t="s">
        <v>64</v>
      </c>
      <c r="E13" s="75">
        <v>397.19944367176635</v>
      </c>
      <c r="F13" s="77"/>
      <c r="G13" s="114" t="s">
        <v>421</v>
      </c>
      <c r="H13" s="68"/>
      <c r="I13" s="78" t="s">
        <v>325</v>
      </c>
      <c r="J13" s="79"/>
      <c r="K13" s="79"/>
      <c r="L13" s="78" t="s">
        <v>903</v>
      </c>
      <c r="M13" s="82">
        <v>535.6609073563706</v>
      </c>
      <c r="N13" s="83">
        <v>8652.1962890625</v>
      </c>
      <c r="O13" s="83">
        <v>942.5286865234375</v>
      </c>
      <c r="P13" s="84"/>
      <c r="Q13" s="85"/>
      <c r="R13" s="108"/>
      <c r="S13" s="48"/>
      <c r="T13" s="48">
        <v>1</v>
      </c>
      <c r="U13" s="48">
        <v>1</v>
      </c>
      <c r="V13" s="49">
        <v>0</v>
      </c>
      <c r="W13" s="49">
        <v>0</v>
      </c>
      <c r="X13" s="49">
        <v>0</v>
      </c>
      <c r="Y13" s="49">
        <v>0.999989</v>
      </c>
      <c r="Z13" s="49">
        <v>0</v>
      </c>
      <c r="AA13" s="49" t="s">
        <v>215</v>
      </c>
      <c r="AB13" s="80">
        <v>13</v>
      </c>
      <c r="AC13" s="80"/>
      <c r="AD13" s="81"/>
      <c r="AE13" s="67" t="str">
        <f>REPLACE(INDEX(GroupVertices[Group],MATCH(Vertices[[#This Row],[Vertex]],GroupVertices[Vertex],0)),1,1,"")</f>
        <v>5</v>
      </c>
      <c r="AF13" s="48" t="s">
        <v>391</v>
      </c>
      <c r="AG13" s="48" t="s">
        <v>391</v>
      </c>
      <c r="AH13" s="48" t="s">
        <v>397</v>
      </c>
      <c r="AI13" s="48" t="s">
        <v>397</v>
      </c>
      <c r="AJ13" s="48" t="s">
        <v>404</v>
      </c>
      <c r="AK13" s="48" t="s">
        <v>404</v>
      </c>
      <c r="AL13" s="130" t="s">
        <v>1104</v>
      </c>
      <c r="AM13" s="130" t="s">
        <v>1104</v>
      </c>
      <c r="AN13" s="130" t="s">
        <v>1125</v>
      </c>
      <c r="AO13" s="130" t="s">
        <v>1125</v>
      </c>
      <c r="AP13" s="48">
        <v>0</v>
      </c>
      <c r="AQ13" s="49">
        <v>0</v>
      </c>
      <c r="AR13" s="48">
        <v>0</v>
      </c>
      <c r="AS13" s="49">
        <v>0</v>
      </c>
      <c r="AT13" s="48">
        <v>0</v>
      </c>
      <c r="AU13" s="49">
        <v>0</v>
      </c>
      <c r="AV13" s="48">
        <v>4</v>
      </c>
      <c r="AW13" s="49">
        <v>100</v>
      </c>
      <c r="AX13" s="48">
        <v>4</v>
      </c>
      <c r="AY13" s="67" t="s">
        <v>641</v>
      </c>
      <c r="AZ13" s="67">
        <v>2310</v>
      </c>
      <c r="BA13" s="67">
        <v>1016</v>
      </c>
      <c r="BB13" s="67">
        <v>1576</v>
      </c>
      <c r="BC13" s="67">
        <v>3749</v>
      </c>
      <c r="BD13" s="67"/>
      <c r="BE13" s="67" t="s">
        <v>691</v>
      </c>
      <c r="BF13" s="67" t="s">
        <v>730</v>
      </c>
      <c r="BG13" s="67"/>
      <c r="BH13" s="67"/>
      <c r="BI13" s="98">
        <v>40214.13659722222</v>
      </c>
      <c r="BJ13" s="103" t="s">
        <v>779</v>
      </c>
      <c r="BK13" s="67" t="b">
        <v>1</v>
      </c>
      <c r="BL13" s="67" t="b">
        <v>0</v>
      </c>
      <c r="BM13" s="67" t="b">
        <v>1</v>
      </c>
      <c r="BN13" s="67" t="s">
        <v>595</v>
      </c>
      <c r="BO13" s="67">
        <v>16</v>
      </c>
      <c r="BP13" s="103" t="s">
        <v>806</v>
      </c>
      <c r="BQ13" s="67" t="b">
        <v>0</v>
      </c>
      <c r="BR13" s="67" t="s">
        <v>842</v>
      </c>
      <c r="BS13" s="103" t="s">
        <v>853</v>
      </c>
      <c r="BT13" s="67" t="s">
        <v>66</v>
      </c>
    </row>
    <row r="14" spans="1:72" ht="29" customHeight="1">
      <c r="A14" s="66" t="s">
        <v>326</v>
      </c>
      <c r="C14" s="68"/>
      <c r="D14" s="68" t="s">
        <v>64</v>
      </c>
      <c r="E14" s="75">
        <v>175.28678720445063</v>
      </c>
      <c r="F14" s="77"/>
      <c r="G14" s="114" t="s">
        <v>422</v>
      </c>
      <c r="H14" s="68"/>
      <c r="I14" s="78" t="s">
        <v>326</v>
      </c>
      <c r="J14" s="79"/>
      <c r="K14" s="79"/>
      <c r="L14" s="78" t="s">
        <v>904</v>
      </c>
      <c r="M14" s="82">
        <v>31.20383718465126</v>
      </c>
      <c r="N14" s="83">
        <v>6194.4150390625</v>
      </c>
      <c r="O14" s="83">
        <v>8089.3076171875</v>
      </c>
      <c r="P14" s="84"/>
      <c r="Q14" s="85"/>
      <c r="R14" s="108"/>
      <c r="S14" s="48"/>
      <c r="T14" s="48">
        <v>1</v>
      </c>
      <c r="U14" s="48">
        <v>2</v>
      </c>
      <c r="V14" s="49">
        <v>0</v>
      </c>
      <c r="W14" s="49">
        <v>0.009259</v>
      </c>
      <c r="X14" s="49">
        <v>0.008699</v>
      </c>
      <c r="Y14" s="49">
        <v>0.458426</v>
      </c>
      <c r="Z14" s="49">
        <v>1</v>
      </c>
      <c r="AA14" s="49">
        <v>0.5</v>
      </c>
      <c r="AB14" s="80">
        <v>14</v>
      </c>
      <c r="AC14" s="80"/>
      <c r="AD14" s="81"/>
      <c r="AE14" s="67" t="str">
        <f>REPLACE(INDEX(GroupVertices[Group],MATCH(Vertices[[#This Row],[Vertex]],GroupVertices[Vertex],0)),1,1,"")</f>
        <v>3</v>
      </c>
      <c r="AF14" s="48"/>
      <c r="AG14" s="48"/>
      <c r="AH14" s="48"/>
      <c r="AI14" s="48"/>
      <c r="AJ14" s="48" t="s">
        <v>405</v>
      </c>
      <c r="AK14" s="48" t="s">
        <v>405</v>
      </c>
      <c r="AL14" s="130" t="s">
        <v>1108</v>
      </c>
      <c r="AM14" s="130" t="s">
        <v>1117</v>
      </c>
      <c r="AN14" s="130" t="s">
        <v>1126</v>
      </c>
      <c r="AO14" s="130" t="s">
        <v>1126</v>
      </c>
      <c r="AP14" s="48">
        <v>1</v>
      </c>
      <c r="AQ14" s="49">
        <v>1.4705882352941178</v>
      </c>
      <c r="AR14" s="48">
        <v>0</v>
      </c>
      <c r="AS14" s="49">
        <v>0</v>
      </c>
      <c r="AT14" s="48">
        <v>0</v>
      </c>
      <c r="AU14" s="49">
        <v>0</v>
      </c>
      <c r="AV14" s="48">
        <v>67</v>
      </c>
      <c r="AW14" s="49">
        <v>98.52941176470588</v>
      </c>
      <c r="AX14" s="48">
        <v>68</v>
      </c>
      <c r="AY14" s="67" t="s">
        <v>642</v>
      </c>
      <c r="AZ14" s="67">
        <v>193</v>
      </c>
      <c r="BA14" s="67">
        <v>64</v>
      </c>
      <c r="BB14" s="67">
        <v>93</v>
      </c>
      <c r="BC14" s="67">
        <v>571</v>
      </c>
      <c r="BD14" s="67"/>
      <c r="BE14" s="67" t="s">
        <v>692</v>
      </c>
      <c r="BF14" s="67" t="s">
        <v>731</v>
      </c>
      <c r="BG14" s="67"/>
      <c r="BH14" s="67"/>
      <c r="BI14" s="98">
        <v>43285.056446759256</v>
      </c>
      <c r="BJ14" s="103" t="s">
        <v>780</v>
      </c>
      <c r="BK14" s="67" t="b">
        <v>1</v>
      </c>
      <c r="BL14" s="67" t="b">
        <v>0</v>
      </c>
      <c r="BM14" s="67" t="b">
        <v>1</v>
      </c>
      <c r="BN14" s="67" t="s">
        <v>595</v>
      </c>
      <c r="BO14" s="67">
        <v>1</v>
      </c>
      <c r="BP14" s="67"/>
      <c r="BQ14" s="67" t="b">
        <v>0</v>
      </c>
      <c r="BR14" s="67" t="s">
        <v>842</v>
      </c>
      <c r="BS14" s="103" t="s">
        <v>854</v>
      </c>
      <c r="BT14" s="67" t="s">
        <v>66</v>
      </c>
    </row>
    <row r="15" spans="1:72" ht="29" customHeight="1">
      <c r="A15" s="66" t="s">
        <v>327</v>
      </c>
      <c r="C15" s="68"/>
      <c r="D15" s="68" t="s">
        <v>64</v>
      </c>
      <c r="E15" s="75">
        <v>294.86787204450627</v>
      </c>
      <c r="F15" s="77"/>
      <c r="G15" s="114" t="s">
        <v>423</v>
      </c>
      <c r="H15" s="68"/>
      <c r="I15" s="78" t="s">
        <v>327</v>
      </c>
      <c r="J15" s="79"/>
      <c r="K15" s="79"/>
      <c r="L15" s="78" t="s">
        <v>905</v>
      </c>
      <c r="M15" s="82">
        <v>303.03837184651263</v>
      </c>
      <c r="N15" s="83">
        <v>6010.27685546875</v>
      </c>
      <c r="O15" s="83">
        <v>7548.90380859375</v>
      </c>
      <c r="P15" s="84"/>
      <c r="Q15" s="85"/>
      <c r="R15" s="108"/>
      <c r="S15" s="48"/>
      <c r="T15" s="48">
        <v>6</v>
      </c>
      <c r="U15" s="48">
        <v>4</v>
      </c>
      <c r="V15" s="49">
        <v>103.857143</v>
      </c>
      <c r="W15" s="49">
        <v>0.010526</v>
      </c>
      <c r="X15" s="49">
        <v>0.027615</v>
      </c>
      <c r="Y15" s="49">
        <v>1.341836</v>
      </c>
      <c r="Z15" s="49">
        <v>0.36666666666666664</v>
      </c>
      <c r="AA15" s="49">
        <v>0.3333333333333333</v>
      </c>
      <c r="AB15" s="80">
        <v>15</v>
      </c>
      <c r="AC15" s="80"/>
      <c r="AD15" s="81"/>
      <c r="AE15" s="67" t="str">
        <f>REPLACE(INDEX(GroupVertices[Group],MATCH(Vertices[[#This Row],[Vertex]],GroupVertices[Vertex],0)),1,1,"")</f>
        <v>3</v>
      </c>
      <c r="AF15" s="48"/>
      <c r="AG15" s="48"/>
      <c r="AH15" s="48"/>
      <c r="AI15" s="48"/>
      <c r="AJ15" s="48" t="s">
        <v>403</v>
      </c>
      <c r="AK15" s="48" t="s">
        <v>403</v>
      </c>
      <c r="AL15" s="130" t="s">
        <v>1109</v>
      </c>
      <c r="AM15" s="130" t="s">
        <v>1118</v>
      </c>
      <c r="AN15" s="130" t="s">
        <v>1127</v>
      </c>
      <c r="AO15" s="130" t="s">
        <v>1131</v>
      </c>
      <c r="AP15" s="48">
        <v>4</v>
      </c>
      <c r="AQ15" s="49">
        <v>5.797101449275362</v>
      </c>
      <c r="AR15" s="48">
        <v>2</v>
      </c>
      <c r="AS15" s="49">
        <v>2.898550724637681</v>
      </c>
      <c r="AT15" s="48">
        <v>0</v>
      </c>
      <c r="AU15" s="49">
        <v>0</v>
      </c>
      <c r="AV15" s="48">
        <v>63</v>
      </c>
      <c r="AW15" s="49">
        <v>91.30434782608695</v>
      </c>
      <c r="AX15" s="48">
        <v>69</v>
      </c>
      <c r="AY15" s="67" t="s">
        <v>643</v>
      </c>
      <c r="AZ15" s="67">
        <v>1057</v>
      </c>
      <c r="BA15" s="67">
        <v>577</v>
      </c>
      <c r="BB15" s="67">
        <v>4865</v>
      </c>
      <c r="BC15" s="67">
        <v>2981</v>
      </c>
      <c r="BD15" s="67"/>
      <c r="BE15" s="67" t="s">
        <v>693</v>
      </c>
      <c r="BF15" s="67" t="s">
        <v>732</v>
      </c>
      <c r="BG15" s="67"/>
      <c r="BH15" s="67"/>
      <c r="BI15" s="98">
        <v>39898.14524305556</v>
      </c>
      <c r="BJ15" s="103" t="s">
        <v>781</v>
      </c>
      <c r="BK15" s="67" t="b">
        <v>0</v>
      </c>
      <c r="BL15" s="67" t="b">
        <v>0</v>
      </c>
      <c r="BM15" s="67" t="b">
        <v>1</v>
      </c>
      <c r="BN15" s="67" t="s">
        <v>595</v>
      </c>
      <c r="BO15" s="67">
        <v>5</v>
      </c>
      <c r="BP15" s="103" t="s">
        <v>807</v>
      </c>
      <c r="BQ15" s="67" t="b">
        <v>0</v>
      </c>
      <c r="BR15" s="67" t="s">
        <v>842</v>
      </c>
      <c r="BS15" s="103" t="s">
        <v>855</v>
      </c>
      <c r="BT15" s="67" t="s">
        <v>66</v>
      </c>
    </row>
    <row r="16" spans="1:72" ht="29" customHeight="1">
      <c r="A16" s="66" t="s">
        <v>340</v>
      </c>
      <c r="C16" s="68"/>
      <c r="D16" s="68" t="s">
        <v>64</v>
      </c>
      <c r="E16" s="75">
        <v>249.87927677329623</v>
      </c>
      <c r="F16" s="77"/>
      <c r="G16" s="114" t="s">
        <v>814</v>
      </c>
      <c r="H16" s="68"/>
      <c r="I16" s="78" t="s">
        <v>340</v>
      </c>
      <c r="J16" s="79"/>
      <c r="K16" s="79"/>
      <c r="L16" s="78" t="s">
        <v>906</v>
      </c>
      <c r="M16" s="82">
        <v>200.7692389230443</v>
      </c>
      <c r="N16" s="83">
        <v>4550.5654296875</v>
      </c>
      <c r="O16" s="83">
        <v>7277.876953125</v>
      </c>
      <c r="P16" s="84"/>
      <c r="Q16" s="85"/>
      <c r="R16" s="108"/>
      <c r="S16" s="48"/>
      <c r="T16" s="48">
        <v>1</v>
      </c>
      <c r="U16" s="48">
        <v>0</v>
      </c>
      <c r="V16" s="49">
        <v>0</v>
      </c>
      <c r="W16" s="49">
        <v>0.007042</v>
      </c>
      <c r="X16" s="49">
        <v>0.002379</v>
      </c>
      <c r="Y16" s="49">
        <v>0.312937</v>
      </c>
      <c r="Z16" s="49">
        <v>0</v>
      </c>
      <c r="AA16" s="49">
        <v>0</v>
      </c>
      <c r="AB16" s="80">
        <v>16</v>
      </c>
      <c r="AC16" s="80"/>
      <c r="AD16" s="81"/>
      <c r="AE16" s="67" t="str">
        <f>REPLACE(INDEX(GroupVertices[Group],MATCH(Vertices[[#This Row],[Vertex]],GroupVertices[Vertex],0)),1,1,"")</f>
        <v>3</v>
      </c>
      <c r="AF16" s="48"/>
      <c r="AG16" s="48"/>
      <c r="AH16" s="48"/>
      <c r="AI16" s="48"/>
      <c r="AJ16" s="48"/>
      <c r="AK16" s="48"/>
      <c r="AL16" s="48"/>
      <c r="AM16" s="48"/>
      <c r="AN16" s="48"/>
      <c r="AO16" s="48"/>
      <c r="AP16" s="48"/>
      <c r="AQ16" s="49"/>
      <c r="AR16" s="48"/>
      <c r="AS16" s="49"/>
      <c r="AT16" s="48"/>
      <c r="AU16" s="49"/>
      <c r="AV16" s="48"/>
      <c r="AW16" s="49"/>
      <c r="AX16" s="48"/>
      <c r="AY16" s="67" t="s">
        <v>644</v>
      </c>
      <c r="AZ16" s="67">
        <v>403</v>
      </c>
      <c r="BA16" s="67">
        <v>384</v>
      </c>
      <c r="BB16" s="67">
        <v>1273</v>
      </c>
      <c r="BC16" s="67">
        <v>959</v>
      </c>
      <c r="BD16" s="67"/>
      <c r="BE16" s="67" t="s">
        <v>694</v>
      </c>
      <c r="BF16" s="67" t="s">
        <v>733</v>
      </c>
      <c r="BG16" s="67"/>
      <c r="BH16" s="67"/>
      <c r="BI16" s="98">
        <v>42282.5324537037</v>
      </c>
      <c r="BJ16" s="103" t="s">
        <v>782</v>
      </c>
      <c r="BK16" s="67" t="b">
        <v>0</v>
      </c>
      <c r="BL16" s="67" t="b">
        <v>0</v>
      </c>
      <c r="BM16" s="67" t="b">
        <v>1</v>
      </c>
      <c r="BN16" s="67" t="s">
        <v>595</v>
      </c>
      <c r="BO16" s="67">
        <v>8</v>
      </c>
      <c r="BP16" s="103" t="s">
        <v>806</v>
      </c>
      <c r="BQ16" s="67" t="b">
        <v>0</v>
      </c>
      <c r="BR16" s="67" t="s">
        <v>842</v>
      </c>
      <c r="BS16" s="103" t="s">
        <v>856</v>
      </c>
      <c r="BT16" s="67" t="s">
        <v>65</v>
      </c>
    </row>
    <row r="17" spans="1:72" ht="29" customHeight="1">
      <c r="A17" s="66" t="s">
        <v>328</v>
      </c>
      <c r="C17" s="68"/>
      <c r="D17" s="68" t="s">
        <v>64</v>
      </c>
      <c r="E17" s="75">
        <v>183.9115438108484</v>
      </c>
      <c r="F17" s="77"/>
      <c r="G17" s="114" t="s">
        <v>424</v>
      </c>
      <c r="H17" s="68"/>
      <c r="I17" s="78" t="s">
        <v>328</v>
      </c>
      <c r="J17" s="79"/>
      <c r="K17" s="79"/>
      <c r="L17" s="78" t="s">
        <v>907</v>
      </c>
      <c r="M17" s="82">
        <v>50.809836760652956</v>
      </c>
      <c r="N17" s="83">
        <v>1674.24365234375</v>
      </c>
      <c r="O17" s="83">
        <v>2888.858642578125</v>
      </c>
      <c r="P17" s="84"/>
      <c r="Q17" s="85"/>
      <c r="R17" s="108"/>
      <c r="S17" s="48"/>
      <c r="T17" s="48">
        <v>0</v>
      </c>
      <c r="U17" s="48">
        <v>8</v>
      </c>
      <c r="V17" s="49">
        <v>193.352381</v>
      </c>
      <c r="W17" s="49">
        <v>0.010753</v>
      </c>
      <c r="X17" s="49">
        <v>0.017918</v>
      </c>
      <c r="Y17" s="49">
        <v>1.625173</v>
      </c>
      <c r="Z17" s="49">
        <v>0.08928571428571429</v>
      </c>
      <c r="AA17" s="49">
        <v>0</v>
      </c>
      <c r="AB17" s="80">
        <v>17</v>
      </c>
      <c r="AC17" s="80"/>
      <c r="AD17" s="81"/>
      <c r="AE17" s="67" t="str">
        <f>REPLACE(INDEX(GroupVertices[Group],MATCH(Vertices[[#This Row],[Vertex]],GroupVertices[Vertex],0)),1,1,"")</f>
        <v>1</v>
      </c>
      <c r="AF17" s="48"/>
      <c r="AG17" s="48"/>
      <c r="AH17" s="48"/>
      <c r="AI17" s="48"/>
      <c r="AJ17" s="48" t="s">
        <v>1099</v>
      </c>
      <c r="AK17" s="48" t="s">
        <v>1101</v>
      </c>
      <c r="AL17" s="130" t="s">
        <v>1110</v>
      </c>
      <c r="AM17" s="130" t="s">
        <v>1119</v>
      </c>
      <c r="AN17" s="130" t="s">
        <v>1128</v>
      </c>
      <c r="AO17" s="130" t="s">
        <v>1128</v>
      </c>
      <c r="AP17" s="48">
        <v>2</v>
      </c>
      <c r="AQ17" s="49">
        <v>3.5714285714285716</v>
      </c>
      <c r="AR17" s="48">
        <v>0</v>
      </c>
      <c r="AS17" s="49">
        <v>0</v>
      </c>
      <c r="AT17" s="48">
        <v>0</v>
      </c>
      <c r="AU17" s="49">
        <v>0</v>
      </c>
      <c r="AV17" s="48">
        <v>54</v>
      </c>
      <c r="AW17" s="49">
        <v>96.42857142857143</v>
      </c>
      <c r="AX17" s="48">
        <v>56</v>
      </c>
      <c r="AY17" s="67" t="s">
        <v>645</v>
      </c>
      <c r="AZ17" s="67">
        <v>250</v>
      </c>
      <c r="BA17" s="67">
        <v>101</v>
      </c>
      <c r="BB17" s="67">
        <v>34</v>
      </c>
      <c r="BC17" s="67">
        <v>49</v>
      </c>
      <c r="BD17" s="67"/>
      <c r="BE17" s="67" t="s">
        <v>695</v>
      </c>
      <c r="BF17" s="67" t="s">
        <v>734</v>
      </c>
      <c r="BG17" s="67"/>
      <c r="BH17" s="67"/>
      <c r="BI17" s="98">
        <v>40317.56128472222</v>
      </c>
      <c r="BJ17" s="67"/>
      <c r="BK17" s="67" t="b">
        <v>1</v>
      </c>
      <c r="BL17" s="67" t="b">
        <v>0</v>
      </c>
      <c r="BM17" s="67" t="b">
        <v>0</v>
      </c>
      <c r="BN17" s="67" t="s">
        <v>595</v>
      </c>
      <c r="BO17" s="67">
        <v>1</v>
      </c>
      <c r="BP17" s="103" t="s">
        <v>806</v>
      </c>
      <c r="BQ17" s="67" t="b">
        <v>0</v>
      </c>
      <c r="BR17" s="67" t="s">
        <v>842</v>
      </c>
      <c r="BS17" s="103" t="s">
        <v>857</v>
      </c>
      <c r="BT17" s="67" t="s">
        <v>66</v>
      </c>
    </row>
    <row r="18" spans="1:72" ht="29" customHeight="1">
      <c r="A18" s="66" t="s">
        <v>341</v>
      </c>
      <c r="C18" s="68"/>
      <c r="D18" s="68" t="s">
        <v>64</v>
      </c>
      <c r="E18" s="75">
        <v>209.78581363004173</v>
      </c>
      <c r="F18" s="77"/>
      <c r="G18" s="114" t="s">
        <v>815</v>
      </c>
      <c r="H18" s="68"/>
      <c r="I18" s="78" t="s">
        <v>341</v>
      </c>
      <c r="J18" s="79"/>
      <c r="K18" s="79"/>
      <c r="L18" s="78" t="s">
        <v>908</v>
      </c>
      <c r="M18" s="82">
        <v>109.62783548865805</v>
      </c>
      <c r="N18" s="83">
        <v>612.1836547851562</v>
      </c>
      <c r="O18" s="83">
        <v>1578.1370849609375</v>
      </c>
      <c r="P18" s="84"/>
      <c r="Q18" s="85"/>
      <c r="R18" s="108"/>
      <c r="S18" s="48"/>
      <c r="T18" s="48">
        <v>1</v>
      </c>
      <c r="U18" s="48">
        <v>0</v>
      </c>
      <c r="V18" s="49">
        <v>0</v>
      </c>
      <c r="W18" s="49">
        <v>0.007143</v>
      </c>
      <c r="X18" s="49">
        <v>0.001543</v>
      </c>
      <c r="Y18" s="49">
        <v>0.322674</v>
      </c>
      <c r="Z18" s="49">
        <v>0</v>
      </c>
      <c r="AA18" s="49">
        <v>0</v>
      </c>
      <c r="AB18" s="80">
        <v>18</v>
      </c>
      <c r="AC18" s="80"/>
      <c r="AD18" s="81"/>
      <c r="AE18" s="67" t="str">
        <f>REPLACE(INDEX(GroupVertices[Group],MATCH(Vertices[[#This Row],[Vertex]],GroupVertices[Vertex],0)),1,1,"")</f>
        <v>1</v>
      </c>
      <c r="AF18" s="48"/>
      <c r="AG18" s="48"/>
      <c r="AH18" s="48"/>
      <c r="AI18" s="48"/>
      <c r="AJ18" s="48"/>
      <c r="AK18" s="48"/>
      <c r="AL18" s="48"/>
      <c r="AM18" s="48"/>
      <c r="AN18" s="48"/>
      <c r="AO18" s="48"/>
      <c r="AP18" s="48"/>
      <c r="AQ18" s="49"/>
      <c r="AR18" s="48"/>
      <c r="AS18" s="49"/>
      <c r="AT18" s="48"/>
      <c r="AU18" s="49"/>
      <c r="AV18" s="48"/>
      <c r="AW18" s="49"/>
      <c r="AX18" s="48"/>
      <c r="AY18" s="67" t="s">
        <v>646</v>
      </c>
      <c r="AZ18" s="67">
        <v>18</v>
      </c>
      <c r="BA18" s="67">
        <v>212</v>
      </c>
      <c r="BB18" s="67">
        <v>32</v>
      </c>
      <c r="BC18" s="67">
        <v>2</v>
      </c>
      <c r="BD18" s="67"/>
      <c r="BE18" s="67"/>
      <c r="BF18" s="67"/>
      <c r="BG18" s="67"/>
      <c r="BH18" s="67"/>
      <c r="BI18" s="98">
        <v>40543.13086805555</v>
      </c>
      <c r="BJ18" s="67"/>
      <c r="BK18" s="67" t="b">
        <v>1</v>
      </c>
      <c r="BL18" s="67" t="b">
        <v>0</v>
      </c>
      <c r="BM18" s="67" t="b">
        <v>0</v>
      </c>
      <c r="BN18" s="67" t="s">
        <v>595</v>
      </c>
      <c r="BO18" s="67">
        <v>1</v>
      </c>
      <c r="BP18" s="103" t="s">
        <v>806</v>
      </c>
      <c r="BQ18" s="67" t="b">
        <v>0</v>
      </c>
      <c r="BR18" s="67" t="s">
        <v>842</v>
      </c>
      <c r="BS18" s="103" t="s">
        <v>858</v>
      </c>
      <c r="BT18" s="67" t="s">
        <v>65</v>
      </c>
    </row>
    <row r="19" spans="1:72" ht="29" customHeight="1">
      <c r="A19" s="66" t="s">
        <v>342</v>
      </c>
      <c r="C19" s="68"/>
      <c r="D19" s="68" t="s">
        <v>64</v>
      </c>
      <c r="E19" s="75">
        <v>303.2595271210014</v>
      </c>
      <c r="F19" s="77"/>
      <c r="G19" s="114" t="s">
        <v>816</v>
      </c>
      <c r="H19" s="68"/>
      <c r="I19" s="78" t="s">
        <v>342</v>
      </c>
      <c r="J19" s="79"/>
      <c r="K19" s="79"/>
      <c r="L19" s="78" t="s">
        <v>909</v>
      </c>
      <c r="M19" s="82">
        <v>322.1144795420818</v>
      </c>
      <c r="N19" s="83">
        <v>2097.942138671875</v>
      </c>
      <c r="O19" s="83">
        <v>853.4662475585938</v>
      </c>
      <c r="P19" s="84"/>
      <c r="Q19" s="85"/>
      <c r="R19" s="108"/>
      <c r="S19" s="48"/>
      <c r="T19" s="48">
        <v>1</v>
      </c>
      <c r="U19" s="48">
        <v>0</v>
      </c>
      <c r="V19" s="49">
        <v>0</v>
      </c>
      <c r="W19" s="49">
        <v>0.007143</v>
      </c>
      <c r="X19" s="49">
        <v>0.001543</v>
      </c>
      <c r="Y19" s="49">
        <v>0.322674</v>
      </c>
      <c r="Z19" s="49">
        <v>0</v>
      </c>
      <c r="AA19" s="49">
        <v>0</v>
      </c>
      <c r="AB19" s="80">
        <v>19</v>
      </c>
      <c r="AC19" s="80"/>
      <c r="AD19" s="81"/>
      <c r="AE19" s="67" t="str">
        <f>REPLACE(INDEX(GroupVertices[Group],MATCH(Vertices[[#This Row],[Vertex]],GroupVertices[Vertex],0)),1,1,"")</f>
        <v>1</v>
      </c>
      <c r="AF19" s="48"/>
      <c r="AG19" s="48"/>
      <c r="AH19" s="48"/>
      <c r="AI19" s="48"/>
      <c r="AJ19" s="48"/>
      <c r="AK19" s="48"/>
      <c r="AL19" s="48"/>
      <c r="AM19" s="48"/>
      <c r="AN19" s="48"/>
      <c r="AO19" s="48"/>
      <c r="AP19" s="48"/>
      <c r="AQ19" s="49"/>
      <c r="AR19" s="48"/>
      <c r="AS19" s="49"/>
      <c r="AT19" s="48"/>
      <c r="AU19" s="49"/>
      <c r="AV19" s="48"/>
      <c r="AW19" s="49"/>
      <c r="AX19" s="48"/>
      <c r="AY19" s="67" t="s">
        <v>647</v>
      </c>
      <c r="AZ19" s="67">
        <v>149</v>
      </c>
      <c r="BA19" s="67">
        <v>613</v>
      </c>
      <c r="BB19" s="67">
        <v>53</v>
      </c>
      <c r="BC19" s="67">
        <v>24</v>
      </c>
      <c r="BD19" s="67"/>
      <c r="BE19" s="67" t="s">
        <v>696</v>
      </c>
      <c r="BF19" s="67" t="s">
        <v>735</v>
      </c>
      <c r="BG19" s="103" t="s">
        <v>756</v>
      </c>
      <c r="BH19" s="67"/>
      <c r="BI19" s="98">
        <v>43056.20670138889</v>
      </c>
      <c r="BJ19" s="103" t="s">
        <v>783</v>
      </c>
      <c r="BK19" s="67" t="b">
        <v>1</v>
      </c>
      <c r="BL19" s="67" t="b">
        <v>0</v>
      </c>
      <c r="BM19" s="67" t="b">
        <v>1</v>
      </c>
      <c r="BN19" s="67" t="s">
        <v>595</v>
      </c>
      <c r="BO19" s="67">
        <v>6</v>
      </c>
      <c r="BP19" s="67"/>
      <c r="BQ19" s="67" t="b">
        <v>0</v>
      </c>
      <c r="BR19" s="67" t="s">
        <v>842</v>
      </c>
      <c r="BS19" s="103" t="s">
        <v>859</v>
      </c>
      <c r="BT19" s="67" t="s">
        <v>65</v>
      </c>
    </row>
    <row r="20" spans="1:72" ht="29" customHeight="1">
      <c r="A20" s="66" t="s">
        <v>343</v>
      </c>
      <c r="C20" s="68"/>
      <c r="D20" s="68" t="s">
        <v>64</v>
      </c>
      <c r="E20" s="75">
        <v>315.1477051460362</v>
      </c>
      <c r="F20" s="77"/>
      <c r="G20" s="114" t="s">
        <v>817</v>
      </c>
      <c r="H20" s="68"/>
      <c r="I20" s="78" t="s">
        <v>343</v>
      </c>
      <c r="J20" s="79"/>
      <c r="K20" s="79"/>
      <c r="L20" s="78" t="s">
        <v>910</v>
      </c>
      <c r="M20" s="82">
        <v>349.13896544413825</v>
      </c>
      <c r="N20" s="83">
        <v>2756.689697265625</v>
      </c>
      <c r="O20" s="83">
        <v>4420.6923828125</v>
      </c>
      <c r="P20" s="84"/>
      <c r="Q20" s="85"/>
      <c r="R20" s="108"/>
      <c r="S20" s="48"/>
      <c r="T20" s="48">
        <v>5</v>
      </c>
      <c r="U20" s="48">
        <v>0</v>
      </c>
      <c r="V20" s="49">
        <v>6.257143</v>
      </c>
      <c r="W20" s="49">
        <v>0.010526</v>
      </c>
      <c r="X20" s="49">
        <v>0.025825</v>
      </c>
      <c r="Y20" s="49">
        <v>0.890747</v>
      </c>
      <c r="Z20" s="49">
        <v>0.55</v>
      </c>
      <c r="AA20" s="49">
        <v>0</v>
      </c>
      <c r="AB20" s="80">
        <v>20</v>
      </c>
      <c r="AC20" s="80"/>
      <c r="AD20" s="81"/>
      <c r="AE20" s="67" t="str">
        <f>REPLACE(INDEX(GroupVertices[Group],MATCH(Vertices[[#This Row],[Vertex]],GroupVertices[Vertex],0)),1,1,"")</f>
        <v>1</v>
      </c>
      <c r="AF20" s="48"/>
      <c r="AG20" s="48"/>
      <c r="AH20" s="48"/>
      <c r="AI20" s="48"/>
      <c r="AJ20" s="48"/>
      <c r="AK20" s="48"/>
      <c r="AL20" s="48"/>
      <c r="AM20" s="48"/>
      <c r="AN20" s="48"/>
      <c r="AO20" s="48"/>
      <c r="AP20" s="48"/>
      <c r="AQ20" s="49"/>
      <c r="AR20" s="48"/>
      <c r="AS20" s="49"/>
      <c r="AT20" s="48"/>
      <c r="AU20" s="49"/>
      <c r="AV20" s="48"/>
      <c r="AW20" s="49"/>
      <c r="AX20" s="48"/>
      <c r="AY20" s="67" t="s">
        <v>648</v>
      </c>
      <c r="AZ20" s="67">
        <v>988</v>
      </c>
      <c r="BA20" s="67">
        <v>664</v>
      </c>
      <c r="BB20" s="67">
        <v>79</v>
      </c>
      <c r="BC20" s="67">
        <v>11</v>
      </c>
      <c r="BD20" s="67"/>
      <c r="BE20" s="67" t="s">
        <v>697</v>
      </c>
      <c r="BF20" s="67" t="s">
        <v>736</v>
      </c>
      <c r="BG20" s="103" t="s">
        <v>757</v>
      </c>
      <c r="BH20" s="67"/>
      <c r="BI20" s="98">
        <v>40337.70825231481</v>
      </c>
      <c r="BJ20" s="67"/>
      <c r="BK20" s="67" t="b">
        <v>1</v>
      </c>
      <c r="BL20" s="67" t="b">
        <v>0</v>
      </c>
      <c r="BM20" s="67" t="b">
        <v>1</v>
      </c>
      <c r="BN20" s="67" t="s">
        <v>595</v>
      </c>
      <c r="BO20" s="67">
        <v>7</v>
      </c>
      <c r="BP20" s="103" t="s">
        <v>806</v>
      </c>
      <c r="BQ20" s="67" t="b">
        <v>0</v>
      </c>
      <c r="BR20" s="67" t="s">
        <v>842</v>
      </c>
      <c r="BS20" s="103" t="s">
        <v>860</v>
      </c>
      <c r="BT20" s="67" t="s">
        <v>65</v>
      </c>
    </row>
    <row r="21" spans="1:72" ht="29" customHeight="1">
      <c r="A21" s="66" t="s">
        <v>344</v>
      </c>
      <c r="C21" s="68"/>
      <c r="D21" s="68" t="s">
        <v>64</v>
      </c>
      <c r="E21" s="75">
        <v>247.54826147426982</v>
      </c>
      <c r="F21" s="77"/>
      <c r="G21" s="114" t="s">
        <v>818</v>
      </c>
      <c r="H21" s="68"/>
      <c r="I21" s="78" t="s">
        <v>344</v>
      </c>
      <c r="J21" s="79"/>
      <c r="K21" s="79"/>
      <c r="L21" s="78" t="s">
        <v>911</v>
      </c>
      <c r="M21" s="82">
        <v>195.4703201187195</v>
      </c>
      <c r="N21" s="83">
        <v>1308.8863525390625</v>
      </c>
      <c r="O21" s="83">
        <v>5178.7060546875</v>
      </c>
      <c r="P21" s="84"/>
      <c r="Q21" s="85"/>
      <c r="R21" s="108"/>
      <c r="S21" s="48"/>
      <c r="T21" s="48">
        <v>5</v>
      </c>
      <c r="U21" s="48">
        <v>0</v>
      </c>
      <c r="V21" s="49">
        <v>6.257143</v>
      </c>
      <c r="W21" s="49">
        <v>0.010526</v>
      </c>
      <c r="X21" s="49">
        <v>0.025825</v>
      </c>
      <c r="Y21" s="49">
        <v>0.890747</v>
      </c>
      <c r="Z21" s="49">
        <v>0.55</v>
      </c>
      <c r="AA21" s="49">
        <v>0</v>
      </c>
      <c r="AB21" s="80">
        <v>21</v>
      </c>
      <c r="AC21" s="80"/>
      <c r="AD21" s="81"/>
      <c r="AE21" s="67" t="str">
        <f>REPLACE(INDEX(GroupVertices[Group],MATCH(Vertices[[#This Row],[Vertex]],GroupVertices[Vertex],0)),1,1,"")</f>
        <v>1</v>
      </c>
      <c r="AF21" s="48"/>
      <c r="AG21" s="48"/>
      <c r="AH21" s="48"/>
      <c r="AI21" s="48"/>
      <c r="AJ21" s="48"/>
      <c r="AK21" s="48"/>
      <c r="AL21" s="48"/>
      <c r="AM21" s="48"/>
      <c r="AN21" s="48"/>
      <c r="AO21" s="48"/>
      <c r="AP21" s="48"/>
      <c r="AQ21" s="49"/>
      <c r="AR21" s="48"/>
      <c r="AS21" s="49"/>
      <c r="AT21" s="48"/>
      <c r="AU21" s="49"/>
      <c r="AV21" s="48"/>
      <c r="AW21" s="49"/>
      <c r="AX21" s="48"/>
      <c r="AY21" s="67" t="s">
        <v>649</v>
      </c>
      <c r="AZ21" s="67">
        <v>394</v>
      </c>
      <c r="BA21" s="67">
        <v>374</v>
      </c>
      <c r="BB21" s="67">
        <v>66</v>
      </c>
      <c r="BC21" s="67">
        <v>154</v>
      </c>
      <c r="BD21" s="67"/>
      <c r="BE21" s="67"/>
      <c r="BF21" s="67"/>
      <c r="BG21" s="67"/>
      <c r="BH21" s="67"/>
      <c r="BI21" s="98">
        <v>41576.095659722225</v>
      </c>
      <c r="BJ21" s="67"/>
      <c r="BK21" s="67" t="b">
        <v>1</v>
      </c>
      <c r="BL21" s="67" t="b">
        <v>0</v>
      </c>
      <c r="BM21" s="67" t="b">
        <v>0</v>
      </c>
      <c r="BN21" s="67" t="s">
        <v>595</v>
      </c>
      <c r="BO21" s="67">
        <v>1</v>
      </c>
      <c r="BP21" s="103" t="s">
        <v>806</v>
      </c>
      <c r="BQ21" s="67" t="b">
        <v>0</v>
      </c>
      <c r="BR21" s="67" t="s">
        <v>842</v>
      </c>
      <c r="BS21" s="103" t="s">
        <v>861</v>
      </c>
      <c r="BT21" s="67" t="s">
        <v>65</v>
      </c>
    </row>
    <row r="22" spans="1:72" ht="29" customHeight="1">
      <c r="A22" s="66" t="s">
        <v>345</v>
      </c>
      <c r="C22" s="68"/>
      <c r="D22" s="68" t="s">
        <v>64</v>
      </c>
      <c r="E22" s="75">
        <v>194.16801112656466</v>
      </c>
      <c r="F22" s="77"/>
      <c r="G22" s="114" t="s">
        <v>819</v>
      </c>
      <c r="H22" s="68"/>
      <c r="I22" s="78" t="s">
        <v>345</v>
      </c>
      <c r="J22" s="79"/>
      <c r="K22" s="79"/>
      <c r="L22" s="78" t="s">
        <v>912</v>
      </c>
      <c r="M22" s="82">
        <v>74.125079499682</v>
      </c>
      <c r="N22" s="83">
        <v>1765.2200927734375</v>
      </c>
      <c r="O22" s="83">
        <v>4876.19091796875</v>
      </c>
      <c r="P22" s="84"/>
      <c r="Q22" s="85"/>
      <c r="R22" s="108"/>
      <c r="S22" s="48"/>
      <c r="T22" s="48">
        <v>5</v>
      </c>
      <c r="U22" s="48">
        <v>0</v>
      </c>
      <c r="V22" s="49">
        <v>6.257143</v>
      </c>
      <c r="W22" s="49">
        <v>0.010526</v>
      </c>
      <c r="X22" s="49">
        <v>0.025825</v>
      </c>
      <c r="Y22" s="49">
        <v>0.890747</v>
      </c>
      <c r="Z22" s="49">
        <v>0.55</v>
      </c>
      <c r="AA22" s="49">
        <v>0</v>
      </c>
      <c r="AB22" s="80">
        <v>22</v>
      </c>
      <c r="AC22" s="80"/>
      <c r="AD22" s="81"/>
      <c r="AE22" s="67" t="str">
        <f>REPLACE(INDEX(GroupVertices[Group],MATCH(Vertices[[#This Row],[Vertex]],GroupVertices[Vertex],0)),1,1,"")</f>
        <v>1</v>
      </c>
      <c r="AF22" s="48"/>
      <c r="AG22" s="48"/>
      <c r="AH22" s="48"/>
      <c r="AI22" s="48"/>
      <c r="AJ22" s="48"/>
      <c r="AK22" s="48"/>
      <c r="AL22" s="48"/>
      <c r="AM22" s="48"/>
      <c r="AN22" s="48"/>
      <c r="AO22" s="48"/>
      <c r="AP22" s="48"/>
      <c r="AQ22" s="49"/>
      <c r="AR22" s="48"/>
      <c r="AS22" s="49"/>
      <c r="AT22" s="48"/>
      <c r="AU22" s="49"/>
      <c r="AV22" s="48"/>
      <c r="AW22" s="49"/>
      <c r="AX22" s="48"/>
      <c r="AY22" s="67" t="s">
        <v>650</v>
      </c>
      <c r="AZ22" s="67">
        <v>326</v>
      </c>
      <c r="BA22" s="67">
        <v>145</v>
      </c>
      <c r="BB22" s="67">
        <v>27</v>
      </c>
      <c r="BC22" s="67">
        <v>63</v>
      </c>
      <c r="BD22" s="67"/>
      <c r="BE22" s="67"/>
      <c r="BF22" s="67"/>
      <c r="BG22" s="67"/>
      <c r="BH22" s="67"/>
      <c r="BI22" s="98">
        <v>41810.47746527778</v>
      </c>
      <c r="BJ22" s="103" t="s">
        <v>784</v>
      </c>
      <c r="BK22" s="67" t="b">
        <v>1</v>
      </c>
      <c r="BL22" s="67" t="b">
        <v>0</v>
      </c>
      <c r="BM22" s="67" t="b">
        <v>0</v>
      </c>
      <c r="BN22" s="67" t="s">
        <v>595</v>
      </c>
      <c r="BO22" s="67">
        <v>2</v>
      </c>
      <c r="BP22" s="103" t="s">
        <v>806</v>
      </c>
      <c r="BQ22" s="67" t="b">
        <v>0</v>
      </c>
      <c r="BR22" s="67" t="s">
        <v>842</v>
      </c>
      <c r="BS22" s="103" t="s">
        <v>862</v>
      </c>
      <c r="BT22" s="67" t="s">
        <v>65</v>
      </c>
    </row>
    <row r="23" spans="1:72" ht="29" customHeight="1">
      <c r="A23" s="66" t="s">
        <v>346</v>
      </c>
      <c r="C23" s="68"/>
      <c r="D23" s="68" t="s">
        <v>64</v>
      </c>
      <c r="E23" s="75">
        <v>182.74603616133518</v>
      </c>
      <c r="F23" s="77"/>
      <c r="G23" s="114" t="s">
        <v>820</v>
      </c>
      <c r="H23" s="68"/>
      <c r="I23" s="78" t="s">
        <v>346</v>
      </c>
      <c r="J23" s="79"/>
      <c r="K23" s="79"/>
      <c r="L23" s="78" t="s">
        <v>913</v>
      </c>
      <c r="M23" s="82">
        <v>48.160377358490564</v>
      </c>
      <c r="N23" s="83">
        <v>2273.09814453125</v>
      </c>
      <c r="O23" s="83">
        <v>4626.23681640625</v>
      </c>
      <c r="P23" s="84"/>
      <c r="Q23" s="85"/>
      <c r="R23" s="108"/>
      <c r="S23" s="48"/>
      <c r="T23" s="48">
        <v>5</v>
      </c>
      <c r="U23" s="48">
        <v>0</v>
      </c>
      <c r="V23" s="49">
        <v>6.257143</v>
      </c>
      <c r="W23" s="49">
        <v>0.010526</v>
      </c>
      <c r="X23" s="49">
        <v>0.025825</v>
      </c>
      <c r="Y23" s="49">
        <v>0.890747</v>
      </c>
      <c r="Z23" s="49">
        <v>0.55</v>
      </c>
      <c r="AA23" s="49">
        <v>0</v>
      </c>
      <c r="AB23" s="80">
        <v>23</v>
      </c>
      <c r="AC23" s="80"/>
      <c r="AD23" s="81"/>
      <c r="AE23" s="67" t="str">
        <f>REPLACE(INDEX(GroupVertices[Group],MATCH(Vertices[[#This Row],[Vertex]],GroupVertices[Vertex],0)),1,1,"")</f>
        <v>1</v>
      </c>
      <c r="AF23" s="48"/>
      <c r="AG23" s="48"/>
      <c r="AH23" s="48"/>
      <c r="AI23" s="48"/>
      <c r="AJ23" s="48"/>
      <c r="AK23" s="48"/>
      <c r="AL23" s="48"/>
      <c r="AM23" s="48"/>
      <c r="AN23" s="48"/>
      <c r="AO23" s="48"/>
      <c r="AP23" s="48"/>
      <c r="AQ23" s="49"/>
      <c r="AR23" s="48"/>
      <c r="AS23" s="49"/>
      <c r="AT23" s="48"/>
      <c r="AU23" s="49"/>
      <c r="AV23" s="48"/>
      <c r="AW23" s="49"/>
      <c r="AX23" s="48"/>
      <c r="AY23" s="67" t="s">
        <v>651</v>
      </c>
      <c r="AZ23" s="67">
        <v>62</v>
      </c>
      <c r="BA23" s="67">
        <v>96</v>
      </c>
      <c r="BB23" s="67">
        <v>35</v>
      </c>
      <c r="BC23" s="67">
        <v>19</v>
      </c>
      <c r="BD23" s="67"/>
      <c r="BE23" s="67" t="s">
        <v>698</v>
      </c>
      <c r="BF23" s="67" t="s">
        <v>734</v>
      </c>
      <c r="BG23" s="103" t="s">
        <v>758</v>
      </c>
      <c r="BH23" s="67"/>
      <c r="BI23" s="98">
        <v>43351.26488425926</v>
      </c>
      <c r="BJ23" s="67"/>
      <c r="BK23" s="67" t="b">
        <v>0</v>
      </c>
      <c r="BL23" s="67" t="b">
        <v>0</v>
      </c>
      <c r="BM23" s="67" t="b">
        <v>1</v>
      </c>
      <c r="BN23" s="67" t="s">
        <v>595</v>
      </c>
      <c r="BO23" s="67">
        <v>0</v>
      </c>
      <c r="BP23" s="103" t="s">
        <v>806</v>
      </c>
      <c r="BQ23" s="67" t="b">
        <v>0</v>
      </c>
      <c r="BR23" s="67" t="s">
        <v>842</v>
      </c>
      <c r="BS23" s="103" t="s">
        <v>863</v>
      </c>
      <c r="BT23" s="67" t="s">
        <v>65</v>
      </c>
    </row>
    <row r="24" spans="1:72" ht="29" customHeight="1">
      <c r="A24" s="66" t="s">
        <v>329</v>
      </c>
      <c r="C24" s="68"/>
      <c r="D24" s="68" t="s">
        <v>64</v>
      </c>
      <c r="E24" s="75">
        <v>175.98609179415854</v>
      </c>
      <c r="F24" s="77"/>
      <c r="G24" s="114" t="s">
        <v>425</v>
      </c>
      <c r="H24" s="68"/>
      <c r="I24" s="78" t="s">
        <v>329</v>
      </c>
      <c r="J24" s="79"/>
      <c r="K24" s="79"/>
      <c r="L24" s="78" t="s">
        <v>914</v>
      </c>
      <c r="M24" s="82">
        <v>32.793512825948696</v>
      </c>
      <c r="N24" s="83">
        <v>5813.39697265625</v>
      </c>
      <c r="O24" s="83">
        <v>819.5901489257812</v>
      </c>
      <c r="P24" s="84"/>
      <c r="Q24" s="85"/>
      <c r="R24" s="108"/>
      <c r="S24" s="48"/>
      <c r="T24" s="48">
        <v>0</v>
      </c>
      <c r="U24" s="48">
        <v>1</v>
      </c>
      <c r="V24" s="49">
        <v>0</v>
      </c>
      <c r="W24" s="49">
        <v>0.009615</v>
      </c>
      <c r="X24" s="49">
        <v>0.007202</v>
      </c>
      <c r="Y24" s="49">
        <v>0.303637</v>
      </c>
      <c r="Z24" s="49">
        <v>0</v>
      </c>
      <c r="AA24" s="49">
        <v>0</v>
      </c>
      <c r="AB24" s="80">
        <v>24</v>
      </c>
      <c r="AC24" s="80"/>
      <c r="AD24" s="81"/>
      <c r="AE24" s="67" t="str">
        <f>REPLACE(INDEX(GroupVertices[Group],MATCH(Vertices[[#This Row],[Vertex]],GroupVertices[Vertex],0)),1,1,"")</f>
        <v>2</v>
      </c>
      <c r="AF24" s="48" t="s">
        <v>392</v>
      </c>
      <c r="AG24" s="48" t="s">
        <v>392</v>
      </c>
      <c r="AH24" s="48" t="s">
        <v>397</v>
      </c>
      <c r="AI24" s="48" t="s">
        <v>397</v>
      </c>
      <c r="AJ24" s="48" t="s">
        <v>402</v>
      </c>
      <c r="AK24" s="48" t="s">
        <v>402</v>
      </c>
      <c r="AL24" s="130" t="s">
        <v>1111</v>
      </c>
      <c r="AM24" s="130" t="s">
        <v>1111</v>
      </c>
      <c r="AN24" s="130" t="s">
        <v>1129</v>
      </c>
      <c r="AO24" s="130" t="s">
        <v>1129</v>
      </c>
      <c r="AP24" s="48">
        <v>0</v>
      </c>
      <c r="AQ24" s="49">
        <v>0</v>
      </c>
      <c r="AR24" s="48">
        <v>0</v>
      </c>
      <c r="AS24" s="49">
        <v>0</v>
      </c>
      <c r="AT24" s="48">
        <v>0</v>
      </c>
      <c r="AU24" s="49">
        <v>0</v>
      </c>
      <c r="AV24" s="48">
        <v>8</v>
      </c>
      <c r="AW24" s="49">
        <v>100</v>
      </c>
      <c r="AX24" s="48">
        <v>8</v>
      </c>
      <c r="AY24" s="67" t="s">
        <v>652</v>
      </c>
      <c r="AZ24" s="67">
        <v>72</v>
      </c>
      <c r="BA24" s="67">
        <v>67</v>
      </c>
      <c r="BB24" s="67">
        <v>188</v>
      </c>
      <c r="BC24" s="67">
        <v>172</v>
      </c>
      <c r="BD24" s="67"/>
      <c r="BE24" s="67" t="s">
        <v>699</v>
      </c>
      <c r="BF24" s="67" t="s">
        <v>737</v>
      </c>
      <c r="BG24" s="67"/>
      <c r="BH24" s="67"/>
      <c r="BI24" s="98">
        <v>42423.37226851852</v>
      </c>
      <c r="BJ24" s="103" t="s">
        <v>785</v>
      </c>
      <c r="BK24" s="67" t="b">
        <v>1</v>
      </c>
      <c r="BL24" s="67" t="b">
        <v>0</v>
      </c>
      <c r="BM24" s="67" t="b">
        <v>0</v>
      </c>
      <c r="BN24" s="67" t="s">
        <v>595</v>
      </c>
      <c r="BO24" s="67">
        <v>0</v>
      </c>
      <c r="BP24" s="67"/>
      <c r="BQ24" s="67" t="b">
        <v>0</v>
      </c>
      <c r="BR24" s="67" t="s">
        <v>842</v>
      </c>
      <c r="BS24" s="103" t="s">
        <v>864</v>
      </c>
      <c r="BT24" s="67" t="s">
        <v>66</v>
      </c>
    </row>
    <row r="25" spans="1:72" ht="29" customHeight="1">
      <c r="A25" s="66" t="s">
        <v>330</v>
      </c>
      <c r="C25" s="68"/>
      <c r="D25" s="68" t="s">
        <v>64</v>
      </c>
      <c r="E25" s="75">
        <v>243.35243393602224</v>
      </c>
      <c r="F25" s="77"/>
      <c r="G25" s="114" t="s">
        <v>426</v>
      </c>
      <c r="H25" s="68"/>
      <c r="I25" s="78" t="s">
        <v>330</v>
      </c>
      <c r="J25" s="79"/>
      <c r="K25" s="79"/>
      <c r="L25" s="78" t="s">
        <v>915</v>
      </c>
      <c r="M25" s="82">
        <v>185.93226627093492</v>
      </c>
      <c r="N25" s="83">
        <v>9386.81640625</v>
      </c>
      <c r="O25" s="83">
        <v>1885.057373046875</v>
      </c>
      <c r="P25" s="84"/>
      <c r="Q25" s="85"/>
      <c r="R25" s="108"/>
      <c r="S25" s="48"/>
      <c r="T25" s="48">
        <v>0</v>
      </c>
      <c r="U25" s="48">
        <v>2</v>
      </c>
      <c r="V25" s="49">
        <v>0</v>
      </c>
      <c r="W25" s="49">
        <v>0.007353</v>
      </c>
      <c r="X25" s="49">
        <v>0.003833</v>
      </c>
      <c r="Y25" s="49">
        <v>0.473681</v>
      </c>
      <c r="Z25" s="49">
        <v>0.5</v>
      </c>
      <c r="AA25" s="49">
        <v>0</v>
      </c>
      <c r="AB25" s="80">
        <v>25</v>
      </c>
      <c r="AC25" s="80"/>
      <c r="AD25" s="81"/>
      <c r="AE25" s="67" t="str">
        <f>REPLACE(INDEX(GroupVertices[Group],MATCH(Vertices[[#This Row],[Vertex]],GroupVertices[Vertex],0)),1,1,"")</f>
        <v>4</v>
      </c>
      <c r="AF25" s="48"/>
      <c r="AG25" s="48"/>
      <c r="AH25" s="48"/>
      <c r="AI25" s="48"/>
      <c r="AJ25" s="48" t="s">
        <v>403</v>
      </c>
      <c r="AK25" s="48" t="s">
        <v>403</v>
      </c>
      <c r="AL25" s="130" t="s">
        <v>1106</v>
      </c>
      <c r="AM25" s="130" t="s">
        <v>1106</v>
      </c>
      <c r="AN25" s="130" t="s">
        <v>1069</v>
      </c>
      <c r="AO25" s="130" t="s">
        <v>1069</v>
      </c>
      <c r="AP25" s="48">
        <v>1</v>
      </c>
      <c r="AQ25" s="49">
        <v>3.5714285714285716</v>
      </c>
      <c r="AR25" s="48">
        <v>0</v>
      </c>
      <c r="AS25" s="49">
        <v>0</v>
      </c>
      <c r="AT25" s="48">
        <v>0</v>
      </c>
      <c r="AU25" s="49">
        <v>0</v>
      </c>
      <c r="AV25" s="48">
        <v>27</v>
      </c>
      <c r="AW25" s="49">
        <v>96.42857142857143</v>
      </c>
      <c r="AX25" s="48">
        <v>28</v>
      </c>
      <c r="AY25" s="67" t="s">
        <v>653</v>
      </c>
      <c r="AZ25" s="67">
        <v>483</v>
      </c>
      <c r="BA25" s="67">
        <v>356</v>
      </c>
      <c r="BB25" s="67">
        <v>10034</v>
      </c>
      <c r="BC25" s="67">
        <v>4626</v>
      </c>
      <c r="BD25" s="67"/>
      <c r="BE25" s="67" t="s">
        <v>700</v>
      </c>
      <c r="BF25" s="67"/>
      <c r="BG25" s="67"/>
      <c r="BH25" s="67"/>
      <c r="BI25" s="98">
        <v>40600.86804398148</v>
      </c>
      <c r="BJ25" s="103" t="s">
        <v>786</v>
      </c>
      <c r="BK25" s="67" t="b">
        <v>1</v>
      </c>
      <c r="BL25" s="67" t="b">
        <v>0</v>
      </c>
      <c r="BM25" s="67" t="b">
        <v>1</v>
      </c>
      <c r="BN25" s="67" t="s">
        <v>801</v>
      </c>
      <c r="BO25" s="67">
        <v>11</v>
      </c>
      <c r="BP25" s="103" t="s">
        <v>806</v>
      </c>
      <c r="BQ25" s="67" t="b">
        <v>0</v>
      </c>
      <c r="BR25" s="67" t="s">
        <v>842</v>
      </c>
      <c r="BS25" s="103" t="s">
        <v>865</v>
      </c>
      <c r="BT25" s="67" t="s">
        <v>66</v>
      </c>
    </row>
    <row r="26" spans="1:72" ht="29" customHeight="1">
      <c r="A26" s="66" t="s">
        <v>331</v>
      </c>
      <c r="C26" s="68"/>
      <c r="D26" s="68" t="s">
        <v>64</v>
      </c>
      <c r="E26" s="75">
        <v>381.58164116828925</v>
      </c>
      <c r="F26" s="77"/>
      <c r="G26" s="114" t="s">
        <v>427</v>
      </c>
      <c r="H26" s="68"/>
      <c r="I26" s="78" t="s">
        <v>331</v>
      </c>
      <c r="J26" s="79"/>
      <c r="K26" s="79"/>
      <c r="L26" s="78" t="s">
        <v>916</v>
      </c>
      <c r="M26" s="82">
        <v>500.1581513673945</v>
      </c>
      <c r="N26" s="83">
        <v>7795.138671875</v>
      </c>
      <c r="O26" s="83">
        <v>2926.42724609375</v>
      </c>
      <c r="P26" s="84"/>
      <c r="Q26" s="85"/>
      <c r="R26" s="108"/>
      <c r="S26" s="48"/>
      <c r="T26" s="48">
        <v>0</v>
      </c>
      <c r="U26" s="48">
        <v>1</v>
      </c>
      <c r="V26" s="49">
        <v>0</v>
      </c>
      <c r="W26" s="49">
        <v>0.009615</v>
      </c>
      <c r="X26" s="49">
        <v>0.007202</v>
      </c>
      <c r="Y26" s="49">
        <v>0.303637</v>
      </c>
      <c r="Z26" s="49">
        <v>0</v>
      </c>
      <c r="AA26" s="49">
        <v>0</v>
      </c>
      <c r="AB26" s="80">
        <v>26</v>
      </c>
      <c r="AC26" s="80"/>
      <c r="AD26" s="81"/>
      <c r="AE26" s="67" t="str">
        <f>REPLACE(INDEX(GroupVertices[Group],MATCH(Vertices[[#This Row],[Vertex]],GroupVertices[Vertex],0)),1,1,"")</f>
        <v>2</v>
      </c>
      <c r="AF26" s="48" t="s">
        <v>392</v>
      </c>
      <c r="AG26" s="48" t="s">
        <v>392</v>
      </c>
      <c r="AH26" s="48" t="s">
        <v>397</v>
      </c>
      <c r="AI26" s="48" t="s">
        <v>397</v>
      </c>
      <c r="AJ26" s="48" t="s">
        <v>402</v>
      </c>
      <c r="AK26" s="48" t="s">
        <v>402</v>
      </c>
      <c r="AL26" s="130" t="s">
        <v>1111</v>
      </c>
      <c r="AM26" s="130" t="s">
        <v>1111</v>
      </c>
      <c r="AN26" s="130" t="s">
        <v>1129</v>
      </c>
      <c r="AO26" s="130" t="s">
        <v>1129</v>
      </c>
      <c r="AP26" s="48">
        <v>0</v>
      </c>
      <c r="AQ26" s="49">
        <v>0</v>
      </c>
      <c r="AR26" s="48">
        <v>0</v>
      </c>
      <c r="AS26" s="49">
        <v>0</v>
      </c>
      <c r="AT26" s="48">
        <v>0</v>
      </c>
      <c r="AU26" s="49">
        <v>0</v>
      </c>
      <c r="AV26" s="48">
        <v>8</v>
      </c>
      <c r="AW26" s="49">
        <v>100</v>
      </c>
      <c r="AX26" s="48">
        <v>8</v>
      </c>
      <c r="AY26" s="67" t="s">
        <v>654</v>
      </c>
      <c r="AZ26" s="67">
        <v>242</v>
      </c>
      <c r="BA26" s="67">
        <v>949</v>
      </c>
      <c r="BB26" s="67">
        <v>314</v>
      </c>
      <c r="BC26" s="67">
        <v>163</v>
      </c>
      <c r="BD26" s="67"/>
      <c r="BE26" s="67" t="s">
        <v>701</v>
      </c>
      <c r="BF26" s="67" t="s">
        <v>738</v>
      </c>
      <c r="BG26" s="103" t="s">
        <v>759</v>
      </c>
      <c r="BH26" s="67"/>
      <c r="BI26" s="98">
        <v>42253.313680555555</v>
      </c>
      <c r="BJ26" s="103" t="s">
        <v>787</v>
      </c>
      <c r="BK26" s="67" t="b">
        <v>0</v>
      </c>
      <c r="BL26" s="67" t="b">
        <v>0</v>
      </c>
      <c r="BM26" s="67" t="b">
        <v>0</v>
      </c>
      <c r="BN26" s="67" t="s">
        <v>803</v>
      </c>
      <c r="BO26" s="67">
        <v>11</v>
      </c>
      <c r="BP26" s="103" t="s">
        <v>806</v>
      </c>
      <c r="BQ26" s="67" t="b">
        <v>0</v>
      </c>
      <c r="BR26" s="67" t="s">
        <v>842</v>
      </c>
      <c r="BS26" s="103" t="s">
        <v>866</v>
      </c>
      <c r="BT26" s="67" t="s">
        <v>66</v>
      </c>
    </row>
    <row r="27" spans="1:72" ht="29" customHeight="1">
      <c r="A27" s="66" t="s">
        <v>347</v>
      </c>
      <c r="C27" s="68"/>
      <c r="D27" s="68" t="s">
        <v>64</v>
      </c>
      <c r="E27" s="75">
        <v>320.74214186369954</v>
      </c>
      <c r="F27" s="77"/>
      <c r="G27" s="114" t="s">
        <v>821</v>
      </c>
      <c r="H27" s="68"/>
      <c r="I27" s="78" t="s">
        <v>347</v>
      </c>
      <c r="J27" s="79"/>
      <c r="K27" s="79"/>
      <c r="L27" s="78" t="s">
        <v>917</v>
      </c>
      <c r="M27" s="82">
        <v>361.8563705745177</v>
      </c>
      <c r="N27" s="83">
        <v>8332.408203125</v>
      </c>
      <c r="O27" s="83">
        <v>9027.7236328125</v>
      </c>
      <c r="P27" s="84"/>
      <c r="Q27" s="85"/>
      <c r="R27" s="108"/>
      <c r="S27" s="48"/>
      <c r="T27" s="48">
        <v>2</v>
      </c>
      <c r="U27" s="48">
        <v>0</v>
      </c>
      <c r="V27" s="49">
        <v>0</v>
      </c>
      <c r="W27" s="49">
        <v>0.01</v>
      </c>
      <c r="X27" s="49">
        <v>0.013522</v>
      </c>
      <c r="Y27" s="49">
        <v>0.449127</v>
      </c>
      <c r="Z27" s="49">
        <v>1</v>
      </c>
      <c r="AA27" s="49">
        <v>0</v>
      </c>
      <c r="AB27" s="80">
        <v>27</v>
      </c>
      <c r="AC27" s="80"/>
      <c r="AD27" s="81"/>
      <c r="AE27" s="67" t="str">
        <f>REPLACE(INDEX(GroupVertices[Group],MATCH(Vertices[[#This Row],[Vertex]],GroupVertices[Vertex],0)),1,1,"")</f>
        <v>3</v>
      </c>
      <c r="AF27" s="48"/>
      <c r="AG27" s="48"/>
      <c r="AH27" s="48"/>
      <c r="AI27" s="48"/>
      <c r="AJ27" s="48"/>
      <c r="AK27" s="48"/>
      <c r="AL27" s="48"/>
      <c r="AM27" s="48"/>
      <c r="AN27" s="48"/>
      <c r="AO27" s="48"/>
      <c r="AP27" s="48"/>
      <c r="AQ27" s="49"/>
      <c r="AR27" s="48"/>
      <c r="AS27" s="49"/>
      <c r="AT27" s="48"/>
      <c r="AU27" s="49"/>
      <c r="AV27" s="48"/>
      <c r="AW27" s="49"/>
      <c r="AX27" s="48"/>
      <c r="AY27" s="67" t="s">
        <v>655</v>
      </c>
      <c r="AZ27" s="67">
        <v>1021</v>
      </c>
      <c r="BA27" s="67">
        <v>688</v>
      </c>
      <c r="BB27" s="67">
        <v>673</v>
      </c>
      <c r="BC27" s="67">
        <v>2232</v>
      </c>
      <c r="BD27" s="67"/>
      <c r="BE27" s="67" t="s">
        <v>702</v>
      </c>
      <c r="BF27" s="67" t="s">
        <v>739</v>
      </c>
      <c r="BG27" s="67"/>
      <c r="BH27" s="67"/>
      <c r="BI27" s="98">
        <v>42706.82388888889</v>
      </c>
      <c r="BJ27" s="67"/>
      <c r="BK27" s="67" t="b">
        <v>1</v>
      </c>
      <c r="BL27" s="67" t="b">
        <v>0</v>
      </c>
      <c r="BM27" s="67" t="b">
        <v>1</v>
      </c>
      <c r="BN27" s="67" t="s">
        <v>802</v>
      </c>
      <c r="BO27" s="67">
        <v>3</v>
      </c>
      <c r="BP27" s="67"/>
      <c r="BQ27" s="67" t="b">
        <v>0</v>
      </c>
      <c r="BR27" s="67" t="s">
        <v>842</v>
      </c>
      <c r="BS27" s="103" t="s">
        <v>867</v>
      </c>
      <c r="BT27" s="67" t="s">
        <v>65</v>
      </c>
    </row>
    <row r="28" spans="1:72" ht="29" customHeight="1">
      <c r="A28" s="66" t="s">
        <v>348</v>
      </c>
      <c r="C28" s="68"/>
      <c r="D28" s="68" t="s">
        <v>64</v>
      </c>
      <c r="E28" s="75">
        <v>1000</v>
      </c>
      <c r="F28" s="77"/>
      <c r="G28" s="114" t="s">
        <v>822</v>
      </c>
      <c r="H28" s="68"/>
      <c r="I28" s="78" t="s">
        <v>348</v>
      </c>
      <c r="J28" s="79"/>
      <c r="K28" s="79"/>
      <c r="L28" s="78" t="s">
        <v>918</v>
      </c>
      <c r="M28" s="82">
        <v>1905.9613101547593</v>
      </c>
      <c r="N28" s="83">
        <v>7451.171875</v>
      </c>
      <c r="O28" s="83">
        <v>1713.1781005859375</v>
      </c>
      <c r="P28" s="84"/>
      <c r="Q28" s="85"/>
      <c r="R28" s="108"/>
      <c r="S28" s="48"/>
      <c r="T28" s="48">
        <v>2</v>
      </c>
      <c r="U28" s="48">
        <v>0</v>
      </c>
      <c r="V28" s="49">
        <v>0</v>
      </c>
      <c r="W28" s="49">
        <v>0.01</v>
      </c>
      <c r="X28" s="49">
        <v>0.013522</v>
      </c>
      <c r="Y28" s="49">
        <v>0.449127</v>
      </c>
      <c r="Z28" s="49">
        <v>1</v>
      </c>
      <c r="AA28" s="49">
        <v>0</v>
      </c>
      <c r="AB28" s="80">
        <v>28</v>
      </c>
      <c r="AC28" s="80"/>
      <c r="AD28" s="81"/>
      <c r="AE28" s="67" t="str">
        <f>REPLACE(INDEX(GroupVertices[Group],MATCH(Vertices[[#This Row],[Vertex]],GroupVertices[Vertex],0)),1,1,"")</f>
        <v>2</v>
      </c>
      <c r="AF28" s="48"/>
      <c r="AG28" s="48"/>
      <c r="AH28" s="48"/>
      <c r="AI28" s="48"/>
      <c r="AJ28" s="48"/>
      <c r="AK28" s="48"/>
      <c r="AL28" s="48"/>
      <c r="AM28" s="48"/>
      <c r="AN28" s="48"/>
      <c r="AO28" s="48"/>
      <c r="AP28" s="48"/>
      <c r="AQ28" s="49"/>
      <c r="AR28" s="48"/>
      <c r="AS28" s="49"/>
      <c r="AT28" s="48"/>
      <c r="AU28" s="49"/>
      <c r="AV28" s="48"/>
      <c r="AW28" s="49"/>
      <c r="AX28" s="48"/>
      <c r="AY28" s="67" t="s">
        <v>656</v>
      </c>
      <c r="AZ28" s="67">
        <v>1244</v>
      </c>
      <c r="BA28" s="67">
        <v>3602</v>
      </c>
      <c r="BB28" s="67">
        <v>15776</v>
      </c>
      <c r="BC28" s="67">
        <v>10769</v>
      </c>
      <c r="BD28" s="67"/>
      <c r="BE28" s="67" t="s">
        <v>703</v>
      </c>
      <c r="BF28" s="67" t="s">
        <v>740</v>
      </c>
      <c r="BG28" s="67"/>
      <c r="BH28" s="67"/>
      <c r="BI28" s="98">
        <v>42136.368125</v>
      </c>
      <c r="BJ28" s="103" t="s">
        <v>788</v>
      </c>
      <c r="BK28" s="67" t="b">
        <v>1</v>
      </c>
      <c r="BL28" s="67" t="b">
        <v>0</v>
      </c>
      <c r="BM28" s="67" t="b">
        <v>1</v>
      </c>
      <c r="BN28" s="67" t="s">
        <v>595</v>
      </c>
      <c r="BO28" s="67">
        <v>84</v>
      </c>
      <c r="BP28" s="103" t="s">
        <v>806</v>
      </c>
      <c r="BQ28" s="67" t="b">
        <v>0</v>
      </c>
      <c r="BR28" s="67" t="s">
        <v>842</v>
      </c>
      <c r="BS28" s="103" t="s">
        <v>868</v>
      </c>
      <c r="BT28" s="67" t="s">
        <v>65</v>
      </c>
    </row>
    <row r="29" spans="1:72" ht="29" customHeight="1">
      <c r="A29" s="66" t="s">
        <v>349</v>
      </c>
      <c r="C29" s="68"/>
      <c r="D29" s="68" t="s">
        <v>64</v>
      </c>
      <c r="E29" s="75">
        <v>679.2522948539638</v>
      </c>
      <c r="F29" s="77"/>
      <c r="G29" s="114" t="s">
        <v>823</v>
      </c>
      <c r="H29" s="68"/>
      <c r="I29" s="78" t="s">
        <v>349</v>
      </c>
      <c r="J29" s="79"/>
      <c r="K29" s="79"/>
      <c r="L29" s="78" t="s">
        <v>919</v>
      </c>
      <c r="M29" s="82">
        <v>1176.8300826796692</v>
      </c>
      <c r="N29" s="83">
        <v>8916.4130859375</v>
      </c>
      <c r="O29" s="83">
        <v>7874.99658203125</v>
      </c>
      <c r="P29" s="84"/>
      <c r="Q29" s="85"/>
      <c r="R29" s="108"/>
      <c r="S29" s="48"/>
      <c r="T29" s="48">
        <v>2</v>
      </c>
      <c r="U29" s="48">
        <v>0</v>
      </c>
      <c r="V29" s="49">
        <v>0</v>
      </c>
      <c r="W29" s="49">
        <v>0.01</v>
      </c>
      <c r="X29" s="49">
        <v>0.013522</v>
      </c>
      <c r="Y29" s="49">
        <v>0.449127</v>
      </c>
      <c r="Z29" s="49">
        <v>1</v>
      </c>
      <c r="AA29" s="49">
        <v>0</v>
      </c>
      <c r="AB29" s="80">
        <v>29</v>
      </c>
      <c r="AC29" s="80"/>
      <c r="AD29" s="81"/>
      <c r="AE29" s="67" t="str">
        <f>REPLACE(INDEX(GroupVertices[Group],MATCH(Vertices[[#This Row],[Vertex]],GroupVertices[Vertex],0)),1,1,"")</f>
        <v>3</v>
      </c>
      <c r="AF29" s="48"/>
      <c r="AG29" s="48"/>
      <c r="AH29" s="48"/>
      <c r="AI29" s="48"/>
      <c r="AJ29" s="48"/>
      <c r="AK29" s="48"/>
      <c r="AL29" s="48"/>
      <c r="AM29" s="48"/>
      <c r="AN29" s="48"/>
      <c r="AO29" s="48"/>
      <c r="AP29" s="48"/>
      <c r="AQ29" s="49"/>
      <c r="AR29" s="48"/>
      <c r="AS29" s="49"/>
      <c r="AT29" s="48"/>
      <c r="AU29" s="49"/>
      <c r="AV29" s="48"/>
      <c r="AW29" s="49"/>
      <c r="AX29" s="48"/>
      <c r="AY29" s="67" t="s">
        <v>657</v>
      </c>
      <c r="AZ29" s="67">
        <v>1878</v>
      </c>
      <c r="BA29" s="67">
        <v>2226</v>
      </c>
      <c r="BB29" s="67">
        <v>7756</v>
      </c>
      <c r="BC29" s="67">
        <v>15824</v>
      </c>
      <c r="BD29" s="67"/>
      <c r="BE29" s="67" t="s">
        <v>704</v>
      </c>
      <c r="BF29" s="67"/>
      <c r="BG29" s="103" t="s">
        <v>760</v>
      </c>
      <c r="BH29" s="67"/>
      <c r="BI29" s="98">
        <v>40145.799675925926</v>
      </c>
      <c r="BJ29" s="103" t="s">
        <v>789</v>
      </c>
      <c r="BK29" s="67" t="b">
        <v>1</v>
      </c>
      <c r="BL29" s="67" t="b">
        <v>0</v>
      </c>
      <c r="BM29" s="67" t="b">
        <v>1</v>
      </c>
      <c r="BN29" s="67" t="s">
        <v>595</v>
      </c>
      <c r="BO29" s="67">
        <v>89</v>
      </c>
      <c r="BP29" s="103" t="s">
        <v>806</v>
      </c>
      <c r="BQ29" s="67" t="b">
        <v>0</v>
      </c>
      <c r="BR29" s="67" t="s">
        <v>842</v>
      </c>
      <c r="BS29" s="103" t="s">
        <v>869</v>
      </c>
      <c r="BT29" s="67" t="s">
        <v>65</v>
      </c>
    </row>
    <row r="30" spans="1:72" ht="29" customHeight="1">
      <c r="A30" s="66" t="s">
        <v>350</v>
      </c>
      <c r="C30" s="68"/>
      <c r="D30" s="68" t="s">
        <v>64</v>
      </c>
      <c r="E30" s="75">
        <v>239.62280945758</v>
      </c>
      <c r="F30" s="77"/>
      <c r="G30" s="114" t="s">
        <v>824</v>
      </c>
      <c r="H30" s="68"/>
      <c r="I30" s="78" t="s">
        <v>350</v>
      </c>
      <c r="J30" s="79"/>
      <c r="K30" s="79"/>
      <c r="L30" s="78" t="s">
        <v>920</v>
      </c>
      <c r="M30" s="82">
        <v>177.45399618401527</v>
      </c>
      <c r="N30" s="83">
        <v>6007.90234375</v>
      </c>
      <c r="O30" s="83">
        <v>5381.9755859375</v>
      </c>
      <c r="P30" s="84"/>
      <c r="Q30" s="85"/>
      <c r="R30" s="108"/>
      <c r="S30" s="48"/>
      <c r="T30" s="48">
        <v>2</v>
      </c>
      <c r="U30" s="48">
        <v>0</v>
      </c>
      <c r="V30" s="49">
        <v>0</v>
      </c>
      <c r="W30" s="49">
        <v>0.01</v>
      </c>
      <c r="X30" s="49">
        <v>0.013522</v>
      </c>
      <c r="Y30" s="49">
        <v>0.449127</v>
      </c>
      <c r="Z30" s="49">
        <v>1</v>
      </c>
      <c r="AA30" s="49">
        <v>0</v>
      </c>
      <c r="AB30" s="80">
        <v>30</v>
      </c>
      <c r="AC30" s="80"/>
      <c r="AD30" s="81"/>
      <c r="AE30" s="67" t="str">
        <f>REPLACE(INDEX(GroupVertices[Group],MATCH(Vertices[[#This Row],[Vertex]],GroupVertices[Vertex],0)),1,1,"")</f>
        <v>2</v>
      </c>
      <c r="AF30" s="48"/>
      <c r="AG30" s="48"/>
      <c r="AH30" s="48"/>
      <c r="AI30" s="48"/>
      <c r="AJ30" s="48"/>
      <c r="AK30" s="48"/>
      <c r="AL30" s="48"/>
      <c r="AM30" s="48"/>
      <c r="AN30" s="48"/>
      <c r="AO30" s="48"/>
      <c r="AP30" s="48"/>
      <c r="AQ30" s="49"/>
      <c r="AR30" s="48"/>
      <c r="AS30" s="49"/>
      <c r="AT30" s="48"/>
      <c r="AU30" s="49"/>
      <c r="AV30" s="48"/>
      <c r="AW30" s="49"/>
      <c r="AX30" s="48"/>
      <c r="AY30" s="67" t="s">
        <v>658</v>
      </c>
      <c r="AZ30" s="67">
        <v>240</v>
      </c>
      <c r="BA30" s="67">
        <v>340</v>
      </c>
      <c r="BB30" s="67">
        <v>605</v>
      </c>
      <c r="BC30" s="67">
        <v>1860</v>
      </c>
      <c r="BD30" s="67"/>
      <c r="BE30" s="67" t="s">
        <v>705</v>
      </c>
      <c r="BF30" s="67" t="s">
        <v>741</v>
      </c>
      <c r="BG30" s="103" t="s">
        <v>761</v>
      </c>
      <c r="BH30" s="67"/>
      <c r="BI30" s="98">
        <v>42642.635879629626</v>
      </c>
      <c r="BJ30" s="103" t="s">
        <v>790</v>
      </c>
      <c r="BK30" s="67" t="b">
        <v>1</v>
      </c>
      <c r="BL30" s="67" t="b">
        <v>0</v>
      </c>
      <c r="BM30" s="67" t="b">
        <v>1</v>
      </c>
      <c r="BN30" s="67" t="s">
        <v>804</v>
      </c>
      <c r="BO30" s="67">
        <v>6</v>
      </c>
      <c r="BP30" s="67"/>
      <c r="BQ30" s="67" t="b">
        <v>0</v>
      </c>
      <c r="BR30" s="67" t="s">
        <v>842</v>
      </c>
      <c r="BS30" s="103" t="s">
        <v>870</v>
      </c>
      <c r="BT30" s="67" t="s">
        <v>65</v>
      </c>
    </row>
    <row r="31" spans="1:72" ht="29" customHeight="1">
      <c r="A31" s="66" t="s">
        <v>333</v>
      </c>
      <c r="C31" s="68"/>
      <c r="D31" s="68" t="s">
        <v>64</v>
      </c>
      <c r="E31" s="75">
        <v>408.8545201668985</v>
      </c>
      <c r="F31" s="77"/>
      <c r="G31" s="114" t="s">
        <v>429</v>
      </c>
      <c r="H31" s="68"/>
      <c r="I31" s="78" t="s">
        <v>333</v>
      </c>
      <c r="J31" s="79"/>
      <c r="K31" s="79"/>
      <c r="L31" s="78" t="s">
        <v>921</v>
      </c>
      <c r="M31" s="82">
        <v>562.1555013779945</v>
      </c>
      <c r="N31" s="83">
        <v>9058.3681640625</v>
      </c>
      <c r="O31" s="83">
        <v>8538.5078125</v>
      </c>
      <c r="P31" s="84"/>
      <c r="Q31" s="85"/>
      <c r="R31" s="108"/>
      <c r="S31" s="48"/>
      <c r="T31" s="48">
        <v>2</v>
      </c>
      <c r="U31" s="48">
        <v>1</v>
      </c>
      <c r="V31" s="49">
        <v>0</v>
      </c>
      <c r="W31" s="49">
        <v>0.01</v>
      </c>
      <c r="X31" s="49">
        <v>0.013522</v>
      </c>
      <c r="Y31" s="49">
        <v>0.449127</v>
      </c>
      <c r="Z31" s="49">
        <v>1</v>
      </c>
      <c r="AA31" s="49">
        <v>0.5</v>
      </c>
      <c r="AB31" s="80">
        <v>31</v>
      </c>
      <c r="AC31" s="80"/>
      <c r="AD31" s="81"/>
      <c r="AE31" s="67" t="str">
        <f>REPLACE(INDEX(GroupVertices[Group],MATCH(Vertices[[#This Row],[Vertex]],GroupVertices[Vertex],0)),1,1,"")</f>
        <v>3</v>
      </c>
      <c r="AF31" s="48"/>
      <c r="AG31" s="48"/>
      <c r="AH31" s="48"/>
      <c r="AI31" s="48"/>
      <c r="AJ31" s="48" t="s">
        <v>400</v>
      </c>
      <c r="AK31" s="48" t="s">
        <v>400</v>
      </c>
      <c r="AL31" s="130" t="s">
        <v>1102</v>
      </c>
      <c r="AM31" s="130" t="s">
        <v>1102</v>
      </c>
      <c r="AN31" s="130" t="s">
        <v>1120</v>
      </c>
      <c r="AO31" s="130" t="s">
        <v>1120</v>
      </c>
      <c r="AP31" s="48">
        <v>0</v>
      </c>
      <c r="AQ31" s="49">
        <v>0</v>
      </c>
      <c r="AR31" s="48">
        <v>0</v>
      </c>
      <c r="AS31" s="49">
        <v>0</v>
      </c>
      <c r="AT31" s="48">
        <v>0</v>
      </c>
      <c r="AU31" s="49">
        <v>0</v>
      </c>
      <c r="AV31" s="48">
        <v>20</v>
      </c>
      <c r="AW31" s="49">
        <v>100</v>
      </c>
      <c r="AX31" s="48">
        <v>20</v>
      </c>
      <c r="AY31" s="67" t="s">
        <v>659</v>
      </c>
      <c r="AZ31" s="67">
        <v>963</v>
      </c>
      <c r="BA31" s="67">
        <v>1066</v>
      </c>
      <c r="BB31" s="67">
        <v>18547</v>
      </c>
      <c r="BC31" s="67">
        <v>2876</v>
      </c>
      <c r="BD31" s="67"/>
      <c r="BE31" s="67" t="s">
        <v>706</v>
      </c>
      <c r="BF31" s="67" t="s">
        <v>725</v>
      </c>
      <c r="BG31" s="103" t="s">
        <v>762</v>
      </c>
      <c r="BH31" s="67"/>
      <c r="BI31" s="98">
        <v>39487.38998842592</v>
      </c>
      <c r="BJ31" s="103" t="s">
        <v>791</v>
      </c>
      <c r="BK31" s="67" t="b">
        <v>0</v>
      </c>
      <c r="BL31" s="67" t="b">
        <v>0</v>
      </c>
      <c r="BM31" s="67" t="b">
        <v>1</v>
      </c>
      <c r="BN31" s="67" t="s">
        <v>595</v>
      </c>
      <c r="BO31" s="67">
        <v>22</v>
      </c>
      <c r="BP31" s="103" t="s">
        <v>808</v>
      </c>
      <c r="BQ31" s="67" t="b">
        <v>0</v>
      </c>
      <c r="BR31" s="67" t="s">
        <v>842</v>
      </c>
      <c r="BS31" s="103" t="s">
        <v>871</v>
      </c>
      <c r="BT31" s="67" t="s">
        <v>66</v>
      </c>
    </row>
    <row r="32" spans="1:72" ht="29" customHeight="1">
      <c r="A32" s="66" t="s">
        <v>351</v>
      </c>
      <c r="C32" s="68"/>
      <c r="D32" s="68" t="s">
        <v>64</v>
      </c>
      <c r="E32" s="75">
        <v>1000</v>
      </c>
      <c r="F32" s="77"/>
      <c r="G32" s="114" t="s">
        <v>825</v>
      </c>
      <c r="H32" s="68"/>
      <c r="I32" s="78" t="s">
        <v>351</v>
      </c>
      <c r="J32" s="79"/>
      <c r="K32" s="79"/>
      <c r="L32" s="78" t="s">
        <v>922</v>
      </c>
      <c r="M32" s="82">
        <v>9999</v>
      </c>
      <c r="N32" s="83">
        <v>6916.01904296875</v>
      </c>
      <c r="O32" s="83">
        <v>5123.15673828125</v>
      </c>
      <c r="P32" s="84"/>
      <c r="Q32" s="85"/>
      <c r="R32" s="108"/>
      <c r="S32" s="48"/>
      <c r="T32" s="48">
        <v>2</v>
      </c>
      <c r="U32" s="48">
        <v>0</v>
      </c>
      <c r="V32" s="49">
        <v>0</v>
      </c>
      <c r="W32" s="49">
        <v>0.01</v>
      </c>
      <c r="X32" s="49">
        <v>0.013522</v>
      </c>
      <c r="Y32" s="49">
        <v>0.449127</v>
      </c>
      <c r="Z32" s="49">
        <v>1</v>
      </c>
      <c r="AA32" s="49">
        <v>0</v>
      </c>
      <c r="AB32" s="80">
        <v>32</v>
      </c>
      <c r="AC32" s="80"/>
      <c r="AD32" s="81"/>
      <c r="AE32" s="67" t="str">
        <f>REPLACE(INDEX(GroupVertices[Group],MATCH(Vertices[[#This Row],[Vertex]],GroupVertices[Vertex],0)),1,1,"")</f>
        <v>2</v>
      </c>
      <c r="AF32" s="48"/>
      <c r="AG32" s="48"/>
      <c r="AH32" s="48"/>
      <c r="AI32" s="48"/>
      <c r="AJ32" s="48"/>
      <c r="AK32" s="48"/>
      <c r="AL32" s="48"/>
      <c r="AM32" s="48"/>
      <c r="AN32" s="48"/>
      <c r="AO32" s="48"/>
      <c r="AP32" s="48"/>
      <c r="AQ32" s="49"/>
      <c r="AR32" s="48"/>
      <c r="AS32" s="49"/>
      <c r="AT32" s="48"/>
      <c r="AU32" s="49"/>
      <c r="AV32" s="48"/>
      <c r="AW32" s="49"/>
      <c r="AX32" s="48"/>
      <c r="AY32" s="67" t="s">
        <v>660</v>
      </c>
      <c r="AZ32" s="67">
        <v>466</v>
      </c>
      <c r="BA32" s="67">
        <v>18875</v>
      </c>
      <c r="BB32" s="67">
        <v>9124</v>
      </c>
      <c r="BC32" s="67">
        <v>15773</v>
      </c>
      <c r="BD32" s="67"/>
      <c r="BE32" s="67" t="s">
        <v>707</v>
      </c>
      <c r="BF32" s="67" t="s">
        <v>742</v>
      </c>
      <c r="BG32" s="103" t="s">
        <v>763</v>
      </c>
      <c r="BH32" s="67"/>
      <c r="BI32" s="98">
        <v>39936.538668981484</v>
      </c>
      <c r="BJ32" s="103" t="s">
        <v>792</v>
      </c>
      <c r="BK32" s="67" t="b">
        <v>1</v>
      </c>
      <c r="BL32" s="67" t="b">
        <v>0</v>
      </c>
      <c r="BM32" s="67" t="b">
        <v>1</v>
      </c>
      <c r="BN32" s="67" t="s">
        <v>595</v>
      </c>
      <c r="BO32" s="67">
        <v>75</v>
      </c>
      <c r="BP32" s="103" t="s">
        <v>806</v>
      </c>
      <c r="BQ32" s="67" t="b">
        <v>0</v>
      </c>
      <c r="BR32" s="67" t="s">
        <v>842</v>
      </c>
      <c r="BS32" s="103" t="s">
        <v>872</v>
      </c>
      <c r="BT32" s="67" t="s">
        <v>65</v>
      </c>
    </row>
    <row r="33" spans="1:72" ht="29" customHeight="1">
      <c r="A33" s="66" t="s">
        <v>352</v>
      </c>
      <c r="C33" s="68"/>
      <c r="D33" s="68" t="s">
        <v>64</v>
      </c>
      <c r="E33" s="75">
        <v>250.34547983310154</v>
      </c>
      <c r="F33" s="77"/>
      <c r="G33" s="114" t="s">
        <v>826</v>
      </c>
      <c r="H33" s="68"/>
      <c r="I33" s="78" t="s">
        <v>352</v>
      </c>
      <c r="J33" s="79"/>
      <c r="K33" s="79"/>
      <c r="L33" s="78" t="s">
        <v>923</v>
      </c>
      <c r="M33" s="82">
        <v>201.82902268390927</v>
      </c>
      <c r="N33" s="83">
        <v>6445.3671875</v>
      </c>
      <c r="O33" s="83">
        <v>8920.333984375</v>
      </c>
      <c r="P33" s="84"/>
      <c r="Q33" s="85"/>
      <c r="R33" s="108"/>
      <c r="S33" s="48"/>
      <c r="T33" s="48">
        <v>2</v>
      </c>
      <c r="U33" s="48">
        <v>0</v>
      </c>
      <c r="V33" s="49">
        <v>0</v>
      </c>
      <c r="W33" s="49">
        <v>0.01</v>
      </c>
      <c r="X33" s="49">
        <v>0.013522</v>
      </c>
      <c r="Y33" s="49">
        <v>0.449127</v>
      </c>
      <c r="Z33" s="49">
        <v>1</v>
      </c>
      <c r="AA33" s="49">
        <v>0</v>
      </c>
      <c r="AB33" s="80">
        <v>33</v>
      </c>
      <c r="AC33" s="80"/>
      <c r="AD33" s="81"/>
      <c r="AE33" s="67" t="str">
        <f>REPLACE(INDEX(GroupVertices[Group],MATCH(Vertices[[#This Row],[Vertex]],GroupVertices[Vertex],0)),1,1,"")</f>
        <v>3</v>
      </c>
      <c r="AF33" s="48"/>
      <c r="AG33" s="48"/>
      <c r="AH33" s="48"/>
      <c r="AI33" s="48"/>
      <c r="AJ33" s="48"/>
      <c r="AK33" s="48"/>
      <c r="AL33" s="48"/>
      <c r="AM33" s="48"/>
      <c r="AN33" s="48"/>
      <c r="AO33" s="48"/>
      <c r="AP33" s="48"/>
      <c r="AQ33" s="49"/>
      <c r="AR33" s="48"/>
      <c r="AS33" s="49"/>
      <c r="AT33" s="48"/>
      <c r="AU33" s="49"/>
      <c r="AV33" s="48"/>
      <c r="AW33" s="49"/>
      <c r="AX33" s="48"/>
      <c r="AY33" s="67" t="s">
        <v>661</v>
      </c>
      <c r="AZ33" s="67">
        <v>650</v>
      </c>
      <c r="BA33" s="67">
        <v>386</v>
      </c>
      <c r="BB33" s="67">
        <v>847</v>
      </c>
      <c r="BC33" s="67">
        <v>4415</v>
      </c>
      <c r="BD33" s="67"/>
      <c r="BE33" s="67" t="s">
        <v>708</v>
      </c>
      <c r="BF33" s="67" t="s">
        <v>743</v>
      </c>
      <c r="BG33" s="67"/>
      <c r="BH33" s="67"/>
      <c r="BI33" s="98">
        <v>40589.89759259259</v>
      </c>
      <c r="BJ33" s="103" t="s">
        <v>793</v>
      </c>
      <c r="BK33" s="67" t="b">
        <v>1</v>
      </c>
      <c r="BL33" s="67" t="b">
        <v>0</v>
      </c>
      <c r="BM33" s="67" t="b">
        <v>1</v>
      </c>
      <c r="BN33" s="67" t="s">
        <v>595</v>
      </c>
      <c r="BO33" s="67">
        <v>4</v>
      </c>
      <c r="BP33" s="103" t="s">
        <v>806</v>
      </c>
      <c r="BQ33" s="67" t="b">
        <v>0</v>
      </c>
      <c r="BR33" s="67" t="s">
        <v>842</v>
      </c>
      <c r="BS33" s="103" t="s">
        <v>873</v>
      </c>
      <c r="BT33" s="67" t="s">
        <v>65</v>
      </c>
    </row>
    <row r="34" spans="1:72" ht="29" customHeight="1">
      <c r="A34" s="66" t="s">
        <v>353</v>
      </c>
      <c r="C34" s="68"/>
      <c r="D34" s="68" t="s">
        <v>64</v>
      </c>
      <c r="E34" s="75">
        <v>293.2361613351878</v>
      </c>
      <c r="F34" s="77"/>
      <c r="G34" s="114" t="s">
        <v>827</v>
      </c>
      <c r="H34" s="68"/>
      <c r="I34" s="78" t="s">
        <v>353</v>
      </c>
      <c r="J34" s="79"/>
      <c r="K34" s="79"/>
      <c r="L34" s="78" t="s">
        <v>924</v>
      </c>
      <c r="M34" s="82">
        <v>299.3291286834853</v>
      </c>
      <c r="N34" s="83">
        <v>4550.5654296875</v>
      </c>
      <c r="O34" s="83">
        <v>2555.720703125</v>
      </c>
      <c r="P34" s="84"/>
      <c r="Q34" s="85"/>
      <c r="R34" s="108"/>
      <c r="S34" s="48"/>
      <c r="T34" s="48">
        <v>2</v>
      </c>
      <c r="U34" s="48">
        <v>0</v>
      </c>
      <c r="V34" s="49">
        <v>0</v>
      </c>
      <c r="W34" s="49">
        <v>0.01</v>
      </c>
      <c r="X34" s="49">
        <v>0.013522</v>
      </c>
      <c r="Y34" s="49">
        <v>0.449127</v>
      </c>
      <c r="Z34" s="49">
        <v>1</v>
      </c>
      <c r="AA34" s="49">
        <v>0</v>
      </c>
      <c r="AB34" s="80">
        <v>34</v>
      </c>
      <c r="AC34" s="80"/>
      <c r="AD34" s="81"/>
      <c r="AE34" s="67" t="str">
        <f>REPLACE(INDEX(GroupVertices[Group],MATCH(Vertices[[#This Row],[Vertex]],GroupVertices[Vertex],0)),1,1,"")</f>
        <v>2</v>
      </c>
      <c r="AF34" s="48"/>
      <c r="AG34" s="48"/>
      <c r="AH34" s="48"/>
      <c r="AI34" s="48"/>
      <c r="AJ34" s="48"/>
      <c r="AK34" s="48"/>
      <c r="AL34" s="48"/>
      <c r="AM34" s="48"/>
      <c r="AN34" s="48"/>
      <c r="AO34" s="48"/>
      <c r="AP34" s="48"/>
      <c r="AQ34" s="49"/>
      <c r="AR34" s="48"/>
      <c r="AS34" s="49"/>
      <c r="AT34" s="48"/>
      <c r="AU34" s="49"/>
      <c r="AV34" s="48"/>
      <c r="AW34" s="49"/>
      <c r="AX34" s="48"/>
      <c r="AY34" s="67" t="s">
        <v>662</v>
      </c>
      <c r="AZ34" s="67">
        <v>475</v>
      </c>
      <c r="BA34" s="67">
        <v>570</v>
      </c>
      <c r="BB34" s="67">
        <v>1014</v>
      </c>
      <c r="BC34" s="67">
        <v>2237</v>
      </c>
      <c r="BD34" s="67"/>
      <c r="BE34" s="67" t="s">
        <v>709</v>
      </c>
      <c r="BF34" s="67" t="s">
        <v>744</v>
      </c>
      <c r="BG34" s="67"/>
      <c r="BH34" s="67"/>
      <c r="BI34" s="98">
        <v>42832.268541666665</v>
      </c>
      <c r="BJ34" s="103" t="s">
        <v>794</v>
      </c>
      <c r="BK34" s="67" t="b">
        <v>1</v>
      </c>
      <c r="BL34" s="67" t="b">
        <v>0</v>
      </c>
      <c r="BM34" s="67" t="b">
        <v>1</v>
      </c>
      <c r="BN34" s="67" t="s">
        <v>801</v>
      </c>
      <c r="BO34" s="67">
        <v>3</v>
      </c>
      <c r="BP34" s="67"/>
      <c r="BQ34" s="67" t="b">
        <v>0</v>
      </c>
      <c r="BR34" s="67" t="s">
        <v>842</v>
      </c>
      <c r="BS34" s="103" t="s">
        <v>874</v>
      </c>
      <c r="BT34" s="67" t="s">
        <v>65</v>
      </c>
    </row>
    <row r="35" spans="1:72" ht="29" customHeight="1">
      <c r="A35" s="66" t="s">
        <v>354</v>
      </c>
      <c r="C35" s="68"/>
      <c r="D35" s="68" t="s">
        <v>64</v>
      </c>
      <c r="E35" s="75">
        <v>275.2873435326843</v>
      </c>
      <c r="F35" s="77"/>
      <c r="G35" s="114" t="s">
        <v>828</v>
      </c>
      <c r="H35" s="68"/>
      <c r="I35" s="78" t="s">
        <v>354</v>
      </c>
      <c r="J35" s="79"/>
      <c r="K35" s="79"/>
      <c r="L35" s="78" t="s">
        <v>925</v>
      </c>
      <c r="M35" s="82">
        <v>258.52745389018446</v>
      </c>
      <c r="N35" s="83">
        <v>7213.9130859375</v>
      </c>
      <c r="O35" s="83">
        <v>7062.90625</v>
      </c>
      <c r="P35" s="84"/>
      <c r="Q35" s="85"/>
      <c r="R35" s="108"/>
      <c r="S35" s="48"/>
      <c r="T35" s="48">
        <v>2</v>
      </c>
      <c r="U35" s="48">
        <v>0</v>
      </c>
      <c r="V35" s="49">
        <v>0</v>
      </c>
      <c r="W35" s="49">
        <v>0.01</v>
      </c>
      <c r="X35" s="49">
        <v>0.013522</v>
      </c>
      <c r="Y35" s="49">
        <v>0.449127</v>
      </c>
      <c r="Z35" s="49">
        <v>1</v>
      </c>
      <c r="AA35" s="49">
        <v>0</v>
      </c>
      <c r="AB35" s="80">
        <v>35</v>
      </c>
      <c r="AC35" s="80"/>
      <c r="AD35" s="81"/>
      <c r="AE35" s="67" t="str">
        <f>REPLACE(INDEX(GroupVertices[Group],MATCH(Vertices[[#This Row],[Vertex]],GroupVertices[Vertex],0)),1,1,"")</f>
        <v>3</v>
      </c>
      <c r="AF35" s="48"/>
      <c r="AG35" s="48"/>
      <c r="AH35" s="48"/>
      <c r="AI35" s="48"/>
      <c r="AJ35" s="48"/>
      <c r="AK35" s="48"/>
      <c r="AL35" s="48"/>
      <c r="AM35" s="48"/>
      <c r="AN35" s="48"/>
      <c r="AO35" s="48"/>
      <c r="AP35" s="48"/>
      <c r="AQ35" s="49"/>
      <c r="AR35" s="48"/>
      <c r="AS35" s="49"/>
      <c r="AT35" s="48"/>
      <c r="AU35" s="49"/>
      <c r="AV35" s="48"/>
      <c r="AW35" s="49"/>
      <c r="AX35" s="48"/>
      <c r="AY35" s="67" t="s">
        <v>663</v>
      </c>
      <c r="AZ35" s="67">
        <v>402</v>
      </c>
      <c r="BA35" s="67">
        <v>493</v>
      </c>
      <c r="BB35" s="67">
        <v>584</v>
      </c>
      <c r="BC35" s="67">
        <v>1197</v>
      </c>
      <c r="BD35" s="67"/>
      <c r="BE35" s="67" t="s">
        <v>710</v>
      </c>
      <c r="BF35" s="67"/>
      <c r="BG35" s="67"/>
      <c r="BH35" s="67"/>
      <c r="BI35" s="98">
        <v>43093.23326388889</v>
      </c>
      <c r="BJ35" s="67"/>
      <c r="BK35" s="67" t="b">
        <v>1</v>
      </c>
      <c r="BL35" s="67" t="b">
        <v>0</v>
      </c>
      <c r="BM35" s="67" t="b">
        <v>1</v>
      </c>
      <c r="BN35" s="67" t="s">
        <v>595</v>
      </c>
      <c r="BO35" s="67">
        <v>5</v>
      </c>
      <c r="BP35" s="67"/>
      <c r="BQ35" s="67" t="b">
        <v>0</v>
      </c>
      <c r="BR35" s="67" t="s">
        <v>842</v>
      </c>
      <c r="BS35" s="103" t="s">
        <v>875</v>
      </c>
      <c r="BT35" s="67" t="s">
        <v>65</v>
      </c>
    </row>
    <row r="36" spans="1:72" ht="29" customHeight="1">
      <c r="A36" s="66" t="s">
        <v>335</v>
      </c>
      <c r="C36" s="68"/>
      <c r="D36" s="68" t="s">
        <v>64</v>
      </c>
      <c r="E36" s="75">
        <v>181.34742698191934</v>
      </c>
      <c r="F36" s="77"/>
      <c r="G36" s="114" t="s">
        <v>430</v>
      </c>
      <c r="H36" s="68"/>
      <c r="I36" s="78" t="s">
        <v>335</v>
      </c>
      <c r="J36" s="79"/>
      <c r="K36" s="79"/>
      <c r="L36" s="78" t="s">
        <v>926</v>
      </c>
      <c r="M36" s="82">
        <v>44.9810260758957</v>
      </c>
      <c r="N36" s="83">
        <v>7371.10693359375</v>
      </c>
      <c r="O36" s="83">
        <v>9179.41015625</v>
      </c>
      <c r="P36" s="84"/>
      <c r="Q36" s="85"/>
      <c r="R36" s="108"/>
      <c r="S36" s="48"/>
      <c r="T36" s="48">
        <v>3</v>
      </c>
      <c r="U36" s="48">
        <v>1</v>
      </c>
      <c r="V36" s="49">
        <v>0</v>
      </c>
      <c r="W36" s="49">
        <v>0.01</v>
      </c>
      <c r="X36" s="49">
        <v>0.014797</v>
      </c>
      <c r="Y36" s="49">
        <v>0.626688</v>
      </c>
      <c r="Z36" s="49">
        <v>1</v>
      </c>
      <c r="AA36" s="49">
        <v>0</v>
      </c>
      <c r="AB36" s="80">
        <v>36</v>
      </c>
      <c r="AC36" s="80"/>
      <c r="AD36" s="81"/>
      <c r="AE36" s="67" t="str">
        <f>REPLACE(INDEX(GroupVertices[Group],MATCH(Vertices[[#This Row],[Vertex]],GroupVertices[Vertex],0)),1,1,"")</f>
        <v>3</v>
      </c>
      <c r="AF36" s="48" t="s">
        <v>1096</v>
      </c>
      <c r="AG36" s="48" t="s">
        <v>1096</v>
      </c>
      <c r="AH36" s="48" t="s">
        <v>398</v>
      </c>
      <c r="AI36" s="48" t="s">
        <v>398</v>
      </c>
      <c r="AJ36" s="48" t="s">
        <v>407</v>
      </c>
      <c r="AK36" s="48" t="s">
        <v>407</v>
      </c>
      <c r="AL36" s="130" t="s">
        <v>1112</v>
      </c>
      <c r="AM36" s="130" t="s">
        <v>1112</v>
      </c>
      <c r="AN36" s="130" t="s">
        <v>1130</v>
      </c>
      <c r="AO36" s="130" t="s">
        <v>1130</v>
      </c>
      <c r="AP36" s="48">
        <v>1</v>
      </c>
      <c r="AQ36" s="49">
        <v>2.0408163265306123</v>
      </c>
      <c r="AR36" s="48">
        <v>3</v>
      </c>
      <c r="AS36" s="49">
        <v>6.122448979591836</v>
      </c>
      <c r="AT36" s="48">
        <v>0</v>
      </c>
      <c r="AU36" s="49">
        <v>0</v>
      </c>
      <c r="AV36" s="48">
        <v>45</v>
      </c>
      <c r="AW36" s="49">
        <v>91.83673469387755</v>
      </c>
      <c r="AX36" s="48">
        <v>49</v>
      </c>
      <c r="AY36" s="67" t="s">
        <v>664</v>
      </c>
      <c r="AZ36" s="67">
        <v>63</v>
      </c>
      <c r="BA36" s="67">
        <v>90</v>
      </c>
      <c r="BB36" s="67">
        <v>15</v>
      </c>
      <c r="BC36" s="67">
        <v>35</v>
      </c>
      <c r="BD36" s="67"/>
      <c r="BE36" s="67" t="s">
        <v>711</v>
      </c>
      <c r="BF36" s="67" t="s">
        <v>745</v>
      </c>
      <c r="BG36" s="67"/>
      <c r="BH36" s="67"/>
      <c r="BI36" s="98">
        <v>42781.705983796295</v>
      </c>
      <c r="BJ36" s="67"/>
      <c r="BK36" s="67" t="b">
        <v>1</v>
      </c>
      <c r="BL36" s="67" t="b">
        <v>0</v>
      </c>
      <c r="BM36" s="67" t="b">
        <v>1</v>
      </c>
      <c r="BN36" s="67" t="s">
        <v>595</v>
      </c>
      <c r="BO36" s="67">
        <v>1</v>
      </c>
      <c r="BP36" s="67"/>
      <c r="BQ36" s="67" t="b">
        <v>0</v>
      </c>
      <c r="BR36" s="67" t="s">
        <v>842</v>
      </c>
      <c r="BS36" s="103" t="s">
        <v>876</v>
      </c>
      <c r="BT36" s="67" t="s">
        <v>66</v>
      </c>
    </row>
    <row r="37" spans="1:72" ht="29" customHeight="1">
      <c r="A37" s="66" t="s">
        <v>337</v>
      </c>
      <c r="C37" s="68"/>
      <c r="D37" s="68" t="s">
        <v>64</v>
      </c>
      <c r="E37" s="75">
        <v>362.23421418636997</v>
      </c>
      <c r="F37" s="77"/>
      <c r="G37" s="114" t="s">
        <v>432</v>
      </c>
      <c r="H37" s="68"/>
      <c r="I37" s="78" t="s">
        <v>337</v>
      </c>
      <c r="J37" s="79"/>
      <c r="K37" s="79"/>
      <c r="L37" s="78" t="s">
        <v>927</v>
      </c>
      <c r="M37" s="82">
        <v>456.17712529149884</v>
      </c>
      <c r="N37" s="83">
        <v>2311.9306640625</v>
      </c>
      <c r="O37" s="83">
        <v>6804.69677734375</v>
      </c>
      <c r="P37" s="84"/>
      <c r="Q37" s="85"/>
      <c r="R37" s="108"/>
      <c r="S37" s="48"/>
      <c r="T37" s="48">
        <v>4</v>
      </c>
      <c r="U37" s="48">
        <v>22</v>
      </c>
      <c r="V37" s="49">
        <v>106.185714</v>
      </c>
      <c r="W37" s="49">
        <v>0.012987</v>
      </c>
      <c r="X37" s="49">
        <v>0.065033</v>
      </c>
      <c r="Y37" s="49">
        <v>3.626785</v>
      </c>
      <c r="Z37" s="49">
        <v>0.13852813852813853</v>
      </c>
      <c r="AA37" s="49">
        <v>0.09090909090909091</v>
      </c>
      <c r="AB37" s="80">
        <v>37</v>
      </c>
      <c r="AC37" s="80"/>
      <c r="AD37" s="81"/>
      <c r="AE37" s="67" t="str">
        <f>REPLACE(INDEX(GroupVertices[Group],MATCH(Vertices[[#This Row],[Vertex]],GroupVertices[Vertex],0)),1,1,"")</f>
        <v>1</v>
      </c>
      <c r="AF37" s="48"/>
      <c r="AG37" s="48"/>
      <c r="AH37" s="48"/>
      <c r="AI37" s="48"/>
      <c r="AJ37" s="48" t="s">
        <v>402</v>
      </c>
      <c r="AK37" s="48" t="s">
        <v>403</v>
      </c>
      <c r="AL37" s="130" t="s">
        <v>1113</v>
      </c>
      <c r="AM37" s="130" t="s">
        <v>1113</v>
      </c>
      <c r="AN37" s="130" t="s">
        <v>1066</v>
      </c>
      <c r="AO37" s="130" t="s">
        <v>1066</v>
      </c>
      <c r="AP37" s="48">
        <v>0</v>
      </c>
      <c r="AQ37" s="49">
        <v>0</v>
      </c>
      <c r="AR37" s="48">
        <v>0</v>
      </c>
      <c r="AS37" s="49">
        <v>0</v>
      </c>
      <c r="AT37" s="48">
        <v>0</v>
      </c>
      <c r="AU37" s="49">
        <v>0</v>
      </c>
      <c r="AV37" s="48">
        <v>38</v>
      </c>
      <c r="AW37" s="49">
        <v>100</v>
      </c>
      <c r="AX37" s="48">
        <v>38</v>
      </c>
      <c r="AY37" s="67" t="s">
        <v>665</v>
      </c>
      <c r="AZ37" s="67">
        <v>318</v>
      </c>
      <c r="BA37" s="67">
        <v>866</v>
      </c>
      <c r="BB37" s="67">
        <v>1233</v>
      </c>
      <c r="BC37" s="67">
        <v>188</v>
      </c>
      <c r="BD37" s="67"/>
      <c r="BE37" s="67" t="s">
        <v>712</v>
      </c>
      <c r="BF37" s="67" t="s">
        <v>746</v>
      </c>
      <c r="BG37" s="67"/>
      <c r="BH37" s="67"/>
      <c r="BI37" s="98">
        <v>40234.738217592596</v>
      </c>
      <c r="BJ37" s="103" t="s">
        <v>795</v>
      </c>
      <c r="BK37" s="67" t="b">
        <v>1</v>
      </c>
      <c r="BL37" s="67" t="b">
        <v>0</v>
      </c>
      <c r="BM37" s="67" t="b">
        <v>1</v>
      </c>
      <c r="BN37" s="67" t="s">
        <v>595</v>
      </c>
      <c r="BO37" s="67">
        <v>6</v>
      </c>
      <c r="BP37" s="103" t="s">
        <v>806</v>
      </c>
      <c r="BQ37" s="67" t="b">
        <v>0</v>
      </c>
      <c r="BR37" s="67" t="s">
        <v>842</v>
      </c>
      <c r="BS37" s="103" t="s">
        <v>877</v>
      </c>
      <c r="BT37" s="67" t="s">
        <v>66</v>
      </c>
    </row>
    <row r="38" spans="1:72" ht="29" customHeight="1">
      <c r="A38" s="66" t="s">
        <v>355</v>
      </c>
      <c r="C38" s="68"/>
      <c r="D38" s="68" t="s">
        <v>64</v>
      </c>
      <c r="E38" s="75">
        <v>162.23310152990265</v>
      </c>
      <c r="F38" s="77"/>
      <c r="G38" s="114" t="s">
        <v>829</v>
      </c>
      <c r="H38" s="68"/>
      <c r="I38" s="78" t="s">
        <v>355</v>
      </c>
      <c r="J38" s="79"/>
      <c r="K38" s="79"/>
      <c r="L38" s="78" t="s">
        <v>928</v>
      </c>
      <c r="M38" s="82">
        <v>1.5298918804324781</v>
      </c>
      <c r="N38" s="83">
        <v>3938.381591796875</v>
      </c>
      <c r="O38" s="83">
        <v>7107.666015625</v>
      </c>
      <c r="P38" s="84"/>
      <c r="Q38" s="85"/>
      <c r="R38" s="108"/>
      <c r="S38" s="48"/>
      <c r="T38" s="48">
        <v>4</v>
      </c>
      <c r="U38" s="48">
        <v>0</v>
      </c>
      <c r="V38" s="49">
        <v>0</v>
      </c>
      <c r="W38" s="49">
        <v>0.010204</v>
      </c>
      <c r="X38" s="49">
        <v>0.024282</v>
      </c>
      <c r="Y38" s="49">
        <v>0.718073</v>
      </c>
      <c r="Z38" s="49">
        <v>0.8333333333333334</v>
      </c>
      <c r="AA38" s="49">
        <v>0</v>
      </c>
      <c r="AB38" s="80">
        <v>38</v>
      </c>
      <c r="AC38" s="80"/>
      <c r="AD38" s="81"/>
      <c r="AE38" s="67" t="str">
        <f>REPLACE(INDEX(GroupVertices[Group],MATCH(Vertices[[#This Row],[Vertex]],GroupVertices[Vertex],0)),1,1,"")</f>
        <v>1</v>
      </c>
      <c r="AF38" s="48"/>
      <c r="AG38" s="48"/>
      <c r="AH38" s="48"/>
      <c r="AI38" s="48"/>
      <c r="AJ38" s="48"/>
      <c r="AK38" s="48"/>
      <c r="AL38" s="48"/>
      <c r="AM38" s="48"/>
      <c r="AN38" s="48"/>
      <c r="AO38" s="48"/>
      <c r="AP38" s="48"/>
      <c r="AQ38" s="49"/>
      <c r="AR38" s="48"/>
      <c r="AS38" s="49"/>
      <c r="AT38" s="48"/>
      <c r="AU38" s="49"/>
      <c r="AV38" s="48"/>
      <c r="AW38" s="49"/>
      <c r="AX38" s="48"/>
      <c r="AY38" s="67" t="s">
        <v>666</v>
      </c>
      <c r="AZ38" s="67">
        <v>136</v>
      </c>
      <c r="BA38" s="67">
        <v>8</v>
      </c>
      <c r="BB38" s="67">
        <v>3</v>
      </c>
      <c r="BC38" s="67">
        <v>9</v>
      </c>
      <c r="BD38" s="67"/>
      <c r="BE38" s="67"/>
      <c r="BF38" s="67"/>
      <c r="BG38" s="67"/>
      <c r="BH38" s="67"/>
      <c r="BI38" s="98">
        <v>43602.24755787037</v>
      </c>
      <c r="BJ38" s="67"/>
      <c r="BK38" s="67" t="b">
        <v>1</v>
      </c>
      <c r="BL38" s="67" t="b">
        <v>0</v>
      </c>
      <c r="BM38" s="67" t="b">
        <v>0</v>
      </c>
      <c r="BN38" s="67" t="s">
        <v>595</v>
      </c>
      <c r="BO38" s="67">
        <v>0</v>
      </c>
      <c r="BP38" s="67"/>
      <c r="BQ38" s="67" t="b">
        <v>0</v>
      </c>
      <c r="BR38" s="67" t="s">
        <v>842</v>
      </c>
      <c r="BS38" s="103" t="s">
        <v>878</v>
      </c>
      <c r="BT38" s="67" t="s">
        <v>65</v>
      </c>
    </row>
    <row r="39" spans="1:72" ht="29" customHeight="1">
      <c r="A39" s="66" t="s">
        <v>356</v>
      </c>
      <c r="C39" s="68"/>
      <c r="D39" s="68" t="s">
        <v>64</v>
      </c>
      <c r="E39" s="75">
        <v>354.3087621696801</v>
      </c>
      <c r="F39" s="77"/>
      <c r="G39" s="114" t="s">
        <v>830</v>
      </c>
      <c r="H39" s="68"/>
      <c r="I39" s="78" t="s">
        <v>356</v>
      </c>
      <c r="J39" s="79"/>
      <c r="K39" s="79"/>
      <c r="L39" s="78" t="s">
        <v>929</v>
      </c>
      <c r="M39" s="82">
        <v>438.1608013567946</v>
      </c>
      <c r="N39" s="83">
        <v>5148.3583984375</v>
      </c>
      <c r="O39" s="83">
        <v>4908.25537109375</v>
      </c>
      <c r="P39" s="84"/>
      <c r="Q39" s="85"/>
      <c r="R39" s="108"/>
      <c r="S39" s="48"/>
      <c r="T39" s="48">
        <v>4</v>
      </c>
      <c r="U39" s="48">
        <v>0</v>
      </c>
      <c r="V39" s="49">
        <v>0</v>
      </c>
      <c r="W39" s="49">
        <v>0.010204</v>
      </c>
      <c r="X39" s="49">
        <v>0.024282</v>
      </c>
      <c r="Y39" s="49">
        <v>0.718073</v>
      </c>
      <c r="Z39" s="49">
        <v>0.8333333333333334</v>
      </c>
      <c r="AA39" s="49">
        <v>0</v>
      </c>
      <c r="AB39" s="80">
        <v>39</v>
      </c>
      <c r="AC39" s="80"/>
      <c r="AD39" s="81"/>
      <c r="AE39" s="67" t="str">
        <f>REPLACE(INDEX(GroupVertices[Group],MATCH(Vertices[[#This Row],[Vertex]],GroupVertices[Vertex],0)),1,1,"")</f>
        <v>2</v>
      </c>
      <c r="AF39" s="48"/>
      <c r="AG39" s="48"/>
      <c r="AH39" s="48"/>
      <c r="AI39" s="48"/>
      <c r="AJ39" s="48"/>
      <c r="AK39" s="48"/>
      <c r="AL39" s="48"/>
      <c r="AM39" s="48"/>
      <c r="AN39" s="48"/>
      <c r="AO39" s="48"/>
      <c r="AP39" s="48"/>
      <c r="AQ39" s="49"/>
      <c r="AR39" s="48"/>
      <c r="AS39" s="49"/>
      <c r="AT39" s="48"/>
      <c r="AU39" s="49"/>
      <c r="AV39" s="48"/>
      <c r="AW39" s="49"/>
      <c r="AX39" s="48"/>
      <c r="AY39" s="67" t="s">
        <v>667</v>
      </c>
      <c r="AZ39" s="67">
        <v>3567</v>
      </c>
      <c r="BA39" s="67">
        <v>832</v>
      </c>
      <c r="BB39" s="67">
        <v>1973</v>
      </c>
      <c r="BC39" s="67">
        <v>3099</v>
      </c>
      <c r="BD39" s="67"/>
      <c r="BE39" s="67" t="s">
        <v>713</v>
      </c>
      <c r="BF39" s="67" t="s">
        <v>747</v>
      </c>
      <c r="BG39" s="103" t="s">
        <v>764</v>
      </c>
      <c r="BH39" s="67"/>
      <c r="BI39" s="98">
        <v>41198.329201388886</v>
      </c>
      <c r="BJ39" s="103" t="s">
        <v>796</v>
      </c>
      <c r="BK39" s="67" t="b">
        <v>1</v>
      </c>
      <c r="BL39" s="67" t="b">
        <v>0</v>
      </c>
      <c r="BM39" s="67" t="b">
        <v>1</v>
      </c>
      <c r="BN39" s="67" t="s">
        <v>595</v>
      </c>
      <c r="BO39" s="67">
        <v>11</v>
      </c>
      <c r="BP39" s="103" t="s">
        <v>806</v>
      </c>
      <c r="BQ39" s="67" t="b">
        <v>0</v>
      </c>
      <c r="BR39" s="67" t="s">
        <v>842</v>
      </c>
      <c r="BS39" s="103" t="s">
        <v>879</v>
      </c>
      <c r="BT39" s="67" t="s">
        <v>65</v>
      </c>
    </row>
    <row r="40" spans="1:72" ht="29" customHeight="1">
      <c r="A40" s="66" t="s">
        <v>336</v>
      </c>
      <c r="C40" s="68"/>
      <c r="D40" s="68" t="s">
        <v>64</v>
      </c>
      <c r="E40" s="75">
        <v>202.32656467315718</v>
      </c>
      <c r="F40" s="77"/>
      <c r="G40" s="114" t="s">
        <v>431</v>
      </c>
      <c r="H40" s="68"/>
      <c r="I40" s="78" t="s">
        <v>336</v>
      </c>
      <c r="J40" s="79"/>
      <c r="K40" s="79"/>
      <c r="L40" s="78" t="s">
        <v>930</v>
      </c>
      <c r="M40" s="82">
        <v>92.67129531481874</v>
      </c>
      <c r="N40" s="83">
        <v>2499.14111328125</v>
      </c>
      <c r="O40" s="83">
        <v>6687.23486328125</v>
      </c>
      <c r="P40" s="84"/>
      <c r="Q40" s="85"/>
      <c r="R40" s="108"/>
      <c r="S40" s="48"/>
      <c r="T40" s="48">
        <v>3</v>
      </c>
      <c r="U40" s="48">
        <v>21</v>
      </c>
      <c r="V40" s="49">
        <v>106.185714</v>
      </c>
      <c r="W40" s="49">
        <v>0.012987</v>
      </c>
      <c r="X40" s="49">
        <v>0.059875</v>
      </c>
      <c r="Y40" s="49">
        <v>3.491872</v>
      </c>
      <c r="Z40" s="49">
        <v>0.13852813852813853</v>
      </c>
      <c r="AA40" s="49">
        <v>0.09090909090909091</v>
      </c>
      <c r="AB40" s="80">
        <v>40</v>
      </c>
      <c r="AC40" s="80"/>
      <c r="AD40" s="81"/>
      <c r="AE40" s="67" t="str">
        <f>REPLACE(INDEX(GroupVertices[Group],MATCH(Vertices[[#This Row],[Vertex]],GroupVertices[Vertex],0)),1,1,"")</f>
        <v>1</v>
      </c>
      <c r="AF40" s="48"/>
      <c r="AG40" s="48"/>
      <c r="AH40" s="48"/>
      <c r="AI40" s="48"/>
      <c r="AJ40" s="48"/>
      <c r="AK40" s="48"/>
      <c r="AL40" s="130" t="s">
        <v>1113</v>
      </c>
      <c r="AM40" s="130" t="s">
        <v>1113</v>
      </c>
      <c r="AN40" s="130" t="s">
        <v>1066</v>
      </c>
      <c r="AO40" s="130" t="s">
        <v>1066</v>
      </c>
      <c r="AP40" s="48">
        <v>0</v>
      </c>
      <c r="AQ40" s="49">
        <v>0</v>
      </c>
      <c r="AR40" s="48">
        <v>0</v>
      </c>
      <c r="AS40" s="49">
        <v>0</v>
      </c>
      <c r="AT40" s="48">
        <v>0</v>
      </c>
      <c r="AU40" s="49">
        <v>0</v>
      </c>
      <c r="AV40" s="48">
        <v>35</v>
      </c>
      <c r="AW40" s="49">
        <v>100</v>
      </c>
      <c r="AX40" s="48">
        <v>35</v>
      </c>
      <c r="AY40" s="67" t="s">
        <v>668</v>
      </c>
      <c r="AZ40" s="67">
        <v>491</v>
      </c>
      <c r="BA40" s="67">
        <v>180</v>
      </c>
      <c r="BB40" s="67">
        <v>201</v>
      </c>
      <c r="BC40" s="67">
        <v>358</v>
      </c>
      <c r="BD40" s="67"/>
      <c r="BE40" s="67" t="s">
        <v>714</v>
      </c>
      <c r="BF40" s="67" t="s">
        <v>748</v>
      </c>
      <c r="BG40" s="67"/>
      <c r="BH40" s="67"/>
      <c r="BI40" s="98">
        <v>43305.373506944445</v>
      </c>
      <c r="BJ40" s="103" t="s">
        <v>797</v>
      </c>
      <c r="BK40" s="67" t="b">
        <v>1</v>
      </c>
      <c r="BL40" s="67" t="b">
        <v>0</v>
      </c>
      <c r="BM40" s="67" t="b">
        <v>0</v>
      </c>
      <c r="BN40" s="67" t="s">
        <v>595</v>
      </c>
      <c r="BO40" s="67">
        <v>0</v>
      </c>
      <c r="BP40" s="67"/>
      <c r="BQ40" s="67" t="b">
        <v>0</v>
      </c>
      <c r="BR40" s="67" t="s">
        <v>842</v>
      </c>
      <c r="BS40" s="103" t="s">
        <v>880</v>
      </c>
      <c r="BT40" s="67" t="s">
        <v>66</v>
      </c>
    </row>
    <row r="41" spans="1:72" ht="29" customHeight="1">
      <c r="A41" s="66" t="s">
        <v>357</v>
      </c>
      <c r="C41" s="68"/>
      <c r="D41" s="68" t="s">
        <v>64</v>
      </c>
      <c r="E41" s="75">
        <v>435.4280945757997</v>
      </c>
      <c r="F41" s="77"/>
      <c r="G41" s="114" t="s">
        <v>831</v>
      </c>
      <c r="H41" s="68"/>
      <c r="I41" s="78" t="s">
        <v>357</v>
      </c>
      <c r="J41" s="79"/>
      <c r="K41" s="79"/>
      <c r="L41" s="78" t="s">
        <v>931</v>
      </c>
      <c r="M41" s="82">
        <v>622.563175747297</v>
      </c>
      <c r="N41" s="83">
        <v>3861.141845703125</v>
      </c>
      <c r="O41" s="83">
        <v>6026.98095703125</v>
      </c>
      <c r="P41" s="84"/>
      <c r="Q41" s="85"/>
      <c r="R41" s="108"/>
      <c r="S41" s="48"/>
      <c r="T41" s="48">
        <v>4</v>
      </c>
      <c r="U41" s="48">
        <v>0</v>
      </c>
      <c r="V41" s="49">
        <v>0</v>
      </c>
      <c r="W41" s="49">
        <v>0.010204</v>
      </c>
      <c r="X41" s="49">
        <v>0.024282</v>
      </c>
      <c r="Y41" s="49">
        <v>0.718073</v>
      </c>
      <c r="Z41" s="49">
        <v>0.8333333333333334</v>
      </c>
      <c r="AA41" s="49">
        <v>0</v>
      </c>
      <c r="AB41" s="80">
        <v>41</v>
      </c>
      <c r="AC41" s="80"/>
      <c r="AD41" s="81"/>
      <c r="AE41" s="67" t="str">
        <f>REPLACE(INDEX(GroupVertices[Group],MATCH(Vertices[[#This Row],[Vertex]],GroupVertices[Vertex],0)),1,1,"")</f>
        <v>1</v>
      </c>
      <c r="AF41" s="48"/>
      <c r="AG41" s="48"/>
      <c r="AH41" s="48"/>
      <c r="AI41" s="48"/>
      <c r="AJ41" s="48"/>
      <c r="AK41" s="48"/>
      <c r="AL41" s="48"/>
      <c r="AM41" s="48"/>
      <c r="AN41" s="48"/>
      <c r="AO41" s="48"/>
      <c r="AP41" s="48"/>
      <c r="AQ41" s="49"/>
      <c r="AR41" s="48"/>
      <c r="AS41" s="49"/>
      <c r="AT41" s="48"/>
      <c r="AU41" s="49"/>
      <c r="AV41" s="48"/>
      <c r="AW41" s="49"/>
      <c r="AX41" s="48"/>
      <c r="AY41" s="67" t="s">
        <v>669</v>
      </c>
      <c r="AZ41" s="67">
        <v>991</v>
      </c>
      <c r="BA41" s="67">
        <v>1180</v>
      </c>
      <c r="BB41" s="67">
        <v>2037</v>
      </c>
      <c r="BC41" s="67">
        <v>1172</v>
      </c>
      <c r="BD41" s="67"/>
      <c r="BE41" s="67" t="s">
        <v>715</v>
      </c>
      <c r="BF41" s="67" t="s">
        <v>749</v>
      </c>
      <c r="BG41" s="103" t="s">
        <v>765</v>
      </c>
      <c r="BH41" s="67"/>
      <c r="BI41" s="98">
        <v>39756.032476851855</v>
      </c>
      <c r="BJ41" s="67"/>
      <c r="BK41" s="67" t="b">
        <v>0</v>
      </c>
      <c r="BL41" s="67" t="b">
        <v>0</v>
      </c>
      <c r="BM41" s="67" t="b">
        <v>1</v>
      </c>
      <c r="BN41" s="67" t="s">
        <v>595</v>
      </c>
      <c r="BO41" s="67">
        <v>72</v>
      </c>
      <c r="BP41" s="103" t="s">
        <v>809</v>
      </c>
      <c r="BQ41" s="67" t="b">
        <v>0</v>
      </c>
      <c r="BR41" s="67" t="s">
        <v>842</v>
      </c>
      <c r="BS41" s="103" t="s">
        <v>881</v>
      </c>
      <c r="BT41" s="67" t="s">
        <v>65</v>
      </c>
    </row>
    <row r="42" spans="1:72" ht="29" customHeight="1">
      <c r="A42" s="66" t="s">
        <v>358</v>
      </c>
      <c r="C42" s="68"/>
      <c r="D42" s="68" t="s">
        <v>64</v>
      </c>
      <c r="E42" s="75">
        <v>184.84394993045896</v>
      </c>
      <c r="F42" s="77"/>
      <c r="G42" s="114" t="s">
        <v>832</v>
      </c>
      <c r="H42" s="68"/>
      <c r="I42" s="78" t="s">
        <v>358</v>
      </c>
      <c r="J42" s="79"/>
      <c r="K42" s="79"/>
      <c r="L42" s="78" t="s">
        <v>932</v>
      </c>
      <c r="M42" s="82">
        <v>52.92940428238287</v>
      </c>
      <c r="N42" s="83">
        <v>2528.41552734375</v>
      </c>
      <c r="O42" s="83">
        <v>8501.08984375</v>
      </c>
      <c r="P42" s="84"/>
      <c r="Q42" s="85"/>
      <c r="R42" s="108"/>
      <c r="S42" s="48"/>
      <c r="T42" s="48">
        <v>4</v>
      </c>
      <c r="U42" s="48">
        <v>0</v>
      </c>
      <c r="V42" s="49">
        <v>0</v>
      </c>
      <c r="W42" s="49">
        <v>0.010204</v>
      </c>
      <c r="X42" s="49">
        <v>0.024282</v>
      </c>
      <c r="Y42" s="49">
        <v>0.718073</v>
      </c>
      <c r="Z42" s="49">
        <v>0.8333333333333334</v>
      </c>
      <c r="AA42" s="49">
        <v>0</v>
      </c>
      <c r="AB42" s="80">
        <v>42</v>
      </c>
      <c r="AC42" s="80"/>
      <c r="AD42" s="81"/>
      <c r="AE42" s="67" t="str">
        <f>REPLACE(INDEX(GroupVertices[Group],MATCH(Vertices[[#This Row],[Vertex]],GroupVertices[Vertex],0)),1,1,"")</f>
        <v>1</v>
      </c>
      <c r="AF42" s="48"/>
      <c r="AG42" s="48"/>
      <c r="AH42" s="48"/>
      <c r="AI42" s="48"/>
      <c r="AJ42" s="48"/>
      <c r="AK42" s="48"/>
      <c r="AL42" s="48"/>
      <c r="AM42" s="48"/>
      <c r="AN42" s="48"/>
      <c r="AO42" s="48"/>
      <c r="AP42" s="48"/>
      <c r="AQ42" s="49"/>
      <c r="AR42" s="48"/>
      <c r="AS42" s="49"/>
      <c r="AT42" s="48"/>
      <c r="AU42" s="49"/>
      <c r="AV42" s="48"/>
      <c r="AW42" s="49"/>
      <c r="AX42" s="48"/>
      <c r="AY42" s="67" t="s">
        <v>670</v>
      </c>
      <c r="AZ42" s="67">
        <v>214</v>
      </c>
      <c r="BA42" s="67">
        <v>105</v>
      </c>
      <c r="BB42" s="67">
        <v>44</v>
      </c>
      <c r="BC42" s="67">
        <v>47</v>
      </c>
      <c r="BD42" s="67"/>
      <c r="BE42" s="67" t="s">
        <v>716</v>
      </c>
      <c r="BF42" s="67" t="s">
        <v>736</v>
      </c>
      <c r="BG42" s="67"/>
      <c r="BH42" s="67"/>
      <c r="BI42" s="98">
        <v>41745.42144675926</v>
      </c>
      <c r="BJ42" s="67"/>
      <c r="BK42" s="67" t="b">
        <v>0</v>
      </c>
      <c r="BL42" s="67" t="b">
        <v>0</v>
      </c>
      <c r="BM42" s="67" t="b">
        <v>0</v>
      </c>
      <c r="BN42" s="67" t="s">
        <v>595</v>
      </c>
      <c r="BO42" s="67">
        <v>0</v>
      </c>
      <c r="BP42" s="103" t="s">
        <v>806</v>
      </c>
      <c r="BQ42" s="67" t="b">
        <v>0</v>
      </c>
      <c r="BR42" s="67" t="s">
        <v>842</v>
      </c>
      <c r="BS42" s="103" t="s">
        <v>882</v>
      </c>
      <c r="BT42" s="67" t="s">
        <v>65</v>
      </c>
    </row>
    <row r="43" spans="1:72" ht="29" customHeight="1">
      <c r="A43" s="66" t="s">
        <v>359</v>
      </c>
      <c r="C43" s="68"/>
      <c r="D43" s="68" t="s">
        <v>64</v>
      </c>
      <c r="E43" s="75">
        <v>188.10737134909596</v>
      </c>
      <c r="F43" s="77"/>
      <c r="G43" s="114" t="s">
        <v>833</v>
      </c>
      <c r="H43" s="68"/>
      <c r="I43" s="78" t="s">
        <v>359</v>
      </c>
      <c r="J43" s="79"/>
      <c r="K43" s="79"/>
      <c r="L43" s="78" t="s">
        <v>933</v>
      </c>
      <c r="M43" s="82">
        <v>60.34789060843757</v>
      </c>
      <c r="N43" s="83">
        <v>1553.4591064453125</v>
      </c>
      <c r="O43" s="83">
        <v>7709.01416015625</v>
      </c>
      <c r="P43" s="84"/>
      <c r="Q43" s="85"/>
      <c r="R43" s="108"/>
      <c r="S43" s="48"/>
      <c r="T43" s="48">
        <v>4</v>
      </c>
      <c r="U43" s="48">
        <v>0</v>
      </c>
      <c r="V43" s="49">
        <v>0</v>
      </c>
      <c r="W43" s="49">
        <v>0.010204</v>
      </c>
      <c r="X43" s="49">
        <v>0.024282</v>
      </c>
      <c r="Y43" s="49">
        <v>0.718073</v>
      </c>
      <c r="Z43" s="49">
        <v>0.8333333333333334</v>
      </c>
      <c r="AA43" s="49">
        <v>0</v>
      </c>
      <c r="AB43" s="80">
        <v>43</v>
      </c>
      <c r="AC43" s="80"/>
      <c r="AD43" s="81"/>
      <c r="AE43" s="67" t="str">
        <f>REPLACE(INDEX(GroupVertices[Group],MATCH(Vertices[[#This Row],[Vertex]],GroupVertices[Vertex],0)),1,1,"")</f>
        <v>1</v>
      </c>
      <c r="AF43" s="48"/>
      <c r="AG43" s="48"/>
      <c r="AH43" s="48"/>
      <c r="AI43" s="48"/>
      <c r="AJ43" s="48"/>
      <c r="AK43" s="48"/>
      <c r="AL43" s="48"/>
      <c r="AM43" s="48"/>
      <c r="AN43" s="48"/>
      <c r="AO43" s="48"/>
      <c r="AP43" s="48"/>
      <c r="AQ43" s="49"/>
      <c r="AR43" s="48"/>
      <c r="AS43" s="49"/>
      <c r="AT43" s="48"/>
      <c r="AU43" s="49"/>
      <c r="AV43" s="48"/>
      <c r="AW43" s="49"/>
      <c r="AX43" s="48"/>
      <c r="AY43" s="67" t="s">
        <v>671</v>
      </c>
      <c r="AZ43" s="67">
        <v>227</v>
      </c>
      <c r="BA43" s="67">
        <v>119</v>
      </c>
      <c r="BB43" s="67">
        <v>131</v>
      </c>
      <c r="BC43" s="67">
        <v>66</v>
      </c>
      <c r="BD43" s="67"/>
      <c r="BE43" s="67" t="s">
        <v>717</v>
      </c>
      <c r="BF43" s="67" t="s">
        <v>750</v>
      </c>
      <c r="BG43" s="103" t="s">
        <v>766</v>
      </c>
      <c r="BH43" s="67"/>
      <c r="BI43" s="98">
        <v>40196.54980324074</v>
      </c>
      <c r="BJ43" s="67"/>
      <c r="BK43" s="67" t="b">
        <v>1</v>
      </c>
      <c r="BL43" s="67" t="b">
        <v>0</v>
      </c>
      <c r="BM43" s="67" t="b">
        <v>0</v>
      </c>
      <c r="BN43" s="67" t="s">
        <v>595</v>
      </c>
      <c r="BO43" s="67">
        <v>1</v>
      </c>
      <c r="BP43" s="103" t="s">
        <v>806</v>
      </c>
      <c r="BQ43" s="67" t="b">
        <v>0</v>
      </c>
      <c r="BR43" s="67" t="s">
        <v>842</v>
      </c>
      <c r="BS43" s="103" t="s">
        <v>883</v>
      </c>
      <c r="BT43" s="67" t="s">
        <v>65</v>
      </c>
    </row>
    <row r="44" spans="1:72" ht="29" customHeight="1">
      <c r="A44" s="66" t="s">
        <v>360</v>
      </c>
      <c r="C44" s="68"/>
      <c r="D44" s="68" t="s">
        <v>64</v>
      </c>
      <c r="E44" s="75">
        <v>387.642280945758</v>
      </c>
      <c r="F44" s="77"/>
      <c r="G44" s="114" t="s">
        <v>834</v>
      </c>
      <c r="H44" s="68"/>
      <c r="I44" s="78" t="s">
        <v>360</v>
      </c>
      <c r="J44" s="79"/>
      <c r="K44" s="79"/>
      <c r="L44" s="78" t="s">
        <v>934</v>
      </c>
      <c r="M44" s="82">
        <v>513.9353402586389</v>
      </c>
      <c r="N44" s="83">
        <v>1491.2816162109375</v>
      </c>
      <c r="O44" s="83">
        <v>8746.4443359375</v>
      </c>
      <c r="P44" s="84"/>
      <c r="Q44" s="85"/>
      <c r="R44" s="108"/>
      <c r="S44" s="48"/>
      <c r="T44" s="48">
        <v>4</v>
      </c>
      <c r="U44" s="48">
        <v>0</v>
      </c>
      <c r="V44" s="49">
        <v>0</v>
      </c>
      <c r="W44" s="49">
        <v>0.010204</v>
      </c>
      <c r="X44" s="49">
        <v>0.024282</v>
      </c>
      <c r="Y44" s="49">
        <v>0.718073</v>
      </c>
      <c r="Z44" s="49">
        <v>0.8333333333333334</v>
      </c>
      <c r="AA44" s="49">
        <v>0</v>
      </c>
      <c r="AB44" s="80">
        <v>44</v>
      </c>
      <c r="AC44" s="80"/>
      <c r="AD44" s="81"/>
      <c r="AE44" s="67" t="str">
        <f>REPLACE(INDEX(GroupVertices[Group],MATCH(Vertices[[#This Row],[Vertex]],GroupVertices[Vertex],0)),1,1,"")</f>
        <v>1</v>
      </c>
      <c r="AF44" s="48"/>
      <c r="AG44" s="48"/>
      <c r="AH44" s="48"/>
      <c r="AI44" s="48"/>
      <c r="AJ44" s="48"/>
      <c r="AK44" s="48"/>
      <c r="AL44" s="48"/>
      <c r="AM44" s="48"/>
      <c r="AN44" s="48"/>
      <c r="AO44" s="48"/>
      <c r="AP44" s="48"/>
      <c r="AQ44" s="49"/>
      <c r="AR44" s="48"/>
      <c r="AS44" s="49"/>
      <c r="AT44" s="48"/>
      <c r="AU44" s="49"/>
      <c r="AV44" s="48"/>
      <c r="AW44" s="49"/>
      <c r="AX44" s="48"/>
      <c r="AY44" s="67" t="s">
        <v>672</v>
      </c>
      <c r="AZ44" s="67">
        <v>227</v>
      </c>
      <c r="BA44" s="67">
        <v>975</v>
      </c>
      <c r="BB44" s="67">
        <v>265</v>
      </c>
      <c r="BC44" s="67">
        <v>177</v>
      </c>
      <c r="BD44" s="67"/>
      <c r="BE44" s="67" t="s">
        <v>718</v>
      </c>
      <c r="BF44" s="67" t="s">
        <v>751</v>
      </c>
      <c r="BG44" s="103" t="s">
        <v>767</v>
      </c>
      <c r="BH44" s="67"/>
      <c r="BI44" s="98">
        <v>41628.08609953704</v>
      </c>
      <c r="BJ44" s="67"/>
      <c r="BK44" s="67" t="b">
        <v>1</v>
      </c>
      <c r="BL44" s="67" t="b">
        <v>0</v>
      </c>
      <c r="BM44" s="67" t="b">
        <v>1</v>
      </c>
      <c r="BN44" s="67" t="s">
        <v>595</v>
      </c>
      <c r="BO44" s="67">
        <v>11</v>
      </c>
      <c r="BP44" s="103" t="s">
        <v>806</v>
      </c>
      <c r="BQ44" s="67" t="b">
        <v>0</v>
      </c>
      <c r="BR44" s="67" t="s">
        <v>842</v>
      </c>
      <c r="BS44" s="103" t="s">
        <v>884</v>
      </c>
      <c r="BT44" s="67" t="s">
        <v>65</v>
      </c>
    </row>
    <row r="45" spans="1:72" ht="29" customHeight="1">
      <c r="A45" s="66" t="s">
        <v>361</v>
      </c>
      <c r="C45" s="68"/>
      <c r="D45" s="68" t="s">
        <v>64</v>
      </c>
      <c r="E45" s="75">
        <v>584.613073713491</v>
      </c>
      <c r="F45" s="77"/>
      <c r="G45" s="114" t="s">
        <v>835</v>
      </c>
      <c r="H45" s="68"/>
      <c r="I45" s="78" t="s">
        <v>361</v>
      </c>
      <c r="J45" s="79"/>
      <c r="K45" s="79"/>
      <c r="L45" s="78" t="s">
        <v>935</v>
      </c>
      <c r="M45" s="82">
        <v>961.6939792240831</v>
      </c>
      <c r="N45" s="83">
        <v>3568.86474609375</v>
      </c>
      <c r="O45" s="83">
        <v>8272.5283203125</v>
      </c>
      <c r="P45" s="84"/>
      <c r="Q45" s="85"/>
      <c r="R45" s="108"/>
      <c r="S45" s="48"/>
      <c r="T45" s="48">
        <v>4</v>
      </c>
      <c r="U45" s="48">
        <v>0</v>
      </c>
      <c r="V45" s="49">
        <v>0</v>
      </c>
      <c r="W45" s="49">
        <v>0.010204</v>
      </c>
      <c r="X45" s="49">
        <v>0.024282</v>
      </c>
      <c r="Y45" s="49">
        <v>0.718073</v>
      </c>
      <c r="Z45" s="49">
        <v>0.8333333333333334</v>
      </c>
      <c r="AA45" s="49">
        <v>0</v>
      </c>
      <c r="AB45" s="80">
        <v>45</v>
      </c>
      <c r="AC45" s="80"/>
      <c r="AD45" s="81"/>
      <c r="AE45" s="67" t="str">
        <f>REPLACE(INDEX(GroupVertices[Group],MATCH(Vertices[[#This Row],[Vertex]],GroupVertices[Vertex],0)),1,1,"")</f>
        <v>1</v>
      </c>
      <c r="AF45" s="48"/>
      <c r="AG45" s="48"/>
      <c r="AH45" s="48"/>
      <c r="AI45" s="48"/>
      <c r="AJ45" s="48"/>
      <c r="AK45" s="48"/>
      <c r="AL45" s="48"/>
      <c r="AM45" s="48"/>
      <c r="AN45" s="48"/>
      <c r="AO45" s="48"/>
      <c r="AP45" s="48"/>
      <c r="AQ45" s="49"/>
      <c r="AR45" s="48"/>
      <c r="AS45" s="49"/>
      <c r="AT45" s="48"/>
      <c r="AU45" s="49"/>
      <c r="AV45" s="48"/>
      <c r="AW45" s="49"/>
      <c r="AX45" s="48"/>
      <c r="AY45" s="67" t="s">
        <v>673</v>
      </c>
      <c r="AZ45" s="67">
        <v>232</v>
      </c>
      <c r="BA45" s="67">
        <v>1820</v>
      </c>
      <c r="BB45" s="67">
        <v>843</v>
      </c>
      <c r="BC45" s="67">
        <v>295</v>
      </c>
      <c r="BD45" s="67"/>
      <c r="BE45" s="67" t="s">
        <v>719</v>
      </c>
      <c r="BF45" s="67" t="s">
        <v>728</v>
      </c>
      <c r="BG45" s="103" t="s">
        <v>768</v>
      </c>
      <c r="BH45" s="67"/>
      <c r="BI45" s="98">
        <v>41501.69803240741</v>
      </c>
      <c r="BJ45" s="103" t="s">
        <v>798</v>
      </c>
      <c r="BK45" s="67" t="b">
        <v>0</v>
      </c>
      <c r="BL45" s="67" t="b">
        <v>0</v>
      </c>
      <c r="BM45" s="67" t="b">
        <v>1</v>
      </c>
      <c r="BN45" s="67" t="s">
        <v>595</v>
      </c>
      <c r="BO45" s="67">
        <v>26</v>
      </c>
      <c r="BP45" s="103" t="s">
        <v>806</v>
      </c>
      <c r="BQ45" s="67" t="b">
        <v>0</v>
      </c>
      <c r="BR45" s="67" t="s">
        <v>842</v>
      </c>
      <c r="BS45" s="103" t="s">
        <v>885</v>
      </c>
      <c r="BT45" s="67" t="s">
        <v>65</v>
      </c>
    </row>
    <row r="46" spans="1:72" ht="29" customHeight="1">
      <c r="A46" s="66" t="s">
        <v>362</v>
      </c>
      <c r="C46" s="68"/>
      <c r="D46" s="68" t="s">
        <v>64</v>
      </c>
      <c r="E46" s="75">
        <v>389.2739916550765</v>
      </c>
      <c r="F46" s="77"/>
      <c r="G46" s="114" t="s">
        <v>836</v>
      </c>
      <c r="H46" s="68"/>
      <c r="I46" s="78" t="s">
        <v>362</v>
      </c>
      <c r="J46" s="79"/>
      <c r="K46" s="79"/>
      <c r="L46" s="78" t="s">
        <v>936</v>
      </c>
      <c r="M46" s="82">
        <v>517.6445834216663</v>
      </c>
      <c r="N46" s="83">
        <v>3045.41064453125</v>
      </c>
      <c r="O46" s="83">
        <v>8963.9091796875</v>
      </c>
      <c r="P46" s="84"/>
      <c r="Q46" s="85"/>
      <c r="R46" s="108"/>
      <c r="S46" s="48"/>
      <c r="T46" s="48">
        <v>4</v>
      </c>
      <c r="U46" s="48">
        <v>0</v>
      </c>
      <c r="V46" s="49">
        <v>0</v>
      </c>
      <c r="W46" s="49">
        <v>0.010204</v>
      </c>
      <c r="X46" s="49">
        <v>0.024282</v>
      </c>
      <c r="Y46" s="49">
        <v>0.718073</v>
      </c>
      <c r="Z46" s="49">
        <v>0.8333333333333334</v>
      </c>
      <c r="AA46" s="49">
        <v>0</v>
      </c>
      <c r="AB46" s="80">
        <v>46</v>
      </c>
      <c r="AC46" s="80"/>
      <c r="AD46" s="81"/>
      <c r="AE46" s="67" t="str">
        <f>REPLACE(INDEX(GroupVertices[Group],MATCH(Vertices[[#This Row],[Vertex]],GroupVertices[Vertex],0)),1,1,"")</f>
        <v>1</v>
      </c>
      <c r="AF46" s="48"/>
      <c r="AG46" s="48"/>
      <c r="AH46" s="48"/>
      <c r="AI46" s="48"/>
      <c r="AJ46" s="48"/>
      <c r="AK46" s="48"/>
      <c r="AL46" s="48"/>
      <c r="AM46" s="48"/>
      <c r="AN46" s="48"/>
      <c r="AO46" s="48"/>
      <c r="AP46" s="48"/>
      <c r="AQ46" s="49"/>
      <c r="AR46" s="48"/>
      <c r="AS46" s="49"/>
      <c r="AT46" s="48"/>
      <c r="AU46" s="49"/>
      <c r="AV46" s="48"/>
      <c r="AW46" s="49"/>
      <c r="AX46" s="48"/>
      <c r="AY46" s="67" t="s">
        <v>674</v>
      </c>
      <c r="AZ46" s="67">
        <v>229</v>
      </c>
      <c r="BA46" s="67">
        <v>982</v>
      </c>
      <c r="BB46" s="67">
        <v>2343</v>
      </c>
      <c r="BC46" s="67">
        <v>1500</v>
      </c>
      <c r="BD46" s="67"/>
      <c r="BE46" s="67" t="s">
        <v>720</v>
      </c>
      <c r="BF46" s="67"/>
      <c r="BG46" s="67"/>
      <c r="BH46" s="67"/>
      <c r="BI46" s="98">
        <v>40927.703784722224</v>
      </c>
      <c r="BJ46" s="67"/>
      <c r="BK46" s="67" t="b">
        <v>0</v>
      </c>
      <c r="BL46" s="67" t="b">
        <v>0</v>
      </c>
      <c r="BM46" s="67" t="b">
        <v>0</v>
      </c>
      <c r="BN46" s="67" t="s">
        <v>595</v>
      </c>
      <c r="BO46" s="67">
        <v>25</v>
      </c>
      <c r="BP46" s="103" t="s">
        <v>810</v>
      </c>
      <c r="BQ46" s="67" t="b">
        <v>0</v>
      </c>
      <c r="BR46" s="67" t="s">
        <v>842</v>
      </c>
      <c r="BS46" s="103" t="s">
        <v>886</v>
      </c>
      <c r="BT46" s="67" t="s">
        <v>65</v>
      </c>
    </row>
    <row r="47" spans="1:72" ht="29" customHeight="1">
      <c r="A47" s="66" t="s">
        <v>363</v>
      </c>
      <c r="C47" s="68"/>
      <c r="D47" s="68" t="s">
        <v>64</v>
      </c>
      <c r="E47" s="75">
        <v>186.94186369958277</v>
      </c>
      <c r="F47" s="77"/>
      <c r="G47" s="114" t="s">
        <v>837</v>
      </c>
      <c r="H47" s="68"/>
      <c r="I47" s="78" t="s">
        <v>363</v>
      </c>
      <c r="J47" s="79"/>
      <c r="K47" s="79"/>
      <c r="L47" s="78" t="s">
        <v>937</v>
      </c>
      <c r="M47" s="82">
        <v>57.698431206275174</v>
      </c>
      <c r="N47" s="83">
        <v>1020.1091918945312</v>
      </c>
      <c r="O47" s="83">
        <v>6721.09619140625</v>
      </c>
      <c r="P47" s="84"/>
      <c r="Q47" s="85"/>
      <c r="R47" s="108"/>
      <c r="S47" s="48"/>
      <c r="T47" s="48">
        <v>4</v>
      </c>
      <c r="U47" s="48">
        <v>0</v>
      </c>
      <c r="V47" s="49">
        <v>0</v>
      </c>
      <c r="W47" s="49">
        <v>0.010204</v>
      </c>
      <c r="X47" s="49">
        <v>0.024282</v>
      </c>
      <c r="Y47" s="49">
        <v>0.718073</v>
      </c>
      <c r="Z47" s="49">
        <v>0.8333333333333334</v>
      </c>
      <c r="AA47" s="49">
        <v>0</v>
      </c>
      <c r="AB47" s="80">
        <v>47</v>
      </c>
      <c r="AC47" s="80"/>
      <c r="AD47" s="81"/>
      <c r="AE47" s="67" t="str">
        <f>REPLACE(INDEX(GroupVertices[Group],MATCH(Vertices[[#This Row],[Vertex]],GroupVertices[Vertex],0)),1,1,"")</f>
        <v>1</v>
      </c>
      <c r="AF47" s="48"/>
      <c r="AG47" s="48"/>
      <c r="AH47" s="48"/>
      <c r="AI47" s="48"/>
      <c r="AJ47" s="48"/>
      <c r="AK47" s="48"/>
      <c r="AL47" s="48"/>
      <c r="AM47" s="48"/>
      <c r="AN47" s="48"/>
      <c r="AO47" s="48"/>
      <c r="AP47" s="48"/>
      <c r="AQ47" s="49"/>
      <c r="AR47" s="48"/>
      <c r="AS47" s="49"/>
      <c r="AT47" s="48"/>
      <c r="AU47" s="49"/>
      <c r="AV47" s="48"/>
      <c r="AW47" s="49"/>
      <c r="AX47" s="48"/>
      <c r="AY47" s="67" t="s">
        <v>675</v>
      </c>
      <c r="AZ47" s="67">
        <v>278</v>
      </c>
      <c r="BA47" s="67">
        <v>114</v>
      </c>
      <c r="BB47" s="67">
        <v>67</v>
      </c>
      <c r="BC47" s="67">
        <v>45</v>
      </c>
      <c r="BD47" s="67"/>
      <c r="BE47" s="67" t="s">
        <v>721</v>
      </c>
      <c r="BF47" s="67" t="s">
        <v>734</v>
      </c>
      <c r="BG47" s="103" t="s">
        <v>769</v>
      </c>
      <c r="BH47" s="67"/>
      <c r="BI47" s="98">
        <v>41385.267962962964</v>
      </c>
      <c r="BJ47" s="103" t="s">
        <v>799</v>
      </c>
      <c r="BK47" s="67" t="b">
        <v>0</v>
      </c>
      <c r="BL47" s="67" t="b">
        <v>0</v>
      </c>
      <c r="BM47" s="67" t="b">
        <v>1</v>
      </c>
      <c r="BN47" s="67" t="s">
        <v>595</v>
      </c>
      <c r="BO47" s="67">
        <v>0</v>
      </c>
      <c r="BP47" s="103" t="s">
        <v>806</v>
      </c>
      <c r="BQ47" s="67" t="b">
        <v>0</v>
      </c>
      <c r="BR47" s="67" t="s">
        <v>842</v>
      </c>
      <c r="BS47" s="103" t="s">
        <v>887</v>
      </c>
      <c r="BT47" s="67" t="s">
        <v>65</v>
      </c>
    </row>
    <row r="48" spans="1:72" ht="29" customHeight="1">
      <c r="A48" s="66" t="s">
        <v>364</v>
      </c>
      <c r="C48" s="68"/>
      <c r="D48" s="68" t="s">
        <v>64</v>
      </c>
      <c r="E48" s="75">
        <v>290.90514603616134</v>
      </c>
      <c r="F48" s="77"/>
      <c r="G48" s="114" t="s">
        <v>838</v>
      </c>
      <c r="H48" s="68"/>
      <c r="I48" s="78" t="s">
        <v>364</v>
      </c>
      <c r="J48" s="79"/>
      <c r="K48" s="79"/>
      <c r="L48" s="78" t="s">
        <v>938</v>
      </c>
      <c r="M48" s="82">
        <v>294.0302098791605</v>
      </c>
      <c r="N48" s="83">
        <v>3468.19921875</v>
      </c>
      <c r="O48" s="83">
        <v>5471.001953125</v>
      </c>
      <c r="P48" s="84"/>
      <c r="Q48" s="85"/>
      <c r="R48" s="108"/>
      <c r="S48" s="48"/>
      <c r="T48" s="48">
        <v>4</v>
      </c>
      <c r="U48" s="48">
        <v>0</v>
      </c>
      <c r="V48" s="49">
        <v>0</v>
      </c>
      <c r="W48" s="49">
        <v>0.010204</v>
      </c>
      <c r="X48" s="49">
        <v>0.024282</v>
      </c>
      <c r="Y48" s="49">
        <v>0.718073</v>
      </c>
      <c r="Z48" s="49">
        <v>0.8333333333333334</v>
      </c>
      <c r="AA48" s="49">
        <v>0</v>
      </c>
      <c r="AB48" s="80">
        <v>48</v>
      </c>
      <c r="AC48" s="80"/>
      <c r="AD48" s="81"/>
      <c r="AE48" s="67" t="str">
        <f>REPLACE(INDEX(GroupVertices[Group],MATCH(Vertices[[#This Row],[Vertex]],GroupVertices[Vertex],0)),1,1,"")</f>
        <v>1</v>
      </c>
      <c r="AF48" s="48"/>
      <c r="AG48" s="48"/>
      <c r="AH48" s="48"/>
      <c r="AI48" s="48"/>
      <c r="AJ48" s="48"/>
      <c r="AK48" s="48"/>
      <c r="AL48" s="48"/>
      <c r="AM48" s="48"/>
      <c r="AN48" s="48"/>
      <c r="AO48" s="48"/>
      <c r="AP48" s="48"/>
      <c r="AQ48" s="49"/>
      <c r="AR48" s="48"/>
      <c r="AS48" s="49"/>
      <c r="AT48" s="48"/>
      <c r="AU48" s="49"/>
      <c r="AV48" s="48"/>
      <c r="AW48" s="49"/>
      <c r="AX48" s="48"/>
      <c r="AY48" s="67" t="s">
        <v>676</v>
      </c>
      <c r="AZ48" s="67">
        <v>341</v>
      </c>
      <c r="BA48" s="67">
        <v>560</v>
      </c>
      <c r="BB48" s="67">
        <v>668</v>
      </c>
      <c r="BC48" s="67">
        <v>975</v>
      </c>
      <c r="BD48" s="67"/>
      <c r="BE48" s="67" t="s">
        <v>722</v>
      </c>
      <c r="BF48" s="67" t="s">
        <v>752</v>
      </c>
      <c r="BG48" s="103" t="s">
        <v>770</v>
      </c>
      <c r="BH48" s="67"/>
      <c r="BI48" s="98">
        <v>40251.3721875</v>
      </c>
      <c r="BJ48" s="103" t="s">
        <v>800</v>
      </c>
      <c r="BK48" s="67" t="b">
        <v>0</v>
      </c>
      <c r="BL48" s="67" t="b">
        <v>0</v>
      </c>
      <c r="BM48" s="67" t="b">
        <v>1</v>
      </c>
      <c r="BN48" s="67" t="s">
        <v>595</v>
      </c>
      <c r="BO48" s="67">
        <v>5</v>
      </c>
      <c r="BP48" s="103" t="s">
        <v>811</v>
      </c>
      <c r="BQ48" s="67" t="b">
        <v>0</v>
      </c>
      <c r="BR48" s="67" t="s">
        <v>842</v>
      </c>
      <c r="BS48" s="103" t="s">
        <v>888</v>
      </c>
      <c r="BT48" s="67" t="s">
        <v>65</v>
      </c>
    </row>
    <row r="49" spans="1:72" ht="29" customHeight="1">
      <c r="A49" s="66" t="s">
        <v>365</v>
      </c>
      <c r="C49" s="68"/>
      <c r="D49" s="68" t="s">
        <v>64</v>
      </c>
      <c r="E49" s="75">
        <v>180.41502086230875</v>
      </c>
      <c r="F49" s="77"/>
      <c r="G49" s="114" t="s">
        <v>839</v>
      </c>
      <c r="H49" s="68"/>
      <c r="I49" s="78" t="s">
        <v>365</v>
      </c>
      <c r="J49" s="79"/>
      <c r="K49" s="79"/>
      <c r="L49" s="78" t="s">
        <v>939</v>
      </c>
      <c r="M49" s="82">
        <v>42.861458554165786</v>
      </c>
      <c r="N49" s="83">
        <v>2120.927490234375</v>
      </c>
      <c r="O49" s="83">
        <v>9179.41015625</v>
      </c>
      <c r="P49" s="84"/>
      <c r="Q49" s="85"/>
      <c r="R49" s="108"/>
      <c r="S49" s="48"/>
      <c r="T49" s="48">
        <v>4</v>
      </c>
      <c r="U49" s="48">
        <v>0</v>
      </c>
      <c r="V49" s="49">
        <v>0</v>
      </c>
      <c r="W49" s="49">
        <v>0.010204</v>
      </c>
      <c r="X49" s="49">
        <v>0.024282</v>
      </c>
      <c r="Y49" s="49">
        <v>0.718073</v>
      </c>
      <c r="Z49" s="49">
        <v>0.8333333333333334</v>
      </c>
      <c r="AA49" s="49">
        <v>0</v>
      </c>
      <c r="AB49" s="80">
        <v>49</v>
      </c>
      <c r="AC49" s="80"/>
      <c r="AD49" s="81"/>
      <c r="AE49" s="67" t="str">
        <f>REPLACE(INDEX(GroupVertices[Group],MATCH(Vertices[[#This Row],[Vertex]],GroupVertices[Vertex],0)),1,1,"")</f>
        <v>1</v>
      </c>
      <c r="AF49" s="48"/>
      <c r="AG49" s="48"/>
      <c r="AH49" s="48"/>
      <c r="AI49" s="48"/>
      <c r="AJ49" s="48"/>
      <c r="AK49" s="48"/>
      <c r="AL49" s="48"/>
      <c r="AM49" s="48"/>
      <c r="AN49" s="48"/>
      <c r="AO49" s="48"/>
      <c r="AP49" s="48"/>
      <c r="AQ49" s="49"/>
      <c r="AR49" s="48"/>
      <c r="AS49" s="49"/>
      <c r="AT49" s="48"/>
      <c r="AU49" s="49"/>
      <c r="AV49" s="48"/>
      <c r="AW49" s="49"/>
      <c r="AX49" s="48"/>
      <c r="AY49" s="67" t="s">
        <v>677</v>
      </c>
      <c r="AZ49" s="67">
        <v>312</v>
      </c>
      <c r="BA49" s="67">
        <v>86</v>
      </c>
      <c r="BB49" s="67">
        <v>104</v>
      </c>
      <c r="BC49" s="67">
        <v>364</v>
      </c>
      <c r="BD49" s="67"/>
      <c r="BE49" s="67"/>
      <c r="BF49" s="67" t="s">
        <v>753</v>
      </c>
      <c r="BG49" s="67"/>
      <c r="BH49" s="67"/>
      <c r="BI49" s="98">
        <v>42851.084756944445</v>
      </c>
      <c r="BJ49" s="67"/>
      <c r="BK49" s="67" t="b">
        <v>1</v>
      </c>
      <c r="BL49" s="67" t="b">
        <v>0</v>
      </c>
      <c r="BM49" s="67" t="b">
        <v>1</v>
      </c>
      <c r="BN49" s="67" t="s">
        <v>595</v>
      </c>
      <c r="BO49" s="67">
        <v>0</v>
      </c>
      <c r="BP49" s="67"/>
      <c r="BQ49" s="67" t="b">
        <v>0</v>
      </c>
      <c r="BR49" s="67" t="s">
        <v>842</v>
      </c>
      <c r="BS49" s="103" t="s">
        <v>889</v>
      </c>
      <c r="BT49" s="67" t="s">
        <v>65</v>
      </c>
    </row>
    <row r="50" spans="1:72" ht="29" customHeight="1">
      <c r="A50" s="66" t="s">
        <v>338</v>
      </c>
      <c r="C50" s="68"/>
      <c r="D50" s="68" t="s">
        <v>64</v>
      </c>
      <c r="E50" s="75">
        <v>199.06314325452018</v>
      </c>
      <c r="F50" s="77"/>
      <c r="G50" s="114" t="s">
        <v>433</v>
      </c>
      <c r="H50" s="68"/>
      <c r="I50" s="78" t="s">
        <v>338</v>
      </c>
      <c r="J50" s="79"/>
      <c r="K50" s="79"/>
      <c r="L50" s="78" t="s">
        <v>940</v>
      </c>
      <c r="M50" s="82">
        <v>85.25280898876404</v>
      </c>
      <c r="N50" s="83">
        <v>946.89404296875</v>
      </c>
      <c r="O50" s="83">
        <v>7717.626953125</v>
      </c>
      <c r="P50" s="84"/>
      <c r="Q50" s="85"/>
      <c r="R50" s="108"/>
      <c r="S50" s="48"/>
      <c r="T50" s="48">
        <v>4</v>
      </c>
      <c r="U50" s="48">
        <v>1</v>
      </c>
      <c r="V50" s="49">
        <v>0</v>
      </c>
      <c r="W50" s="49">
        <v>0.010204</v>
      </c>
      <c r="X50" s="49">
        <v>0.024282</v>
      </c>
      <c r="Y50" s="49">
        <v>0.718073</v>
      </c>
      <c r="Z50" s="49">
        <v>0.8333333333333334</v>
      </c>
      <c r="AA50" s="49">
        <v>0.25</v>
      </c>
      <c r="AB50" s="80">
        <v>50</v>
      </c>
      <c r="AC50" s="80"/>
      <c r="AD50" s="81"/>
      <c r="AE50" s="67" t="str">
        <f>REPLACE(INDEX(GroupVertices[Group],MATCH(Vertices[[#This Row],[Vertex]],GroupVertices[Vertex],0)),1,1,"")</f>
        <v>1</v>
      </c>
      <c r="AF50" s="48"/>
      <c r="AG50" s="48"/>
      <c r="AH50" s="48"/>
      <c r="AI50" s="48"/>
      <c r="AJ50" s="48" t="s">
        <v>400</v>
      </c>
      <c r="AK50" s="48" t="s">
        <v>400</v>
      </c>
      <c r="AL50" s="130" t="s">
        <v>1102</v>
      </c>
      <c r="AM50" s="130" t="s">
        <v>1102</v>
      </c>
      <c r="AN50" s="130" t="s">
        <v>1120</v>
      </c>
      <c r="AO50" s="130" t="s">
        <v>1120</v>
      </c>
      <c r="AP50" s="48">
        <v>0</v>
      </c>
      <c r="AQ50" s="49">
        <v>0</v>
      </c>
      <c r="AR50" s="48">
        <v>0</v>
      </c>
      <c r="AS50" s="49">
        <v>0</v>
      </c>
      <c r="AT50" s="48">
        <v>0</v>
      </c>
      <c r="AU50" s="49">
        <v>0</v>
      </c>
      <c r="AV50" s="48">
        <v>20</v>
      </c>
      <c r="AW50" s="49">
        <v>100</v>
      </c>
      <c r="AX50" s="48">
        <v>20</v>
      </c>
      <c r="AY50" s="67" t="s">
        <v>678</v>
      </c>
      <c r="AZ50" s="67">
        <v>295</v>
      </c>
      <c r="BA50" s="67">
        <v>166</v>
      </c>
      <c r="BB50" s="67">
        <v>116</v>
      </c>
      <c r="BC50" s="67">
        <v>1043</v>
      </c>
      <c r="BD50" s="67"/>
      <c r="BE50" s="67" t="s">
        <v>723</v>
      </c>
      <c r="BF50" s="67"/>
      <c r="BG50" s="67"/>
      <c r="BH50" s="67"/>
      <c r="BI50" s="98">
        <v>43185.8221412037</v>
      </c>
      <c r="BJ50" s="67"/>
      <c r="BK50" s="67" t="b">
        <v>1</v>
      </c>
      <c r="BL50" s="67" t="b">
        <v>0</v>
      </c>
      <c r="BM50" s="67" t="b">
        <v>0</v>
      </c>
      <c r="BN50" s="67" t="s">
        <v>805</v>
      </c>
      <c r="BO50" s="67">
        <v>0</v>
      </c>
      <c r="BP50" s="67"/>
      <c r="BQ50" s="67" t="b">
        <v>0</v>
      </c>
      <c r="BR50" s="67" t="s">
        <v>842</v>
      </c>
      <c r="BS50" s="103" t="s">
        <v>890</v>
      </c>
      <c r="BT50" s="67" t="s">
        <v>66</v>
      </c>
    </row>
    <row r="51" spans="1:72" ht="29" customHeight="1">
      <c r="A51" s="66" t="s">
        <v>366</v>
      </c>
      <c r="C51" s="68"/>
      <c r="D51" s="68" t="s">
        <v>64</v>
      </c>
      <c r="E51" s="75">
        <v>176.45229485396385</v>
      </c>
      <c r="F51" s="77"/>
      <c r="G51" s="114" t="s">
        <v>840</v>
      </c>
      <c r="H51" s="68"/>
      <c r="I51" s="78" t="s">
        <v>366</v>
      </c>
      <c r="J51" s="79"/>
      <c r="K51" s="79"/>
      <c r="L51" s="78" t="s">
        <v>941</v>
      </c>
      <c r="M51" s="82">
        <v>33.853296586813656</v>
      </c>
      <c r="N51" s="83">
        <v>3345.728271484375</v>
      </c>
      <c r="O51" s="83">
        <v>7216.90576171875</v>
      </c>
      <c r="P51" s="84"/>
      <c r="Q51" s="85"/>
      <c r="R51" s="108"/>
      <c r="S51" s="48"/>
      <c r="T51" s="48">
        <v>4</v>
      </c>
      <c r="U51" s="48">
        <v>0</v>
      </c>
      <c r="V51" s="49">
        <v>0</v>
      </c>
      <c r="W51" s="49">
        <v>0.010204</v>
      </c>
      <c r="X51" s="49">
        <v>0.024282</v>
      </c>
      <c r="Y51" s="49">
        <v>0.718073</v>
      </c>
      <c r="Z51" s="49">
        <v>0.8333333333333334</v>
      </c>
      <c r="AA51" s="49">
        <v>0</v>
      </c>
      <c r="AB51" s="80">
        <v>51</v>
      </c>
      <c r="AC51" s="80"/>
      <c r="AD51" s="81"/>
      <c r="AE51" s="67" t="str">
        <f>REPLACE(INDEX(GroupVertices[Group],MATCH(Vertices[[#This Row],[Vertex]],GroupVertices[Vertex],0)),1,1,"")</f>
        <v>1</v>
      </c>
      <c r="AF51" s="48"/>
      <c r="AG51" s="48"/>
      <c r="AH51" s="48"/>
      <c r="AI51" s="48"/>
      <c r="AJ51" s="48"/>
      <c r="AK51" s="48"/>
      <c r="AL51" s="48"/>
      <c r="AM51" s="48"/>
      <c r="AN51" s="48"/>
      <c r="AO51" s="48"/>
      <c r="AP51" s="48"/>
      <c r="AQ51" s="49"/>
      <c r="AR51" s="48"/>
      <c r="AS51" s="49"/>
      <c r="AT51" s="48"/>
      <c r="AU51" s="49"/>
      <c r="AV51" s="48"/>
      <c r="AW51" s="49"/>
      <c r="AX51" s="48"/>
      <c r="AY51" s="67" t="s">
        <v>679</v>
      </c>
      <c r="AZ51" s="67">
        <v>394</v>
      </c>
      <c r="BA51" s="67">
        <v>69</v>
      </c>
      <c r="BB51" s="67">
        <v>455</v>
      </c>
      <c r="BC51" s="67">
        <v>549</v>
      </c>
      <c r="BD51" s="67"/>
      <c r="BE51" s="67" t="s">
        <v>724</v>
      </c>
      <c r="BF51" s="67" t="s">
        <v>734</v>
      </c>
      <c r="BG51" s="103" t="s">
        <v>771</v>
      </c>
      <c r="BH51" s="67"/>
      <c r="BI51" s="98">
        <v>40517.24800925926</v>
      </c>
      <c r="BJ51" s="67"/>
      <c r="BK51" s="67" t="b">
        <v>1</v>
      </c>
      <c r="BL51" s="67" t="b">
        <v>1</v>
      </c>
      <c r="BM51" s="67" t="b">
        <v>1</v>
      </c>
      <c r="BN51" s="67" t="s">
        <v>595</v>
      </c>
      <c r="BO51" s="67">
        <v>1</v>
      </c>
      <c r="BP51" s="103" t="s">
        <v>806</v>
      </c>
      <c r="BQ51" s="67" t="b">
        <v>0</v>
      </c>
      <c r="BR51" s="67" t="s">
        <v>842</v>
      </c>
      <c r="BS51" s="103" t="s">
        <v>891</v>
      </c>
      <c r="BT51" s="67" t="s">
        <v>65</v>
      </c>
    </row>
    <row r="52" spans="1:72" ht="29" customHeight="1">
      <c r="A52" s="87" t="s">
        <v>367</v>
      </c>
      <c r="C52" s="88"/>
      <c r="D52" s="88" t="s">
        <v>64</v>
      </c>
      <c r="E52" s="89">
        <v>226.56912378303198</v>
      </c>
      <c r="F52" s="91"/>
      <c r="G52" s="115" t="s">
        <v>841</v>
      </c>
      <c r="H52" s="88"/>
      <c r="I52" s="92" t="s">
        <v>367</v>
      </c>
      <c r="J52" s="93"/>
      <c r="K52" s="93"/>
      <c r="L52" s="92" t="s">
        <v>942</v>
      </c>
      <c r="M52" s="109">
        <v>147.78005087979648</v>
      </c>
      <c r="N52" s="110">
        <v>6737.23681640625</v>
      </c>
      <c r="O52" s="110">
        <v>884.0575561523438</v>
      </c>
      <c r="P52" s="111"/>
      <c r="Q52" s="112"/>
      <c r="R52" s="112"/>
      <c r="S52" s="97"/>
      <c r="T52" s="48">
        <v>1</v>
      </c>
      <c r="U52" s="48">
        <v>0</v>
      </c>
      <c r="V52" s="49">
        <v>0</v>
      </c>
      <c r="W52" s="49">
        <v>0.009615</v>
      </c>
      <c r="X52" s="49">
        <v>0.007202</v>
      </c>
      <c r="Y52" s="49">
        <v>0.303637</v>
      </c>
      <c r="Z52" s="49">
        <v>0</v>
      </c>
      <c r="AA52" s="49">
        <v>0</v>
      </c>
      <c r="AB52" s="113">
        <v>52</v>
      </c>
      <c r="AC52" s="113"/>
      <c r="AD52" s="95"/>
      <c r="AE52" s="67" t="str">
        <f>REPLACE(INDEX(GroupVertices[Group],MATCH(Vertices[[#This Row],[Vertex]],GroupVertices[Vertex],0)),1,1,"")</f>
        <v>2</v>
      </c>
      <c r="AF52" s="48"/>
      <c r="AG52" s="48"/>
      <c r="AH52" s="48"/>
      <c r="AI52" s="48"/>
      <c r="AJ52" s="48"/>
      <c r="AK52" s="48"/>
      <c r="AL52" s="48"/>
      <c r="AM52" s="48"/>
      <c r="AN52" s="48"/>
      <c r="AO52" s="48"/>
      <c r="AP52" s="48"/>
      <c r="AQ52" s="49"/>
      <c r="AR52" s="48"/>
      <c r="AS52" s="49"/>
      <c r="AT52" s="48"/>
      <c r="AU52" s="49"/>
      <c r="AV52" s="48"/>
      <c r="AW52" s="49"/>
      <c r="AX52" s="48"/>
      <c r="AY52" s="67" t="s">
        <v>680</v>
      </c>
      <c r="AZ52" s="67">
        <v>3</v>
      </c>
      <c r="BA52" s="67">
        <v>284</v>
      </c>
      <c r="BB52" s="67">
        <v>88</v>
      </c>
      <c r="BC52" s="67">
        <v>12</v>
      </c>
      <c r="BD52" s="67"/>
      <c r="BE52" s="67"/>
      <c r="BF52" s="67"/>
      <c r="BG52" s="67"/>
      <c r="BH52" s="67"/>
      <c r="BI52" s="98">
        <v>42800.296319444446</v>
      </c>
      <c r="BJ52" s="67"/>
      <c r="BK52" s="67" t="b">
        <v>1</v>
      </c>
      <c r="BL52" s="67" t="b">
        <v>0</v>
      </c>
      <c r="BM52" s="67" t="b">
        <v>0</v>
      </c>
      <c r="BN52" s="67" t="s">
        <v>595</v>
      </c>
      <c r="BO52" s="67">
        <v>2</v>
      </c>
      <c r="BP52" s="67"/>
      <c r="BQ52" s="67" t="b">
        <v>0</v>
      </c>
      <c r="BR52" s="67" t="s">
        <v>842</v>
      </c>
      <c r="BS52" s="103" t="s">
        <v>892</v>
      </c>
      <c r="BT52" s="67" t="s">
        <v>65</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2"/>
    <dataValidation allowBlank="1" showInputMessage="1" promptTitle="Vertex Tooltip" prompt="Enter optional text that will pop up when the mouse is hovered over the vertex." errorTitle="Invalid Vertex Image Key" sqref="L3:L5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2"/>
    <dataValidation allowBlank="1" showInputMessage="1" promptTitle="Vertex Label Fill Color" prompt="To select an optional fill color for the Label shape, right-click and select Select Color on the right-click menu." sqref="J3:J52"/>
    <dataValidation allowBlank="1" showInputMessage="1" promptTitle="Vertex Image File" prompt="Enter the path to an image file.  Hover over the column header for examples." errorTitle="Invalid Vertex Image Key" sqref="G3:G52"/>
    <dataValidation allowBlank="1" showInputMessage="1" promptTitle="Vertex Color" prompt="To select an optional vertex color, right-click and select Select Color on the right-click menu." sqref="C3:C52"/>
    <dataValidation allowBlank="1" showInputMessage="1" promptTitle="Vertex Opacity" prompt="Enter an optional vertex opacity between 0 (transparent) and 100 (opaque)." errorTitle="Invalid Vertex Opacity" error="The optional vertex opacity must be a whole number between 0 and 10." sqref="F3:F52"/>
    <dataValidation type="list" allowBlank="1" showInputMessage="1" showErrorMessage="1" promptTitle="Vertex Shape" prompt="Select an optional vertex shape." errorTitle="Invalid Vertex Shape" error="You have entered an invalid vertex shape.  Try selecting from the drop-down list instead." sqref="D3:D5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2">
      <formula1>ValidVertexLabelPositions</formula1>
    </dataValidation>
    <dataValidation allowBlank="1" showInputMessage="1" showErrorMessage="1" promptTitle="Vertex Name" prompt="Enter the name of the vertex." sqref="A3:A52"/>
  </dataValidations>
  <hyperlinks>
    <hyperlink ref="BG6" r:id="rId1" display="https://t.co/bZTpObWP5I"/>
    <hyperlink ref="BG12" r:id="rId2" display="https://t.co/xBfK2bTSjU"/>
    <hyperlink ref="BG19" r:id="rId3" display="https://t.co/Q6E54Ankgt"/>
    <hyperlink ref="BG20" r:id="rId4" display="https://t.co/aEO93BiAi0"/>
    <hyperlink ref="BG23" r:id="rId5" display="https://t.co/J17MRmHg2P"/>
    <hyperlink ref="BG26" r:id="rId6" display="https://t.co/zDBfaRDC6b"/>
    <hyperlink ref="BG29" r:id="rId7" display="https://t.co/VADxSFmziT"/>
    <hyperlink ref="BG30" r:id="rId8" display="https://t.co/Pt8wZfXlRT"/>
    <hyperlink ref="BG31" r:id="rId9" display="https://t.co/SOp4BD3UPk"/>
    <hyperlink ref="BG32" r:id="rId10" display="https://t.co/K7GoFuuLbK"/>
    <hyperlink ref="BG39" r:id="rId11" display="https://t.co/xQBY8TfSlf"/>
    <hyperlink ref="BG41" r:id="rId12" display="https://t.co/aa5RCrGtnr"/>
    <hyperlink ref="BG43" r:id="rId13" display="https://t.co/FMBBs6Oquy"/>
    <hyperlink ref="BG44" r:id="rId14" display="https://t.co/yZt0zB3fEq"/>
    <hyperlink ref="BG45" r:id="rId15" display="https://t.co/W5Qf48cOUV"/>
    <hyperlink ref="BG47" r:id="rId16" display="https://t.co/l1YYvgPMwD"/>
    <hyperlink ref="BG48" r:id="rId17" display="https://t.co/0E73cDELs8"/>
    <hyperlink ref="BG51" r:id="rId18" display="https://t.co/KlZKIWekoQ"/>
    <hyperlink ref="BJ3" r:id="rId19" display="https://pbs.twimg.com/profile_banners/1035387218494287873/1547388832"/>
    <hyperlink ref="BJ4" r:id="rId20" display="https://pbs.twimg.com/profile_banners/59572164/1490451338"/>
    <hyperlink ref="BJ5" r:id="rId21" display="https://pbs.twimg.com/profile_banners/819601733638684674/1484245087"/>
    <hyperlink ref="BJ6" r:id="rId22" display="https://pbs.twimg.com/profile_banners/950858766836215808/1515538164"/>
    <hyperlink ref="BJ8" r:id="rId23" display="https://pbs.twimg.com/profile_banners/1049009977652727808/1538939937"/>
    <hyperlink ref="BJ10" r:id="rId24" display="https://pbs.twimg.com/profile_banners/357710125/1536327010"/>
    <hyperlink ref="BJ12" r:id="rId25" display="https://pbs.twimg.com/profile_banners/3746830993/1552923311"/>
    <hyperlink ref="BJ13" r:id="rId26" display="https://pbs.twimg.com/profile_banners/111490238/1534542845"/>
    <hyperlink ref="BJ14" r:id="rId27" display="https://pbs.twimg.com/profile_banners/1014318193458974721/1554591845"/>
    <hyperlink ref="BJ15" r:id="rId28" display="https://pbs.twimg.com/profile_banners/26678945/1555956357"/>
    <hyperlink ref="BJ16" r:id="rId29" display="https://pbs.twimg.com/profile_banners/3871196908/1523203027"/>
    <hyperlink ref="BJ19" r:id="rId30" display="https://pbs.twimg.com/profile_banners/931385825434021888/1510901113"/>
    <hyperlink ref="BJ22" r:id="rId31" display="https://pbs.twimg.com/profile_banners/2578509698/1466758861"/>
    <hyperlink ref="BJ24" r:id="rId32" display="https://pbs.twimg.com/profile_banners/702054302613970944/1496634007"/>
    <hyperlink ref="BJ25" r:id="rId33" display="https://pbs.twimg.com/profile_banners/258040811/1505639693"/>
    <hyperlink ref="BJ26" r:id="rId34" display="https://pbs.twimg.com/profile_banners/3563896697/1557858036"/>
    <hyperlink ref="BJ28" r:id="rId35" display="https://pbs.twimg.com/profile_banners/3247530455/1555494603"/>
    <hyperlink ref="BJ29" r:id="rId36" display="https://pbs.twimg.com/profile_banners/93241153/1548630110"/>
    <hyperlink ref="BJ30" r:id="rId37" display="https://pbs.twimg.com/profile_banners/781512777781374976/1496853327"/>
    <hyperlink ref="BJ31" r:id="rId38" display="https://pbs.twimg.com/profile_banners/13277362/1532796021"/>
    <hyperlink ref="BJ32" r:id="rId39" display="https://pbs.twimg.com/profile_banners/37412078/1472955954"/>
    <hyperlink ref="BJ33" r:id="rId40" display="https://pbs.twimg.com/profile_banners/252766389/1374725419"/>
    <hyperlink ref="BJ34" r:id="rId41" display="https://pbs.twimg.com/profile_banners/850233354045628417/1541647903"/>
    <hyperlink ref="BJ37" r:id="rId42" display="https://pbs.twimg.com/profile_banners/117475948/1398364049"/>
    <hyperlink ref="BJ39" r:id="rId43" display="https://pbs.twimg.com/profile_banners/883967485/1551892789"/>
    <hyperlink ref="BJ40" r:id="rId44" display="https://pbs.twimg.com/profile_banners/1021680851547873280/1532490374"/>
    <hyperlink ref="BJ45" r:id="rId45" display="https://pbs.twimg.com/profile_banners/1673597996/1401599099"/>
    <hyperlink ref="BJ47" r:id="rId46" display="https://pbs.twimg.com/profile_banners/1368827882/1546067143"/>
    <hyperlink ref="BJ48" r:id="rId47" display="https://pbs.twimg.com/profile_banners/122904448/1540953752"/>
    <hyperlink ref="BP3" r:id="rId48" display="http://abs.twimg.com/images/themes/theme1/bg.png"/>
    <hyperlink ref="BP4" r:id="rId49" display="http://abs.twimg.com/images/themes/theme1/bg.png"/>
    <hyperlink ref="BP9" r:id="rId50" display="http://abs.twimg.com/images/themes/theme1/bg.png"/>
    <hyperlink ref="BP10" r:id="rId51" display="http://abs.twimg.com/images/themes/theme1/bg.png"/>
    <hyperlink ref="BP12" r:id="rId52" display="http://abs.twimg.com/images/themes/theme1/bg.png"/>
    <hyperlink ref="BP13" r:id="rId53" display="http://abs.twimg.com/images/themes/theme1/bg.png"/>
    <hyperlink ref="BP15" r:id="rId54" display="http://abs.twimg.com/images/themes/theme9/bg.gif"/>
    <hyperlink ref="BP16" r:id="rId55" display="http://abs.twimg.com/images/themes/theme1/bg.png"/>
    <hyperlink ref="BP17" r:id="rId56" display="http://abs.twimg.com/images/themes/theme1/bg.png"/>
    <hyperlink ref="BP18" r:id="rId57" display="http://abs.twimg.com/images/themes/theme1/bg.png"/>
    <hyperlink ref="BP20" r:id="rId58" display="http://abs.twimg.com/images/themes/theme1/bg.png"/>
    <hyperlink ref="BP21" r:id="rId59" display="http://abs.twimg.com/images/themes/theme1/bg.png"/>
    <hyperlink ref="BP22" r:id="rId60" display="http://abs.twimg.com/images/themes/theme1/bg.png"/>
    <hyperlink ref="BP23" r:id="rId61" display="http://abs.twimg.com/images/themes/theme1/bg.png"/>
    <hyperlink ref="BP25" r:id="rId62" display="http://abs.twimg.com/images/themes/theme1/bg.png"/>
    <hyperlink ref="BP26" r:id="rId63" display="http://abs.twimg.com/images/themes/theme1/bg.png"/>
    <hyperlink ref="BP28" r:id="rId64" display="http://abs.twimg.com/images/themes/theme1/bg.png"/>
    <hyperlink ref="BP29" r:id="rId65" display="http://abs.twimg.com/images/themes/theme1/bg.png"/>
    <hyperlink ref="BP31" r:id="rId66" display="http://abs.twimg.com/images/themes/theme14/bg.gif"/>
    <hyperlink ref="BP32" r:id="rId67" display="http://abs.twimg.com/images/themes/theme1/bg.png"/>
    <hyperlink ref="BP33" r:id="rId68" display="http://abs.twimg.com/images/themes/theme1/bg.png"/>
    <hyperlink ref="BP37" r:id="rId69" display="http://abs.twimg.com/images/themes/theme1/bg.png"/>
    <hyperlink ref="BP39" r:id="rId70" display="http://abs.twimg.com/images/themes/theme1/bg.png"/>
    <hyperlink ref="BP41" r:id="rId71" display="http://abs.twimg.com/images/themes/theme2/bg.gif"/>
    <hyperlink ref="BP42" r:id="rId72" display="http://abs.twimg.com/images/themes/theme1/bg.png"/>
    <hyperlink ref="BP43" r:id="rId73" display="http://abs.twimg.com/images/themes/theme1/bg.png"/>
    <hyperlink ref="BP44" r:id="rId74" display="http://abs.twimg.com/images/themes/theme1/bg.png"/>
    <hyperlink ref="BP45" r:id="rId75" display="http://abs.twimg.com/images/themes/theme1/bg.png"/>
    <hyperlink ref="BP46" r:id="rId76" display="http://abs.twimg.com/images/themes/theme17/bg.gif"/>
    <hyperlink ref="BP47" r:id="rId77" display="http://abs.twimg.com/images/themes/theme1/bg.png"/>
    <hyperlink ref="BP48" r:id="rId78" display="http://abs.twimg.com/images/themes/theme19/bg.gif"/>
    <hyperlink ref="BP51" r:id="rId79" display="http://abs.twimg.com/images/themes/theme1/bg.png"/>
    <hyperlink ref="G3" r:id="rId80" display="http://pbs.twimg.com/profile_images/1083391740285833217/xZrVbDmE_normal.jpg"/>
    <hyperlink ref="G4" r:id="rId81" display="http://pbs.twimg.com/profile_images/433519795040817152/1N9coEKo_normal.jpeg"/>
    <hyperlink ref="G5" r:id="rId82" display="http://pbs.twimg.com/profile_images/819609184622653440/OkOZfniM_normal.jpg"/>
    <hyperlink ref="G6" r:id="rId83" display="http://pbs.twimg.com/profile_images/950862097558200321/c7tQ82Jp_normal.jpg"/>
    <hyperlink ref="G7" r:id="rId84" display="http://pbs.twimg.com/profile_images/1127700601272401920/myEetYjM_normal.jpg"/>
    <hyperlink ref="G8" r:id="rId85" display="http://pbs.twimg.com/profile_images/1049016032495456256/AicWH6JW_normal.jpg"/>
    <hyperlink ref="G9" r:id="rId86" display="http://pbs.twimg.com/profile_images/1081873672120471553/TNT6J66S_normal.jpg"/>
    <hyperlink ref="G10" r:id="rId87" display="http://pbs.twimg.com/profile_images/1038057236470353922/IlbCEV2a_normal.jpg"/>
    <hyperlink ref="G11" r:id="rId88" display="http://pbs.twimg.com/profile_images/881149932773748736/Ho6a_op__normal.jpg"/>
    <hyperlink ref="G12" r:id="rId89" display="http://pbs.twimg.com/profile_images/1021355802286702592/kQCjs-3R_normal.jpg"/>
    <hyperlink ref="G13" r:id="rId90" display="http://pbs.twimg.com/profile_images/3039620699/975d0746eb544ad856b1f16b0445bebf_normal.jpeg"/>
    <hyperlink ref="G14" r:id="rId91" display="http://pbs.twimg.com/profile_images/1037219660209561602/RRHVa6O0_normal.jpg"/>
    <hyperlink ref="G15" r:id="rId92" display="http://pbs.twimg.com/profile_images/1098615948523827200/tcCb-QTP_normal.jpg"/>
    <hyperlink ref="G16" r:id="rId93" display="http://pbs.twimg.com/profile_images/983010856740032512/TGLWd77N_normal.jpg"/>
    <hyperlink ref="G17" r:id="rId94" display="http://pbs.twimg.com/profile_images/1112785001819459584/yHcC2q3i_normal.png"/>
    <hyperlink ref="G18" r:id="rId95" display="http://pbs.twimg.com/profile_images/472900526770626560/jUmZtg06_normal.jpeg"/>
    <hyperlink ref="G19" r:id="rId96" display="http://pbs.twimg.com/profile_images/1070930092400926720/UU914y4T_normal.jpg"/>
    <hyperlink ref="G20" r:id="rId97" display="http://pbs.twimg.com/profile_images/827742397832556544/oBwRIZdj_normal.jpg"/>
    <hyperlink ref="G21" r:id="rId98" display="http://pbs.twimg.com/profile_images/1039694820288028673/fLb95p8K_normal.jpg"/>
    <hyperlink ref="G22" r:id="rId99" display="http://pbs.twimg.com/profile_images/479952994801156097/P0ufWD-V_normal.jpeg"/>
    <hyperlink ref="G23" r:id="rId100" display="http://pbs.twimg.com/profile_images/1038312858944266240/4r0lfZcv_normal.jpg"/>
    <hyperlink ref="G24" r:id="rId101" display="http://pbs.twimg.com/profile_images/871572316890595329/FQIQ4OUJ_normal.jpg"/>
    <hyperlink ref="G25" r:id="rId102" display="http://pbs.twimg.com/profile_images/1256821682/31_normal.gif"/>
    <hyperlink ref="G26" r:id="rId103" display="http://pbs.twimg.com/profile_images/1097967295903739905/fQVwapKs_normal.jpg"/>
    <hyperlink ref="G27" r:id="rId104" display="http://pbs.twimg.com/profile_images/816109691344486400/8oSMv6wG_normal.jpg"/>
    <hyperlink ref="G28" r:id="rId105" display="http://pbs.twimg.com/profile_images/1048930837775958019/G45pJKW4_normal.jpg"/>
    <hyperlink ref="G29" r:id="rId106" display="http://pbs.twimg.com/profile_images/1108327033313071105/V1LRk5JE_normal.jpg"/>
    <hyperlink ref="G30" r:id="rId107" display="http://pbs.twimg.com/profile_images/1052208890295783424/_mzYO41A_normal.jpg"/>
    <hyperlink ref="G31" r:id="rId108" display="http://pbs.twimg.com/profile_images/616999290116780032/rTmoBzN3_normal.jpg"/>
    <hyperlink ref="G32" r:id="rId109" display="http://pbs.twimg.com/profile_images/1093076424771067904/Xj_767Iw_normal.jpg"/>
    <hyperlink ref="G33" r:id="rId110" display="http://pbs.twimg.com/profile_images/378800000184422555/cb25d6e6d250f26a42d5b7fe9d50ef94_normal.jpeg"/>
    <hyperlink ref="G34" r:id="rId111" display="http://pbs.twimg.com/profile_images/1104554733728075781/9aIRPV8k_normal.jpg"/>
    <hyperlink ref="G35" r:id="rId112" display="http://pbs.twimg.com/profile_images/1056902885055713280/T6KnHh8X_normal.jpg"/>
    <hyperlink ref="G36" r:id="rId113" display="http://pbs.twimg.com/profile_images/992967611771162625/ID_eXCJq_normal.jpg"/>
    <hyperlink ref="G37" r:id="rId114" display="http://pbs.twimg.com/profile_images/840797932798504960/b98Tg7BO_normal.jpg"/>
    <hyperlink ref="G38" r:id="rId115" display="http://pbs.twimg.com/profile_images/1129981374100779009/OUC_LgeC_normal.jpg"/>
    <hyperlink ref="G39" r:id="rId116" display="http://pbs.twimg.com/profile_images/1103344424413609986/zrPlpG_l_normal.jpg"/>
    <hyperlink ref="G40" r:id="rId117" display="http://pbs.twimg.com/profile_images/1021964819837202433/w_TcxugM_normal.jpg"/>
    <hyperlink ref="G41" r:id="rId118" display="http://pbs.twimg.com/profile_images/488236242446712833/3tJtXfyI_normal.jpeg"/>
    <hyperlink ref="G42" r:id="rId119" display="http://pbs.twimg.com/profile_images/456379815256289280/UKDSNs_l_normal.jpeg"/>
    <hyperlink ref="G43" r:id="rId120" display="http://pbs.twimg.com/profile_images/961909901759934465/BjyDEIIK_normal.jpg"/>
    <hyperlink ref="G44" r:id="rId121" display="http://pbs.twimg.com/profile_images/475157393790103552/VyrssE1m_normal.jpeg"/>
    <hyperlink ref="G45" r:id="rId122" display="http://pbs.twimg.com/profile_images/472968022768885760/tJ87Ca0J_normal.jpeg"/>
    <hyperlink ref="G46" r:id="rId123" display="http://pbs.twimg.com/profile_images/1107317269917372416/5JjemTdJ_normal.jpg"/>
    <hyperlink ref="G47" r:id="rId124" display="http://pbs.twimg.com/profile_images/1064154591196061699/l_zbv3ns_normal.jpg"/>
    <hyperlink ref="G48" r:id="rId125" display="http://pbs.twimg.com/profile_images/1064205994350194688/nXjTIu9J_normal.jpg"/>
    <hyperlink ref="G49" r:id="rId126" display="http://pbs.twimg.com/profile_images/967010613531758592/UkyxuLjD_normal.jpg"/>
    <hyperlink ref="G50" r:id="rId127" display="http://pbs.twimg.com/profile_images/1113987227732692992/I8RrczYV_normal.jpg"/>
    <hyperlink ref="G51" r:id="rId128" display="http://abs.twimg.com/sticky/default_profile_images/default_profile_normal.png"/>
    <hyperlink ref="G52" r:id="rId129" display="http://pbs.twimg.com/profile_images/838649560499019778/Ko4IK_GB_normal.jpg"/>
    <hyperlink ref="BS3" r:id="rId130" display="https://twitter.com/so_uro"/>
    <hyperlink ref="BS4" r:id="rId131" display="https://twitter.com/gudaruk"/>
    <hyperlink ref="BS5" r:id="rId132" display="https://twitter.com/edgarlindenmd"/>
    <hyperlink ref="BS6" r:id="rId133" display="https://twitter.com/bellotemateus"/>
    <hyperlink ref="BS7" r:id="rId134" display="https://twitter.com/alejandroacqui2"/>
    <hyperlink ref="BS8" r:id="rId135" display="https://twitter.com/hegelts"/>
    <hyperlink ref="BS9" r:id="rId136" display="https://twitter.com/docvaruna"/>
    <hyperlink ref="BS10" r:id="rId137" display="https://twitter.com/theashwinmallya"/>
    <hyperlink ref="BS11" r:id="rId138" display="https://twitter.com/otraxer"/>
    <hyperlink ref="BS12" r:id="rId139" display="https://twitter.com/jteoh_hk"/>
    <hyperlink ref="BS13" r:id="rId140" display="https://twitter.com/marcelapelayo"/>
    <hyperlink ref="BS14" r:id="rId141" display="https://twitter.com/nariotakimoto"/>
    <hyperlink ref="BS15" r:id="rId142" display="https://twitter.com/perinealpicasso"/>
    <hyperlink ref="BS16" r:id="rId143" display="https://twitter.com/zavaskimd"/>
    <hyperlink ref="BS17" r:id="rId144" display="https://twitter.com/arjunuro9"/>
    <hyperlink ref="BS18" r:id="rId145" display="https://twitter.com/rbsabnis"/>
    <hyperlink ref="BS19" r:id="rId146" display="https://twitter.com/drmaheshdesai4"/>
    <hyperlink ref="BS20" r:id="rId147" display="https://twitter.com/madhu_agra"/>
    <hyperlink ref="BS21" r:id="rId148" display="https://twitter.com/mallikuro7"/>
    <hyperlink ref="BS22" r:id="rId149" display="https://twitter.com/shashikiranpal"/>
    <hyperlink ref="BS23" r:id="rId150" display="https://twitter.com/drvcmohan"/>
    <hyperlink ref="BS24" r:id="rId151" display="https://twitter.com/a_rizalhamid"/>
    <hyperlink ref="BS25" r:id="rId152" display="https://twitter.com/lufolkus"/>
    <hyperlink ref="BS26" r:id="rId153" display="https://twitter.com/delataillealex"/>
    <hyperlink ref="BS27" r:id="rId154" display="https://twitter.com/wroclawski_uro"/>
    <hyperlink ref="BS28" r:id="rId155" display="https://twitter.com/jgomezrivas"/>
    <hyperlink ref="BS29" r:id="rId156" display="https://twitter.com/drtortolero"/>
    <hyperlink ref="BS30" r:id="rId157" display="https://twitter.com/d_castellani"/>
    <hyperlink ref="BS31" r:id="rId158" display="https://twitter.com/jontxum"/>
    <hyperlink ref="BS32" r:id="rId159" display="https://twitter.com/zainaladwin"/>
    <hyperlink ref="BS33" r:id="rId160" display="https://twitter.com/rdonalisiomd"/>
    <hyperlink ref="BS34" r:id="rId161" display="https://twitter.com/eivanbravoc"/>
    <hyperlink ref="BS35" r:id="rId162" display="https://twitter.com/docgauhar"/>
    <hyperlink ref="BS36" r:id="rId163" display="https://twitter.com/sudheerdevana"/>
    <hyperlink ref="BS37" r:id="rId164" display="https://twitter.com/arunkumardr"/>
    <hyperlink ref="BS38" r:id="rId165" display="https://twitter.com/rajivku90124576"/>
    <hyperlink ref="BS39" r:id="rId166" display="https://twitter.com/galahaduro"/>
    <hyperlink ref="BS40" r:id="rId167" display="https://twitter.com/irfanurology"/>
    <hyperlink ref="BS41" r:id="rId168" display="https://twitter.com/jleow"/>
    <hyperlink ref="BS42" r:id="rId169" display="https://twitter.com/docdilipmishra"/>
    <hyperlink ref="BS43" r:id="rId170" display="https://twitter.com/prasantnayak"/>
    <hyperlink ref="BS44" r:id="rId171" display="https://twitter.com/drjanakddesai"/>
    <hyperlink ref="BS45" r:id="rId172" display="https://twitter.com/drgagangautam"/>
    <hyperlink ref="BS46" r:id="rId173" display="https://twitter.com/urorao"/>
    <hyperlink ref="BS47" r:id="rId174" display="https://twitter.com/bhav_tez"/>
    <hyperlink ref="BS48" r:id="rId175" display="https://twitter.com/drragoori"/>
    <hyperlink ref="BS49" r:id="rId176" display="https://twitter.com/urozedman"/>
    <hyperlink ref="BS50" r:id="rId177" display="https://twitter.com/ashwintamhankar"/>
    <hyperlink ref="BS51" r:id="rId178" display="https://twitter.com/drnmreddy"/>
    <hyperlink ref="BS52" r:id="rId179" display="https://twitter.com/usisecretary"/>
  </hyperlinks>
  <printOptions/>
  <pageMargins left="0.7" right="0.7" top="0.75" bottom="0.75" header="0.3" footer="0.3"/>
  <pageSetup horizontalDpi="600" verticalDpi="600" orientation="portrait" r:id="rId184"/>
  <drawing r:id="rId183"/>
  <legacyDrawing r:id="rId181"/>
  <tableParts>
    <tablePart r:id="rId18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2.7109375" style="0" bestFit="1" customWidth="1"/>
    <col min="26" max="26" width="14.140625" style="0" bestFit="1" customWidth="1"/>
    <col min="27" max="27" width="14.28125" style="0" bestFit="1" customWidth="1"/>
    <col min="28" max="28" width="12.28125" style="0" bestFit="1" customWidth="1"/>
    <col min="29" max="29" width="14.57421875" style="0" bestFit="1" customWidth="1"/>
    <col min="30" max="30" width="12.8515625" style="0" bestFit="1" customWidth="1"/>
    <col min="31" max="31" width="16.00390625" style="0" bestFit="1" customWidth="1"/>
    <col min="32" max="32" width="10.7109375" style="0" bestFit="1" customWidth="1"/>
    <col min="33" max="33" width="20.28125" style="0" bestFit="1" customWidth="1"/>
    <col min="34" max="34" width="24.8515625" style="0" bestFit="1" customWidth="1"/>
    <col min="35" max="35" width="21.140625" style="0" bestFit="1" customWidth="1"/>
    <col min="36" max="36" width="25.57421875" style="0" bestFit="1" customWidth="1"/>
    <col min="37" max="37" width="25.421875" style="0" bestFit="1" customWidth="1"/>
    <col min="38" max="38" width="30.00390625" style="0" bestFit="1" customWidth="1"/>
    <col min="39" max="39" width="16.8515625" style="0" bestFit="1" customWidth="1"/>
    <col min="40" max="40" width="20.8515625" style="0" bestFit="1" customWidth="1"/>
    <col min="41" max="41" width="15.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219</v>
      </c>
      <c r="Z2" s="13" t="s">
        <v>221</v>
      </c>
      <c r="AA2" s="13" t="s">
        <v>223</v>
      </c>
      <c r="AB2" s="13" t="s">
        <v>230</v>
      </c>
      <c r="AC2" s="13" t="s">
        <v>232</v>
      </c>
      <c r="AD2" s="13" t="s">
        <v>235</v>
      </c>
      <c r="AE2" s="13" t="s">
        <v>236</v>
      </c>
      <c r="AF2" s="13" t="s">
        <v>238</v>
      </c>
      <c r="AG2" s="52" t="s">
        <v>265</v>
      </c>
      <c r="AH2" s="52" t="s">
        <v>266</v>
      </c>
      <c r="AI2" s="52" t="s">
        <v>267</v>
      </c>
      <c r="AJ2" s="52" t="s">
        <v>268</v>
      </c>
      <c r="AK2" s="52" t="s">
        <v>269</v>
      </c>
      <c r="AL2" s="52" t="s">
        <v>270</v>
      </c>
      <c r="AM2" s="52" t="s">
        <v>271</v>
      </c>
      <c r="AN2" s="52" t="s">
        <v>272</v>
      </c>
      <c r="AO2" s="52" t="s">
        <v>275</v>
      </c>
    </row>
    <row r="3" spans="1:41" ht="15">
      <c r="A3" s="87" t="s">
        <v>944</v>
      </c>
      <c r="B3" s="68" t="s">
        <v>949</v>
      </c>
      <c r="C3" s="68" t="s">
        <v>56</v>
      </c>
      <c r="D3" s="116"/>
      <c r="E3" s="117"/>
      <c r="F3" s="118" t="s">
        <v>1231</v>
      </c>
      <c r="G3" s="119"/>
      <c r="H3" s="119"/>
      <c r="I3" s="120">
        <v>3</v>
      </c>
      <c r="J3" s="121"/>
      <c r="K3" s="48">
        <v>21</v>
      </c>
      <c r="L3" s="48">
        <v>41</v>
      </c>
      <c r="M3" s="48">
        <v>0</v>
      </c>
      <c r="N3" s="48">
        <v>41</v>
      </c>
      <c r="O3" s="48">
        <v>1</v>
      </c>
      <c r="P3" s="49">
        <v>0.02564102564102564</v>
      </c>
      <c r="Q3" s="49">
        <v>0.05</v>
      </c>
      <c r="R3" s="48">
        <v>1</v>
      </c>
      <c r="S3" s="48">
        <v>0</v>
      </c>
      <c r="T3" s="48">
        <v>21</v>
      </c>
      <c r="U3" s="48">
        <v>41</v>
      </c>
      <c r="V3" s="48">
        <v>4</v>
      </c>
      <c r="W3" s="49">
        <v>2.018141</v>
      </c>
      <c r="X3" s="49">
        <v>0.09523809523809523</v>
      </c>
      <c r="Y3" s="67"/>
      <c r="Z3" s="67"/>
      <c r="AA3" s="67" t="s">
        <v>988</v>
      </c>
      <c r="AB3" s="71" t="s">
        <v>1019</v>
      </c>
      <c r="AC3" s="71" t="s">
        <v>1066</v>
      </c>
      <c r="AD3" s="67" t="s">
        <v>332</v>
      </c>
      <c r="AE3" s="67" t="s">
        <v>1082</v>
      </c>
      <c r="AF3" s="67" t="s">
        <v>1090</v>
      </c>
      <c r="AG3" s="48">
        <v>2</v>
      </c>
      <c r="AH3" s="49">
        <v>1.342281879194631</v>
      </c>
      <c r="AI3" s="48">
        <v>0</v>
      </c>
      <c r="AJ3" s="49">
        <v>0</v>
      </c>
      <c r="AK3" s="48">
        <v>0</v>
      </c>
      <c r="AL3" s="49">
        <v>0</v>
      </c>
      <c r="AM3" s="48">
        <v>147</v>
      </c>
      <c r="AN3" s="49">
        <v>98.65771812080537</v>
      </c>
      <c r="AO3" s="48">
        <v>149</v>
      </c>
    </row>
    <row r="4" spans="1:41" ht="15">
      <c r="A4" s="87" t="s">
        <v>945</v>
      </c>
      <c r="B4" s="68" t="s">
        <v>950</v>
      </c>
      <c r="C4" s="68" t="s">
        <v>56</v>
      </c>
      <c r="D4" s="122"/>
      <c r="E4" s="123"/>
      <c r="F4" s="124" t="s">
        <v>1232</v>
      </c>
      <c r="G4" s="125"/>
      <c r="H4" s="125"/>
      <c r="I4" s="126">
        <v>4</v>
      </c>
      <c r="J4" s="127"/>
      <c r="K4" s="48">
        <v>12</v>
      </c>
      <c r="L4" s="48">
        <v>9</v>
      </c>
      <c r="M4" s="48">
        <v>7</v>
      </c>
      <c r="N4" s="48">
        <v>16</v>
      </c>
      <c r="O4" s="48">
        <v>3</v>
      </c>
      <c r="P4" s="49">
        <v>0</v>
      </c>
      <c r="Q4" s="49">
        <v>0</v>
      </c>
      <c r="R4" s="48">
        <v>1</v>
      </c>
      <c r="S4" s="48">
        <v>0</v>
      </c>
      <c r="T4" s="48">
        <v>12</v>
      </c>
      <c r="U4" s="48">
        <v>16</v>
      </c>
      <c r="V4" s="48">
        <v>2</v>
      </c>
      <c r="W4" s="49">
        <v>1.680556</v>
      </c>
      <c r="X4" s="49">
        <v>0.08333333333333333</v>
      </c>
      <c r="Y4" s="67" t="s">
        <v>968</v>
      </c>
      <c r="Z4" s="67" t="s">
        <v>975</v>
      </c>
      <c r="AA4" s="67" t="s">
        <v>989</v>
      </c>
      <c r="AB4" s="71" t="s">
        <v>1020</v>
      </c>
      <c r="AC4" s="71" t="s">
        <v>1067</v>
      </c>
      <c r="AD4" s="67" t="s">
        <v>1080</v>
      </c>
      <c r="AE4" s="67" t="s">
        <v>1083</v>
      </c>
      <c r="AF4" s="67" t="s">
        <v>1091</v>
      </c>
      <c r="AG4" s="48">
        <v>10</v>
      </c>
      <c r="AH4" s="49">
        <v>3.076923076923077</v>
      </c>
      <c r="AI4" s="48">
        <v>3</v>
      </c>
      <c r="AJ4" s="49">
        <v>0.9230769230769231</v>
      </c>
      <c r="AK4" s="48">
        <v>0</v>
      </c>
      <c r="AL4" s="49">
        <v>0</v>
      </c>
      <c r="AM4" s="48">
        <v>312</v>
      </c>
      <c r="AN4" s="49">
        <v>96</v>
      </c>
      <c r="AO4" s="48">
        <v>325</v>
      </c>
    </row>
    <row r="5" spans="1:41" ht="15">
      <c r="A5" s="87" t="s">
        <v>946</v>
      </c>
      <c r="B5" s="68" t="s">
        <v>951</v>
      </c>
      <c r="C5" s="68" t="s">
        <v>56</v>
      </c>
      <c r="D5" s="122"/>
      <c r="E5" s="123"/>
      <c r="F5" s="124" t="s">
        <v>1233</v>
      </c>
      <c r="G5" s="125"/>
      <c r="H5" s="125"/>
      <c r="I5" s="126">
        <v>5</v>
      </c>
      <c r="J5" s="127"/>
      <c r="K5" s="48">
        <v>12</v>
      </c>
      <c r="L5" s="48">
        <v>13</v>
      </c>
      <c r="M5" s="48">
        <v>11</v>
      </c>
      <c r="N5" s="48">
        <v>24</v>
      </c>
      <c r="O5" s="48">
        <v>6</v>
      </c>
      <c r="P5" s="49">
        <v>0.16666666666666666</v>
      </c>
      <c r="Q5" s="49">
        <v>0.2857142857142857</v>
      </c>
      <c r="R5" s="48">
        <v>1</v>
      </c>
      <c r="S5" s="48">
        <v>0</v>
      </c>
      <c r="T5" s="48">
        <v>12</v>
      </c>
      <c r="U5" s="48">
        <v>24</v>
      </c>
      <c r="V5" s="48">
        <v>4</v>
      </c>
      <c r="W5" s="49">
        <v>1.902778</v>
      </c>
      <c r="X5" s="49">
        <v>0.10606060606060606</v>
      </c>
      <c r="Y5" s="67" t="s">
        <v>969</v>
      </c>
      <c r="Z5" s="67" t="s">
        <v>976</v>
      </c>
      <c r="AA5" s="67" t="s">
        <v>990</v>
      </c>
      <c r="AB5" s="71" t="s">
        <v>1021</v>
      </c>
      <c r="AC5" s="71" t="s">
        <v>1068</v>
      </c>
      <c r="AD5" s="67" t="s">
        <v>1081</v>
      </c>
      <c r="AE5" s="67" t="s">
        <v>1084</v>
      </c>
      <c r="AF5" s="67" t="s">
        <v>1092</v>
      </c>
      <c r="AG5" s="48">
        <v>9</v>
      </c>
      <c r="AH5" s="49">
        <v>2.3376623376623376</v>
      </c>
      <c r="AI5" s="48">
        <v>7</v>
      </c>
      <c r="AJ5" s="49">
        <v>1.8181818181818181</v>
      </c>
      <c r="AK5" s="48">
        <v>0</v>
      </c>
      <c r="AL5" s="49">
        <v>0</v>
      </c>
      <c r="AM5" s="48">
        <v>369</v>
      </c>
      <c r="AN5" s="49">
        <v>95.84415584415585</v>
      </c>
      <c r="AO5" s="48">
        <v>385</v>
      </c>
    </row>
    <row r="6" spans="1:41" ht="15">
      <c r="A6" s="87" t="s">
        <v>947</v>
      </c>
      <c r="B6" s="68" t="s">
        <v>952</v>
      </c>
      <c r="C6" s="68" t="s">
        <v>56</v>
      </c>
      <c r="D6" s="122"/>
      <c r="E6" s="123"/>
      <c r="F6" s="124" t="s">
        <v>1234</v>
      </c>
      <c r="G6" s="125"/>
      <c r="H6" s="125"/>
      <c r="I6" s="126">
        <v>6</v>
      </c>
      <c r="J6" s="127"/>
      <c r="K6" s="48">
        <v>4</v>
      </c>
      <c r="L6" s="48">
        <v>5</v>
      </c>
      <c r="M6" s="48">
        <v>0</v>
      </c>
      <c r="N6" s="48">
        <v>5</v>
      </c>
      <c r="O6" s="48">
        <v>0</v>
      </c>
      <c r="P6" s="49">
        <v>0</v>
      </c>
      <c r="Q6" s="49">
        <v>0</v>
      </c>
      <c r="R6" s="48">
        <v>1</v>
      </c>
      <c r="S6" s="48">
        <v>0</v>
      </c>
      <c r="T6" s="48">
        <v>4</v>
      </c>
      <c r="U6" s="48">
        <v>5</v>
      </c>
      <c r="V6" s="48">
        <v>2</v>
      </c>
      <c r="W6" s="49">
        <v>0.875</v>
      </c>
      <c r="X6" s="49">
        <v>0.4166666666666667</v>
      </c>
      <c r="Y6" s="67"/>
      <c r="Z6" s="67"/>
      <c r="AA6" s="67" t="s">
        <v>403</v>
      </c>
      <c r="AB6" s="71" t="s">
        <v>1022</v>
      </c>
      <c r="AC6" s="71" t="s">
        <v>1069</v>
      </c>
      <c r="AD6" s="67"/>
      <c r="AE6" s="67" t="s">
        <v>339</v>
      </c>
      <c r="AF6" s="67" t="s">
        <v>1093</v>
      </c>
      <c r="AG6" s="48">
        <v>3</v>
      </c>
      <c r="AH6" s="49">
        <v>3.5714285714285716</v>
      </c>
      <c r="AI6" s="48">
        <v>0</v>
      </c>
      <c r="AJ6" s="49">
        <v>0</v>
      </c>
      <c r="AK6" s="48">
        <v>0</v>
      </c>
      <c r="AL6" s="49">
        <v>0</v>
      </c>
      <c r="AM6" s="48">
        <v>81</v>
      </c>
      <c r="AN6" s="49">
        <v>96.42857142857143</v>
      </c>
      <c r="AO6" s="48">
        <v>84</v>
      </c>
    </row>
    <row r="7" spans="1:41" ht="15">
      <c r="A7" s="87" t="s">
        <v>948</v>
      </c>
      <c r="B7" s="68" t="s">
        <v>953</v>
      </c>
      <c r="C7" s="68" t="s">
        <v>56</v>
      </c>
      <c r="D7" s="122"/>
      <c r="E7" s="123"/>
      <c r="F7" s="124" t="s">
        <v>948</v>
      </c>
      <c r="G7" s="125"/>
      <c r="H7" s="125"/>
      <c r="I7" s="126">
        <v>7</v>
      </c>
      <c r="J7" s="127"/>
      <c r="K7" s="48">
        <v>1</v>
      </c>
      <c r="L7" s="48">
        <v>1</v>
      </c>
      <c r="M7" s="48">
        <v>0</v>
      </c>
      <c r="N7" s="48">
        <v>1</v>
      </c>
      <c r="O7" s="48">
        <v>1</v>
      </c>
      <c r="P7" s="49" t="s">
        <v>215</v>
      </c>
      <c r="Q7" s="49" t="s">
        <v>215</v>
      </c>
      <c r="R7" s="48">
        <v>1</v>
      </c>
      <c r="S7" s="48">
        <v>1</v>
      </c>
      <c r="T7" s="48">
        <v>1</v>
      </c>
      <c r="U7" s="48">
        <v>1</v>
      </c>
      <c r="V7" s="48">
        <v>0</v>
      </c>
      <c r="W7" s="49">
        <v>0</v>
      </c>
      <c r="X7" s="49" t="s">
        <v>215</v>
      </c>
      <c r="Y7" s="67" t="s">
        <v>391</v>
      </c>
      <c r="Z7" s="67" t="s">
        <v>397</v>
      </c>
      <c r="AA7" s="67" t="s">
        <v>404</v>
      </c>
      <c r="AB7" s="71" t="s">
        <v>586</v>
      </c>
      <c r="AC7" s="71" t="s">
        <v>586</v>
      </c>
      <c r="AD7" s="67"/>
      <c r="AE7" s="67"/>
      <c r="AF7" s="67" t="s">
        <v>325</v>
      </c>
      <c r="AG7" s="48">
        <v>0</v>
      </c>
      <c r="AH7" s="49">
        <v>0</v>
      </c>
      <c r="AI7" s="48">
        <v>0</v>
      </c>
      <c r="AJ7" s="49">
        <v>0</v>
      </c>
      <c r="AK7" s="48">
        <v>0</v>
      </c>
      <c r="AL7" s="49">
        <v>0</v>
      </c>
      <c r="AM7" s="48">
        <v>4</v>
      </c>
      <c r="AN7" s="49">
        <v>100</v>
      </c>
      <c r="AO7" s="48">
        <v>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67" t="s">
        <v>944</v>
      </c>
      <c r="B2" s="71" t="s">
        <v>366</v>
      </c>
      <c r="C2" s="67">
        <f>VLOOKUP(GroupVertices[[#This Row],[Vertex]],Vertices[],MATCH("ID",Vertices[[#Headers],[Vertex]:[Tweeted Search Term?]],0),FALSE)</f>
        <v>51</v>
      </c>
    </row>
    <row r="3" spans="1:3" ht="15">
      <c r="A3" s="67" t="s">
        <v>944</v>
      </c>
      <c r="B3" s="71" t="s">
        <v>337</v>
      </c>
      <c r="C3" s="67">
        <f>VLOOKUP(GroupVertices[[#This Row],[Vertex]],Vertices[],MATCH("ID",Vertices[[#Headers],[Vertex]:[Tweeted Search Term?]],0),FALSE)</f>
        <v>37</v>
      </c>
    </row>
    <row r="4" spans="1:3" ht="15">
      <c r="A4" s="67" t="s">
        <v>944</v>
      </c>
      <c r="B4" s="71" t="s">
        <v>336</v>
      </c>
      <c r="C4" s="67">
        <f>VLOOKUP(GroupVertices[[#This Row],[Vertex]],Vertices[],MATCH("ID",Vertices[[#Headers],[Vertex]:[Tweeted Search Term?]],0),FALSE)</f>
        <v>40</v>
      </c>
    </row>
    <row r="5" spans="1:3" ht="15">
      <c r="A5" s="67" t="s">
        <v>944</v>
      </c>
      <c r="B5" s="71" t="s">
        <v>338</v>
      </c>
      <c r="C5" s="67">
        <f>VLOOKUP(GroupVertices[[#This Row],[Vertex]],Vertices[],MATCH("ID",Vertices[[#Headers],[Vertex]:[Tweeted Search Term?]],0),FALSE)</f>
        <v>50</v>
      </c>
    </row>
    <row r="6" spans="1:3" ht="15">
      <c r="A6" s="67" t="s">
        <v>944</v>
      </c>
      <c r="B6" s="71" t="s">
        <v>365</v>
      </c>
      <c r="C6" s="67">
        <f>VLOOKUP(GroupVertices[[#This Row],[Vertex]],Vertices[],MATCH("ID",Vertices[[#Headers],[Vertex]:[Tweeted Search Term?]],0),FALSE)</f>
        <v>49</v>
      </c>
    </row>
    <row r="7" spans="1:3" ht="15">
      <c r="A7" s="67" t="s">
        <v>944</v>
      </c>
      <c r="B7" s="71" t="s">
        <v>364</v>
      </c>
      <c r="C7" s="67">
        <f>VLOOKUP(GroupVertices[[#This Row],[Vertex]],Vertices[],MATCH("ID",Vertices[[#Headers],[Vertex]:[Tweeted Search Term?]],0),FALSE)</f>
        <v>48</v>
      </c>
    </row>
    <row r="8" spans="1:3" ht="15">
      <c r="A8" s="67" t="s">
        <v>944</v>
      </c>
      <c r="B8" s="71" t="s">
        <v>363</v>
      </c>
      <c r="C8" s="67">
        <f>VLOOKUP(GroupVertices[[#This Row],[Vertex]],Vertices[],MATCH("ID",Vertices[[#Headers],[Vertex]:[Tweeted Search Term?]],0),FALSE)</f>
        <v>47</v>
      </c>
    </row>
    <row r="9" spans="1:3" ht="15">
      <c r="A9" s="67" t="s">
        <v>944</v>
      </c>
      <c r="B9" s="71" t="s">
        <v>362</v>
      </c>
      <c r="C9" s="67">
        <f>VLOOKUP(GroupVertices[[#This Row],[Vertex]],Vertices[],MATCH("ID",Vertices[[#Headers],[Vertex]:[Tweeted Search Term?]],0),FALSE)</f>
        <v>46</v>
      </c>
    </row>
    <row r="10" spans="1:3" ht="15">
      <c r="A10" s="67" t="s">
        <v>944</v>
      </c>
      <c r="B10" s="71" t="s">
        <v>361</v>
      </c>
      <c r="C10" s="67">
        <f>VLOOKUP(GroupVertices[[#This Row],[Vertex]],Vertices[],MATCH("ID",Vertices[[#Headers],[Vertex]:[Tweeted Search Term?]],0),FALSE)</f>
        <v>45</v>
      </c>
    </row>
    <row r="11" spans="1:3" ht="15">
      <c r="A11" s="67" t="s">
        <v>944</v>
      </c>
      <c r="B11" s="71" t="s">
        <v>360</v>
      </c>
      <c r="C11" s="67">
        <f>VLOOKUP(GroupVertices[[#This Row],[Vertex]],Vertices[],MATCH("ID",Vertices[[#Headers],[Vertex]:[Tweeted Search Term?]],0),FALSE)</f>
        <v>44</v>
      </c>
    </row>
    <row r="12" spans="1:3" ht="15">
      <c r="A12" s="67" t="s">
        <v>944</v>
      </c>
      <c r="B12" s="71" t="s">
        <v>359</v>
      </c>
      <c r="C12" s="67">
        <f>VLOOKUP(GroupVertices[[#This Row],[Vertex]],Vertices[],MATCH("ID",Vertices[[#Headers],[Vertex]:[Tweeted Search Term?]],0),FALSE)</f>
        <v>43</v>
      </c>
    </row>
    <row r="13" spans="1:3" ht="15">
      <c r="A13" s="67" t="s">
        <v>944</v>
      </c>
      <c r="B13" s="71" t="s">
        <v>358</v>
      </c>
      <c r="C13" s="67">
        <f>VLOOKUP(GroupVertices[[#This Row],[Vertex]],Vertices[],MATCH("ID",Vertices[[#Headers],[Vertex]:[Tweeted Search Term?]],0),FALSE)</f>
        <v>42</v>
      </c>
    </row>
    <row r="14" spans="1:3" ht="15">
      <c r="A14" s="67" t="s">
        <v>944</v>
      </c>
      <c r="B14" s="71" t="s">
        <v>357</v>
      </c>
      <c r="C14" s="67">
        <f>VLOOKUP(GroupVertices[[#This Row],[Vertex]],Vertices[],MATCH("ID",Vertices[[#Headers],[Vertex]:[Tweeted Search Term?]],0),FALSE)</f>
        <v>41</v>
      </c>
    </row>
    <row r="15" spans="1:3" ht="15">
      <c r="A15" s="67" t="s">
        <v>944</v>
      </c>
      <c r="B15" s="71" t="s">
        <v>344</v>
      </c>
      <c r="C15" s="67">
        <f>VLOOKUP(GroupVertices[[#This Row],[Vertex]],Vertices[],MATCH("ID",Vertices[[#Headers],[Vertex]:[Tweeted Search Term?]],0),FALSE)</f>
        <v>21</v>
      </c>
    </row>
    <row r="16" spans="1:3" ht="15">
      <c r="A16" s="67" t="s">
        <v>944</v>
      </c>
      <c r="B16" s="71" t="s">
        <v>343</v>
      </c>
      <c r="C16" s="67">
        <f>VLOOKUP(GroupVertices[[#This Row],[Vertex]],Vertices[],MATCH("ID",Vertices[[#Headers],[Vertex]:[Tweeted Search Term?]],0),FALSE)</f>
        <v>20</v>
      </c>
    </row>
    <row r="17" spans="1:3" ht="15">
      <c r="A17" s="67" t="s">
        <v>944</v>
      </c>
      <c r="B17" s="71" t="s">
        <v>345</v>
      </c>
      <c r="C17" s="67">
        <f>VLOOKUP(GroupVertices[[#This Row],[Vertex]],Vertices[],MATCH("ID",Vertices[[#Headers],[Vertex]:[Tweeted Search Term?]],0),FALSE)</f>
        <v>22</v>
      </c>
    </row>
    <row r="18" spans="1:3" ht="15">
      <c r="A18" s="67" t="s">
        <v>944</v>
      </c>
      <c r="B18" s="71" t="s">
        <v>346</v>
      </c>
      <c r="C18" s="67">
        <f>VLOOKUP(GroupVertices[[#This Row],[Vertex]],Vertices[],MATCH("ID",Vertices[[#Headers],[Vertex]:[Tweeted Search Term?]],0),FALSE)</f>
        <v>23</v>
      </c>
    </row>
    <row r="19" spans="1:3" ht="15">
      <c r="A19" s="67" t="s">
        <v>944</v>
      </c>
      <c r="B19" s="71" t="s">
        <v>355</v>
      </c>
      <c r="C19" s="67">
        <f>VLOOKUP(GroupVertices[[#This Row],[Vertex]],Vertices[],MATCH("ID",Vertices[[#Headers],[Vertex]:[Tweeted Search Term?]],0),FALSE)</f>
        <v>38</v>
      </c>
    </row>
    <row r="20" spans="1:3" ht="15">
      <c r="A20" s="67" t="s">
        <v>944</v>
      </c>
      <c r="B20" s="71" t="s">
        <v>328</v>
      </c>
      <c r="C20" s="67">
        <f>VLOOKUP(GroupVertices[[#This Row],[Vertex]],Vertices[],MATCH("ID",Vertices[[#Headers],[Vertex]:[Tweeted Search Term?]],0),FALSE)</f>
        <v>17</v>
      </c>
    </row>
    <row r="21" spans="1:3" ht="15">
      <c r="A21" s="67" t="s">
        <v>944</v>
      </c>
      <c r="B21" s="71" t="s">
        <v>342</v>
      </c>
      <c r="C21" s="67">
        <f>VLOOKUP(GroupVertices[[#This Row],[Vertex]],Vertices[],MATCH("ID",Vertices[[#Headers],[Vertex]:[Tweeted Search Term?]],0),FALSE)</f>
        <v>19</v>
      </c>
    </row>
    <row r="22" spans="1:3" ht="15">
      <c r="A22" s="67" t="s">
        <v>944</v>
      </c>
      <c r="B22" s="71" t="s">
        <v>341</v>
      </c>
      <c r="C22" s="67">
        <f>VLOOKUP(GroupVertices[[#This Row],[Vertex]],Vertices[],MATCH("ID",Vertices[[#Headers],[Vertex]:[Tweeted Search Term?]],0),FALSE)</f>
        <v>18</v>
      </c>
    </row>
    <row r="23" spans="1:3" ht="15">
      <c r="A23" s="67" t="s">
        <v>945</v>
      </c>
      <c r="B23" s="71" t="s">
        <v>332</v>
      </c>
      <c r="C23" s="67">
        <f>VLOOKUP(GroupVertices[[#This Row],[Vertex]],Vertices[],MATCH("ID",Vertices[[#Headers],[Vertex]:[Tweeted Search Term?]],0),FALSE)</f>
        <v>4</v>
      </c>
    </row>
    <row r="24" spans="1:3" ht="15">
      <c r="A24" s="67" t="s">
        <v>945</v>
      </c>
      <c r="B24" s="71" t="s">
        <v>367</v>
      </c>
      <c r="C24" s="67">
        <f>VLOOKUP(GroupVertices[[#This Row],[Vertex]],Vertices[],MATCH("ID",Vertices[[#Headers],[Vertex]:[Tweeted Search Term?]],0),FALSE)</f>
        <v>52</v>
      </c>
    </row>
    <row r="25" spans="1:3" ht="15">
      <c r="A25" s="67" t="s">
        <v>945</v>
      </c>
      <c r="B25" s="71" t="s">
        <v>356</v>
      </c>
      <c r="C25" s="67">
        <f>VLOOKUP(GroupVertices[[#This Row],[Vertex]],Vertices[],MATCH("ID",Vertices[[#Headers],[Vertex]:[Tweeted Search Term?]],0),FALSE)</f>
        <v>39</v>
      </c>
    </row>
    <row r="26" spans="1:3" ht="15">
      <c r="A26" s="67" t="s">
        <v>945</v>
      </c>
      <c r="B26" s="71" t="s">
        <v>353</v>
      </c>
      <c r="C26" s="67">
        <f>VLOOKUP(GroupVertices[[#This Row],[Vertex]],Vertices[],MATCH("ID",Vertices[[#Headers],[Vertex]:[Tweeted Search Term?]],0),FALSE)</f>
        <v>34</v>
      </c>
    </row>
    <row r="27" spans="1:3" ht="15">
      <c r="A27" s="67" t="s">
        <v>945</v>
      </c>
      <c r="B27" s="71" t="s">
        <v>351</v>
      </c>
      <c r="C27" s="67">
        <f>VLOOKUP(GroupVertices[[#This Row],[Vertex]],Vertices[],MATCH("ID",Vertices[[#Headers],[Vertex]:[Tweeted Search Term?]],0),FALSE)</f>
        <v>32</v>
      </c>
    </row>
    <row r="28" spans="1:3" ht="15">
      <c r="A28" s="67" t="s">
        <v>945</v>
      </c>
      <c r="B28" s="71" t="s">
        <v>350</v>
      </c>
      <c r="C28" s="67">
        <f>VLOOKUP(GroupVertices[[#This Row],[Vertex]],Vertices[],MATCH("ID",Vertices[[#Headers],[Vertex]:[Tweeted Search Term?]],0),FALSE)</f>
        <v>30</v>
      </c>
    </row>
    <row r="29" spans="1:3" ht="15">
      <c r="A29" s="67" t="s">
        <v>945</v>
      </c>
      <c r="B29" s="71" t="s">
        <v>348</v>
      </c>
      <c r="C29" s="67">
        <f>VLOOKUP(GroupVertices[[#This Row],[Vertex]],Vertices[],MATCH("ID",Vertices[[#Headers],[Vertex]:[Tweeted Search Term?]],0),FALSE)</f>
        <v>28</v>
      </c>
    </row>
    <row r="30" spans="1:3" ht="15">
      <c r="A30" s="67" t="s">
        <v>945</v>
      </c>
      <c r="B30" s="71" t="s">
        <v>331</v>
      </c>
      <c r="C30" s="67">
        <f>VLOOKUP(GroupVertices[[#This Row],[Vertex]],Vertices[],MATCH("ID",Vertices[[#Headers],[Vertex]:[Tweeted Search Term?]],0),FALSE)</f>
        <v>26</v>
      </c>
    </row>
    <row r="31" spans="1:3" ht="15">
      <c r="A31" s="67" t="s">
        <v>945</v>
      </c>
      <c r="B31" s="71" t="s">
        <v>329</v>
      </c>
      <c r="C31" s="67">
        <f>VLOOKUP(GroupVertices[[#This Row],[Vertex]],Vertices[],MATCH("ID",Vertices[[#Headers],[Vertex]:[Tweeted Search Term?]],0),FALSE)</f>
        <v>24</v>
      </c>
    </row>
    <row r="32" spans="1:3" ht="15">
      <c r="A32" s="67" t="s">
        <v>945</v>
      </c>
      <c r="B32" s="71" t="s">
        <v>321</v>
      </c>
      <c r="C32" s="67">
        <f>VLOOKUP(GroupVertices[[#This Row],[Vertex]],Vertices[],MATCH("ID",Vertices[[#Headers],[Vertex]:[Tweeted Search Term?]],0),FALSE)</f>
        <v>8</v>
      </c>
    </row>
    <row r="33" spans="1:3" ht="15">
      <c r="A33" s="67" t="s">
        <v>945</v>
      </c>
      <c r="B33" s="71" t="s">
        <v>320</v>
      </c>
      <c r="C33" s="67">
        <f>VLOOKUP(GroupVertices[[#This Row],[Vertex]],Vertices[],MATCH("ID",Vertices[[#Headers],[Vertex]:[Tweeted Search Term?]],0),FALSE)</f>
        <v>7</v>
      </c>
    </row>
    <row r="34" spans="1:3" ht="15">
      <c r="A34" s="67" t="s">
        <v>945</v>
      </c>
      <c r="B34" s="71" t="s">
        <v>318</v>
      </c>
      <c r="C34" s="67">
        <f>VLOOKUP(GroupVertices[[#This Row],[Vertex]],Vertices[],MATCH("ID",Vertices[[#Headers],[Vertex]:[Tweeted Search Term?]],0),FALSE)</f>
        <v>3</v>
      </c>
    </row>
    <row r="35" spans="1:3" ht="15">
      <c r="A35" s="67" t="s">
        <v>946</v>
      </c>
      <c r="B35" s="71" t="s">
        <v>324</v>
      </c>
      <c r="C35" s="67">
        <f>VLOOKUP(GroupVertices[[#This Row],[Vertex]],Vertices[],MATCH("ID",Vertices[[#Headers],[Vertex]:[Tweeted Search Term?]],0),FALSE)</f>
        <v>12</v>
      </c>
    </row>
    <row r="36" spans="1:3" ht="15">
      <c r="A36" s="67" t="s">
        <v>946</v>
      </c>
      <c r="B36" s="71" t="s">
        <v>327</v>
      </c>
      <c r="C36" s="67">
        <f>VLOOKUP(GroupVertices[[#This Row],[Vertex]],Vertices[],MATCH("ID",Vertices[[#Headers],[Vertex]:[Tweeted Search Term?]],0),FALSE)</f>
        <v>15</v>
      </c>
    </row>
    <row r="37" spans="1:3" ht="15">
      <c r="A37" s="67" t="s">
        <v>946</v>
      </c>
      <c r="B37" s="71" t="s">
        <v>335</v>
      </c>
      <c r="C37" s="67">
        <f>VLOOKUP(GroupVertices[[#This Row],[Vertex]],Vertices[],MATCH("ID",Vertices[[#Headers],[Vertex]:[Tweeted Search Term?]],0),FALSE)</f>
        <v>36</v>
      </c>
    </row>
    <row r="38" spans="1:3" ht="15">
      <c r="A38" s="67" t="s">
        <v>946</v>
      </c>
      <c r="B38" s="71" t="s">
        <v>354</v>
      </c>
      <c r="C38" s="67">
        <f>VLOOKUP(GroupVertices[[#This Row],[Vertex]],Vertices[],MATCH("ID",Vertices[[#Headers],[Vertex]:[Tweeted Search Term?]],0),FALSE)</f>
        <v>35</v>
      </c>
    </row>
    <row r="39" spans="1:3" ht="15">
      <c r="A39" s="67" t="s">
        <v>946</v>
      </c>
      <c r="B39" s="71" t="s">
        <v>352</v>
      </c>
      <c r="C39" s="67">
        <f>VLOOKUP(GroupVertices[[#This Row],[Vertex]],Vertices[],MATCH("ID",Vertices[[#Headers],[Vertex]:[Tweeted Search Term?]],0),FALSE)</f>
        <v>33</v>
      </c>
    </row>
    <row r="40" spans="1:3" ht="15">
      <c r="A40" s="67" t="s">
        <v>946</v>
      </c>
      <c r="B40" s="71" t="s">
        <v>333</v>
      </c>
      <c r="C40" s="67">
        <f>VLOOKUP(GroupVertices[[#This Row],[Vertex]],Vertices[],MATCH("ID",Vertices[[#Headers],[Vertex]:[Tweeted Search Term?]],0),FALSE)</f>
        <v>31</v>
      </c>
    </row>
    <row r="41" spans="1:3" ht="15">
      <c r="A41" s="67" t="s">
        <v>946</v>
      </c>
      <c r="B41" s="71" t="s">
        <v>349</v>
      </c>
      <c r="C41" s="67">
        <f>VLOOKUP(GroupVertices[[#This Row],[Vertex]],Vertices[],MATCH("ID",Vertices[[#Headers],[Vertex]:[Tweeted Search Term?]],0),FALSE)</f>
        <v>29</v>
      </c>
    </row>
    <row r="42" spans="1:3" ht="15">
      <c r="A42" s="67" t="s">
        <v>946</v>
      </c>
      <c r="B42" s="71" t="s">
        <v>347</v>
      </c>
      <c r="C42" s="67">
        <f>VLOOKUP(GroupVertices[[#This Row],[Vertex]],Vertices[],MATCH("ID",Vertices[[#Headers],[Vertex]:[Tweeted Search Term?]],0),FALSE)</f>
        <v>27</v>
      </c>
    </row>
    <row r="43" spans="1:3" ht="15">
      <c r="A43" s="67" t="s">
        <v>946</v>
      </c>
      <c r="B43" s="71" t="s">
        <v>340</v>
      </c>
      <c r="C43" s="67">
        <f>VLOOKUP(GroupVertices[[#This Row],[Vertex]],Vertices[],MATCH("ID",Vertices[[#Headers],[Vertex]:[Tweeted Search Term?]],0),FALSE)</f>
        <v>16</v>
      </c>
    </row>
    <row r="44" spans="1:3" ht="15">
      <c r="A44" s="67" t="s">
        <v>946</v>
      </c>
      <c r="B44" s="71" t="s">
        <v>326</v>
      </c>
      <c r="C44" s="67">
        <f>VLOOKUP(GroupVertices[[#This Row],[Vertex]],Vertices[],MATCH("ID",Vertices[[#Headers],[Vertex]:[Tweeted Search Term?]],0),FALSE)</f>
        <v>14</v>
      </c>
    </row>
    <row r="45" spans="1:3" ht="15">
      <c r="A45" s="67" t="s">
        <v>946</v>
      </c>
      <c r="B45" s="71" t="s">
        <v>323</v>
      </c>
      <c r="C45" s="67">
        <f>VLOOKUP(GroupVertices[[#This Row],[Vertex]],Vertices[],MATCH("ID",Vertices[[#Headers],[Vertex]:[Tweeted Search Term?]],0),FALSE)</f>
        <v>6</v>
      </c>
    </row>
    <row r="46" spans="1:3" ht="15">
      <c r="A46" s="67" t="s">
        <v>946</v>
      </c>
      <c r="B46" s="71" t="s">
        <v>319</v>
      </c>
      <c r="C46" s="67">
        <f>VLOOKUP(GroupVertices[[#This Row],[Vertex]],Vertices[],MATCH("ID",Vertices[[#Headers],[Vertex]:[Tweeted Search Term?]],0),FALSE)</f>
        <v>5</v>
      </c>
    </row>
    <row r="47" spans="1:3" ht="15">
      <c r="A47" s="67" t="s">
        <v>947</v>
      </c>
      <c r="B47" s="71" t="s">
        <v>334</v>
      </c>
      <c r="C47" s="67">
        <f>VLOOKUP(GroupVertices[[#This Row],[Vertex]],Vertices[],MATCH("ID",Vertices[[#Headers],[Vertex]:[Tweeted Search Term?]],0),FALSE)</f>
        <v>10</v>
      </c>
    </row>
    <row r="48" spans="1:3" ht="15">
      <c r="A48" s="67" t="s">
        <v>947</v>
      </c>
      <c r="B48" s="71" t="s">
        <v>330</v>
      </c>
      <c r="C48" s="67">
        <f>VLOOKUP(GroupVertices[[#This Row],[Vertex]],Vertices[],MATCH("ID",Vertices[[#Headers],[Vertex]:[Tweeted Search Term?]],0),FALSE)</f>
        <v>25</v>
      </c>
    </row>
    <row r="49" spans="1:3" ht="15">
      <c r="A49" s="67" t="s">
        <v>947</v>
      </c>
      <c r="B49" s="71" t="s">
        <v>339</v>
      </c>
      <c r="C49" s="67">
        <f>VLOOKUP(GroupVertices[[#This Row],[Vertex]],Vertices[],MATCH("ID",Vertices[[#Headers],[Vertex]:[Tweeted Search Term?]],0),FALSE)</f>
        <v>11</v>
      </c>
    </row>
    <row r="50" spans="1:3" ht="15">
      <c r="A50" s="67" t="s">
        <v>947</v>
      </c>
      <c r="B50" s="71" t="s">
        <v>322</v>
      </c>
      <c r="C50" s="67">
        <f>VLOOKUP(GroupVertices[[#This Row],[Vertex]],Vertices[],MATCH("ID",Vertices[[#Headers],[Vertex]:[Tweeted Search Term?]],0),FALSE)</f>
        <v>9</v>
      </c>
    </row>
    <row r="51" spans="1:3" ht="15">
      <c r="A51" s="67" t="s">
        <v>948</v>
      </c>
      <c r="B51" s="71" t="s">
        <v>325</v>
      </c>
      <c r="C51" s="67">
        <f>VLOOKUP(GroupVertices[[#This Row],[Vertex]],Vertices[],MATCH("ID",Vertices[[#Headers],[Vertex]:[Tweeted Search Term?]],0),FALSE)</f>
        <v>13</v>
      </c>
    </row>
  </sheetData>
  <dataValidations count="3" xWindow="58" yWindow="226">
    <dataValidation allowBlank="1" showInputMessage="1" showErrorMessage="1" promptTitle="Group Name" prompt="Enter the name of the group.  The group name must also be entered on the Groups worksheet." sqref="A2:A51"/>
    <dataValidation allowBlank="1" showInputMessage="1" showErrorMessage="1" promptTitle="Vertex Name" prompt="Enter the name of a vertex to include in the group." sqref="B2:B51"/>
    <dataValidation allowBlank="1" showInputMessage="1" promptTitle="Vertex ID" prompt="This is the value of the hidden ID cell in the Vertices worksheet.  It gets filled in by the items on the NodeXL, Analysis, Groups menu." sqref="C2:C5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212</v>
      </c>
      <c r="B2" s="34" t="s">
        <v>943</v>
      </c>
      <c r="D2" s="31">
        <f>MIN(Vertices[Degree])</f>
        <v>0</v>
      </c>
      <c r="E2" s="3">
        <f>COUNTIF(Vertices[Degree],"&gt;= "&amp;D2)-COUNTIF(Vertices[Degree],"&gt;="&amp;D3)</f>
        <v>0</v>
      </c>
      <c r="F2" s="37">
        <f>MIN(Vertices[In-Degree])</f>
        <v>0</v>
      </c>
      <c r="G2" s="38">
        <f>COUNTIF(Vertices[In-Degree],"&gt;= "&amp;F2)-COUNTIF(Vertices[In-Degree],"&gt;="&amp;F3)</f>
        <v>9</v>
      </c>
      <c r="H2" s="37">
        <f>MIN(Vertices[Out-Degree])</f>
        <v>0</v>
      </c>
      <c r="I2" s="38">
        <f>COUNTIF(Vertices[Out-Degree],"&gt;= "&amp;H2)-COUNTIF(Vertices[Out-Degree],"&gt;="&amp;H3)</f>
        <v>29</v>
      </c>
      <c r="J2" s="37">
        <f>MIN(Vertices[Betweenness Centrality])</f>
        <v>0</v>
      </c>
      <c r="K2" s="38">
        <f>COUNTIF(Vertices[Betweenness Centrality],"&gt;= "&amp;J2)-COUNTIF(Vertices[Betweenness Centrality],"&gt;="&amp;J3)</f>
        <v>41</v>
      </c>
      <c r="L2" s="37">
        <f>MIN(Vertices[Closeness Centrality])</f>
        <v>0</v>
      </c>
      <c r="M2" s="38">
        <f>COUNTIF(Vertices[Closeness Centrality],"&gt;= "&amp;L2)-COUNTIF(Vertices[Closeness Centrality],"&gt;="&amp;L3)</f>
        <v>1</v>
      </c>
      <c r="N2" s="37">
        <f>MIN(Vertices[Eigenvector Centrality])</f>
        <v>0</v>
      </c>
      <c r="O2" s="38">
        <f>COUNTIF(Vertices[Eigenvector Centrality],"&gt;= "&amp;N2)-COUNTIF(Vertices[Eigenvector Centrality],"&gt;="&amp;N3)</f>
        <v>2</v>
      </c>
      <c r="P2" s="37">
        <f>MIN(Vertices[PageRank])</f>
        <v>0.303637</v>
      </c>
      <c r="Q2" s="38">
        <f>COUNTIF(Vertices[PageRank],"&gt;= "&amp;P2)-COUNTIF(Vertices[PageRank],"&gt;="&amp;P3)</f>
        <v>10</v>
      </c>
      <c r="R2" s="37">
        <f>MIN(Vertices[Clustering Coefficient])</f>
        <v>0</v>
      </c>
      <c r="S2" s="43">
        <f>COUNTIF(Vertices[Clustering Coefficient],"&gt;= "&amp;R2)-COUNTIF(Vertices[Clustering Coefficient],"&gt;="&amp;R3)</f>
        <v>12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69"/>
      <c r="B3" s="69"/>
      <c r="D3" s="32">
        <f aca="true" t="shared" si="1" ref="D3:D26">D2+($D$57-$D$2)/BinDivisor</f>
        <v>0</v>
      </c>
      <c r="E3" s="3">
        <f>COUNTIF(Vertices[Degree],"&gt;= "&amp;D3)-COUNTIF(Vertices[Degree],"&gt;="&amp;D4)</f>
        <v>0</v>
      </c>
      <c r="F3" s="39">
        <f aca="true" t="shared" si="2" ref="F3:F26">F2+($F$57-$F$2)/BinDivisor</f>
        <v>0.21818181818181817</v>
      </c>
      <c r="G3" s="40">
        <f>COUNTIF(Vertices[In-Degree],"&gt;= "&amp;F3)-COUNTIF(Vertices[In-Degree],"&gt;="&amp;F4)</f>
        <v>0</v>
      </c>
      <c r="H3" s="39">
        <f aca="true" t="shared" si="3" ref="H3:H26">H2+($H$57-$H$2)/BinDivisor</f>
        <v>0.6363636363636364</v>
      </c>
      <c r="I3" s="40">
        <f>COUNTIF(Vertices[Out-Degree],"&gt;= "&amp;H3)-COUNTIF(Vertices[Out-Degree],"&gt;="&amp;H4)</f>
        <v>12</v>
      </c>
      <c r="J3" s="39">
        <f aca="true" t="shared" si="4" ref="J3:J26">J2+($J$57-$J$2)/BinDivisor</f>
        <v>20.48337661818182</v>
      </c>
      <c r="K3" s="40">
        <f>COUNTIF(Vertices[Betweenness Centrality],"&gt;= "&amp;J3)-COUNTIF(Vertices[Betweenness Centrality],"&gt;="&amp;J4)</f>
        <v>0</v>
      </c>
      <c r="L3" s="39">
        <f aca="true" t="shared" si="5" ref="L3:L26">L2+($L$57-$L$2)/BinDivisor</f>
        <v>0.00031898181818181817</v>
      </c>
      <c r="M3" s="40">
        <f>COUNTIF(Vertices[Closeness Centrality],"&gt;= "&amp;L3)-COUNTIF(Vertices[Closeness Centrality],"&gt;="&amp;L4)</f>
        <v>0</v>
      </c>
      <c r="N3" s="39">
        <f aca="true" t="shared" si="6" ref="N3:N26">N2+($N$57-$N$2)/BinDivisor</f>
        <v>0.0015201454545454545</v>
      </c>
      <c r="O3" s="40">
        <f>COUNTIF(Vertices[Eigenvector Centrality],"&gt;= "&amp;N3)-COUNTIF(Vertices[Eigenvector Centrality],"&gt;="&amp;N4)</f>
        <v>3</v>
      </c>
      <c r="P3" s="39">
        <f aca="true" t="shared" si="7" ref="P3:P26">P2+($P$57-$P$2)/BinDivisor</f>
        <v>0.43285741818181817</v>
      </c>
      <c r="Q3" s="40">
        <f>COUNTIF(Vertices[PageRank],"&gt;= "&amp;P3)-COUNTIF(Vertices[PageRank],"&gt;="&amp;P4)</f>
        <v>12</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50</v>
      </c>
      <c r="D4" s="32">
        <f t="shared" si="1"/>
        <v>0</v>
      </c>
      <c r="E4" s="3">
        <f>COUNTIF(Vertices[Degree],"&gt;= "&amp;D4)-COUNTIF(Vertices[Degree],"&gt;="&amp;D5)</f>
        <v>0</v>
      </c>
      <c r="F4" s="37">
        <f t="shared" si="2"/>
        <v>0.43636363636363634</v>
      </c>
      <c r="G4" s="38">
        <f>COUNTIF(Vertices[In-Degree],"&gt;= "&amp;F4)-COUNTIF(Vertices[In-Degree],"&gt;="&amp;F5)</f>
        <v>0</v>
      </c>
      <c r="H4" s="37">
        <f t="shared" si="3"/>
        <v>1.2727272727272727</v>
      </c>
      <c r="I4" s="38">
        <f>COUNTIF(Vertices[Out-Degree],"&gt;= "&amp;H4)-COUNTIF(Vertices[Out-Degree],"&gt;="&amp;H5)</f>
        <v>0</v>
      </c>
      <c r="J4" s="37">
        <f t="shared" si="4"/>
        <v>40.96675323636364</v>
      </c>
      <c r="K4" s="38">
        <f>COUNTIF(Vertices[Betweenness Centrality],"&gt;= "&amp;J4)-COUNTIF(Vertices[Betweenness Centrality],"&gt;="&amp;J5)</f>
        <v>0</v>
      </c>
      <c r="L4" s="37">
        <f t="shared" si="5"/>
        <v>0.0006379636363636363</v>
      </c>
      <c r="M4" s="38">
        <f>COUNTIF(Vertices[Closeness Centrality],"&gt;= "&amp;L4)-COUNTIF(Vertices[Closeness Centrality],"&gt;="&amp;L5)</f>
        <v>0</v>
      </c>
      <c r="N4" s="37">
        <f t="shared" si="6"/>
        <v>0.003040290909090909</v>
      </c>
      <c r="O4" s="38">
        <f>COUNTIF(Vertices[Eigenvector Centrality],"&gt;= "&amp;N4)-COUNTIF(Vertices[Eigenvector Centrality],"&gt;="&amp;N5)</f>
        <v>2</v>
      </c>
      <c r="P4" s="37">
        <f t="shared" si="7"/>
        <v>0.5620778363636363</v>
      </c>
      <c r="Q4" s="38">
        <f>COUNTIF(Vertices[PageRank],"&gt;= "&amp;P4)-COUNTIF(Vertices[PageRank],"&gt;="&amp;P5)</f>
        <v>1</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69"/>
      <c r="B5" s="69"/>
      <c r="D5" s="32">
        <f t="shared" si="1"/>
        <v>0</v>
      </c>
      <c r="E5" s="3">
        <f>COUNTIF(Vertices[Degree],"&gt;= "&amp;D5)-COUNTIF(Vertices[Degree],"&gt;="&amp;D6)</f>
        <v>0</v>
      </c>
      <c r="F5" s="39">
        <f t="shared" si="2"/>
        <v>0.6545454545454545</v>
      </c>
      <c r="G5" s="40">
        <f>COUNTIF(Vertices[In-Degree],"&gt;= "&amp;F5)-COUNTIF(Vertices[In-Degree],"&gt;="&amp;F6)</f>
        <v>0</v>
      </c>
      <c r="H5" s="39">
        <f t="shared" si="3"/>
        <v>1.9090909090909092</v>
      </c>
      <c r="I5" s="40">
        <f>COUNTIF(Vertices[Out-Degree],"&gt;= "&amp;H5)-COUNTIF(Vertices[Out-Degree],"&gt;="&amp;H6)</f>
        <v>3</v>
      </c>
      <c r="J5" s="39">
        <f t="shared" si="4"/>
        <v>61.45012985454545</v>
      </c>
      <c r="K5" s="40">
        <f>COUNTIF(Vertices[Betweenness Centrality],"&gt;= "&amp;J5)-COUNTIF(Vertices[Betweenness Centrality],"&gt;="&amp;J6)</f>
        <v>0</v>
      </c>
      <c r="L5" s="39">
        <f t="shared" si="5"/>
        <v>0.0009569454545454545</v>
      </c>
      <c r="M5" s="40">
        <f>COUNTIF(Vertices[Closeness Centrality],"&gt;= "&amp;L5)-COUNTIF(Vertices[Closeness Centrality],"&gt;="&amp;L6)</f>
        <v>0</v>
      </c>
      <c r="N5" s="39">
        <f t="shared" si="6"/>
        <v>0.004560436363636363</v>
      </c>
      <c r="O5" s="40">
        <f>COUNTIF(Vertices[Eigenvector Centrality],"&gt;= "&amp;N5)-COUNTIF(Vertices[Eigenvector Centrality],"&gt;="&amp;N6)</f>
        <v>0</v>
      </c>
      <c r="P5" s="39">
        <f t="shared" si="7"/>
        <v>0.6912982545454545</v>
      </c>
      <c r="Q5" s="40">
        <f>COUNTIF(Vertices[PageRank],"&gt;= "&amp;P5)-COUNTIF(Vertices[PageRank],"&gt;="&amp;P6)</f>
        <v>13</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110</v>
      </c>
      <c r="D6" s="32">
        <f t="shared" si="1"/>
        <v>0</v>
      </c>
      <c r="E6" s="3">
        <f>COUNTIF(Vertices[Degree],"&gt;= "&amp;D6)-COUNTIF(Vertices[Degree],"&gt;="&amp;D7)</f>
        <v>0</v>
      </c>
      <c r="F6" s="37">
        <f t="shared" si="2"/>
        <v>0.8727272727272727</v>
      </c>
      <c r="G6" s="38">
        <f>COUNTIF(Vertices[In-Degree],"&gt;= "&amp;F6)-COUNTIF(Vertices[In-Degree],"&gt;="&amp;F7)</f>
        <v>6</v>
      </c>
      <c r="H6" s="37">
        <f t="shared" si="3"/>
        <v>2.5454545454545454</v>
      </c>
      <c r="I6" s="38">
        <f>COUNTIF(Vertices[Out-Degree],"&gt;= "&amp;H6)-COUNTIF(Vertices[Out-Degree],"&gt;="&amp;H7)</f>
        <v>0</v>
      </c>
      <c r="J6" s="37">
        <f t="shared" si="4"/>
        <v>81.93350647272727</v>
      </c>
      <c r="K6" s="38">
        <f>COUNTIF(Vertices[Betweenness Centrality],"&gt;= "&amp;J6)-COUNTIF(Vertices[Betweenness Centrality],"&gt;="&amp;J7)</f>
        <v>3</v>
      </c>
      <c r="L6" s="37">
        <f t="shared" si="5"/>
        <v>0.0012759272727272727</v>
      </c>
      <c r="M6" s="38">
        <f>COUNTIF(Vertices[Closeness Centrality],"&gt;= "&amp;L6)-COUNTIF(Vertices[Closeness Centrality],"&gt;="&amp;L7)</f>
        <v>0</v>
      </c>
      <c r="N6" s="37">
        <f t="shared" si="6"/>
        <v>0.006080581818181818</v>
      </c>
      <c r="O6" s="38">
        <f>COUNTIF(Vertices[Eigenvector Centrality],"&gt;= "&amp;N6)-COUNTIF(Vertices[Eigenvector Centrality],"&gt;="&amp;N7)</f>
        <v>7</v>
      </c>
      <c r="P6" s="37">
        <f t="shared" si="7"/>
        <v>0.8205186727272726</v>
      </c>
      <c r="Q6" s="38">
        <f>COUNTIF(Vertices[PageRank],"&gt;= "&amp;P6)-COUNTIF(Vertices[PageRank],"&gt;="&amp;P7)</f>
        <v>5</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73</v>
      </c>
      <c r="D7" s="32">
        <f t="shared" si="1"/>
        <v>0</v>
      </c>
      <c r="E7" s="3">
        <f>COUNTIF(Vertices[Degree],"&gt;= "&amp;D7)-COUNTIF(Vertices[Degree],"&gt;="&amp;D8)</f>
        <v>0</v>
      </c>
      <c r="F7" s="39">
        <f t="shared" si="2"/>
        <v>1.0909090909090908</v>
      </c>
      <c r="G7" s="40">
        <f>COUNTIF(Vertices[In-Degree],"&gt;= "&amp;F7)-COUNTIF(Vertices[In-Degree],"&gt;="&amp;F8)</f>
        <v>0</v>
      </c>
      <c r="H7" s="39">
        <f t="shared" si="3"/>
        <v>3.1818181818181817</v>
      </c>
      <c r="I7" s="40">
        <f>COUNTIF(Vertices[Out-Degree],"&gt;= "&amp;H7)-COUNTIF(Vertices[Out-Degree],"&gt;="&amp;H8)</f>
        <v>0</v>
      </c>
      <c r="J7" s="39">
        <f t="shared" si="4"/>
        <v>102.4168830909091</v>
      </c>
      <c r="K7" s="40">
        <f>COUNTIF(Vertices[Betweenness Centrality],"&gt;= "&amp;J7)-COUNTIF(Vertices[Betweenness Centrality],"&gt;="&amp;J8)</f>
        <v>3</v>
      </c>
      <c r="L7" s="39">
        <f t="shared" si="5"/>
        <v>0.0015949090909090908</v>
      </c>
      <c r="M7" s="40">
        <f>COUNTIF(Vertices[Closeness Centrality],"&gt;= "&amp;L7)-COUNTIF(Vertices[Closeness Centrality],"&gt;="&amp;L8)</f>
        <v>0</v>
      </c>
      <c r="N7" s="39">
        <f t="shared" si="6"/>
        <v>0.007600727272727273</v>
      </c>
      <c r="O7" s="40">
        <f>COUNTIF(Vertices[Eigenvector Centrality],"&gt;= "&amp;N7)-COUNTIF(Vertices[Eigenvector Centrality],"&gt;="&amp;N8)</f>
        <v>1</v>
      </c>
      <c r="P7" s="39">
        <f t="shared" si="7"/>
        <v>0.9497390909090908</v>
      </c>
      <c r="Q7" s="40">
        <f>COUNTIF(Vertices[PageRank],"&gt;= "&amp;P7)-COUNTIF(Vertices[PageRank],"&gt;="&amp;P8)</f>
        <v>1</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183</v>
      </c>
      <c r="D8" s="32">
        <f t="shared" si="1"/>
        <v>0</v>
      </c>
      <c r="E8" s="3">
        <f>COUNTIF(Vertices[Degree],"&gt;= "&amp;D8)-COUNTIF(Vertices[Degree],"&gt;="&amp;D9)</f>
        <v>0</v>
      </c>
      <c r="F8" s="37">
        <f t="shared" si="2"/>
        <v>1.309090909090909</v>
      </c>
      <c r="G8" s="38">
        <f>COUNTIF(Vertices[In-Degree],"&gt;= "&amp;F8)-COUNTIF(Vertices[In-Degree],"&gt;="&amp;F9)</f>
        <v>0</v>
      </c>
      <c r="H8" s="37">
        <f t="shared" si="3"/>
        <v>3.818181818181818</v>
      </c>
      <c r="I8" s="38">
        <f>COUNTIF(Vertices[Out-Degree],"&gt;= "&amp;H8)-COUNTIF(Vertices[Out-Degree],"&gt;="&amp;H9)</f>
        <v>1</v>
      </c>
      <c r="J8" s="37">
        <f t="shared" si="4"/>
        <v>122.90025970909092</v>
      </c>
      <c r="K8" s="38">
        <f>COUNTIF(Vertices[Betweenness Centrality],"&gt;= "&amp;J8)-COUNTIF(Vertices[Betweenness Centrality],"&gt;="&amp;J9)</f>
        <v>0</v>
      </c>
      <c r="L8" s="37">
        <f t="shared" si="5"/>
        <v>0.001913890909090909</v>
      </c>
      <c r="M8" s="38">
        <f>COUNTIF(Vertices[Closeness Centrality],"&gt;= "&amp;L8)-COUNTIF(Vertices[Closeness Centrality],"&gt;="&amp;L9)</f>
        <v>0</v>
      </c>
      <c r="N8" s="37">
        <f t="shared" si="6"/>
        <v>0.009120872727272727</v>
      </c>
      <c r="O8" s="38">
        <f>COUNTIF(Vertices[Eigenvector Centrality],"&gt;= "&amp;N8)-COUNTIF(Vertices[Eigenvector Centrality],"&gt;="&amp;N9)</f>
        <v>0</v>
      </c>
      <c r="P8" s="37">
        <f t="shared" si="7"/>
        <v>1.078959509090909</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69"/>
      <c r="B9" s="69"/>
      <c r="D9" s="32">
        <f t="shared" si="1"/>
        <v>0</v>
      </c>
      <c r="E9" s="3">
        <f>COUNTIF(Vertices[Degree],"&gt;= "&amp;D9)-COUNTIF(Vertices[Degree],"&gt;="&amp;D10)</f>
        <v>0</v>
      </c>
      <c r="F9" s="39">
        <f t="shared" si="2"/>
        <v>1.5272727272727273</v>
      </c>
      <c r="G9" s="40">
        <f>COUNTIF(Vertices[In-Degree],"&gt;= "&amp;F9)-COUNTIF(Vertices[In-Degree],"&gt;="&amp;F10)</f>
        <v>0</v>
      </c>
      <c r="H9" s="39">
        <f t="shared" si="3"/>
        <v>4.454545454545454</v>
      </c>
      <c r="I9" s="40">
        <f>COUNTIF(Vertices[Out-Degree],"&gt;= "&amp;H9)-COUNTIF(Vertices[Out-Degree],"&gt;="&amp;H10)</f>
        <v>0</v>
      </c>
      <c r="J9" s="39">
        <f t="shared" si="4"/>
        <v>143.38363632727274</v>
      </c>
      <c r="K9" s="40">
        <f>COUNTIF(Vertices[Betweenness Centrality],"&gt;= "&amp;J9)-COUNTIF(Vertices[Betweenness Centrality],"&gt;="&amp;J10)</f>
        <v>0</v>
      </c>
      <c r="L9" s="39">
        <f t="shared" si="5"/>
        <v>0.002232872727272727</v>
      </c>
      <c r="M9" s="40">
        <f>COUNTIF(Vertices[Closeness Centrality],"&gt;= "&amp;L9)-COUNTIF(Vertices[Closeness Centrality],"&gt;="&amp;L10)</f>
        <v>0</v>
      </c>
      <c r="N9" s="39">
        <f t="shared" si="6"/>
        <v>0.01064101818181818</v>
      </c>
      <c r="O9" s="40">
        <f>COUNTIF(Vertices[Eigenvector Centrality],"&gt;= "&amp;N9)-COUNTIF(Vertices[Eigenvector Centrality],"&gt;="&amp;N10)</f>
        <v>0</v>
      </c>
      <c r="P9" s="39">
        <f t="shared" si="7"/>
        <v>1.2081799272727272</v>
      </c>
      <c r="Q9" s="40">
        <f>COUNTIF(Vertices[PageRank],"&gt;= "&amp;P9)-COUNTIF(Vertices[PageRank],"&gt;="&amp;P10)</f>
        <v>1</v>
      </c>
      <c r="R9" s="39">
        <f t="shared" si="8"/>
        <v>0.1272727272727273</v>
      </c>
      <c r="S9" s="44">
        <f>COUNTIF(Vertices[Clustering Coefficient],"&gt;= "&amp;R9)-COUNTIF(Vertices[Clustering Coefficient],"&gt;="&amp;R10)</f>
        <v>2</v>
      </c>
      <c r="T9" s="39" t="e">
        <f ca="1" t="shared" si="9"/>
        <v>#REF!</v>
      </c>
      <c r="U9" s="40" t="e">
        <f ca="1" t="shared" si="0"/>
        <v>#REF!</v>
      </c>
    </row>
    <row r="10" spans="1:21" ht="15">
      <c r="A10" s="34" t="s">
        <v>957</v>
      </c>
      <c r="B10" s="34">
        <v>4</v>
      </c>
      <c r="D10" s="32">
        <f t="shared" si="1"/>
        <v>0</v>
      </c>
      <c r="E10" s="3">
        <f>COUNTIF(Vertices[Degree],"&gt;= "&amp;D10)-COUNTIF(Vertices[Degree],"&gt;="&amp;D11)</f>
        <v>0</v>
      </c>
      <c r="F10" s="37">
        <f t="shared" si="2"/>
        <v>1.7454545454545456</v>
      </c>
      <c r="G10" s="38">
        <f>COUNTIF(Vertices[In-Degree],"&gt;= "&amp;F10)-COUNTIF(Vertices[In-Degree],"&gt;="&amp;F11)</f>
        <v>0</v>
      </c>
      <c r="H10" s="37">
        <f t="shared" si="3"/>
        <v>5.090909090909091</v>
      </c>
      <c r="I10" s="38">
        <f>COUNTIF(Vertices[Out-Degree],"&gt;= "&amp;H10)-COUNTIF(Vertices[Out-Degree],"&gt;="&amp;H11)</f>
        <v>0</v>
      </c>
      <c r="J10" s="37">
        <f t="shared" si="4"/>
        <v>163.86701294545455</v>
      </c>
      <c r="K10" s="38">
        <f>COUNTIF(Vertices[Betweenness Centrality],"&gt;= "&amp;J10)-COUNTIF(Vertices[Betweenness Centrality],"&gt;="&amp;J11)</f>
        <v>0</v>
      </c>
      <c r="L10" s="37">
        <f t="shared" si="5"/>
        <v>0.0025518545454545453</v>
      </c>
      <c r="M10" s="38">
        <f>COUNTIF(Vertices[Closeness Centrality],"&gt;= "&amp;L10)-COUNTIF(Vertices[Closeness Centrality],"&gt;="&amp;L11)</f>
        <v>0</v>
      </c>
      <c r="N10" s="37">
        <f t="shared" si="6"/>
        <v>0.012161163636363635</v>
      </c>
      <c r="O10" s="38">
        <f>COUNTIF(Vertices[Eigenvector Centrality],"&gt;= "&amp;N10)-COUNTIF(Vertices[Eigenvector Centrality],"&gt;="&amp;N11)</f>
        <v>9</v>
      </c>
      <c r="P10" s="37">
        <f t="shared" si="7"/>
        <v>1.3374003454545453</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69"/>
      <c r="B11" s="69"/>
      <c r="D11" s="32">
        <f t="shared" si="1"/>
        <v>0</v>
      </c>
      <c r="E11" s="3">
        <f>COUNTIF(Vertices[Degree],"&gt;= "&amp;D11)-COUNTIF(Vertices[Degree],"&gt;="&amp;D12)</f>
        <v>0</v>
      </c>
      <c r="F11" s="39">
        <f t="shared" si="2"/>
        <v>1.9636363636363638</v>
      </c>
      <c r="G11" s="40">
        <f>COUNTIF(Vertices[In-Degree],"&gt;= "&amp;F11)-COUNTIF(Vertices[In-Degree],"&gt;="&amp;F12)</f>
        <v>9</v>
      </c>
      <c r="H11" s="39">
        <f t="shared" si="3"/>
        <v>5.7272727272727275</v>
      </c>
      <c r="I11" s="40">
        <f>COUNTIF(Vertices[Out-Degree],"&gt;= "&amp;H11)-COUNTIF(Vertices[Out-Degree],"&gt;="&amp;H12)</f>
        <v>0</v>
      </c>
      <c r="J11" s="39">
        <f t="shared" si="4"/>
        <v>184.35038956363636</v>
      </c>
      <c r="K11" s="40">
        <f>COUNTIF(Vertices[Betweenness Centrality],"&gt;= "&amp;J11)-COUNTIF(Vertices[Betweenness Centrality],"&gt;="&amp;J12)</f>
        <v>1</v>
      </c>
      <c r="L11" s="39">
        <f t="shared" si="5"/>
        <v>0.0028708363636363635</v>
      </c>
      <c r="M11" s="40">
        <f>COUNTIF(Vertices[Closeness Centrality],"&gt;= "&amp;L11)-COUNTIF(Vertices[Closeness Centrality],"&gt;="&amp;L12)</f>
        <v>0</v>
      </c>
      <c r="N11" s="39">
        <f t="shared" si="6"/>
        <v>0.013681309090909088</v>
      </c>
      <c r="O11" s="40">
        <f>COUNTIF(Vertices[Eigenvector Centrality],"&gt;= "&amp;N11)-COUNTIF(Vertices[Eigenvector Centrality],"&gt;="&amp;N12)</f>
        <v>1</v>
      </c>
      <c r="P11" s="39">
        <f t="shared" si="7"/>
        <v>1.4666207636363635</v>
      </c>
      <c r="Q11" s="40">
        <f>COUNTIF(Vertices[PageRank],"&gt;= "&amp;P11)-COUNTIF(Vertices[PageRank],"&gt;="&amp;P12)</f>
        <v>0</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369</v>
      </c>
      <c r="B12" s="34">
        <v>132</v>
      </c>
      <c r="D12" s="32">
        <f t="shared" si="1"/>
        <v>0</v>
      </c>
      <c r="E12" s="3">
        <f>COUNTIF(Vertices[Degree],"&gt;= "&amp;D12)-COUNTIF(Vertices[Degree],"&gt;="&amp;D13)</f>
        <v>0</v>
      </c>
      <c r="F12" s="37">
        <f t="shared" si="2"/>
        <v>2.181818181818182</v>
      </c>
      <c r="G12" s="38">
        <f>COUNTIF(Vertices[In-Degree],"&gt;= "&amp;F12)-COUNTIF(Vertices[In-Degree],"&gt;="&amp;F13)</f>
        <v>0</v>
      </c>
      <c r="H12" s="37">
        <f t="shared" si="3"/>
        <v>6.363636363636364</v>
      </c>
      <c r="I12" s="38">
        <f>COUNTIF(Vertices[Out-Degree],"&gt;= "&amp;H12)-COUNTIF(Vertices[Out-Degree],"&gt;="&amp;H13)</f>
        <v>0</v>
      </c>
      <c r="J12" s="37">
        <f t="shared" si="4"/>
        <v>204.83376618181816</v>
      </c>
      <c r="K12" s="38">
        <f>COUNTIF(Vertices[Betweenness Centrality],"&gt;= "&amp;J12)-COUNTIF(Vertices[Betweenness Centrality],"&gt;="&amp;J13)</f>
        <v>0</v>
      </c>
      <c r="L12" s="37">
        <f t="shared" si="5"/>
        <v>0.0031898181818181817</v>
      </c>
      <c r="M12" s="38">
        <f>COUNTIF(Vertices[Closeness Centrality],"&gt;= "&amp;L12)-COUNTIF(Vertices[Closeness Centrality],"&gt;="&amp;L13)</f>
        <v>0</v>
      </c>
      <c r="N12" s="37">
        <f t="shared" si="6"/>
        <v>0.015201454545454542</v>
      </c>
      <c r="O12" s="38">
        <f>COUNTIF(Vertices[Eigenvector Centrality],"&gt;= "&amp;N12)-COUNTIF(Vertices[Eigenvector Centrality],"&gt;="&amp;N13)</f>
        <v>0</v>
      </c>
      <c r="P12" s="37">
        <f t="shared" si="7"/>
        <v>1.5958411818181817</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370</v>
      </c>
      <c r="B13" s="34">
        <v>11</v>
      </c>
      <c r="D13" s="32">
        <f t="shared" si="1"/>
        <v>0</v>
      </c>
      <c r="E13" s="3">
        <f>COUNTIF(Vertices[Degree],"&gt;= "&amp;D13)-COUNTIF(Vertices[Degree],"&gt;="&amp;D14)</f>
        <v>0</v>
      </c>
      <c r="F13" s="39">
        <f t="shared" si="2"/>
        <v>2.4000000000000004</v>
      </c>
      <c r="G13" s="40">
        <f>COUNTIF(Vertices[In-Degree],"&gt;= "&amp;F13)-COUNTIF(Vertices[In-Degree],"&gt;="&amp;F14)</f>
        <v>0</v>
      </c>
      <c r="H13" s="39">
        <f t="shared" si="3"/>
        <v>7.000000000000001</v>
      </c>
      <c r="I13" s="40">
        <f>COUNTIF(Vertices[Out-Degree],"&gt;= "&amp;H13)-COUNTIF(Vertices[Out-Degree],"&gt;="&amp;H14)</f>
        <v>0</v>
      </c>
      <c r="J13" s="39">
        <f t="shared" si="4"/>
        <v>225.31714279999997</v>
      </c>
      <c r="K13" s="40">
        <f>COUNTIF(Vertices[Betweenness Centrality],"&gt;= "&amp;J13)-COUNTIF(Vertices[Betweenness Centrality],"&gt;="&amp;J14)</f>
        <v>0</v>
      </c>
      <c r="L13" s="39">
        <f t="shared" si="5"/>
        <v>0.0035088</v>
      </c>
      <c r="M13" s="40">
        <f>COUNTIF(Vertices[Closeness Centrality],"&gt;= "&amp;L13)-COUNTIF(Vertices[Closeness Centrality],"&gt;="&amp;L14)</f>
        <v>0</v>
      </c>
      <c r="N13" s="39">
        <f t="shared" si="6"/>
        <v>0.016721599999999996</v>
      </c>
      <c r="O13" s="40">
        <f>COUNTIF(Vertices[Eigenvector Centrality],"&gt;= "&amp;N13)-COUNTIF(Vertices[Eigenvector Centrality],"&gt;="&amp;N14)</f>
        <v>2</v>
      </c>
      <c r="P13" s="39">
        <f t="shared" si="7"/>
        <v>1.7250615999999999</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368</v>
      </c>
      <c r="B14" s="34">
        <v>29</v>
      </c>
      <c r="D14" s="32">
        <f t="shared" si="1"/>
        <v>0</v>
      </c>
      <c r="E14" s="3">
        <f>COUNTIF(Vertices[Degree],"&gt;= "&amp;D14)-COUNTIF(Vertices[Degree],"&gt;="&amp;D15)</f>
        <v>0</v>
      </c>
      <c r="F14" s="37">
        <f t="shared" si="2"/>
        <v>2.6181818181818186</v>
      </c>
      <c r="G14" s="38">
        <f>COUNTIF(Vertices[In-Degree],"&gt;= "&amp;F14)-COUNTIF(Vertices[In-Degree],"&gt;="&amp;F15)</f>
        <v>0</v>
      </c>
      <c r="H14" s="37">
        <f t="shared" si="3"/>
        <v>7.636363636363638</v>
      </c>
      <c r="I14" s="38">
        <f>COUNTIF(Vertices[Out-Degree],"&gt;= "&amp;H14)-COUNTIF(Vertices[Out-Degree],"&gt;="&amp;H15)</f>
        <v>1</v>
      </c>
      <c r="J14" s="37">
        <f t="shared" si="4"/>
        <v>245.80051941818178</v>
      </c>
      <c r="K14" s="38">
        <f>COUNTIF(Vertices[Betweenness Centrality],"&gt;= "&amp;J14)-COUNTIF(Vertices[Betweenness Centrality],"&gt;="&amp;J15)</f>
        <v>0</v>
      </c>
      <c r="L14" s="37">
        <f t="shared" si="5"/>
        <v>0.003827781818181818</v>
      </c>
      <c r="M14" s="38">
        <f>COUNTIF(Vertices[Closeness Centrality],"&gt;= "&amp;L14)-COUNTIF(Vertices[Closeness Centrality],"&gt;="&amp;L15)</f>
        <v>0</v>
      </c>
      <c r="N14" s="37">
        <f t="shared" si="6"/>
        <v>0.01824174545454545</v>
      </c>
      <c r="O14" s="38">
        <f>COUNTIF(Vertices[Eigenvector Centrality],"&gt;= "&amp;N14)-COUNTIF(Vertices[Eigenvector Centrality],"&gt;="&amp;N15)</f>
        <v>0</v>
      </c>
      <c r="P14" s="37">
        <f t="shared" si="7"/>
        <v>1.854282018181818</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34" t="s">
        <v>280</v>
      </c>
      <c r="B15" s="34">
        <v>11</v>
      </c>
      <c r="D15" s="32">
        <f t="shared" si="1"/>
        <v>0</v>
      </c>
      <c r="E15" s="3">
        <f>COUNTIF(Vertices[Degree],"&gt;= "&amp;D15)-COUNTIF(Vertices[Degree],"&gt;="&amp;D16)</f>
        <v>0</v>
      </c>
      <c r="F15" s="39">
        <f t="shared" si="2"/>
        <v>2.836363636363637</v>
      </c>
      <c r="G15" s="40">
        <f>COUNTIF(Vertices[In-Degree],"&gt;= "&amp;F15)-COUNTIF(Vertices[In-Degree],"&gt;="&amp;F16)</f>
        <v>4</v>
      </c>
      <c r="H15" s="39">
        <f t="shared" si="3"/>
        <v>8.272727272727273</v>
      </c>
      <c r="I15" s="40">
        <f>COUNTIF(Vertices[Out-Degree],"&gt;= "&amp;H15)-COUNTIF(Vertices[Out-Degree],"&gt;="&amp;H16)</f>
        <v>0</v>
      </c>
      <c r="J15" s="39">
        <f t="shared" si="4"/>
        <v>266.2838960363636</v>
      </c>
      <c r="K15" s="40">
        <f>COUNTIF(Vertices[Betweenness Centrality],"&gt;= "&amp;J15)-COUNTIF(Vertices[Betweenness Centrality],"&gt;="&amp;J16)</f>
        <v>0</v>
      </c>
      <c r="L15" s="39">
        <f t="shared" si="5"/>
        <v>0.004146763636363637</v>
      </c>
      <c r="M15" s="40">
        <f>COUNTIF(Vertices[Closeness Centrality],"&gt;= "&amp;L15)-COUNTIF(Vertices[Closeness Centrality],"&gt;="&amp;L16)</f>
        <v>0</v>
      </c>
      <c r="N15" s="39">
        <f t="shared" si="6"/>
        <v>0.019761890909090904</v>
      </c>
      <c r="O15" s="40">
        <f>COUNTIF(Vertices[Eigenvector Centrality],"&gt;= "&amp;N15)-COUNTIF(Vertices[Eigenvector Centrality],"&gt;="&amp;N16)</f>
        <v>0</v>
      </c>
      <c r="P15" s="39">
        <f t="shared" si="7"/>
        <v>1.9835024363636362</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69"/>
      <c r="B16" s="69"/>
      <c r="D16" s="32">
        <f t="shared" si="1"/>
        <v>0</v>
      </c>
      <c r="E16" s="3">
        <f>COUNTIF(Vertices[Degree],"&gt;= "&amp;D16)-COUNTIF(Vertices[Degree],"&gt;="&amp;D17)</f>
        <v>0</v>
      </c>
      <c r="F16" s="37">
        <f t="shared" si="2"/>
        <v>3.054545454545455</v>
      </c>
      <c r="G16" s="38">
        <f>COUNTIF(Vertices[In-Degree],"&gt;= "&amp;F16)-COUNTIF(Vertices[In-Degree],"&gt;="&amp;F17)</f>
        <v>0</v>
      </c>
      <c r="H16" s="37">
        <f t="shared" si="3"/>
        <v>8.90909090909091</v>
      </c>
      <c r="I16" s="38">
        <f>COUNTIF(Vertices[Out-Degree],"&gt;= "&amp;H16)-COUNTIF(Vertices[Out-Degree],"&gt;="&amp;H17)</f>
        <v>0</v>
      </c>
      <c r="J16" s="37">
        <f t="shared" si="4"/>
        <v>286.7672726545454</v>
      </c>
      <c r="K16" s="38">
        <f>COUNTIF(Vertices[Betweenness Centrality],"&gt;= "&amp;J16)-COUNTIF(Vertices[Betweenness Centrality],"&gt;="&amp;J17)</f>
        <v>0</v>
      </c>
      <c r="L16" s="37">
        <f t="shared" si="5"/>
        <v>0.004465745454545455</v>
      </c>
      <c r="M16" s="38">
        <f>COUNTIF(Vertices[Closeness Centrality],"&gt;= "&amp;L16)-COUNTIF(Vertices[Closeness Centrality],"&gt;="&amp;L17)</f>
        <v>0</v>
      </c>
      <c r="N16" s="37">
        <f t="shared" si="6"/>
        <v>0.021282036363636358</v>
      </c>
      <c r="O16" s="38">
        <f>COUNTIF(Vertices[Eigenvector Centrality],"&gt;= "&amp;N16)-COUNTIF(Vertices[Eigenvector Centrality],"&gt;="&amp;N17)</f>
        <v>0</v>
      </c>
      <c r="P16" s="37">
        <f t="shared" si="7"/>
        <v>2.1127228545454546</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151</v>
      </c>
      <c r="B17" s="34">
        <v>11</v>
      </c>
      <c r="D17" s="32">
        <f t="shared" si="1"/>
        <v>0</v>
      </c>
      <c r="E17" s="3">
        <f>COUNTIF(Vertices[Degree],"&gt;= "&amp;D17)-COUNTIF(Vertices[Degree],"&gt;="&amp;D18)</f>
        <v>0</v>
      </c>
      <c r="F17" s="39">
        <f t="shared" si="2"/>
        <v>3.2727272727272734</v>
      </c>
      <c r="G17" s="40">
        <f>COUNTIF(Vertices[In-Degree],"&gt;= "&amp;F17)-COUNTIF(Vertices[In-Degree],"&gt;="&amp;F18)</f>
        <v>0</v>
      </c>
      <c r="H17" s="39">
        <f t="shared" si="3"/>
        <v>9.545454545454547</v>
      </c>
      <c r="I17" s="40">
        <f>COUNTIF(Vertices[Out-Degree],"&gt;= "&amp;H17)-COUNTIF(Vertices[Out-Degree],"&gt;="&amp;H18)</f>
        <v>0</v>
      </c>
      <c r="J17" s="39">
        <f t="shared" si="4"/>
        <v>307.25064927272723</v>
      </c>
      <c r="K17" s="40">
        <f>COUNTIF(Vertices[Betweenness Centrality],"&gt;= "&amp;J17)-COUNTIF(Vertices[Betweenness Centrality],"&gt;="&amp;J18)</f>
        <v>0</v>
      </c>
      <c r="L17" s="39">
        <f t="shared" si="5"/>
        <v>0.004784727272727274</v>
      </c>
      <c r="M17" s="40">
        <f>COUNTIF(Vertices[Closeness Centrality],"&gt;= "&amp;L17)-COUNTIF(Vertices[Closeness Centrality],"&gt;="&amp;L18)</f>
        <v>0</v>
      </c>
      <c r="N17" s="39">
        <f t="shared" si="6"/>
        <v>0.02280218181818181</v>
      </c>
      <c r="O17" s="40">
        <f>COUNTIF(Vertices[Eigenvector Centrality],"&gt;= "&amp;N17)-COUNTIF(Vertices[Eigenvector Centrality],"&gt;="&amp;N18)</f>
        <v>13</v>
      </c>
      <c r="P17" s="39">
        <f t="shared" si="7"/>
        <v>2.241943272727273</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69"/>
      <c r="B18" s="69"/>
      <c r="D18" s="32">
        <f t="shared" si="1"/>
        <v>0</v>
      </c>
      <c r="E18" s="3">
        <f>COUNTIF(Vertices[Degree],"&gt;= "&amp;D18)-COUNTIF(Vertices[Degree],"&gt;="&amp;D19)</f>
        <v>0</v>
      </c>
      <c r="F18" s="37">
        <f t="shared" si="2"/>
        <v>3.4909090909090916</v>
      </c>
      <c r="G18" s="38">
        <f>COUNTIF(Vertices[In-Degree],"&gt;= "&amp;F18)-COUNTIF(Vertices[In-Degree],"&gt;="&amp;F19)</f>
        <v>0</v>
      </c>
      <c r="H18" s="37">
        <f t="shared" si="3"/>
        <v>10.181818181818183</v>
      </c>
      <c r="I18" s="38">
        <f>COUNTIF(Vertices[Out-Degree],"&gt;= "&amp;H18)-COUNTIF(Vertices[Out-Degree],"&gt;="&amp;H19)</f>
        <v>0</v>
      </c>
      <c r="J18" s="37">
        <f t="shared" si="4"/>
        <v>327.73402589090904</v>
      </c>
      <c r="K18" s="38">
        <f>COUNTIF(Vertices[Betweenness Centrality],"&gt;= "&amp;J18)-COUNTIF(Vertices[Betweenness Centrality],"&gt;="&amp;J19)</f>
        <v>0</v>
      </c>
      <c r="L18" s="37">
        <f t="shared" si="5"/>
        <v>0.005103709090909092</v>
      </c>
      <c r="M18" s="38">
        <f>COUNTIF(Vertices[Closeness Centrality],"&gt;= "&amp;L18)-COUNTIF(Vertices[Closeness Centrality],"&gt;="&amp;L19)</f>
        <v>0</v>
      </c>
      <c r="N18" s="37">
        <f t="shared" si="6"/>
        <v>0.024322327272727266</v>
      </c>
      <c r="O18" s="38">
        <f>COUNTIF(Vertices[Eigenvector Centrality],"&gt;= "&amp;N18)-COUNTIF(Vertices[Eigenvector Centrality],"&gt;="&amp;N19)</f>
        <v>4</v>
      </c>
      <c r="P18" s="37">
        <f t="shared" si="7"/>
        <v>2.371163690909091</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170</v>
      </c>
      <c r="B19" s="34">
        <v>0.0625</v>
      </c>
      <c r="D19" s="32">
        <f t="shared" si="1"/>
        <v>0</v>
      </c>
      <c r="E19" s="3">
        <f>COUNTIF(Vertices[Degree],"&gt;= "&amp;D19)-COUNTIF(Vertices[Degree],"&gt;="&amp;D20)</f>
        <v>0</v>
      </c>
      <c r="F19" s="39">
        <f t="shared" si="2"/>
        <v>3.70909090909091</v>
      </c>
      <c r="G19" s="40">
        <f>COUNTIF(Vertices[In-Degree],"&gt;= "&amp;F19)-COUNTIF(Vertices[In-Degree],"&gt;="&amp;F20)</f>
        <v>0</v>
      </c>
      <c r="H19" s="39">
        <f t="shared" si="3"/>
        <v>10.81818181818182</v>
      </c>
      <c r="I19" s="40">
        <f>COUNTIF(Vertices[Out-Degree],"&gt;= "&amp;H19)-COUNTIF(Vertices[Out-Degree],"&gt;="&amp;H20)</f>
        <v>0</v>
      </c>
      <c r="J19" s="39">
        <f t="shared" si="4"/>
        <v>348.21740250909085</v>
      </c>
      <c r="K19" s="40">
        <f>COUNTIF(Vertices[Betweenness Centrality],"&gt;= "&amp;J19)-COUNTIF(Vertices[Betweenness Centrality],"&gt;="&amp;J20)</f>
        <v>0</v>
      </c>
      <c r="L19" s="39">
        <f t="shared" si="5"/>
        <v>0.005422690909090911</v>
      </c>
      <c r="M19" s="40">
        <f>COUNTIF(Vertices[Closeness Centrality],"&gt;= "&amp;L19)-COUNTIF(Vertices[Closeness Centrality],"&gt;="&amp;L20)</f>
        <v>0</v>
      </c>
      <c r="N19" s="39">
        <f t="shared" si="6"/>
        <v>0.02584247272727272</v>
      </c>
      <c r="O19" s="40">
        <f>COUNTIF(Vertices[Eigenvector Centrality],"&gt;= "&amp;N19)-COUNTIF(Vertices[Eigenvector Centrality],"&gt;="&amp;N20)</f>
        <v>1</v>
      </c>
      <c r="P19" s="39">
        <f t="shared" si="7"/>
        <v>2.500384109090909</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171</v>
      </c>
      <c r="B20" s="34">
        <v>0.11764705882352941</v>
      </c>
      <c r="D20" s="32">
        <f t="shared" si="1"/>
        <v>0</v>
      </c>
      <c r="E20" s="3">
        <f>COUNTIF(Vertices[Degree],"&gt;= "&amp;D20)-COUNTIF(Vertices[Degree],"&gt;="&amp;D21)</f>
        <v>0</v>
      </c>
      <c r="F20" s="37">
        <f t="shared" si="2"/>
        <v>3.927272727272728</v>
      </c>
      <c r="G20" s="38">
        <f>COUNTIF(Vertices[In-Degree],"&gt;= "&amp;F20)-COUNTIF(Vertices[In-Degree],"&gt;="&amp;F21)</f>
        <v>14</v>
      </c>
      <c r="H20" s="37">
        <f t="shared" si="3"/>
        <v>11.454545454545457</v>
      </c>
      <c r="I20" s="38">
        <f>COUNTIF(Vertices[Out-Degree],"&gt;= "&amp;H20)-COUNTIF(Vertices[Out-Degree],"&gt;="&amp;H21)</f>
        <v>0</v>
      </c>
      <c r="J20" s="37">
        <f t="shared" si="4"/>
        <v>368.70077912727265</v>
      </c>
      <c r="K20" s="38">
        <f>COUNTIF(Vertices[Betweenness Centrality],"&gt;= "&amp;J20)-COUNTIF(Vertices[Betweenness Centrality],"&gt;="&amp;J21)</f>
        <v>0</v>
      </c>
      <c r="L20" s="37">
        <f t="shared" si="5"/>
        <v>0.00574167272727273</v>
      </c>
      <c r="M20" s="38">
        <f>COUNTIF(Vertices[Closeness Centrality],"&gt;= "&amp;L20)-COUNTIF(Vertices[Closeness Centrality],"&gt;="&amp;L21)</f>
        <v>0</v>
      </c>
      <c r="N20" s="37">
        <f t="shared" si="6"/>
        <v>0.027362618181818173</v>
      </c>
      <c r="O20" s="38">
        <f>COUNTIF(Vertices[Eigenvector Centrality],"&gt;= "&amp;N20)-COUNTIF(Vertices[Eigenvector Centrality],"&gt;="&amp;N21)</f>
        <v>1</v>
      </c>
      <c r="P20" s="37">
        <f t="shared" si="7"/>
        <v>2.6296045272727273</v>
      </c>
      <c r="Q20" s="38">
        <f>COUNTIF(Vertices[PageRank],"&gt;= "&amp;P20)-COUNTIF(Vertices[PageRank],"&gt;="&amp;P21)</f>
        <v>0</v>
      </c>
      <c r="R20" s="37">
        <f t="shared" si="8"/>
        <v>0.3272727272727273</v>
      </c>
      <c r="S20" s="43">
        <f>COUNTIF(Vertices[Clustering Coefficient],"&gt;= "&amp;R20)-COUNTIF(Vertices[Clustering Coefficient],"&gt;="&amp;R21)</f>
        <v>1</v>
      </c>
      <c r="T20" s="37" t="e">
        <f ca="1" t="shared" si="9"/>
        <v>#REF!</v>
      </c>
      <c r="U20" s="38" t="e">
        <f ca="1" t="shared" si="0"/>
        <v>#REF!</v>
      </c>
    </row>
    <row r="21" spans="1:21" ht="15">
      <c r="A21" s="69"/>
      <c r="B21" s="69"/>
      <c r="D21" s="32">
        <f t="shared" si="1"/>
        <v>0</v>
      </c>
      <c r="E21" s="3">
        <f>COUNTIF(Vertices[Degree],"&gt;= "&amp;D21)-COUNTIF(Vertices[Degree],"&gt;="&amp;D22)</f>
        <v>0</v>
      </c>
      <c r="F21" s="39">
        <f t="shared" si="2"/>
        <v>4.145454545454546</v>
      </c>
      <c r="G21" s="40">
        <f>COUNTIF(Vertices[In-Degree],"&gt;= "&amp;F21)-COUNTIF(Vertices[In-Degree],"&gt;="&amp;F22)</f>
        <v>0</v>
      </c>
      <c r="H21" s="39">
        <f t="shared" si="3"/>
        <v>12.090909090909093</v>
      </c>
      <c r="I21" s="40">
        <f>COUNTIF(Vertices[Out-Degree],"&gt;= "&amp;H21)-COUNTIF(Vertices[Out-Degree],"&gt;="&amp;H22)</f>
        <v>0</v>
      </c>
      <c r="J21" s="39">
        <f t="shared" si="4"/>
        <v>389.18415574545446</v>
      </c>
      <c r="K21" s="40">
        <f>COUNTIF(Vertices[Betweenness Centrality],"&gt;= "&amp;J21)-COUNTIF(Vertices[Betweenness Centrality],"&gt;="&amp;J22)</f>
        <v>0</v>
      </c>
      <c r="L21" s="39">
        <f t="shared" si="5"/>
        <v>0.006060654545454548</v>
      </c>
      <c r="M21" s="40">
        <f>COUNTIF(Vertices[Closeness Centrality],"&gt;= "&amp;L21)-COUNTIF(Vertices[Closeness Centrality],"&gt;="&amp;L22)</f>
        <v>0</v>
      </c>
      <c r="N21" s="39">
        <f t="shared" si="6"/>
        <v>0.028882763636363627</v>
      </c>
      <c r="O21" s="40">
        <f>COUNTIF(Vertices[Eigenvector Centrality],"&gt;= "&amp;N21)-COUNTIF(Vertices[Eigenvector Centrality],"&gt;="&amp;N22)</f>
        <v>0</v>
      </c>
      <c r="P21" s="39">
        <f t="shared" si="7"/>
        <v>2.7588249454545455</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152</v>
      </c>
      <c r="B22" s="34">
        <v>2</v>
      </c>
      <c r="D22" s="32">
        <f t="shared" si="1"/>
        <v>0</v>
      </c>
      <c r="E22" s="3">
        <f>COUNTIF(Vertices[Degree],"&gt;= "&amp;D22)-COUNTIF(Vertices[Degree],"&gt;="&amp;D23)</f>
        <v>0</v>
      </c>
      <c r="F22" s="37">
        <f t="shared" si="2"/>
        <v>4.363636363636364</v>
      </c>
      <c r="G22" s="38">
        <f>COUNTIF(Vertices[In-Degree],"&gt;= "&amp;F22)-COUNTIF(Vertices[In-Degree],"&gt;="&amp;F23)</f>
        <v>0</v>
      </c>
      <c r="H22" s="37">
        <f t="shared" si="3"/>
        <v>12.72727272727273</v>
      </c>
      <c r="I22" s="38">
        <f>COUNTIF(Vertices[Out-Degree],"&gt;= "&amp;H22)-COUNTIF(Vertices[Out-Degree],"&gt;="&amp;H23)</f>
        <v>0</v>
      </c>
      <c r="J22" s="37">
        <f t="shared" si="4"/>
        <v>409.66753236363627</v>
      </c>
      <c r="K22" s="38">
        <f>COUNTIF(Vertices[Betweenness Centrality],"&gt;= "&amp;J22)-COUNTIF(Vertices[Betweenness Centrality],"&gt;="&amp;J23)</f>
        <v>0</v>
      </c>
      <c r="L22" s="37">
        <f t="shared" si="5"/>
        <v>0.006379636363636367</v>
      </c>
      <c r="M22" s="38">
        <f>COUNTIF(Vertices[Closeness Centrality],"&gt;= "&amp;L22)-COUNTIF(Vertices[Closeness Centrality],"&gt;="&amp;L23)</f>
        <v>1</v>
      </c>
      <c r="N22" s="37">
        <f t="shared" si="6"/>
        <v>0.03040290909090908</v>
      </c>
      <c r="O22" s="38">
        <f>COUNTIF(Vertices[Eigenvector Centrality],"&gt;= "&amp;N22)-COUNTIF(Vertices[Eigenvector Centrality],"&gt;="&amp;N23)</f>
        <v>0</v>
      </c>
      <c r="P22" s="37">
        <f t="shared" si="7"/>
        <v>2.8880453636363637</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153</v>
      </c>
      <c r="B23" s="34">
        <v>1</v>
      </c>
      <c r="D23" s="32">
        <f t="shared" si="1"/>
        <v>0</v>
      </c>
      <c r="E23" s="3">
        <f>COUNTIF(Vertices[Degree],"&gt;= "&amp;D23)-COUNTIF(Vertices[Degree],"&gt;="&amp;D24)</f>
        <v>0</v>
      </c>
      <c r="F23" s="39">
        <f t="shared" si="2"/>
        <v>4.581818181818182</v>
      </c>
      <c r="G23" s="40">
        <f>COUNTIF(Vertices[In-Degree],"&gt;= "&amp;F23)-COUNTIF(Vertices[In-Degree],"&gt;="&amp;F24)</f>
        <v>0</v>
      </c>
      <c r="H23" s="39">
        <f t="shared" si="3"/>
        <v>13.363636363636367</v>
      </c>
      <c r="I23" s="40">
        <f>COUNTIF(Vertices[Out-Degree],"&gt;= "&amp;H23)-COUNTIF(Vertices[Out-Degree],"&gt;="&amp;H24)</f>
        <v>0</v>
      </c>
      <c r="J23" s="39">
        <f t="shared" si="4"/>
        <v>430.1509089818181</v>
      </c>
      <c r="K23" s="40">
        <f>COUNTIF(Vertices[Betweenness Centrality],"&gt;= "&amp;J23)-COUNTIF(Vertices[Betweenness Centrality],"&gt;="&amp;J24)</f>
        <v>0</v>
      </c>
      <c r="L23" s="39">
        <f t="shared" si="5"/>
        <v>0.0066986181818181854</v>
      </c>
      <c r="M23" s="40">
        <f>COUNTIF(Vertices[Closeness Centrality],"&gt;= "&amp;L23)-COUNTIF(Vertices[Closeness Centrality],"&gt;="&amp;L24)</f>
        <v>0</v>
      </c>
      <c r="N23" s="39">
        <f t="shared" si="6"/>
        <v>0.031923054545454535</v>
      </c>
      <c r="O23" s="40">
        <f>COUNTIF(Vertices[Eigenvector Centrality],"&gt;= "&amp;N23)-COUNTIF(Vertices[Eigenvector Centrality],"&gt;="&amp;N24)</f>
        <v>0</v>
      </c>
      <c r="P23" s="39">
        <f t="shared" si="7"/>
        <v>3.017265781818182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154</v>
      </c>
      <c r="B24" s="34">
        <v>49</v>
      </c>
      <c r="D24" s="32">
        <f t="shared" si="1"/>
        <v>0</v>
      </c>
      <c r="E24" s="3">
        <f>COUNTIF(Vertices[Degree],"&gt;= "&amp;D24)-COUNTIF(Vertices[Degree],"&gt;="&amp;D25)</f>
        <v>0</v>
      </c>
      <c r="F24" s="37">
        <f t="shared" si="2"/>
        <v>4.8</v>
      </c>
      <c r="G24" s="38">
        <f>COUNTIF(Vertices[In-Degree],"&gt;= "&amp;F24)-COUNTIF(Vertices[In-Degree],"&gt;="&amp;F25)</f>
        <v>4</v>
      </c>
      <c r="H24" s="37">
        <f t="shared" si="3"/>
        <v>14.000000000000004</v>
      </c>
      <c r="I24" s="38">
        <f>COUNTIF(Vertices[Out-Degree],"&gt;= "&amp;H24)-COUNTIF(Vertices[Out-Degree],"&gt;="&amp;H25)</f>
        <v>0</v>
      </c>
      <c r="J24" s="37">
        <f t="shared" si="4"/>
        <v>450.6342855999999</v>
      </c>
      <c r="K24" s="38">
        <f>COUNTIF(Vertices[Betweenness Centrality],"&gt;= "&amp;J24)-COUNTIF(Vertices[Betweenness Centrality],"&gt;="&amp;J25)</f>
        <v>0</v>
      </c>
      <c r="L24" s="37">
        <f t="shared" si="5"/>
        <v>0.007017600000000004</v>
      </c>
      <c r="M24" s="38">
        <f>COUNTIF(Vertices[Closeness Centrality],"&gt;= "&amp;L24)-COUNTIF(Vertices[Closeness Centrality],"&gt;="&amp;L25)</f>
        <v>3</v>
      </c>
      <c r="N24" s="37">
        <f t="shared" si="6"/>
        <v>0.03344319999999999</v>
      </c>
      <c r="O24" s="38">
        <f>COUNTIF(Vertices[Eigenvector Centrality],"&gt;= "&amp;N24)-COUNTIF(Vertices[Eigenvector Centrality],"&gt;="&amp;N25)</f>
        <v>0</v>
      </c>
      <c r="P24" s="37">
        <f t="shared" si="7"/>
        <v>3.1464862</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34" t="s">
        <v>155</v>
      </c>
      <c r="B25" s="34">
        <v>182</v>
      </c>
      <c r="D25" s="32">
        <f t="shared" si="1"/>
        <v>0</v>
      </c>
      <c r="E25" s="3">
        <f>COUNTIF(Vertices[Degree],"&gt;= "&amp;D25)-COUNTIF(Vertices[Degree],"&gt;="&amp;D26)</f>
        <v>0</v>
      </c>
      <c r="F25" s="39">
        <f t="shared" si="2"/>
        <v>5.018181818181818</v>
      </c>
      <c r="G25" s="40">
        <f>COUNTIF(Vertices[In-Degree],"&gt;= "&amp;F25)-COUNTIF(Vertices[In-Degree],"&gt;="&amp;F26)</f>
        <v>0</v>
      </c>
      <c r="H25" s="39">
        <f t="shared" si="3"/>
        <v>14.63636363636364</v>
      </c>
      <c r="I25" s="40">
        <f>COUNTIF(Vertices[Out-Degree],"&gt;= "&amp;H25)-COUNTIF(Vertices[Out-Degree],"&gt;="&amp;H26)</f>
        <v>0</v>
      </c>
      <c r="J25" s="39">
        <f t="shared" si="4"/>
        <v>471.1176622181817</v>
      </c>
      <c r="K25" s="40">
        <f>COUNTIF(Vertices[Betweenness Centrality],"&gt;= "&amp;J25)-COUNTIF(Vertices[Betweenness Centrality],"&gt;="&amp;J26)</f>
        <v>0</v>
      </c>
      <c r="L25" s="39">
        <f t="shared" si="5"/>
        <v>0.007336581818181823</v>
      </c>
      <c r="M25" s="40">
        <f>COUNTIF(Vertices[Closeness Centrality],"&gt;= "&amp;L25)-COUNTIF(Vertices[Closeness Centrality],"&gt;="&amp;L26)</f>
        <v>2</v>
      </c>
      <c r="N25" s="39">
        <f t="shared" si="6"/>
        <v>0.03496334545454545</v>
      </c>
      <c r="O25" s="40">
        <f>COUNTIF(Vertices[Eigenvector Centrality],"&gt;= "&amp;N25)-COUNTIF(Vertices[Eigenvector Centrality],"&gt;="&amp;N26)</f>
        <v>0</v>
      </c>
      <c r="P25" s="39">
        <f t="shared" si="7"/>
        <v>3.275706618181818</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69"/>
      <c r="B26" s="69"/>
      <c r="D26" s="32">
        <f t="shared" si="1"/>
        <v>0</v>
      </c>
      <c r="E26" s="3">
        <f>COUNTIF(Vertices[Degree],"&gt;= "&amp;D26)-COUNTIF(Vertices[Degree],"&gt;="&amp;D28)</f>
        <v>0</v>
      </c>
      <c r="F26" s="37">
        <f t="shared" si="2"/>
        <v>5.236363636363635</v>
      </c>
      <c r="G26" s="38">
        <f>COUNTIF(Vertices[In-Degree],"&gt;= "&amp;F26)-COUNTIF(Vertices[In-Degree],"&gt;="&amp;F28)</f>
        <v>0</v>
      </c>
      <c r="H26" s="37">
        <f t="shared" si="3"/>
        <v>15.272727272727277</v>
      </c>
      <c r="I26" s="38">
        <f>COUNTIF(Vertices[Out-Degree],"&gt;= "&amp;H26)-COUNTIF(Vertices[Out-Degree],"&gt;="&amp;H28)</f>
        <v>0</v>
      </c>
      <c r="J26" s="37">
        <f t="shared" si="4"/>
        <v>491.6010388363635</v>
      </c>
      <c r="K26" s="38">
        <f>COUNTIF(Vertices[Betweenness Centrality],"&gt;= "&amp;J26)-COUNTIF(Vertices[Betweenness Centrality],"&gt;="&amp;J28)</f>
        <v>0</v>
      </c>
      <c r="L26" s="37">
        <f t="shared" si="5"/>
        <v>0.007655563636363641</v>
      </c>
      <c r="M26" s="38">
        <f>COUNTIF(Vertices[Closeness Centrality],"&gt;= "&amp;L26)-COUNTIF(Vertices[Closeness Centrality],"&gt;="&amp;L28)</f>
        <v>0</v>
      </c>
      <c r="N26" s="37">
        <f t="shared" si="6"/>
        <v>0.03648349090909091</v>
      </c>
      <c r="O26" s="38">
        <f>COUNTIF(Vertices[Eigenvector Centrality],"&gt;= "&amp;N26)-COUNTIF(Vertices[Eigenvector Centrality],"&gt;="&amp;N28)</f>
        <v>0</v>
      </c>
      <c r="P26" s="37">
        <f t="shared" si="7"/>
        <v>3.4049270363636364</v>
      </c>
      <c r="Q26" s="38">
        <f>COUNTIF(Vertices[PageRank],"&gt;= "&amp;P26)-COUNTIF(Vertices[PageRank],"&gt;="&amp;P28)</f>
        <v>1</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5</v>
      </c>
      <c r="D27" s="32"/>
      <c r="E27" s="3">
        <f>COUNTIF(Vertices[Degree],"&gt;= "&amp;D27)-COUNTIF(Vertices[Degree],"&gt;="&amp;D28)</f>
        <v>0</v>
      </c>
      <c r="F27" s="62"/>
      <c r="G27" s="63">
        <f>COUNTIF(Vertices[In-Degree],"&gt;= "&amp;F27)-COUNTIF(Vertices[In-Degree],"&gt;="&amp;F28)</f>
        <v>-4</v>
      </c>
      <c r="H27" s="62"/>
      <c r="I27" s="63">
        <f>COUNTIF(Vertices[Out-Degree],"&gt;= "&amp;H27)-COUNTIF(Vertices[Out-Degree],"&gt;="&amp;H28)</f>
        <v>-4</v>
      </c>
      <c r="J27" s="62"/>
      <c r="K27" s="63">
        <f>COUNTIF(Vertices[Betweenness Centrality],"&gt;= "&amp;J27)-COUNTIF(Vertices[Betweenness Centrality],"&gt;="&amp;J28)</f>
        <v>-2</v>
      </c>
      <c r="L27" s="62"/>
      <c r="M27" s="63">
        <f>COUNTIF(Vertices[Closeness Centrality],"&gt;= "&amp;L27)-COUNTIF(Vertices[Closeness Centrality],"&gt;="&amp;L28)</f>
        <v>-43</v>
      </c>
      <c r="N27" s="62"/>
      <c r="O27" s="63">
        <f>COUNTIF(Vertices[Eigenvector Centrality],"&gt;= "&amp;N27)-COUNTIF(Vertices[Eigenvector Centrality],"&gt;="&amp;N28)</f>
        <v>-4</v>
      </c>
      <c r="P27" s="62"/>
      <c r="Q27" s="63">
        <f>COUNTIF(Vertices[Eigenvector Centrality],"&gt;= "&amp;P27)-COUNTIF(Vertices[Eigenvector Centrality],"&gt;="&amp;P28)</f>
        <v>0</v>
      </c>
      <c r="R27" s="62"/>
      <c r="S27" s="64">
        <f>COUNTIF(Vertices[Clustering Coefficient],"&gt;= "&amp;R27)-COUNTIF(Vertices[Clustering Coefficient],"&gt;="&amp;R28)</f>
        <v>-30</v>
      </c>
      <c r="T27" s="62"/>
      <c r="U27" s="63">
        <f ca="1">COUNTIF(Vertices[Clustering Coefficient],"&gt;= "&amp;T27)-COUNTIF(Vertices[Clustering Coefficient],"&gt;="&amp;T28)</f>
        <v>0</v>
      </c>
    </row>
    <row r="28" spans="1:21" ht="15">
      <c r="A28" s="34" t="s">
        <v>157</v>
      </c>
      <c r="B28" s="34">
        <v>2.077435</v>
      </c>
      <c r="D28" s="32">
        <f>D26+($D$57-$D$2)/BinDivisor</f>
        <v>0</v>
      </c>
      <c r="E28" s="3">
        <f>COUNTIF(Vertices[Degree],"&gt;= "&amp;D28)-COUNTIF(Vertices[Degree],"&gt;="&amp;D40)</f>
        <v>0</v>
      </c>
      <c r="F28" s="39">
        <f>F26+($F$57-$F$2)/BinDivisor</f>
        <v>5.454545454545453</v>
      </c>
      <c r="G28" s="40">
        <f>COUNTIF(Vertices[In-Degree],"&gt;= "&amp;F28)-COUNTIF(Vertices[In-Degree],"&gt;="&amp;F40)</f>
        <v>0</v>
      </c>
      <c r="H28" s="39">
        <f>H26+($H$57-$H$2)/BinDivisor</f>
        <v>15.909090909090914</v>
      </c>
      <c r="I28" s="40">
        <f>COUNTIF(Vertices[Out-Degree],"&gt;= "&amp;H28)-COUNTIF(Vertices[Out-Degree],"&gt;="&amp;H40)</f>
        <v>0</v>
      </c>
      <c r="J28" s="39">
        <f>J26+($J$57-$J$2)/BinDivisor</f>
        <v>512.0844154545454</v>
      </c>
      <c r="K28" s="40">
        <f>COUNTIF(Vertices[Betweenness Centrality],"&gt;= "&amp;J28)-COUNTIF(Vertices[Betweenness Centrality],"&gt;="&amp;J40)</f>
        <v>0</v>
      </c>
      <c r="L28" s="39">
        <f>L26+($L$57-$L$2)/BinDivisor</f>
        <v>0.00797454545454546</v>
      </c>
      <c r="M28" s="40">
        <f>COUNTIF(Vertices[Closeness Centrality],"&gt;= "&amp;L28)-COUNTIF(Vertices[Closeness Centrality],"&gt;="&amp;L40)</f>
        <v>0</v>
      </c>
      <c r="N28" s="39">
        <f>N26+($N$57-$N$2)/BinDivisor</f>
        <v>0.038003636363636364</v>
      </c>
      <c r="O28" s="40">
        <f>COUNTIF(Vertices[Eigenvector Centrality],"&gt;= "&amp;N28)-COUNTIF(Vertices[Eigenvector Centrality],"&gt;="&amp;N40)</f>
        <v>0</v>
      </c>
      <c r="P28" s="39">
        <f>P26+($P$57-$P$2)/BinDivisor</f>
        <v>3.5341474545454545</v>
      </c>
      <c r="Q28" s="40">
        <f>COUNTIF(Vertices[PageRank],"&gt;= "&amp;P28)-COUNTIF(Vertices[PageRank],"&gt;="&amp;P40)</f>
        <v>1</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69"/>
      <c r="B29" s="69"/>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0.05551020408163265</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213</v>
      </c>
      <c r="B31" s="34">
        <v>0.212727</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69"/>
      <c r="B32" s="69"/>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214</v>
      </c>
      <c r="B33" s="34" t="s">
        <v>216</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-4</v>
      </c>
      <c r="H38" s="62"/>
      <c r="I38" s="63">
        <f>COUNTIF(Vertices[Out-Degree],"&gt;= "&amp;H38)-COUNTIF(Vertices[Out-Degree],"&gt;="&amp;H40)</f>
        <v>-4</v>
      </c>
      <c r="J38" s="62"/>
      <c r="K38" s="63">
        <f>COUNTIF(Vertices[Betweenness Centrality],"&gt;= "&amp;J38)-COUNTIF(Vertices[Betweenness Centrality],"&gt;="&amp;J40)</f>
        <v>-2</v>
      </c>
      <c r="L38" s="62"/>
      <c r="M38" s="63">
        <f>COUNTIF(Vertices[Closeness Centrality],"&gt;= "&amp;L38)-COUNTIF(Vertices[Closeness Centrality],"&gt;="&amp;L40)</f>
        <v>-43</v>
      </c>
      <c r="N38" s="62"/>
      <c r="O38" s="63">
        <f>COUNTIF(Vertices[Eigenvector Centrality],"&gt;= "&amp;N38)-COUNTIF(Vertices[Eigenvector Centrality],"&gt;="&amp;N40)</f>
        <v>-4</v>
      </c>
      <c r="P38" s="62"/>
      <c r="Q38" s="63">
        <f>COUNTIF(Vertices[Eigenvector Centrality],"&gt;= "&amp;P38)-COUNTIF(Vertices[Eigenvector Centrality],"&gt;="&amp;P40)</f>
        <v>0</v>
      </c>
      <c r="R38" s="62"/>
      <c r="S38" s="64">
        <f>COUNTIF(Vertices[Clustering Coefficient],"&gt;= "&amp;R38)-COUNTIF(Vertices[Clustering Coefficient],"&gt;="&amp;R40)</f>
        <v>-30</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-4</v>
      </c>
      <c r="H39" s="62"/>
      <c r="I39" s="63">
        <f>COUNTIF(Vertices[Out-Degree],"&gt;= "&amp;H39)-COUNTIF(Vertices[Out-Degree],"&gt;="&amp;H40)</f>
        <v>-4</v>
      </c>
      <c r="J39" s="62"/>
      <c r="K39" s="63">
        <f>COUNTIF(Vertices[Betweenness Centrality],"&gt;= "&amp;J39)-COUNTIF(Vertices[Betweenness Centrality],"&gt;="&amp;J40)</f>
        <v>-2</v>
      </c>
      <c r="L39" s="62"/>
      <c r="M39" s="63">
        <f>COUNTIF(Vertices[Closeness Centrality],"&gt;= "&amp;L39)-COUNTIF(Vertices[Closeness Centrality],"&gt;="&amp;L40)</f>
        <v>-43</v>
      </c>
      <c r="N39" s="62"/>
      <c r="O39" s="63">
        <f>COUNTIF(Vertices[Eigenvector Centrality],"&gt;= "&amp;N39)-COUNTIF(Vertices[Eigenvector Centrality],"&gt;="&amp;N40)</f>
        <v>-4</v>
      </c>
      <c r="P39" s="62"/>
      <c r="Q39" s="63">
        <f>COUNTIF(Vertices[Eigenvector Centrality],"&gt;= "&amp;P39)-COUNTIF(Vertices[Eigenvector Centrality],"&gt;="&amp;P40)</f>
        <v>0</v>
      </c>
      <c r="R39" s="62"/>
      <c r="S39" s="64">
        <f>COUNTIF(Vertices[Clustering Coefficient],"&gt;= "&amp;R39)-COUNTIF(Vertices[Clustering Coefficient],"&gt;="&amp;R40)</f>
        <v>-30</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5.672727272727271</v>
      </c>
      <c r="G40" s="38">
        <f>COUNTIF(Vertices[In-Degree],"&gt;= "&amp;F40)-COUNTIF(Vertices[In-Degree],"&gt;="&amp;F41)</f>
        <v>0</v>
      </c>
      <c r="H40" s="37">
        <f>H28+($H$57-$H$2)/BinDivisor</f>
        <v>16.54545454545455</v>
      </c>
      <c r="I40" s="38">
        <f>COUNTIF(Vertices[Out-Degree],"&gt;= "&amp;H40)-COUNTIF(Vertices[Out-Degree],"&gt;="&amp;H41)</f>
        <v>0</v>
      </c>
      <c r="J40" s="37">
        <f>J28+($J$57-$J$2)/BinDivisor</f>
        <v>532.5677920727272</v>
      </c>
      <c r="K40" s="38">
        <f>COUNTIF(Vertices[Betweenness Centrality],"&gt;= "&amp;J40)-COUNTIF(Vertices[Betweenness Centrality],"&gt;="&amp;J41)</f>
        <v>0</v>
      </c>
      <c r="L40" s="37">
        <f>L28+($L$57-$L$2)/BinDivisor</f>
        <v>0.008293527272727278</v>
      </c>
      <c r="M40" s="38">
        <f>COUNTIF(Vertices[Closeness Centrality],"&gt;= "&amp;L40)-COUNTIF(Vertices[Closeness Centrality],"&gt;="&amp;L41)</f>
        <v>0</v>
      </c>
      <c r="N40" s="37">
        <f>N28+($N$57-$N$2)/BinDivisor</f>
        <v>0.03952378181818182</v>
      </c>
      <c r="O40" s="38">
        <f>COUNTIF(Vertices[Eigenvector Centrality],"&gt;= "&amp;N40)-COUNTIF(Vertices[Eigenvector Centrality],"&gt;="&amp;N41)</f>
        <v>0</v>
      </c>
      <c r="P40" s="37">
        <f>P28+($P$57-$P$2)/BinDivisor</f>
        <v>3.6633678727272727</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5.890909090909089</v>
      </c>
      <c r="G41" s="40">
        <f>COUNTIF(Vertices[In-Degree],"&gt;= "&amp;F41)-COUNTIF(Vertices[In-Degree],"&gt;="&amp;F42)</f>
        <v>3</v>
      </c>
      <c r="H41" s="39">
        <f aca="true" t="shared" si="12" ref="H41:H56">H40+($H$57-$H$2)/BinDivisor</f>
        <v>17.181818181818187</v>
      </c>
      <c r="I41" s="40">
        <f>COUNTIF(Vertices[Out-Degree],"&gt;= "&amp;H41)-COUNTIF(Vertices[Out-Degree],"&gt;="&amp;H42)</f>
        <v>0</v>
      </c>
      <c r="J41" s="39">
        <f aca="true" t="shared" si="13" ref="J41:J56">J40+($J$57-$J$2)/BinDivisor</f>
        <v>553.0511686909091</v>
      </c>
      <c r="K41" s="40">
        <f>COUNTIF(Vertices[Betweenness Centrality],"&gt;= "&amp;J41)-COUNTIF(Vertices[Betweenness Centrality],"&gt;="&amp;J42)</f>
        <v>0</v>
      </c>
      <c r="L41" s="39">
        <f aca="true" t="shared" si="14" ref="L41:L56">L40+($L$57-$L$2)/BinDivisor</f>
        <v>0.008612509090909097</v>
      </c>
      <c r="M41" s="40">
        <f>COUNTIF(Vertices[Closeness Centrality],"&gt;= "&amp;L41)-COUNTIF(Vertices[Closeness Centrality],"&gt;="&amp;L42)</f>
        <v>0</v>
      </c>
      <c r="N41" s="39">
        <f aca="true" t="shared" si="15" ref="N41:N56">N40+($N$57-$N$2)/BinDivisor</f>
        <v>0.04104392727272728</v>
      </c>
      <c r="O41" s="40">
        <f>COUNTIF(Vertices[Eigenvector Centrality],"&gt;= "&amp;N41)-COUNTIF(Vertices[Eigenvector Centrality],"&gt;="&amp;N42)</f>
        <v>0</v>
      </c>
      <c r="P41" s="39">
        <f aca="true" t="shared" si="16" ref="P41:P56">P40+($P$57-$P$2)/BinDivisor</f>
        <v>3.792588290909091</v>
      </c>
      <c r="Q41" s="40">
        <f>COUNTIF(Vertices[PageRank],"&gt;= "&amp;P41)-COUNTIF(Vertices[PageRank],"&gt;="&amp;P42)</f>
        <v>0</v>
      </c>
      <c r="R41" s="39">
        <f aca="true" t="shared" si="17" ref="R41:R56">R40+($R$57-$R$2)/BinDivisor</f>
        <v>0.490909090909091</v>
      </c>
      <c r="S41" s="44">
        <f>COUNTIF(Vertices[Clustering Coefficient],"&gt;= "&amp;R41)-COUNTIF(Vertices[Clustering Coefficient],"&gt;="&amp;R42)</f>
        <v>2</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6.109090909090907</v>
      </c>
      <c r="G42" s="38">
        <f>COUNTIF(Vertices[In-Degree],"&gt;= "&amp;F42)-COUNTIF(Vertices[In-Degree],"&gt;="&amp;F43)</f>
        <v>0</v>
      </c>
      <c r="H42" s="37">
        <f t="shared" si="12"/>
        <v>17.818181818181824</v>
      </c>
      <c r="I42" s="38">
        <f>COUNTIF(Vertices[Out-Degree],"&gt;= "&amp;H42)-COUNTIF(Vertices[Out-Degree],"&gt;="&amp;H43)</f>
        <v>0</v>
      </c>
      <c r="J42" s="37">
        <f t="shared" si="13"/>
        <v>573.534545309091</v>
      </c>
      <c r="K42" s="38">
        <f>COUNTIF(Vertices[Betweenness Centrality],"&gt;= "&amp;J42)-COUNTIF(Vertices[Betweenness Centrality],"&gt;="&amp;J43)</f>
        <v>0</v>
      </c>
      <c r="L42" s="37">
        <f t="shared" si="14"/>
        <v>0.008931490909090916</v>
      </c>
      <c r="M42" s="38">
        <f>COUNTIF(Vertices[Closeness Centrality],"&gt;= "&amp;L42)-COUNTIF(Vertices[Closeness Centrality],"&gt;="&amp;L43)</f>
        <v>0</v>
      </c>
      <c r="N42" s="37">
        <f t="shared" si="15"/>
        <v>0.042564072727272736</v>
      </c>
      <c r="O42" s="38">
        <f>COUNTIF(Vertices[Eigenvector Centrality],"&gt;= "&amp;N42)-COUNTIF(Vertices[Eigenvector Centrality],"&gt;="&amp;N43)</f>
        <v>0</v>
      </c>
      <c r="P42" s="37">
        <f t="shared" si="16"/>
        <v>3.921808709090909</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6.3272727272727245</v>
      </c>
      <c r="G43" s="40">
        <f>COUNTIF(Vertices[In-Degree],"&gt;= "&amp;F43)-COUNTIF(Vertices[In-Degree],"&gt;="&amp;F44)</f>
        <v>0</v>
      </c>
      <c r="H43" s="39">
        <f t="shared" si="12"/>
        <v>18.45454545454546</v>
      </c>
      <c r="I43" s="40">
        <f>COUNTIF(Vertices[Out-Degree],"&gt;= "&amp;H43)-COUNTIF(Vertices[Out-Degree],"&gt;="&amp;H44)</f>
        <v>0</v>
      </c>
      <c r="J43" s="39">
        <f t="shared" si="13"/>
        <v>594.0179219272728</v>
      </c>
      <c r="K43" s="40">
        <f>COUNTIF(Vertices[Betweenness Centrality],"&gt;= "&amp;J43)-COUNTIF(Vertices[Betweenness Centrality],"&gt;="&amp;J44)</f>
        <v>0</v>
      </c>
      <c r="L43" s="39">
        <f t="shared" si="14"/>
        <v>0.009250472727272734</v>
      </c>
      <c r="M43" s="40">
        <f>COUNTIF(Vertices[Closeness Centrality],"&gt;= "&amp;L43)-COUNTIF(Vertices[Closeness Centrality],"&gt;="&amp;L44)</f>
        <v>2</v>
      </c>
      <c r="N43" s="39">
        <f t="shared" si="15"/>
        <v>0.044084218181818194</v>
      </c>
      <c r="O43" s="40">
        <f>COUNTIF(Vertices[Eigenvector Centrality],"&gt;= "&amp;N43)-COUNTIF(Vertices[Eigenvector Centrality],"&gt;="&amp;N44)</f>
        <v>0</v>
      </c>
      <c r="P43" s="39">
        <f t="shared" si="16"/>
        <v>4.051029127272727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6.545454545454542</v>
      </c>
      <c r="G44" s="38">
        <f>COUNTIF(Vertices[In-Degree],"&gt;= "&amp;F44)-COUNTIF(Vertices[In-Degree],"&gt;="&amp;F45)</f>
        <v>0</v>
      </c>
      <c r="H44" s="37">
        <f t="shared" si="12"/>
        <v>19.090909090909097</v>
      </c>
      <c r="I44" s="38">
        <f>COUNTIF(Vertices[Out-Degree],"&gt;= "&amp;H44)-COUNTIF(Vertices[Out-Degree],"&gt;="&amp;H45)</f>
        <v>0</v>
      </c>
      <c r="J44" s="37">
        <f t="shared" si="13"/>
        <v>614.5012985454547</v>
      </c>
      <c r="K44" s="38">
        <f>COUNTIF(Vertices[Betweenness Centrality],"&gt;= "&amp;J44)-COUNTIF(Vertices[Betweenness Centrality],"&gt;="&amp;J45)</f>
        <v>0</v>
      </c>
      <c r="L44" s="37">
        <f t="shared" si="14"/>
        <v>0.009569454545454553</v>
      </c>
      <c r="M44" s="38">
        <f>COUNTIF(Vertices[Closeness Centrality],"&gt;= "&amp;L44)-COUNTIF(Vertices[Closeness Centrality],"&gt;="&amp;L45)</f>
        <v>6</v>
      </c>
      <c r="N44" s="37">
        <f t="shared" si="15"/>
        <v>0.04560436363636365</v>
      </c>
      <c r="O44" s="38">
        <f>COUNTIF(Vertices[Eigenvector Centrality],"&gt;= "&amp;N44)-COUNTIF(Vertices[Eigenvector Centrality],"&gt;="&amp;N45)</f>
        <v>0</v>
      </c>
      <c r="P44" s="37">
        <f t="shared" si="16"/>
        <v>4.180249545454545</v>
      </c>
      <c r="Q44" s="38">
        <f>COUNTIF(Vertices[PageRank],"&gt;= "&amp;P44)-COUNTIF(Vertices[PageRank],"&gt;="&amp;P45)</f>
        <v>0</v>
      </c>
      <c r="R44" s="37">
        <f t="shared" si="17"/>
        <v>0.5454545454545455</v>
      </c>
      <c r="S44" s="43">
        <f>COUNTIF(Vertices[Clustering Coefficient],"&gt;= "&amp;R44)-COUNTIF(Vertices[Clustering Coefficient],"&gt;="&amp;R45)</f>
        <v>4</v>
      </c>
      <c r="T44" s="37" t="e">
        <f ca="1" t="shared" si="18"/>
        <v>#REF!</v>
      </c>
      <c r="U44" s="38" t="e">
        <f ca="1" t="shared" si="0"/>
        <v>#REF!</v>
      </c>
    </row>
    <row r="45" spans="4:21" ht="15">
      <c r="D45" s="32">
        <f t="shared" si="10"/>
        <v>0</v>
      </c>
      <c r="E45" s="3">
        <f>COUNTIF(Vertices[Degree],"&gt;= "&amp;D45)-COUNTIF(Vertices[Degree],"&gt;="&amp;D46)</f>
        <v>0</v>
      </c>
      <c r="F45" s="39">
        <f t="shared" si="11"/>
        <v>6.76363636363636</v>
      </c>
      <c r="G45" s="40">
        <f>COUNTIF(Vertices[In-Degree],"&gt;= "&amp;F45)-COUNTIF(Vertices[In-Degree],"&gt;="&amp;F46)</f>
        <v>0</v>
      </c>
      <c r="H45" s="39">
        <f t="shared" si="12"/>
        <v>19.727272727272734</v>
      </c>
      <c r="I45" s="40">
        <f>COUNTIF(Vertices[Out-Degree],"&gt;= "&amp;H45)-COUNTIF(Vertices[Out-Degree],"&gt;="&amp;H46)</f>
        <v>0</v>
      </c>
      <c r="J45" s="39">
        <f t="shared" si="13"/>
        <v>634.9846751636366</v>
      </c>
      <c r="K45" s="40">
        <f>COUNTIF(Vertices[Betweenness Centrality],"&gt;= "&amp;J45)-COUNTIF(Vertices[Betweenness Centrality],"&gt;="&amp;J46)</f>
        <v>0</v>
      </c>
      <c r="L45" s="39">
        <f t="shared" si="14"/>
        <v>0.009888436363636371</v>
      </c>
      <c r="M45" s="40">
        <f>COUNTIF(Vertices[Closeness Centrality],"&gt;= "&amp;L45)-COUNTIF(Vertices[Closeness Centrality],"&gt;="&amp;L46)</f>
        <v>23</v>
      </c>
      <c r="N45" s="39">
        <f t="shared" si="15"/>
        <v>0.04712450909090911</v>
      </c>
      <c r="O45" s="40">
        <f>COUNTIF(Vertices[Eigenvector Centrality],"&gt;= "&amp;N45)-COUNTIF(Vertices[Eigenvector Centrality],"&gt;="&amp;N46)</f>
        <v>0</v>
      </c>
      <c r="P45" s="39">
        <f t="shared" si="16"/>
        <v>4.309469963636364</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6.981818181818178</v>
      </c>
      <c r="G46" s="38">
        <f>COUNTIF(Vertices[In-Degree],"&gt;= "&amp;F46)-COUNTIF(Vertices[In-Degree],"&gt;="&amp;F47)</f>
        <v>0</v>
      </c>
      <c r="H46" s="37">
        <f t="shared" si="12"/>
        <v>20.36363636363637</v>
      </c>
      <c r="I46" s="38">
        <f>COUNTIF(Vertices[Out-Degree],"&gt;= "&amp;H46)-COUNTIF(Vertices[Out-Degree],"&gt;="&amp;H47)</f>
        <v>0</v>
      </c>
      <c r="J46" s="37">
        <f t="shared" si="13"/>
        <v>655.4680517818184</v>
      </c>
      <c r="K46" s="38">
        <f>COUNTIF(Vertices[Betweenness Centrality],"&gt;= "&amp;J46)-COUNTIF(Vertices[Betweenness Centrality],"&gt;="&amp;J47)</f>
        <v>0</v>
      </c>
      <c r="L46" s="37">
        <f t="shared" si="14"/>
        <v>0.01020741818181819</v>
      </c>
      <c r="M46" s="38">
        <f>COUNTIF(Vertices[Closeness Centrality],"&gt;= "&amp;L46)-COUNTIF(Vertices[Closeness Centrality],"&gt;="&amp;L47)</f>
        <v>5</v>
      </c>
      <c r="N46" s="37">
        <f t="shared" si="15"/>
        <v>0.048644654545454566</v>
      </c>
      <c r="O46" s="38">
        <f>COUNTIF(Vertices[Eigenvector Centrality],"&gt;= "&amp;N46)-COUNTIF(Vertices[Eigenvector Centrality],"&gt;="&amp;N47)</f>
        <v>0</v>
      </c>
      <c r="P46" s="37">
        <f t="shared" si="16"/>
        <v>4.438690381818182</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7.199999999999996</v>
      </c>
      <c r="G47" s="40">
        <f>COUNTIF(Vertices[In-Degree],"&gt;= "&amp;F47)-COUNTIF(Vertices[In-Degree],"&gt;="&amp;F48)</f>
        <v>0</v>
      </c>
      <c r="H47" s="39">
        <f t="shared" si="12"/>
        <v>21.000000000000007</v>
      </c>
      <c r="I47" s="40">
        <f>COUNTIF(Vertices[Out-Degree],"&gt;= "&amp;H47)-COUNTIF(Vertices[Out-Degree],"&gt;="&amp;H48)</f>
        <v>1</v>
      </c>
      <c r="J47" s="39">
        <f t="shared" si="13"/>
        <v>675.9514284000003</v>
      </c>
      <c r="K47" s="40">
        <f>COUNTIF(Vertices[Betweenness Centrality],"&gt;= "&amp;J47)-COUNTIF(Vertices[Betweenness Centrality],"&gt;="&amp;J48)</f>
        <v>1</v>
      </c>
      <c r="L47" s="39">
        <f t="shared" si="14"/>
        <v>0.010526400000000009</v>
      </c>
      <c r="M47" s="40">
        <f>COUNTIF(Vertices[Closeness Centrality],"&gt;= "&amp;L47)-COUNTIF(Vertices[Closeness Centrality],"&gt;="&amp;L48)</f>
        <v>2</v>
      </c>
      <c r="N47" s="39">
        <f t="shared" si="15"/>
        <v>0.05016480000000002</v>
      </c>
      <c r="O47" s="40">
        <f>COUNTIF(Vertices[Eigenvector Centrality],"&gt;= "&amp;N47)-COUNTIF(Vertices[Eigenvector Centrality],"&gt;="&amp;N48)</f>
        <v>0</v>
      </c>
      <c r="P47" s="39">
        <f t="shared" si="16"/>
        <v>4.5679108</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7.4181818181818135</v>
      </c>
      <c r="G48" s="38">
        <f>COUNTIF(Vertices[In-Degree],"&gt;= "&amp;F48)-COUNTIF(Vertices[In-Degree],"&gt;="&amp;F49)</f>
        <v>0</v>
      </c>
      <c r="H48" s="37">
        <f t="shared" si="12"/>
        <v>21.636363636363644</v>
      </c>
      <c r="I48" s="38">
        <f>COUNTIF(Vertices[Out-Degree],"&gt;= "&amp;H48)-COUNTIF(Vertices[Out-Degree],"&gt;="&amp;H49)</f>
        <v>1</v>
      </c>
      <c r="J48" s="37">
        <f t="shared" si="13"/>
        <v>696.4348050181821</v>
      </c>
      <c r="K48" s="38">
        <f>COUNTIF(Vertices[Betweenness Centrality],"&gt;= "&amp;J48)-COUNTIF(Vertices[Betweenness Centrality],"&gt;="&amp;J49)</f>
        <v>0</v>
      </c>
      <c r="L48" s="37">
        <f t="shared" si="14"/>
        <v>0.010845381818181827</v>
      </c>
      <c r="M48" s="38">
        <f>COUNTIF(Vertices[Closeness Centrality],"&gt;= "&amp;L48)-COUNTIF(Vertices[Closeness Centrality],"&gt;="&amp;L49)</f>
        <v>1</v>
      </c>
      <c r="N48" s="37">
        <f t="shared" si="15"/>
        <v>0.05168494545454548</v>
      </c>
      <c r="O48" s="38">
        <f>COUNTIF(Vertices[Eigenvector Centrality],"&gt;= "&amp;N48)-COUNTIF(Vertices[Eigenvector Centrality],"&gt;="&amp;N49)</f>
        <v>0</v>
      </c>
      <c r="P48" s="37">
        <f t="shared" si="16"/>
        <v>4.697131218181818</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7.636363636363631</v>
      </c>
      <c r="G49" s="40">
        <f>COUNTIF(Vertices[In-Degree],"&gt;= "&amp;F49)-COUNTIF(Vertices[In-Degree],"&gt;="&amp;F50)</f>
        <v>0</v>
      </c>
      <c r="H49" s="39">
        <f t="shared" si="12"/>
        <v>22.27272727272728</v>
      </c>
      <c r="I49" s="40">
        <f>COUNTIF(Vertices[Out-Degree],"&gt;= "&amp;H49)-COUNTIF(Vertices[Out-Degree],"&gt;="&amp;H50)</f>
        <v>0</v>
      </c>
      <c r="J49" s="39">
        <f t="shared" si="13"/>
        <v>716.918181636364</v>
      </c>
      <c r="K49" s="40">
        <f>COUNTIF(Vertices[Betweenness Centrality],"&gt;= "&amp;J49)-COUNTIF(Vertices[Betweenness Centrality],"&gt;="&amp;J50)</f>
        <v>0</v>
      </c>
      <c r="L49" s="39">
        <f t="shared" si="14"/>
        <v>0.011164363636363646</v>
      </c>
      <c r="M49" s="40">
        <f>COUNTIF(Vertices[Closeness Centrality],"&gt;= "&amp;L49)-COUNTIF(Vertices[Closeness Centrality],"&gt;="&amp;L50)</f>
        <v>0</v>
      </c>
      <c r="N49" s="39">
        <f t="shared" si="15"/>
        <v>0.05320509090909094</v>
      </c>
      <c r="O49" s="40">
        <f>COUNTIF(Vertices[Eigenvector Centrality],"&gt;= "&amp;N49)-COUNTIF(Vertices[Eigenvector Centrality],"&gt;="&amp;N50)</f>
        <v>0</v>
      </c>
      <c r="P49" s="39">
        <f t="shared" si="16"/>
        <v>4.826351636363636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7.854545454545449</v>
      </c>
      <c r="G50" s="38">
        <f>COUNTIF(Vertices[In-Degree],"&gt;= "&amp;F50)-COUNTIF(Vertices[In-Degree],"&gt;="&amp;F51)</f>
        <v>0</v>
      </c>
      <c r="H50" s="37">
        <f t="shared" si="12"/>
        <v>22.909090909090917</v>
      </c>
      <c r="I50" s="38">
        <f>COUNTIF(Vertices[Out-Degree],"&gt;= "&amp;H50)-COUNTIF(Vertices[Out-Degree],"&gt;="&amp;H51)</f>
        <v>0</v>
      </c>
      <c r="J50" s="37">
        <f t="shared" si="13"/>
        <v>737.4015582545459</v>
      </c>
      <c r="K50" s="38">
        <f>COUNTIF(Vertices[Betweenness Centrality],"&gt;= "&amp;J50)-COUNTIF(Vertices[Betweenness Centrality],"&gt;="&amp;J51)</f>
        <v>0</v>
      </c>
      <c r="L50" s="37">
        <f t="shared" si="14"/>
        <v>0.011483345454545464</v>
      </c>
      <c r="M50" s="38">
        <f>COUNTIF(Vertices[Closeness Centrality],"&gt;= "&amp;L50)-COUNTIF(Vertices[Closeness Centrality],"&gt;="&amp;L51)</f>
        <v>0</v>
      </c>
      <c r="N50" s="37">
        <f t="shared" si="15"/>
        <v>0.054725236363636395</v>
      </c>
      <c r="O50" s="38">
        <f>COUNTIF(Vertices[Eigenvector Centrality],"&gt;= "&amp;N50)-COUNTIF(Vertices[Eigenvector Centrality],"&gt;="&amp;N51)</f>
        <v>0</v>
      </c>
      <c r="P50" s="37">
        <f t="shared" si="16"/>
        <v>4.9555720545454545</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8.072727272727267</v>
      </c>
      <c r="G51" s="40">
        <f>COUNTIF(Vertices[In-Degree],"&gt;= "&amp;F51)-COUNTIF(Vertices[In-Degree],"&gt;="&amp;F52)</f>
        <v>0</v>
      </c>
      <c r="H51" s="39">
        <f t="shared" si="12"/>
        <v>23.545454545454554</v>
      </c>
      <c r="I51" s="40">
        <f>COUNTIF(Vertices[Out-Degree],"&gt;= "&amp;H51)-COUNTIF(Vertices[Out-Degree],"&gt;="&amp;H52)</f>
        <v>0</v>
      </c>
      <c r="J51" s="39">
        <f t="shared" si="13"/>
        <v>757.8849348727277</v>
      </c>
      <c r="K51" s="40">
        <f>COUNTIF(Vertices[Betweenness Centrality],"&gt;= "&amp;J51)-COUNTIF(Vertices[Betweenness Centrality],"&gt;="&amp;J52)</f>
        <v>0</v>
      </c>
      <c r="L51" s="39">
        <f t="shared" si="14"/>
        <v>0.011802327272727283</v>
      </c>
      <c r="M51" s="40">
        <f>COUNTIF(Vertices[Closeness Centrality],"&gt;= "&amp;L51)-COUNTIF(Vertices[Closeness Centrality],"&gt;="&amp;L52)</f>
        <v>0</v>
      </c>
      <c r="N51" s="39">
        <f t="shared" si="15"/>
        <v>0.05624538181818185</v>
      </c>
      <c r="O51" s="40">
        <f>COUNTIF(Vertices[Eigenvector Centrality],"&gt;= "&amp;N51)-COUNTIF(Vertices[Eigenvector Centrality],"&gt;="&amp;N52)</f>
        <v>0</v>
      </c>
      <c r="P51" s="39">
        <f t="shared" si="16"/>
        <v>5.084792472727273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8.290909090909086</v>
      </c>
      <c r="G52" s="38">
        <f>COUNTIF(Vertices[In-Degree],"&gt;= "&amp;F52)-COUNTIF(Vertices[In-Degree],"&gt;="&amp;F53)</f>
        <v>0</v>
      </c>
      <c r="H52" s="37">
        <f t="shared" si="12"/>
        <v>24.18181818181819</v>
      </c>
      <c r="I52" s="38">
        <f>COUNTIF(Vertices[Out-Degree],"&gt;= "&amp;H52)-COUNTIF(Vertices[Out-Degree],"&gt;="&amp;H53)</f>
        <v>0</v>
      </c>
      <c r="J52" s="37">
        <f t="shared" si="13"/>
        <v>778.3683114909096</v>
      </c>
      <c r="K52" s="38">
        <f>COUNTIF(Vertices[Betweenness Centrality],"&gt;= "&amp;J52)-COUNTIF(Vertices[Betweenness Centrality],"&gt;="&amp;J53)</f>
        <v>0</v>
      </c>
      <c r="L52" s="37">
        <f t="shared" si="14"/>
        <v>0.012121309090909102</v>
      </c>
      <c r="M52" s="38">
        <f>COUNTIF(Vertices[Closeness Centrality],"&gt;= "&amp;L52)-COUNTIF(Vertices[Closeness Centrality],"&gt;="&amp;L53)</f>
        <v>0</v>
      </c>
      <c r="N52" s="37">
        <f t="shared" si="15"/>
        <v>0.05776552727272731</v>
      </c>
      <c r="O52" s="38">
        <f>COUNTIF(Vertices[Eigenvector Centrality],"&gt;= "&amp;N52)-COUNTIF(Vertices[Eigenvector Centrality],"&gt;="&amp;N53)</f>
        <v>0</v>
      </c>
      <c r="P52" s="37">
        <f t="shared" si="16"/>
        <v>5.214012890909091</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8.509090909090904</v>
      </c>
      <c r="G53" s="40">
        <f>COUNTIF(Vertices[In-Degree],"&gt;= "&amp;F53)-COUNTIF(Vertices[In-Degree],"&gt;="&amp;F54)</f>
        <v>0</v>
      </c>
      <c r="H53" s="39">
        <f t="shared" si="12"/>
        <v>24.818181818181827</v>
      </c>
      <c r="I53" s="40">
        <f>COUNTIF(Vertices[Out-Degree],"&gt;= "&amp;H53)-COUNTIF(Vertices[Out-Degree],"&gt;="&amp;H54)</f>
        <v>0</v>
      </c>
      <c r="J53" s="39">
        <f t="shared" si="13"/>
        <v>798.8516881090915</v>
      </c>
      <c r="K53" s="40">
        <f>COUNTIF(Vertices[Betweenness Centrality],"&gt;= "&amp;J53)-COUNTIF(Vertices[Betweenness Centrality],"&gt;="&amp;J54)</f>
        <v>0</v>
      </c>
      <c r="L53" s="39">
        <f t="shared" si="14"/>
        <v>0.01244029090909092</v>
      </c>
      <c r="M53" s="40">
        <f>COUNTIF(Vertices[Closeness Centrality],"&gt;= "&amp;L53)-COUNTIF(Vertices[Closeness Centrality],"&gt;="&amp;L54)</f>
        <v>0</v>
      </c>
      <c r="N53" s="39">
        <f t="shared" si="15"/>
        <v>0.05928567272727277</v>
      </c>
      <c r="O53" s="40">
        <f>COUNTIF(Vertices[Eigenvector Centrality],"&gt;= "&amp;N53)-COUNTIF(Vertices[Eigenvector Centrality],"&gt;="&amp;N54)</f>
        <v>1</v>
      </c>
      <c r="P53" s="39">
        <f t="shared" si="16"/>
        <v>5.343233309090909</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8.727272727272723</v>
      </c>
      <c r="G54" s="38">
        <f>COUNTIF(Vertices[In-Degree],"&gt;= "&amp;F54)-COUNTIF(Vertices[In-Degree],"&gt;="&amp;F55)</f>
        <v>0</v>
      </c>
      <c r="H54" s="37">
        <f t="shared" si="12"/>
        <v>25.454545454545464</v>
      </c>
      <c r="I54" s="38">
        <f>COUNTIF(Vertices[Out-Degree],"&gt;= "&amp;H54)-COUNTIF(Vertices[Out-Degree],"&gt;="&amp;H55)</f>
        <v>0</v>
      </c>
      <c r="J54" s="37">
        <f t="shared" si="13"/>
        <v>819.3350647272733</v>
      </c>
      <c r="K54" s="38">
        <f>COUNTIF(Vertices[Betweenness Centrality],"&gt;= "&amp;J54)-COUNTIF(Vertices[Betweenness Centrality],"&gt;="&amp;J55)</f>
        <v>0</v>
      </c>
      <c r="L54" s="37">
        <f t="shared" si="14"/>
        <v>0.012759272727272739</v>
      </c>
      <c r="M54" s="38">
        <f>COUNTIF(Vertices[Closeness Centrality],"&gt;= "&amp;L54)-COUNTIF(Vertices[Closeness Centrality],"&gt;="&amp;L55)</f>
        <v>2</v>
      </c>
      <c r="N54" s="37">
        <f t="shared" si="15"/>
        <v>0.060805818181818225</v>
      </c>
      <c r="O54" s="38">
        <f>COUNTIF(Vertices[Eigenvector Centrality],"&gt;= "&amp;N54)-COUNTIF(Vertices[Eigenvector Centrality],"&gt;="&amp;N55)</f>
        <v>0</v>
      </c>
      <c r="P54" s="37">
        <f t="shared" si="16"/>
        <v>5.472453727272727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8.945454545454542</v>
      </c>
      <c r="G55" s="40">
        <f>COUNTIF(Vertices[In-Degree],"&gt;= "&amp;F55)-COUNTIF(Vertices[In-Degree],"&gt;="&amp;F56)</f>
        <v>0</v>
      </c>
      <c r="H55" s="39">
        <f t="shared" si="12"/>
        <v>26.0909090909091</v>
      </c>
      <c r="I55" s="40">
        <f>COUNTIF(Vertices[Out-Degree],"&gt;= "&amp;H55)-COUNTIF(Vertices[Out-Degree],"&gt;="&amp;H56)</f>
        <v>0</v>
      </c>
      <c r="J55" s="39">
        <f t="shared" si="13"/>
        <v>839.8184413454552</v>
      </c>
      <c r="K55" s="40">
        <f>COUNTIF(Vertices[Betweenness Centrality],"&gt;= "&amp;J55)-COUNTIF(Vertices[Betweenness Centrality],"&gt;="&amp;J56)</f>
        <v>0</v>
      </c>
      <c r="L55" s="39">
        <f t="shared" si="14"/>
        <v>0.013078254545454557</v>
      </c>
      <c r="M55" s="40">
        <f>COUNTIF(Vertices[Closeness Centrality],"&gt;= "&amp;L55)-COUNTIF(Vertices[Closeness Centrality],"&gt;="&amp;L56)</f>
        <v>0</v>
      </c>
      <c r="N55" s="39">
        <f t="shared" si="15"/>
        <v>0.06232596363636368</v>
      </c>
      <c r="O55" s="40">
        <f>COUNTIF(Vertices[Eigenvector Centrality],"&gt;= "&amp;N55)-COUNTIF(Vertices[Eigenvector Centrality],"&gt;="&amp;N56)</f>
        <v>0</v>
      </c>
      <c r="P55" s="39">
        <f t="shared" si="16"/>
        <v>5.601674145454545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9.16363636363636</v>
      </c>
      <c r="G56" s="38">
        <f>COUNTIF(Vertices[In-Degree],"&gt;= "&amp;F56)-COUNTIF(Vertices[In-Degree],"&gt;="&amp;F57)</f>
        <v>0</v>
      </c>
      <c r="H56" s="37">
        <f t="shared" si="12"/>
        <v>26.727272727272737</v>
      </c>
      <c r="I56" s="38">
        <f>COUNTIF(Vertices[Out-Degree],"&gt;= "&amp;H56)-COUNTIF(Vertices[Out-Degree],"&gt;="&amp;H57)</f>
        <v>1</v>
      </c>
      <c r="J56" s="37">
        <f t="shared" si="13"/>
        <v>860.3018179636371</v>
      </c>
      <c r="K56" s="38">
        <f>COUNTIF(Vertices[Betweenness Centrality],"&gt;= "&amp;J56)-COUNTIF(Vertices[Betweenness Centrality],"&gt;="&amp;J57)</f>
        <v>0</v>
      </c>
      <c r="L56" s="37">
        <f t="shared" si="14"/>
        <v>0.013397236363636376</v>
      </c>
      <c r="M56" s="38">
        <f>COUNTIF(Vertices[Closeness Centrality],"&gt;= "&amp;L56)-COUNTIF(Vertices[Closeness Centrality],"&gt;="&amp;L57)</f>
        <v>1</v>
      </c>
      <c r="N56" s="37">
        <f t="shared" si="15"/>
        <v>0.06384610909090914</v>
      </c>
      <c r="O56" s="38">
        <f>COUNTIF(Vertices[Eigenvector Centrality],"&gt;= "&amp;N56)-COUNTIF(Vertices[Eigenvector Centrality],"&gt;="&amp;N57)</f>
        <v>2</v>
      </c>
      <c r="P56" s="37">
        <f t="shared" si="16"/>
        <v>5.7308945636363635</v>
      </c>
      <c r="Q56" s="38">
        <f>COUNTIF(Vertices[PageRank],"&gt;= "&amp;P56)-COUNTIF(Vertices[PageRank],"&gt;="&amp;P57)</f>
        <v>1</v>
      </c>
      <c r="R56" s="37">
        <f t="shared" si="17"/>
        <v>0.7636363636363638</v>
      </c>
      <c r="S56" s="43">
        <f>COUNTIF(Vertices[Clustering Coefficient],"&gt;= "&amp;R56)-COUNTIF(Vertices[Clustering Coefficient],"&gt;="&amp;R57)</f>
        <v>13</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12</v>
      </c>
      <c r="G57" s="42">
        <f>COUNTIF(Vertices[In-Degree],"&gt;= "&amp;F57)-COUNTIF(Vertices[In-Degree],"&gt;="&amp;F58)</f>
        <v>1</v>
      </c>
      <c r="H57" s="41">
        <f>MAX(Vertices[Out-Degree])</f>
        <v>35</v>
      </c>
      <c r="I57" s="42">
        <f>COUNTIF(Vertices[Out-Degree],"&gt;= "&amp;H57)-COUNTIF(Vertices[Out-Degree],"&gt;="&amp;H58)</f>
        <v>1</v>
      </c>
      <c r="J57" s="41">
        <f>MAX(Vertices[Betweenness Centrality])</f>
        <v>1126.585714</v>
      </c>
      <c r="K57" s="42">
        <f>COUNTIF(Vertices[Betweenness Centrality],"&gt;= "&amp;J57)-COUNTIF(Vertices[Betweenness Centrality],"&gt;="&amp;J58)</f>
        <v>1</v>
      </c>
      <c r="L57" s="41">
        <f>MAX(Vertices[Closeness Centrality])</f>
        <v>0.017544</v>
      </c>
      <c r="M57" s="42">
        <f>COUNTIF(Vertices[Closeness Centrality],"&gt;= "&amp;L57)-COUNTIF(Vertices[Closeness Centrality],"&gt;="&amp;L58)</f>
        <v>1</v>
      </c>
      <c r="N57" s="41">
        <f>MAX(Vertices[Eigenvector Centrality])</f>
        <v>0.083608</v>
      </c>
      <c r="O57" s="42">
        <f>COUNTIF(Vertices[Eigenvector Centrality],"&gt;= "&amp;N57)-COUNTIF(Vertices[Eigenvector Centrality],"&gt;="&amp;N58)</f>
        <v>1</v>
      </c>
      <c r="P57" s="41">
        <f>MAX(Vertices[PageRank])</f>
        <v>7.41076</v>
      </c>
      <c r="Q57" s="42">
        <f>COUNTIF(Vertices[PageRank],"&gt;= "&amp;P57)-COUNTIF(Vertices[PageRank],"&gt;="&amp;P58)</f>
        <v>1</v>
      </c>
      <c r="R57" s="41">
        <f>MAX(Vertices[Clustering Coefficient])</f>
        <v>1</v>
      </c>
      <c r="S57" s="45">
        <f>COUNTIF(Vertices[Clustering Coefficient],"&gt;= "&amp;R57)-COUNTIF(Vertices[Clustering Coefficient],"&gt;="&amp;R58)</f>
        <v>11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12</v>
      </c>
    </row>
    <row r="71" spans="1:2" ht="15">
      <c r="A71" s="33" t="s">
        <v>90</v>
      </c>
      <c r="B71" s="47">
        <f>_xlfn.IFERROR(AVERAGE(Vertices[In-Degree]),NoMetricMessage)</f>
        <v>2.84</v>
      </c>
    </row>
    <row r="72" spans="1:2" ht="15">
      <c r="A72" s="33" t="s">
        <v>91</v>
      </c>
      <c r="B72" s="47">
        <f>_xlfn.IFERROR(MEDIAN(Vertices[In-Degree]),NoMetricMessage)</f>
        <v>3</v>
      </c>
    </row>
    <row r="83" spans="1:2" ht="15">
      <c r="A83" s="33" t="s">
        <v>94</v>
      </c>
      <c r="B83" s="46">
        <f>IF(COUNT(Vertices[Out-Degree])&gt;0,H2,NoMetricMessage)</f>
        <v>0</v>
      </c>
    </row>
    <row r="84" spans="1:2" ht="15">
      <c r="A84" s="33" t="s">
        <v>95</v>
      </c>
      <c r="B84" s="46">
        <f>IF(COUNT(Vertices[Out-Degree])&gt;0,H57,NoMetricMessage)</f>
        <v>35</v>
      </c>
    </row>
    <row r="85" spans="1:2" ht="15">
      <c r="A85" s="33" t="s">
        <v>96</v>
      </c>
      <c r="B85" s="47">
        <f>_xlfn.IFERROR(AVERAGE(Vertices[Out-Degree]),NoMetricMessage)</f>
        <v>2.84</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1126.585714</v>
      </c>
    </row>
    <row r="99" spans="1:2" ht="15">
      <c r="A99" s="33" t="s">
        <v>102</v>
      </c>
      <c r="B99" s="47">
        <f>_xlfn.IFERROR(AVERAGE(Vertices[Betweenness Centrality]),NoMetricMessage)</f>
        <v>52.76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0.017544</v>
      </c>
    </row>
    <row r="113" spans="1:2" ht="15">
      <c r="A113" s="33" t="s">
        <v>108</v>
      </c>
      <c r="B113" s="47">
        <f>_xlfn.IFERROR(AVERAGE(Vertices[Closeness Centrality]),NoMetricMessage)</f>
        <v>0.009914860000000003</v>
      </c>
    </row>
    <row r="114" spans="1:2" ht="15">
      <c r="A114" s="33" t="s">
        <v>109</v>
      </c>
      <c r="B114" s="47">
        <f>_xlfn.IFERROR(MEDIAN(Vertices[Closeness Centrality]),NoMetricMessage)</f>
        <v>0.010102</v>
      </c>
    </row>
    <row r="125" spans="1:2" ht="15">
      <c r="A125" s="33" t="s">
        <v>112</v>
      </c>
      <c r="B125" s="47">
        <f>IF(COUNT(Vertices[Eigenvector Centrality])&gt;0,N2,NoMetricMessage)</f>
        <v>0</v>
      </c>
    </row>
    <row r="126" spans="1:2" ht="15">
      <c r="A126" s="33" t="s">
        <v>113</v>
      </c>
      <c r="B126" s="47">
        <f>IF(COUNT(Vertices[Eigenvector Centrality])&gt;0,N57,NoMetricMessage)</f>
        <v>0.083608</v>
      </c>
    </row>
    <row r="127" spans="1:2" ht="15">
      <c r="A127" s="33" t="s">
        <v>114</v>
      </c>
      <c r="B127" s="47">
        <f>_xlfn.IFERROR(AVERAGE(Vertices[Eigenvector Centrality]),NoMetricMessage)</f>
        <v>0.020000000000000004</v>
      </c>
    </row>
    <row r="128" spans="1:2" ht="15">
      <c r="A128" s="33" t="s">
        <v>115</v>
      </c>
      <c r="B128" s="47">
        <f>_xlfn.IFERROR(MEDIAN(Vertices[Eigenvector Centrality]),NoMetricMessage)</f>
        <v>0.0163575</v>
      </c>
    </row>
    <row r="139" spans="1:2" ht="15">
      <c r="A139" s="33" t="s">
        <v>140</v>
      </c>
      <c r="B139" s="47">
        <f>IF(COUNT(Vertices[PageRank])&gt;0,P2,NoMetricMessage)</f>
        <v>0.303637</v>
      </c>
    </row>
    <row r="140" spans="1:2" ht="15">
      <c r="A140" s="33" t="s">
        <v>141</v>
      </c>
      <c r="B140" s="47">
        <f>IF(COUNT(Vertices[PageRank])&gt;0,P57,NoMetricMessage)</f>
        <v>7.41076</v>
      </c>
    </row>
    <row r="141" spans="1:2" ht="15">
      <c r="A141" s="33" t="s">
        <v>142</v>
      </c>
      <c r="B141" s="47">
        <f>_xlfn.IFERROR(AVERAGE(Vertices[PageRank]),NoMetricMessage)</f>
        <v>0.9999888799999992</v>
      </c>
    </row>
    <row r="142" spans="1:2" ht="15">
      <c r="A142" s="33" t="s">
        <v>143</v>
      </c>
      <c r="B142" s="47">
        <f>_xlfn.IFERROR(MEDIAN(Vertices[PageRank]),NoMetricMessage)</f>
        <v>0.718073</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0.5290007247654304</v>
      </c>
    </row>
    <row r="156" spans="1:2" ht="15">
      <c r="A156" s="33" t="s">
        <v>121</v>
      </c>
      <c r="B156" s="47">
        <f>_xlfn.IFERROR(MEDIAN(Vertices[Clustering Coefficient]),NoMetricMessage)</f>
        <v>0.55</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943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13" t="s">
        <v>206</v>
      </c>
    </row>
    <row r="22" spans="4:11" ht="409.5">
      <c r="D22">
        <v>10</v>
      </c>
      <c r="J22" t="s">
        <v>204</v>
      </c>
      <c r="K22" s="13" t="s">
        <v>1238</v>
      </c>
    </row>
    <row r="23" spans="4:11" ht="409.5">
      <c r="D23">
        <v>11</v>
      </c>
      <c r="J23" t="s">
        <v>205</v>
      </c>
      <c r="K23" s="13" t="s">
        <v>1239</v>
      </c>
    </row>
    <row r="24" spans="10:11" ht="409.5">
      <c r="J24" t="s">
        <v>211</v>
      </c>
      <c r="K24" s="13" t="s">
        <v>1237</v>
      </c>
    </row>
    <row r="25" spans="10:11" ht="15">
      <c r="J25" t="s">
        <v>277</v>
      </c>
      <c r="K25" t="s">
        <v>1235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s>
  <sheetData>
    <row r="1" spans="1:12" ht="14.5" customHeight="1">
      <c r="A1" s="13" t="s">
        <v>217</v>
      </c>
      <c r="B1" s="13" t="s">
        <v>218</v>
      </c>
      <c r="C1" s="67" t="s">
        <v>958</v>
      </c>
      <c r="D1" s="67" t="s">
        <v>960</v>
      </c>
      <c r="E1" s="13" t="s">
        <v>959</v>
      </c>
      <c r="F1" s="13" t="s">
        <v>962</v>
      </c>
      <c r="G1" s="13" t="s">
        <v>961</v>
      </c>
      <c r="H1" s="13" t="s">
        <v>964</v>
      </c>
      <c r="I1" s="67" t="s">
        <v>963</v>
      </c>
      <c r="J1" s="67" t="s">
        <v>966</v>
      </c>
      <c r="K1" s="13" t="s">
        <v>965</v>
      </c>
      <c r="L1" s="13" t="s">
        <v>967</v>
      </c>
    </row>
    <row r="2" spans="1:12" ht="15">
      <c r="A2" s="103" t="s">
        <v>392</v>
      </c>
      <c r="B2" s="67">
        <v>5</v>
      </c>
      <c r="C2" s="67"/>
      <c r="D2" s="67"/>
      <c r="E2" s="103" t="s">
        <v>392</v>
      </c>
      <c r="F2" s="67">
        <v>4</v>
      </c>
      <c r="G2" s="103" t="s">
        <v>391</v>
      </c>
      <c r="H2" s="67">
        <v>3</v>
      </c>
      <c r="I2" s="67"/>
      <c r="J2" s="67"/>
      <c r="K2" s="103" t="s">
        <v>391</v>
      </c>
      <c r="L2" s="67">
        <v>1</v>
      </c>
    </row>
    <row r="3" spans="1:12" ht="15">
      <c r="A3" s="103" t="s">
        <v>391</v>
      </c>
      <c r="B3" s="67">
        <v>4</v>
      </c>
      <c r="C3" s="67"/>
      <c r="D3" s="67"/>
      <c r="E3" s="103" t="s">
        <v>395</v>
      </c>
      <c r="F3" s="67">
        <v>1</v>
      </c>
      <c r="G3" s="103" t="s">
        <v>392</v>
      </c>
      <c r="H3" s="67">
        <v>1</v>
      </c>
      <c r="I3" s="67"/>
      <c r="J3" s="67"/>
      <c r="K3" s="67"/>
      <c r="L3" s="67"/>
    </row>
    <row r="4" spans="1:12" ht="14.5" customHeight="1">
      <c r="A4" s="103" t="s">
        <v>394</v>
      </c>
      <c r="B4" s="67">
        <v>1</v>
      </c>
      <c r="C4" s="67"/>
      <c r="D4" s="67"/>
      <c r="E4" s="103" t="s">
        <v>396</v>
      </c>
      <c r="F4" s="67">
        <v>1</v>
      </c>
      <c r="G4" s="103" t="s">
        <v>394</v>
      </c>
      <c r="H4" s="67">
        <v>1</v>
      </c>
      <c r="I4" s="67"/>
      <c r="J4" s="67"/>
      <c r="K4" s="67"/>
      <c r="L4" s="67"/>
    </row>
    <row r="5" spans="1:12" ht="15">
      <c r="A5" s="103" t="s">
        <v>393</v>
      </c>
      <c r="B5" s="67">
        <v>1</v>
      </c>
      <c r="C5" s="67"/>
      <c r="D5" s="67"/>
      <c r="E5" s="67"/>
      <c r="F5" s="67"/>
      <c r="G5" s="103" t="s">
        <v>393</v>
      </c>
      <c r="H5" s="67">
        <v>1</v>
      </c>
      <c r="I5" s="67"/>
      <c r="J5" s="67"/>
      <c r="K5" s="67"/>
      <c r="L5" s="67"/>
    </row>
    <row r="6" spans="1:12" ht="15">
      <c r="A6" s="103" t="s">
        <v>396</v>
      </c>
      <c r="B6" s="67">
        <v>1</v>
      </c>
      <c r="C6" s="67"/>
      <c r="D6" s="67"/>
      <c r="E6" s="67"/>
      <c r="F6" s="67"/>
      <c r="G6" s="67"/>
      <c r="H6" s="67"/>
      <c r="I6" s="67"/>
      <c r="J6" s="67"/>
      <c r="K6" s="67"/>
      <c r="L6" s="67"/>
    </row>
    <row r="7" spans="1:12" ht="14.5" customHeight="1">
      <c r="A7" s="103" t="s">
        <v>395</v>
      </c>
      <c r="B7" s="67">
        <v>1</v>
      </c>
      <c r="C7" s="67"/>
      <c r="D7" s="67"/>
      <c r="E7" s="67"/>
      <c r="F7" s="67"/>
      <c r="G7" s="67"/>
      <c r="H7" s="67"/>
      <c r="I7" s="67"/>
      <c r="J7" s="67"/>
      <c r="K7" s="67"/>
      <c r="L7" s="67"/>
    </row>
    <row r="10" spans="1:12" ht="14.5" customHeight="1">
      <c r="A10" s="13" t="s">
        <v>220</v>
      </c>
      <c r="B10" s="13" t="s">
        <v>218</v>
      </c>
      <c r="C10" s="67" t="s">
        <v>970</v>
      </c>
      <c r="D10" s="67" t="s">
        <v>960</v>
      </c>
      <c r="E10" s="13" t="s">
        <v>971</v>
      </c>
      <c r="F10" s="13" t="s">
        <v>962</v>
      </c>
      <c r="G10" s="13" t="s">
        <v>972</v>
      </c>
      <c r="H10" s="13" t="s">
        <v>964</v>
      </c>
      <c r="I10" s="67" t="s">
        <v>973</v>
      </c>
      <c r="J10" s="67" t="s">
        <v>966</v>
      </c>
      <c r="K10" s="13" t="s">
        <v>974</v>
      </c>
      <c r="L10" s="13" t="s">
        <v>967</v>
      </c>
    </row>
    <row r="11" spans="1:12" ht="15">
      <c r="A11" s="67" t="s">
        <v>397</v>
      </c>
      <c r="B11" s="67">
        <v>10</v>
      </c>
      <c r="C11" s="67"/>
      <c r="D11" s="67"/>
      <c r="E11" s="67" t="s">
        <v>397</v>
      </c>
      <c r="F11" s="67">
        <v>5</v>
      </c>
      <c r="G11" s="67" t="s">
        <v>397</v>
      </c>
      <c r="H11" s="67">
        <v>4</v>
      </c>
      <c r="I11" s="67"/>
      <c r="J11" s="67"/>
      <c r="K11" s="67" t="s">
        <v>397</v>
      </c>
      <c r="L11" s="67">
        <v>1</v>
      </c>
    </row>
    <row r="12" spans="1:12" ht="15">
      <c r="A12" s="67" t="s">
        <v>398</v>
      </c>
      <c r="B12" s="67">
        <v>2</v>
      </c>
      <c r="C12" s="67"/>
      <c r="D12" s="67"/>
      <c r="E12" s="67" t="s">
        <v>399</v>
      </c>
      <c r="F12" s="67">
        <v>1</v>
      </c>
      <c r="G12" s="67" t="s">
        <v>398</v>
      </c>
      <c r="H12" s="67">
        <v>2</v>
      </c>
      <c r="I12" s="67"/>
      <c r="J12" s="67"/>
      <c r="K12" s="67"/>
      <c r="L12" s="67"/>
    </row>
    <row r="13" spans="1:12" ht="15">
      <c r="A13" s="67" t="s">
        <v>399</v>
      </c>
      <c r="B13" s="67">
        <v>1</v>
      </c>
      <c r="C13" s="67"/>
      <c r="D13" s="67"/>
      <c r="E13" s="67"/>
      <c r="F13" s="67"/>
      <c r="G13" s="67"/>
      <c r="H13" s="67"/>
      <c r="I13" s="67"/>
      <c r="J13" s="67"/>
      <c r="K13" s="67"/>
      <c r="L13" s="67"/>
    </row>
    <row r="16" spans="1:12" ht="14.5" customHeight="1">
      <c r="A16" s="13" t="s">
        <v>222</v>
      </c>
      <c r="B16" s="13" t="s">
        <v>218</v>
      </c>
      <c r="C16" s="13" t="s">
        <v>983</v>
      </c>
      <c r="D16" s="13" t="s">
        <v>960</v>
      </c>
      <c r="E16" s="13" t="s">
        <v>984</v>
      </c>
      <c r="F16" s="13" t="s">
        <v>962</v>
      </c>
      <c r="G16" s="13" t="s">
        <v>985</v>
      </c>
      <c r="H16" s="13" t="s">
        <v>964</v>
      </c>
      <c r="I16" s="13" t="s">
        <v>986</v>
      </c>
      <c r="J16" s="13" t="s">
        <v>966</v>
      </c>
      <c r="K16" s="13" t="s">
        <v>987</v>
      </c>
      <c r="L16" s="13" t="s">
        <v>967</v>
      </c>
    </row>
    <row r="17" spans="1:12" ht="15">
      <c r="A17" s="67" t="s">
        <v>407</v>
      </c>
      <c r="B17" s="67">
        <v>41</v>
      </c>
      <c r="C17" s="67" t="s">
        <v>407</v>
      </c>
      <c r="D17" s="67">
        <v>5</v>
      </c>
      <c r="E17" s="67" t="s">
        <v>407</v>
      </c>
      <c r="F17" s="67">
        <v>14</v>
      </c>
      <c r="G17" s="67" t="s">
        <v>407</v>
      </c>
      <c r="H17" s="67">
        <v>18</v>
      </c>
      <c r="I17" s="67" t="s">
        <v>977</v>
      </c>
      <c r="J17" s="67">
        <v>3</v>
      </c>
      <c r="K17" s="67" t="s">
        <v>977</v>
      </c>
      <c r="L17" s="67">
        <v>1</v>
      </c>
    </row>
    <row r="18" spans="1:12" ht="14.5" customHeight="1">
      <c r="A18" s="67" t="s">
        <v>977</v>
      </c>
      <c r="B18" s="67">
        <v>24</v>
      </c>
      <c r="C18" s="67" t="s">
        <v>977</v>
      </c>
      <c r="D18" s="67">
        <v>2</v>
      </c>
      <c r="E18" s="67" t="s">
        <v>977</v>
      </c>
      <c r="F18" s="67">
        <v>9</v>
      </c>
      <c r="G18" s="67" t="s">
        <v>977</v>
      </c>
      <c r="H18" s="67">
        <v>9</v>
      </c>
      <c r="I18" s="67" t="s">
        <v>407</v>
      </c>
      <c r="J18" s="67">
        <v>3</v>
      </c>
      <c r="K18" s="67" t="s">
        <v>407</v>
      </c>
      <c r="L18" s="67">
        <v>1</v>
      </c>
    </row>
    <row r="19" spans="1:12" ht="15">
      <c r="A19" s="67" t="s">
        <v>978</v>
      </c>
      <c r="B19" s="67">
        <v>12</v>
      </c>
      <c r="C19" s="67" t="s">
        <v>978</v>
      </c>
      <c r="D19" s="67">
        <v>2</v>
      </c>
      <c r="E19" s="67" t="s">
        <v>978</v>
      </c>
      <c r="F19" s="67">
        <v>4</v>
      </c>
      <c r="G19" s="67" t="s">
        <v>978</v>
      </c>
      <c r="H19" s="67">
        <v>5</v>
      </c>
      <c r="I19" s="67"/>
      <c r="J19" s="67"/>
      <c r="K19" s="67" t="s">
        <v>978</v>
      </c>
      <c r="L19" s="67">
        <v>1</v>
      </c>
    </row>
    <row r="20" spans="1:12" ht="15">
      <c r="A20" s="67" t="s">
        <v>979</v>
      </c>
      <c r="B20" s="67">
        <v>12</v>
      </c>
      <c r="C20" s="67" t="s">
        <v>979</v>
      </c>
      <c r="D20" s="67">
        <v>2</v>
      </c>
      <c r="E20" s="67" t="s">
        <v>979</v>
      </c>
      <c r="F20" s="67">
        <v>4</v>
      </c>
      <c r="G20" s="67" t="s">
        <v>979</v>
      </c>
      <c r="H20" s="67">
        <v>5</v>
      </c>
      <c r="I20" s="67"/>
      <c r="J20" s="67"/>
      <c r="K20" s="67" t="s">
        <v>979</v>
      </c>
      <c r="L20" s="67">
        <v>1</v>
      </c>
    </row>
    <row r="21" spans="1:12" ht="14.5" customHeight="1">
      <c r="A21" s="67" t="s">
        <v>980</v>
      </c>
      <c r="B21" s="67">
        <v>1</v>
      </c>
      <c r="C21" s="67" t="s">
        <v>980</v>
      </c>
      <c r="D21" s="67">
        <v>1</v>
      </c>
      <c r="E21" s="67" t="s">
        <v>982</v>
      </c>
      <c r="F21" s="67">
        <v>1</v>
      </c>
      <c r="G21" s="67" t="s">
        <v>981</v>
      </c>
      <c r="H21" s="67">
        <v>1</v>
      </c>
      <c r="I21" s="67"/>
      <c r="J21" s="67"/>
      <c r="K21" s="67"/>
      <c r="L21" s="67"/>
    </row>
    <row r="22" spans="1:12" ht="15">
      <c r="A22" s="67" t="s">
        <v>981</v>
      </c>
      <c r="B22" s="67">
        <v>1</v>
      </c>
      <c r="C22" s="67"/>
      <c r="D22" s="67"/>
      <c r="E22" s="67"/>
      <c r="F22" s="67"/>
      <c r="G22" s="67"/>
      <c r="H22" s="67"/>
      <c r="I22" s="67"/>
      <c r="J22" s="67"/>
      <c r="K22" s="67"/>
      <c r="L22" s="67"/>
    </row>
    <row r="23" spans="1:12" ht="15">
      <c r="A23" s="67" t="s">
        <v>982</v>
      </c>
      <c r="B23" s="67">
        <v>1</v>
      </c>
      <c r="C23" s="67"/>
      <c r="D23" s="67"/>
      <c r="E23" s="67"/>
      <c r="F23" s="67"/>
      <c r="G23" s="67"/>
      <c r="H23" s="67"/>
      <c r="I23" s="67"/>
      <c r="J23" s="67"/>
      <c r="K23" s="67"/>
      <c r="L23" s="67"/>
    </row>
    <row r="24" ht="14.5" customHeight="1"/>
    <row r="26" spans="1:12" ht="14.5" customHeight="1">
      <c r="A26" s="13" t="s">
        <v>224</v>
      </c>
      <c r="B26" s="13" t="s">
        <v>218</v>
      </c>
      <c r="C26" s="13" t="s">
        <v>996</v>
      </c>
      <c r="D26" s="13" t="s">
        <v>960</v>
      </c>
      <c r="E26" s="13" t="s">
        <v>999</v>
      </c>
      <c r="F26" s="13" t="s">
        <v>962</v>
      </c>
      <c r="G26" s="13" t="s">
        <v>1005</v>
      </c>
      <c r="H26" s="13" t="s">
        <v>964</v>
      </c>
      <c r="I26" s="13" t="s">
        <v>1010</v>
      </c>
      <c r="J26" s="13" t="s">
        <v>966</v>
      </c>
      <c r="K26" s="67" t="s">
        <v>1018</v>
      </c>
      <c r="L26" s="67" t="s">
        <v>967</v>
      </c>
    </row>
    <row r="27" spans="1:12" ht="14.5" customHeight="1">
      <c r="A27" s="71" t="s">
        <v>225</v>
      </c>
      <c r="B27" s="71">
        <v>24</v>
      </c>
      <c r="C27" s="71" t="s">
        <v>991</v>
      </c>
      <c r="D27" s="71">
        <v>6</v>
      </c>
      <c r="E27" s="71" t="s">
        <v>991</v>
      </c>
      <c r="F27" s="71">
        <v>16</v>
      </c>
      <c r="G27" s="71" t="s">
        <v>991</v>
      </c>
      <c r="H27" s="71">
        <v>23</v>
      </c>
      <c r="I27" s="71" t="s">
        <v>1011</v>
      </c>
      <c r="J27" s="71">
        <v>6</v>
      </c>
      <c r="K27" s="71"/>
      <c r="L27" s="71"/>
    </row>
    <row r="28" spans="1:12" ht="15">
      <c r="A28" s="71" t="s">
        <v>226</v>
      </c>
      <c r="B28" s="71">
        <v>10</v>
      </c>
      <c r="C28" s="71" t="s">
        <v>346</v>
      </c>
      <c r="D28" s="71">
        <v>4</v>
      </c>
      <c r="E28" s="71" t="s">
        <v>992</v>
      </c>
      <c r="F28" s="71">
        <v>12</v>
      </c>
      <c r="G28" s="71" t="s">
        <v>992</v>
      </c>
      <c r="H28" s="71">
        <v>14</v>
      </c>
      <c r="I28" s="71" t="s">
        <v>1012</v>
      </c>
      <c r="J28" s="71">
        <v>3</v>
      </c>
      <c r="K28" s="71"/>
      <c r="L28" s="71"/>
    </row>
    <row r="29" spans="1:12" ht="15">
      <c r="A29" s="71" t="s">
        <v>227</v>
      </c>
      <c r="B29" s="71">
        <v>0</v>
      </c>
      <c r="C29" s="71" t="s">
        <v>997</v>
      </c>
      <c r="D29" s="71">
        <v>4</v>
      </c>
      <c r="E29" s="71" t="s">
        <v>993</v>
      </c>
      <c r="F29" s="71">
        <v>6</v>
      </c>
      <c r="G29" s="71" t="s">
        <v>994</v>
      </c>
      <c r="H29" s="71">
        <v>5</v>
      </c>
      <c r="I29" s="71" t="s">
        <v>339</v>
      </c>
      <c r="J29" s="71">
        <v>3</v>
      </c>
      <c r="K29" s="71"/>
      <c r="L29" s="71"/>
    </row>
    <row r="30" spans="1:12" ht="15">
      <c r="A30" s="71" t="s">
        <v>228</v>
      </c>
      <c r="B30" s="71">
        <v>913</v>
      </c>
      <c r="C30" s="71" t="s">
        <v>992</v>
      </c>
      <c r="D30" s="71">
        <v>4</v>
      </c>
      <c r="E30" s="71" t="s">
        <v>1000</v>
      </c>
      <c r="F30" s="71">
        <v>6</v>
      </c>
      <c r="G30" s="71" t="s">
        <v>995</v>
      </c>
      <c r="H30" s="71">
        <v>5</v>
      </c>
      <c r="I30" s="71" t="s">
        <v>1013</v>
      </c>
      <c r="J30" s="71">
        <v>3</v>
      </c>
      <c r="K30" s="71"/>
      <c r="L30" s="71"/>
    </row>
    <row r="31" spans="1:12" ht="15">
      <c r="A31" s="71" t="s">
        <v>229</v>
      </c>
      <c r="B31" s="71">
        <v>947</v>
      </c>
      <c r="C31" s="71" t="s">
        <v>344</v>
      </c>
      <c r="D31" s="71">
        <v>3</v>
      </c>
      <c r="E31" s="71" t="s">
        <v>1001</v>
      </c>
      <c r="F31" s="71">
        <v>4</v>
      </c>
      <c r="G31" s="71" t="s">
        <v>993</v>
      </c>
      <c r="H31" s="71">
        <v>5</v>
      </c>
      <c r="I31" s="71" t="s">
        <v>1014</v>
      </c>
      <c r="J31" s="71">
        <v>3</v>
      </c>
      <c r="K31" s="71"/>
      <c r="L31" s="71"/>
    </row>
    <row r="32" spans="1:12" ht="15">
      <c r="A32" s="71" t="s">
        <v>991</v>
      </c>
      <c r="B32" s="71">
        <v>49</v>
      </c>
      <c r="C32" s="71" t="s">
        <v>343</v>
      </c>
      <c r="D32" s="71">
        <v>3</v>
      </c>
      <c r="E32" s="71" t="s">
        <v>1002</v>
      </c>
      <c r="F32" s="71">
        <v>4</v>
      </c>
      <c r="G32" s="71" t="s">
        <v>1000</v>
      </c>
      <c r="H32" s="71">
        <v>4</v>
      </c>
      <c r="I32" s="71" t="s">
        <v>1015</v>
      </c>
      <c r="J32" s="71">
        <v>3</v>
      </c>
      <c r="K32" s="71"/>
      <c r="L32" s="71"/>
    </row>
    <row r="33" spans="1:12" ht="15">
      <c r="A33" s="71" t="s">
        <v>992</v>
      </c>
      <c r="B33" s="71">
        <v>34</v>
      </c>
      <c r="C33" s="71" t="s">
        <v>345</v>
      </c>
      <c r="D33" s="71">
        <v>3</v>
      </c>
      <c r="E33" s="71" t="s">
        <v>994</v>
      </c>
      <c r="F33" s="71">
        <v>4</v>
      </c>
      <c r="G33" s="71" t="s">
        <v>1006</v>
      </c>
      <c r="H33" s="71">
        <v>4</v>
      </c>
      <c r="I33" s="71" t="s">
        <v>1016</v>
      </c>
      <c r="J33" s="71">
        <v>3</v>
      </c>
      <c r="K33" s="71"/>
      <c r="L33" s="71"/>
    </row>
    <row r="34" spans="1:12" ht="15">
      <c r="A34" s="71" t="s">
        <v>993</v>
      </c>
      <c r="B34" s="71">
        <v>13</v>
      </c>
      <c r="C34" s="71" t="s">
        <v>998</v>
      </c>
      <c r="D34" s="71">
        <v>3</v>
      </c>
      <c r="E34" s="71" t="s">
        <v>995</v>
      </c>
      <c r="F34" s="71">
        <v>4</v>
      </c>
      <c r="G34" s="71" t="s">
        <v>1007</v>
      </c>
      <c r="H34" s="71">
        <v>4</v>
      </c>
      <c r="I34" s="71" t="s">
        <v>1017</v>
      </c>
      <c r="J34" s="71">
        <v>3</v>
      </c>
      <c r="K34" s="71"/>
      <c r="L34" s="71"/>
    </row>
    <row r="35" spans="1:12" ht="15">
      <c r="A35" s="71" t="s">
        <v>994</v>
      </c>
      <c r="B35" s="71">
        <v>12</v>
      </c>
      <c r="C35" s="71" t="s">
        <v>332</v>
      </c>
      <c r="D35" s="71">
        <v>2</v>
      </c>
      <c r="E35" s="71" t="s">
        <v>1003</v>
      </c>
      <c r="F35" s="71">
        <v>4</v>
      </c>
      <c r="G35" s="71" t="s">
        <v>1008</v>
      </c>
      <c r="H35" s="71">
        <v>4</v>
      </c>
      <c r="I35" s="71" t="s">
        <v>992</v>
      </c>
      <c r="J35" s="71">
        <v>3</v>
      </c>
      <c r="K35" s="71"/>
      <c r="L35" s="71"/>
    </row>
    <row r="36" spans="1:12" ht="15">
      <c r="A36" s="71" t="s">
        <v>995</v>
      </c>
      <c r="B36" s="71">
        <v>12</v>
      </c>
      <c r="C36" s="71" t="s">
        <v>366</v>
      </c>
      <c r="D36" s="71">
        <v>2</v>
      </c>
      <c r="E36" s="71" t="s">
        <v>1004</v>
      </c>
      <c r="F36" s="71">
        <v>4</v>
      </c>
      <c r="G36" s="71" t="s">
        <v>1009</v>
      </c>
      <c r="H36" s="71">
        <v>3</v>
      </c>
      <c r="I36" s="71" t="s">
        <v>991</v>
      </c>
      <c r="J36" s="71">
        <v>3</v>
      </c>
      <c r="K36" s="71"/>
      <c r="L36" s="71"/>
    </row>
    <row r="39" spans="1:12" ht="14.5" customHeight="1">
      <c r="A39" s="13" t="s">
        <v>231</v>
      </c>
      <c r="B39" s="13" t="s">
        <v>218</v>
      </c>
      <c r="C39" s="13" t="s">
        <v>1033</v>
      </c>
      <c r="D39" s="13" t="s">
        <v>960</v>
      </c>
      <c r="E39" s="13" t="s">
        <v>1044</v>
      </c>
      <c r="F39" s="13" t="s">
        <v>962</v>
      </c>
      <c r="G39" s="13" t="s">
        <v>1046</v>
      </c>
      <c r="H39" s="13" t="s">
        <v>964</v>
      </c>
      <c r="I39" s="13" t="s">
        <v>1055</v>
      </c>
      <c r="J39" s="13" t="s">
        <v>966</v>
      </c>
      <c r="K39" s="67" t="s">
        <v>1065</v>
      </c>
      <c r="L39" s="67" t="s">
        <v>967</v>
      </c>
    </row>
    <row r="40" spans="1:12" ht="15">
      <c r="A40" s="71" t="s">
        <v>1023</v>
      </c>
      <c r="B40" s="71">
        <v>13</v>
      </c>
      <c r="C40" s="71" t="s">
        <v>1034</v>
      </c>
      <c r="D40" s="71">
        <v>2</v>
      </c>
      <c r="E40" s="71" t="s">
        <v>1026</v>
      </c>
      <c r="F40" s="71">
        <v>6</v>
      </c>
      <c r="G40" s="71" t="s">
        <v>1023</v>
      </c>
      <c r="H40" s="71">
        <v>6</v>
      </c>
      <c r="I40" s="71" t="s">
        <v>1056</v>
      </c>
      <c r="J40" s="71">
        <v>3</v>
      </c>
      <c r="K40" s="71"/>
      <c r="L40" s="71"/>
    </row>
    <row r="41" spans="1:12" ht="15">
      <c r="A41" s="71" t="s">
        <v>1024</v>
      </c>
      <c r="B41" s="71">
        <v>12</v>
      </c>
      <c r="C41" s="71" t="s">
        <v>1035</v>
      </c>
      <c r="D41" s="71">
        <v>2</v>
      </c>
      <c r="E41" s="71" t="s">
        <v>1027</v>
      </c>
      <c r="F41" s="71">
        <v>4</v>
      </c>
      <c r="G41" s="71" t="s">
        <v>1024</v>
      </c>
      <c r="H41" s="71">
        <v>5</v>
      </c>
      <c r="I41" s="71" t="s">
        <v>1057</v>
      </c>
      <c r="J41" s="71">
        <v>3</v>
      </c>
      <c r="K41" s="71"/>
      <c r="L41" s="71"/>
    </row>
    <row r="42" spans="1:12" ht="15">
      <c r="A42" s="71" t="s">
        <v>1025</v>
      </c>
      <c r="B42" s="71">
        <v>9</v>
      </c>
      <c r="C42" s="71" t="s">
        <v>1036</v>
      </c>
      <c r="D42" s="71">
        <v>2</v>
      </c>
      <c r="E42" s="71" t="s">
        <v>1028</v>
      </c>
      <c r="F42" s="71">
        <v>4</v>
      </c>
      <c r="G42" s="71" t="s">
        <v>1047</v>
      </c>
      <c r="H42" s="71">
        <v>3</v>
      </c>
      <c r="I42" s="71" t="s">
        <v>1058</v>
      </c>
      <c r="J42" s="71">
        <v>3</v>
      </c>
      <c r="K42" s="71"/>
      <c r="L42" s="71"/>
    </row>
    <row r="43" spans="1:12" ht="15">
      <c r="A43" s="71" t="s">
        <v>1026</v>
      </c>
      <c r="B43" s="71">
        <v>8</v>
      </c>
      <c r="C43" s="71" t="s">
        <v>1037</v>
      </c>
      <c r="D43" s="71">
        <v>2</v>
      </c>
      <c r="E43" s="71" t="s">
        <v>1025</v>
      </c>
      <c r="F43" s="71">
        <v>4</v>
      </c>
      <c r="G43" s="71" t="s">
        <v>1048</v>
      </c>
      <c r="H43" s="71">
        <v>3</v>
      </c>
      <c r="I43" s="71" t="s">
        <v>1059</v>
      </c>
      <c r="J43" s="71">
        <v>3</v>
      </c>
      <c r="K43" s="71"/>
      <c r="L43" s="71"/>
    </row>
    <row r="44" spans="1:12" ht="15">
      <c r="A44" s="71" t="s">
        <v>1027</v>
      </c>
      <c r="B44" s="71">
        <v>8</v>
      </c>
      <c r="C44" s="71" t="s">
        <v>1038</v>
      </c>
      <c r="D44" s="71">
        <v>2</v>
      </c>
      <c r="E44" s="71" t="s">
        <v>1024</v>
      </c>
      <c r="F44" s="71">
        <v>4</v>
      </c>
      <c r="G44" s="71" t="s">
        <v>1049</v>
      </c>
      <c r="H44" s="71">
        <v>3</v>
      </c>
      <c r="I44" s="71" t="s">
        <v>1060</v>
      </c>
      <c r="J44" s="71">
        <v>3</v>
      </c>
      <c r="K44" s="71"/>
      <c r="L44" s="71"/>
    </row>
    <row r="45" spans="1:12" ht="15">
      <c r="A45" s="71" t="s">
        <v>1028</v>
      </c>
      <c r="B45" s="71">
        <v>8</v>
      </c>
      <c r="C45" s="71" t="s">
        <v>1039</v>
      </c>
      <c r="D45" s="71">
        <v>2</v>
      </c>
      <c r="E45" s="71" t="s">
        <v>1029</v>
      </c>
      <c r="F45" s="71">
        <v>4</v>
      </c>
      <c r="G45" s="71" t="s">
        <v>1050</v>
      </c>
      <c r="H45" s="71">
        <v>3</v>
      </c>
      <c r="I45" s="71" t="s">
        <v>1061</v>
      </c>
      <c r="J45" s="71">
        <v>3</v>
      </c>
      <c r="K45" s="71"/>
      <c r="L45" s="71"/>
    </row>
    <row r="46" spans="1:12" ht="15">
      <c r="A46" s="71" t="s">
        <v>1029</v>
      </c>
      <c r="B46" s="71">
        <v>8</v>
      </c>
      <c r="C46" s="71" t="s">
        <v>1040</v>
      </c>
      <c r="D46" s="71">
        <v>2</v>
      </c>
      <c r="E46" s="71" t="s">
        <v>1030</v>
      </c>
      <c r="F46" s="71">
        <v>4</v>
      </c>
      <c r="G46" s="71" t="s">
        <v>1051</v>
      </c>
      <c r="H46" s="71">
        <v>3</v>
      </c>
      <c r="I46" s="71" t="s">
        <v>1062</v>
      </c>
      <c r="J46" s="71">
        <v>3</v>
      </c>
      <c r="K46" s="71"/>
      <c r="L46" s="71"/>
    </row>
    <row r="47" spans="1:12" ht="15">
      <c r="A47" s="71" t="s">
        <v>1030</v>
      </c>
      <c r="B47" s="71">
        <v>8</v>
      </c>
      <c r="C47" s="71" t="s">
        <v>1041</v>
      </c>
      <c r="D47" s="71">
        <v>2</v>
      </c>
      <c r="E47" s="71" t="s">
        <v>1031</v>
      </c>
      <c r="F47" s="71">
        <v>4</v>
      </c>
      <c r="G47" s="71" t="s">
        <v>1052</v>
      </c>
      <c r="H47" s="71">
        <v>3</v>
      </c>
      <c r="I47" s="71" t="s">
        <v>1063</v>
      </c>
      <c r="J47" s="71">
        <v>3</v>
      </c>
      <c r="K47" s="71"/>
      <c r="L47" s="71"/>
    </row>
    <row r="48" spans="1:12" ht="15">
      <c r="A48" s="71" t="s">
        <v>1031</v>
      </c>
      <c r="B48" s="71">
        <v>8</v>
      </c>
      <c r="C48" s="71" t="s">
        <v>1042</v>
      </c>
      <c r="D48" s="71">
        <v>2</v>
      </c>
      <c r="E48" s="71" t="s">
        <v>1032</v>
      </c>
      <c r="F48" s="71">
        <v>4</v>
      </c>
      <c r="G48" s="71" t="s">
        <v>1053</v>
      </c>
      <c r="H48" s="71">
        <v>3</v>
      </c>
      <c r="I48" s="71" t="s">
        <v>1064</v>
      </c>
      <c r="J48" s="71">
        <v>3</v>
      </c>
      <c r="K48" s="71"/>
      <c r="L48" s="71"/>
    </row>
    <row r="49" spans="1:12" ht="15">
      <c r="A49" s="71" t="s">
        <v>1032</v>
      </c>
      <c r="B49" s="71">
        <v>8</v>
      </c>
      <c r="C49" s="71" t="s">
        <v>1043</v>
      </c>
      <c r="D49" s="71">
        <v>2</v>
      </c>
      <c r="E49" s="71" t="s">
        <v>1045</v>
      </c>
      <c r="F49" s="71">
        <v>4</v>
      </c>
      <c r="G49" s="71" t="s">
        <v>1054</v>
      </c>
      <c r="H49" s="71">
        <v>3</v>
      </c>
      <c r="I49" s="71" t="s">
        <v>1023</v>
      </c>
      <c r="J49" s="71">
        <v>3</v>
      </c>
      <c r="K49" s="71"/>
      <c r="L49" s="71"/>
    </row>
    <row r="52" spans="1:12" ht="14.5" customHeight="1">
      <c r="A52" s="13" t="s">
        <v>233</v>
      </c>
      <c r="B52" s="13" t="s">
        <v>218</v>
      </c>
      <c r="C52" s="13" t="s">
        <v>1070</v>
      </c>
      <c r="D52" s="13" t="s">
        <v>960</v>
      </c>
      <c r="E52" s="13" t="s">
        <v>1071</v>
      </c>
      <c r="F52" s="13" t="s">
        <v>962</v>
      </c>
      <c r="G52" s="13" t="s">
        <v>1074</v>
      </c>
      <c r="H52" s="13" t="s">
        <v>964</v>
      </c>
      <c r="I52" s="67" t="s">
        <v>1076</v>
      </c>
      <c r="J52" s="67" t="s">
        <v>966</v>
      </c>
      <c r="K52" s="67" t="s">
        <v>1078</v>
      </c>
      <c r="L52" s="67" t="s">
        <v>967</v>
      </c>
    </row>
    <row r="53" spans="1:12" ht="15">
      <c r="A53" s="67" t="s">
        <v>332</v>
      </c>
      <c r="B53" s="67">
        <v>3</v>
      </c>
      <c r="C53" s="67" t="s">
        <v>332</v>
      </c>
      <c r="D53" s="67">
        <v>2</v>
      </c>
      <c r="E53" s="67" t="s">
        <v>337</v>
      </c>
      <c r="F53" s="67">
        <v>1</v>
      </c>
      <c r="G53" s="67" t="s">
        <v>332</v>
      </c>
      <c r="H53" s="67">
        <v>1</v>
      </c>
      <c r="I53" s="67"/>
      <c r="J53" s="67"/>
      <c r="K53" s="67"/>
      <c r="L53" s="67"/>
    </row>
    <row r="54" spans="1:12" ht="15">
      <c r="A54" s="67" t="s">
        <v>338</v>
      </c>
      <c r="B54" s="67">
        <v>2</v>
      </c>
      <c r="C54" s="67"/>
      <c r="D54" s="67"/>
      <c r="E54" s="67" t="s">
        <v>354</v>
      </c>
      <c r="F54" s="67">
        <v>1</v>
      </c>
      <c r="G54" s="67" t="s">
        <v>354</v>
      </c>
      <c r="H54" s="67">
        <v>1</v>
      </c>
      <c r="I54" s="67"/>
      <c r="J54" s="67"/>
      <c r="K54" s="67"/>
      <c r="L54" s="67"/>
    </row>
    <row r="55" spans="1:12" ht="15">
      <c r="A55" s="67" t="s">
        <v>354</v>
      </c>
      <c r="B55" s="67">
        <v>2</v>
      </c>
      <c r="C55" s="67"/>
      <c r="D55" s="67"/>
      <c r="E55" s="67" t="s">
        <v>338</v>
      </c>
      <c r="F55" s="67">
        <v>1</v>
      </c>
      <c r="G55" s="67" t="s">
        <v>338</v>
      </c>
      <c r="H55" s="67">
        <v>1</v>
      </c>
      <c r="I55" s="67"/>
      <c r="J55" s="67"/>
      <c r="K55" s="67"/>
      <c r="L55" s="67"/>
    </row>
    <row r="56" spans="1:12" ht="15">
      <c r="A56" s="67" t="s">
        <v>337</v>
      </c>
      <c r="B56" s="67">
        <v>1</v>
      </c>
      <c r="C56" s="67"/>
      <c r="D56" s="67"/>
      <c r="E56" s="67" t="s">
        <v>364</v>
      </c>
      <c r="F56" s="67">
        <v>1</v>
      </c>
      <c r="G56" s="67" t="s">
        <v>340</v>
      </c>
      <c r="H56" s="67">
        <v>1</v>
      </c>
      <c r="I56" s="67"/>
      <c r="J56" s="67"/>
      <c r="K56" s="67"/>
      <c r="L56" s="67"/>
    </row>
    <row r="57" spans="1:12" ht="15">
      <c r="A57" s="67" t="s">
        <v>364</v>
      </c>
      <c r="B57" s="67">
        <v>1</v>
      </c>
      <c r="C57" s="67"/>
      <c r="D57" s="67"/>
      <c r="E57" s="67"/>
      <c r="F57" s="67"/>
      <c r="G57" s="67" t="s">
        <v>327</v>
      </c>
      <c r="H57" s="67">
        <v>1</v>
      </c>
      <c r="I57" s="67"/>
      <c r="J57" s="67"/>
      <c r="K57" s="67"/>
      <c r="L57" s="67"/>
    </row>
    <row r="58" spans="1:12" ht="15">
      <c r="A58" s="67" t="s">
        <v>340</v>
      </c>
      <c r="B58" s="67">
        <v>1</v>
      </c>
      <c r="C58" s="67"/>
      <c r="D58" s="67"/>
      <c r="E58" s="67"/>
      <c r="F58" s="67"/>
      <c r="G58" s="67"/>
      <c r="H58" s="67"/>
      <c r="I58" s="67"/>
      <c r="J58" s="67"/>
      <c r="K58" s="67"/>
      <c r="L58" s="67"/>
    </row>
    <row r="59" spans="1:12" ht="15">
      <c r="A59" s="67" t="s">
        <v>327</v>
      </c>
      <c r="B59" s="67">
        <v>1</v>
      </c>
      <c r="C59" s="67"/>
      <c r="D59" s="67"/>
      <c r="E59" s="67"/>
      <c r="F59" s="67"/>
      <c r="G59" s="67"/>
      <c r="H59" s="67"/>
      <c r="I59" s="67"/>
      <c r="J59" s="67"/>
      <c r="K59" s="67"/>
      <c r="L59" s="67"/>
    </row>
    <row r="62" spans="1:12" ht="14.5" customHeight="1">
      <c r="A62" s="13" t="s">
        <v>234</v>
      </c>
      <c r="B62" s="13" t="s">
        <v>218</v>
      </c>
      <c r="C62" s="13" t="s">
        <v>1072</v>
      </c>
      <c r="D62" s="13" t="s">
        <v>960</v>
      </c>
      <c r="E62" s="13" t="s">
        <v>1073</v>
      </c>
      <c r="F62" s="13" t="s">
        <v>962</v>
      </c>
      <c r="G62" s="13" t="s">
        <v>1075</v>
      </c>
      <c r="H62" s="13" t="s">
        <v>964</v>
      </c>
      <c r="I62" s="13" t="s">
        <v>1077</v>
      </c>
      <c r="J62" s="13" t="s">
        <v>966</v>
      </c>
      <c r="K62" s="67" t="s">
        <v>1079</v>
      </c>
      <c r="L62" s="67" t="s">
        <v>967</v>
      </c>
    </row>
    <row r="63" spans="1:12" ht="15">
      <c r="A63" s="67" t="s">
        <v>344</v>
      </c>
      <c r="B63" s="67">
        <v>6</v>
      </c>
      <c r="C63" s="67" t="s">
        <v>344</v>
      </c>
      <c r="D63" s="67">
        <v>3</v>
      </c>
      <c r="E63" s="67" t="s">
        <v>344</v>
      </c>
      <c r="F63" s="67">
        <v>2</v>
      </c>
      <c r="G63" s="67" t="s">
        <v>324</v>
      </c>
      <c r="H63" s="67">
        <v>3</v>
      </c>
      <c r="I63" s="67" t="s">
        <v>339</v>
      </c>
      <c r="J63" s="67">
        <v>3</v>
      </c>
      <c r="K63" s="67"/>
      <c r="L63" s="67"/>
    </row>
    <row r="64" spans="1:12" ht="15">
      <c r="A64" s="67" t="s">
        <v>343</v>
      </c>
      <c r="B64" s="67">
        <v>6</v>
      </c>
      <c r="C64" s="67" t="s">
        <v>343</v>
      </c>
      <c r="D64" s="67">
        <v>3</v>
      </c>
      <c r="E64" s="67" t="s">
        <v>366</v>
      </c>
      <c r="F64" s="67">
        <v>2</v>
      </c>
      <c r="G64" s="67" t="s">
        <v>344</v>
      </c>
      <c r="H64" s="67">
        <v>1</v>
      </c>
      <c r="I64" s="67"/>
      <c r="J64" s="67"/>
      <c r="K64" s="67"/>
      <c r="L64" s="67"/>
    </row>
    <row r="65" spans="1:12" ht="15">
      <c r="A65" s="67" t="s">
        <v>345</v>
      </c>
      <c r="B65" s="67">
        <v>6</v>
      </c>
      <c r="C65" s="67" t="s">
        <v>345</v>
      </c>
      <c r="D65" s="67">
        <v>3</v>
      </c>
      <c r="E65" s="67" t="s">
        <v>338</v>
      </c>
      <c r="F65" s="67">
        <v>2</v>
      </c>
      <c r="G65" s="67" t="s">
        <v>366</v>
      </c>
      <c r="H65" s="67">
        <v>1</v>
      </c>
      <c r="I65" s="67"/>
      <c r="J65" s="67"/>
      <c r="K65" s="67"/>
      <c r="L65" s="67"/>
    </row>
    <row r="66" spans="1:12" ht="15">
      <c r="A66" s="67" t="s">
        <v>346</v>
      </c>
      <c r="B66" s="67">
        <v>6</v>
      </c>
      <c r="C66" s="67" t="s">
        <v>346</v>
      </c>
      <c r="D66" s="67">
        <v>3</v>
      </c>
      <c r="E66" s="67" t="s">
        <v>334</v>
      </c>
      <c r="F66" s="67">
        <v>2</v>
      </c>
      <c r="G66" s="67" t="s">
        <v>338</v>
      </c>
      <c r="H66" s="67">
        <v>1</v>
      </c>
      <c r="I66" s="67"/>
      <c r="J66" s="67"/>
      <c r="K66" s="67"/>
      <c r="L66" s="67"/>
    </row>
    <row r="67" spans="1:12" ht="15">
      <c r="A67" s="67" t="s">
        <v>339</v>
      </c>
      <c r="B67" s="67">
        <v>6</v>
      </c>
      <c r="C67" s="67" t="s">
        <v>366</v>
      </c>
      <c r="D67" s="67">
        <v>2</v>
      </c>
      <c r="E67" s="67" t="s">
        <v>365</v>
      </c>
      <c r="F67" s="67">
        <v>2</v>
      </c>
      <c r="G67" s="67" t="s">
        <v>334</v>
      </c>
      <c r="H67" s="67">
        <v>1</v>
      </c>
      <c r="I67" s="67"/>
      <c r="J67" s="67"/>
      <c r="K67" s="67"/>
      <c r="L67" s="67"/>
    </row>
    <row r="68" spans="1:12" ht="15">
      <c r="A68" s="67" t="s">
        <v>366</v>
      </c>
      <c r="B68" s="67">
        <v>5</v>
      </c>
      <c r="C68" s="67" t="s">
        <v>338</v>
      </c>
      <c r="D68" s="67">
        <v>2</v>
      </c>
      <c r="E68" s="67" t="s">
        <v>363</v>
      </c>
      <c r="F68" s="67">
        <v>2</v>
      </c>
      <c r="G68" s="67" t="s">
        <v>365</v>
      </c>
      <c r="H68" s="67">
        <v>1</v>
      </c>
      <c r="I68" s="67"/>
      <c r="J68" s="67"/>
      <c r="K68" s="67"/>
      <c r="L68" s="67"/>
    </row>
    <row r="69" spans="1:12" ht="15">
      <c r="A69" s="67" t="s">
        <v>338</v>
      </c>
      <c r="B69" s="67">
        <v>5</v>
      </c>
      <c r="C69" s="67" t="s">
        <v>334</v>
      </c>
      <c r="D69" s="67">
        <v>2</v>
      </c>
      <c r="E69" s="67" t="s">
        <v>362</v>
      </c>
      <c r="F69" s="67">
        <v>2</v>
      </c>
      <c r="G69" s="67" t="s">
        <v>364</v>
      </c>
      <c r="H69" s="67">
        <v>1</v>
      </c>
      <c r="I69" s="67"/>
      <c r="J69" s="67"/>
      <c r="K69" s="67"/>
      <c r="L69" s="67"/>
    </row>
    <row r="70" spans="1:12" ht="15">
      <c r="A70" s="67" t="s">
        <v>334</v>
      </c>
      <c r="B70" s="67">
        <v>5</v>
      </c>
      <c r="C70" s="67" t="s">
        <v>365</v>
      </c>
      <c r="D70" s="67">
        <v>2</v>
      </c>
      <c r="E70" s="67" t="s">
        <v>361</v>
      </c>
      <c r="F70" s="67">
        <v>2</v>
      </c>
      <c r="G70" s="67" t="s">
        <v>363</v>
      </c>
      <c r="H70" s="67">
        <v>1</v>
      </c>
      <c r="I70" s="67"/>
      <c r="J70" s="67"/>
      <c r="K70" s="67"/>
      <c r="L70" s="67"/>
    </row>
    <row r="71" spans="1:12" ht="15">
      <c r="A71" s="67" t="s">
        <v>365</v>
      </c>
      <c r="B71" s="67">
        <v>5</v>
      </c>
      <c r="C71" s="67" t="s">
        <v>364</v>
      </c>
      <c r="D71" s="67">
        <v>2</v>
      </c>
      <c r="E71" s="67" t="s">
        <v>360</v>
      </c>
      <c r="F71" s="67">
        <v>2</v>
      </c>
      <c r="G71" s="67" t="s">
        <v>362</v>
      </c>
      <c r="H71" s="67">
        <v>1</v>
      </c>
      <c r="I71" s="67"/>
      <c r="J71" s="67"/>
      <c r="K71" s="67"/>
      <c r="L71" s="67"/>
    </row>
    <row r="72" spans="1:12" ht="15">
      <c r="A72" s="67" t="s">
        <v>363</v>
      </c>
      <c r="B72" s="67">
        <v>5</v>
      </c>
      <c r="C72" s="67" t="s">
        <v>363</v>
      </c>
      <c r="D72" s="67">
        <v>2</v>
      </c>
      <c r="E72" s="67" t="s">
        <v>359</v>
      </c>
      <c r="F72" s="67">
        <v>2</v>
      </c>
      <c r="G72" s="67" t="s">
        <v>361</v>
      </c>
      <c r="H72" s="67">
        <v>1</v>
      </c>
      <c r="I72" s="67"/>
      <c r="J72" s="67"/>
      <c r="K72" s="67"/>
      <c r="L72" s="67"/>
    </row>
    <row r="75" spans="1:12" ht="14.5" customHeight="1">
      <c r="A75" s="13" t="s">
        <v>237</v>
      </c>
      <c r="B75" s="13" t="s">
        <v>218</v>
      </c>
      <c r="C75" s="13" t="s">
        <v>1085</v>
      </c>
      <c r="D75" s="13" t="s">
        <v>960</v>
      </c>
      <c r="E75" s="13" t="s">
        <v>1086</v>
      </c>
      <c r="F75" s="13" t="s">
        <v>962</v>
      </c>
      <c r="G75" s="13" t="s">
        <v>1087</v>
      </c>
      <c r="H75" s="13" t="s">
        <v>964</v>
      </c>
      <c r="I75" s="13" t="s">
        <v>1088</v>
      </c>
      <c r="J75" s="13" t="s">
        <v>966</v>
      </c>
      <c r="K75" s="13" t="s">
        <v>1089</v>
      </c>
      <c r="L75" s="13" t="s">
        <v>967</v>
      </c>
    </row>
    <row r="76" spans="1:12" ht="15">
      <c r="A76" s="65" t="s">
        <v>322</v>
      </c>
      <c r="B76" s="67">
        <v>30094</v>
      </c>
      <c r="C76" s="65" t="s">
        <v>362</v>
      </c>
      <c r="D76" s="67">
        <v>2343</v>
      </c>
      <c r="E76" s="65" t="s">
        <v>348</v>
      </c>
      <c r="F76" s="67">
        <v>15776</v>
      </c>
      <c r="G76" s="65" t="s">
        <v>333</v>
      </c>
      <c r="H76" s="67">
        <v>18547</v>
      </c>
      <c r="I76" s="65" t="s">
        <v>322</v>
      </c>
      <c r="J76" s="67">
        <v>30094</v>
      </c>
      <c r="K76" s="65" t="s">
        <v>325</v>
      </c>
      <c r="L76" s="67">
        <v>1576</v>
      </c>
    </row>
    <row r="77" spans="1:12" ht="15">
      <c r="A77" s="65" t="s">
        <v>333</v>
      </c>
      <c r="B77" s="67">
        <v>18547</v>
      </c>
      <c r="C77" s="65" t="s">
        <v>357</v>
      </c>
      <c r="D77" s="67">
        <v>2037</v>
      </c>
      <c r="E77" s="65" t="s">
        <v>351</v>
      </c>
      <c r="F77" s="67">
        <v>9124</v>
      </c>
      <c r="G77" s="65" t="s">
        <v>324</v>
      </c>
      <c r="H77" s="67">
        <v>8194</v>
      </c>
      <c r="I77" s="65" t="s">
        <v>330</v>
      </c>
      <c r="J77" s="67">
        <v>10034</v>
      </c>
      <c r="K77" s="65"/>
      <c r="L77" s="67"/>
    </row>
    <row r="78" spans="1:12" ht="15">
      <c r="A78" s="65" t="s">
        <v>348</v>
      </c>
      <c r="B78" s="67">
        <v>15776</v>
      </c>
      <c r="C78" s="65" t="s">
        <v>337</v>
      </c>
      <c r="D78" s="67">
        <v>1233</v>
      </c>
      <c r="E78" s="65" t="s">
        <v>356</v>
      </c>
      <c r="F78" s="67">
        <v>1973</v>
      </c>
      <c r="G78" s="65" t="s">
        <v>349</v>
      </c>
      <c r="H78" s="67">
        <v>7756</v>
      </c>
      <c r="I78" s="65" t="s">
        <v>334</v>
      </c>
      <c r="J78" s="67">
        <v>1127</v>
      </c>
      <c r="K78" s="65"/>
      <c r="L78" s="67"/>
    </row>
    <row r="79" spans="1:12" ht="15">
      <c r="A79" s="65" t="s">
        <v>330</v>
      </c>
      <c r="B79" s="67">
        <v>10034</v>
      </c>
      <c r="C79" s="65" t="s">
        <v>361</v>
      </c>
      <c r="D79" s="67">
        <v>843</v>
      </c>
      <c r="E79" s="65" t="s">
        <v>353</v>
      </c>
      <c r="F79" s="67">
        <v>1014</v>
      </c>
      <c r="G79" s="65" t="s">
        <v>327</v>
      </c>
      <c r="H79" s="67">
        <v>4865</v>
      </c>
      <c r="I79" s="65" t="s">
        <v>339</v>
      </c>
      <c r="J79" s="67">
        <v>214</v>
      </c>
      <c r="K79" s="65"/>
      <c r="L79" s="67"/>
    </row>
    <row r="80" spans="1:12" ht="15">
      <c r="A80" s="65" t="s">
        <v>351</v>
      </c>
      <c r="B80" s="67">
        <v>9124</v>
      </c>
      <c r="C80" s="65" t="s">
        <v>364</v>
      </c>
      <c r="D80" s="67">
        <v>668</v>
      </c>
      <c r="E80" s="65" t="s">
        <v>318</v>
      </c>
      <c r="F80" s="67">
        <v>904</v>
      </c>
      <c r="G80" s="65" t="s">
        <v>340</v>
      </c>
      <c r="H80" s="67">
        <v>1273</v>
      </c>
      <c r="I80" s="65"/>
      <c r="J80" s="67"/>
      <c r="K80" s="65"/>
      <c r="L80" s="67"/>
    </row>
    <row r="81" spans="1:12" ht="15">
      <c r="A81" s="65" t="s">
        <v>324</v>
      </c>
      <c r="B81" s="67">
        <v>8194</v>
      </c>
      <c r="C81" s="65" t="s">
        <v>366</v>
      </c>
      <c r="D81" s="67">
        <v>455</v>
      </c>
      <c r="E81" s="65" t="s">
        <v>332</v>
      </c>
      <c r="F81" s="67">
        <v>798</v>
      </c>
      <c r="G81" s="65" t="s">
        <v>352</v>
      </c>
      <c r="H81" s="67">
        <v>847</v>
      </c>
      <c r="I81" s="65"/>
      <c r="J81" s="67"/>
      <c r="K81" s="65"/>
      <c r="L81" s="67"/>
    </row>
    <row r="82" spans="1:12" ht="15">
      <c r="A82" s="65" t="s">
        <v>349</v>
      </c>
      <c r="B82" s="67">
        <v>7756</v>
      </c>
      <c r="C82" s="65" t="s">
        <v>360</v>
      </c>
      <c r="D82" s="67">
        <v>265</v>
      </c>
      <c r="E82" s="65" t="s">
        <v>321</v>
      </c>
      <c r="F82" s="67">
        <v>780</v>
      </c>
      <c r="G82" s="65" t="s">
        <v>319</v>
      </c>
      <c r="H82" s="67">
        <v>840</v>
      </c>
      <c r="I82" s="65"/>
      <c r="J82" s="67"/>
      <c r="K82" s="65"/>
      <c r="L82" s="67"/>
    </row>
    <row r="83" spans="1:12" ht="15">
      <c r="A83" s="65" t="s">
        <v>327</v>
      </c>
      <c r="B83" s="67">
        <v>4865</v>
      </c>
      <c r="C83" s="65" t="s">
        <v>336</v>
      </c>
      <c r="D83" s="67">
        <v>201</v>
      </c>
      <c r="E83" s="65" t="s">
        <v>350</v>
      </c>
      <c r="F83" s="67">
        <v>605</v>
      </c>
      <c r="G83" s="65" t="s">
        <v>347</v>
      </c>
      <c r="H83" s="67">
        <v>673</v>
      </c>
      <c r="I83" s="65"/>
      <c r="J83" s="67"/>
      <c r="K83" s="65"/>
      <c r="L83" s="67"/>
    </row>
    <row r="84" spans="1:12" ht="15">
      <c r="A84" s="65" t="s">
        <v>362</v>
      </c>
      <c r="B84" s="67">
        <v>2343</v>
      </c>
      <c r="C84" s="65" t="s">
        <v>359</v>
      </c>
      <c r="D84" s="67">
        <v>131</v>
      </c>
      <c r="E84" s="65" t="s">
        <v>331</v>
      </c>
      <c r="F84" s="67">
        <v>314</v>
      </c>
      <c r="G84" s="65" t="s">
        <v>323</v>
      </c>
      <c r="H84" s="67">
        <v>606</v>
      </c>
      <c r="I84" s="65"/>
      <c r="J84" s="67"/>
      <c r="K84" s="65"/>
      <c r="L84" s="67"/>
    </row>
    <row r="85" spans="1:12" ht="15">
      <c r="A85" s="65" t="s">
        <v>357</v>
      </c>
      <c r="B85" s="67">
        <v>2037</v>
      </c>
      <c r="C85" s="65" t="s">
        <v>338</v>
      </c>
      <c r="D85" s="67">
        <v>116</v>
      </c>
      <c r="E85" s="65" t="s">
        <v>329</v>
      </c>
      <c r="F85" s="67">
        <v>188</v>
      </c>
      <c r="G85" s="65" t="s">
        <v>354</v>
      </c>
      <c r="H85" s="67">
        <v>584</v>
      </c>
      <c r="I85" s="65"/>
      <c r="J85" s="67"/>
      <c r="K85" s="65"/>
      <c r="L85" s="67"/>
    </row>
  </sheetData>
  <hyperlinks>
    <hyperlink ref="A2" r:id="rId1" display="https://twitter.com/Uro_News/status/1129388350241165314"/>
    <hyperlink ref="A3" r:id="rId2" display="https://twitter.com/gudaruk/status/1129586883393015809"/>
    <hyperlink ref="A4" r:id="rId3" display="https://www.ncbi.nlm.nih.gov/pmc/articles/PMC6458815/"/>
    <hyperlink ref="A5" r:id="rId4" display="https://www.ncbi.nlm.nih.gov/pubmed/30652661"/>
    <hyperlink ref="A6" r:id="rId5" display="http://www.jeleu.com/index.php/JELEU/article/view/44"/>
    <hyperlink ref="A7" r:id="rId6" display="https://twitter.com/jeleu_dpg/status/1128379994990940160"/>
    <hyperlink ref="E2" r:id="rId7" display="https://twitter.com/Uro_News/status/1129388350241165314"/>
    <hyperlink ref="E3" r:id="rId8" display="https://twitter.com/jeleu_dpg/status/1128379994990940160"/>
    <hyperlink ref="E4" r:id="rId9" display="http://www.jeleu.com/index.php/JELEU/article/view/44"/>
    <hyperlink ref="G2" r:id="rId10" display="https://twitter.com/gudaruk/status/1129586883393015809"/>
    <hyperlink ref="G3" r:id="rId11" display="https://twitter.com/Uro_News/status/1129388350241165314"/>
    <hyperlink ref="G4" r:id="rId12" display="https://www.ncbi.nlm.nih.gov/pmc/articles/PMC6458815/"/>
    <hyperlink ref="G5" r:id="rId13" display="https://www.ncbi.nlm.nih.gov/pubmed/30652661"/>
    <hyperlink ref="K2" r:id="rId14" display="https://twitter.com/gudaruk/status/1129586883393015809"/>
  </hyperlinks>
  <printOptions/>
  <pageMargins left="0.7" right="0.7" top="0.75" bottom="0.75" header="0.3" footer="0.3"/>
  <pageSetup orientation="portrait" paperSize="9"/>
  <tableParts>
    <tablePart r:id="rId19"/>
    <tablePart r:id="rId15"/>
    <tablePart r:id="rId21"/>
    <tablePart r:id="rId18"/>
    <tablePart r:id="rId22"/>
    <tablePart r:id="rId17"/>
    <tablePart r:id="rId20"/>
    <tablePart r:id="rId1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4"/>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5" width="32.8515625" style="0" bestFit="1" customWidth="1"/>
    <col min="6" max="6" width="33.57421875" style="0" bestFit="1" customWidth="1"/>
    <col min="7" max="7" width="38.00390625" style="0" bestFit="1" customWidth="1"/>
  </cols>
  <sheetData>
    <row r="1" spans="1:7" ht="14.5" customHeight="1">
      <c r="A1" s="13" t="s">
        <v>249</v>
      </c>
      <c r="B1" s="13" t="s">
        <v>250</v>
      </c>
      <c r="C1" s="13" t="s">
        <v>251</v>
      </c>
      <c r="D1" s="13" t="s">
        <v>144</v>
      </c>
      <c r="E1" s="13" t="s">
        <v>253</v>
      </c>
      <c r="F1" s="13" t="s">
        <v>254</v>
      </c>
      <c r="G1" s="13" t="s">
        <v>255</v>
      </c>
    </row>
    <row r="2" spans="1:7" ht="15">
      <c r="A2" s="67" t="s">
        <v>225</v>
      </c>
      <c r="B2" s="67">
        <v>24</v>
      </c>
      <c r="C2" s="74">
        <v>0.025343189017951424</v>
      </c>
      <c r="D2" s="67" t="s">
        <v>252</v>
      </c>
      <c r="E2" s="67"/>
      <c r="F2" s="67"/>
      <c r="G2" s="67"/>
    </row>
    <row r="3" spans="1:7" ht="15">
      <c r="A3" s="67" t="s">
        <v>226</v>
      </c>
      <c r="B3" s="67">
        <v>10</v>
      </c>
      <c r="C3" s="74">
        <v>0.010559662090813094</v>
      </c>
      <c r="D3" s="67" t="s">
        <v>252</v>
      </c>
      <c r="E3" s="67"/>
      <c r="F3" s="67"/>
      <c r="G3" s="67"/>
    </row>
    <row r="4" spans="1:7" ht="15">
      <c r="A4" s="67" t="s">
        <v>227</v>
      </c>
      <c r="B4" s="67">
        <v>0</v>
      </c>
      <c r="C4" s="74">
        <v>0</v>
      </c>
      <c r="D4" s="67" t="s">
        <v>252</v>
      </c>
      <c r="E4" s="67"/>
      <c r="F4" s="67"/>
      <c r="G4" s="67"/>
    </row>
    <row r="5" spans="1:7" ht="15">
      <c r="A5" s="67" t="s">
        <v>228</v>
      </c>
      <c r="B5" s="67">
        <v>913</v>
      </c>
      <c r="C5" s="74">
        <v>0.9640971488912355</v>
      </c>
      <c r="D5" s="67" t="s">
        <v>252</v>
      </c>
      <c r="E5" s="67"/>
      <c r="F5" s="67"/>
      <c r="G5" s="67"/>
    </row>
    <row r="6" spans="1:7" ht="15">
      <c r="A6" s="67" t="s">
        <v>229</v>
      </c>
      <c r="B6" s="67">
        <v>947</v>
      </c>
      <c r="C6" s="74">
        <v>1</v>
      </c>
      <c r="D6" s="67" t="s">
        <v>252</v>
      </c>
      <c r="E6" s="67"/>
      <c r="F6" s="67"/>
      <c r="G6" s="67"/>
    </row>
    <row r="7" spans="1:7" ht="15">
      <c r="A7" s="71" t="s">
        <v>991</v>
      </c>
      <c r="B7" s="71">
        <v>49</v>
      </c>
      <c r="C7" s="131">
        <v>0</v>
      </c>
      <c r="D7" s="71" t="s">
        <v>252</v>
      </c>
      <c r="E7" s="71" t="b">
        <v>0</v>
      </c>
      <c r="F7" s="71" t="b">
        <v>0</v>
      </c>
      <c r="G7" s="71" t="b">
        <v>0</v>
      </c>
    </row>
    <row r="8" spans="1:7" ht="15">
      <c r="A8" s="71" t="s">
        <v>992</v>
      </c>
      <c r="B8" s="71">
        <v>34</v>
      </c>
      <c r="C8" s="131">
        <v>0.007982815889841406</v>
      </c>
      <c r="D8" s="71" t="s">
        <v>252</v>
      </c>
      <c r="E8" s="71" t="b">
        <v>0</v>
      </c>
      <c r="F8" s="71" t="b">
        <v>0</v>
      </c>
      <c r="G8" s="71" t="b">
        <v>0</v>
      </c>
    </row>
    <row r="9" spans="1:7" ht="15">
      <c r="A9" s="71" t="s">
        <v>993</v>
      </c>
      <c r="B9" s="71">
        <v>13</v>
      </c>
      <c r="C9" s="131">
        <v>0.011081783225416864</v>
      </c>
      <c r="D9" s="71" t="s">
        <v>252</v>
      </c>
      <c r="E9" s="71" t="b">
        <v>0</v>
      </c>
      <c r="F9" s="71" t="b">
        <v>0</v>
      </c>
      <c r="G9" s="71" t="b">
        <v>0</v>
      </c>
    </row>
    <row r="10" spans="1:7" ht="15">
      <c r="A10" s="71" t="s">
        <v>994</v>
      </c>
      <c r="B10" s="71">
        <v>12</v>
      </c>
      <c r="C10" s="131">
        <v>0.010846417171258383</v>
      </c>
      <c r="D10" s="71" t="s">
        <v>252</v>
      </c>
      <c r="E10" s="71" t="b">
        <v>0</v>
      </c>
      <c r="F10" s="71" t="b">
        <v>0</v>
      </c>
      <c r="G10" s="71" t="b">
        <v>0</v>
      </c>
    </row>
    <row r="11" spans="1:7" ht="15">
      <c r="A11" s="71" t="s">
        <v>995</v>
      </c>
      <c r="B11" s="71">
        <v>12</v>
      </c>
      <c r="C11" s="131">
        <v>0.010846417171258383</v>
      </c>
      <c r="D11" s="71" t="s">
        <v>252</v>
      </c>
      <c r="E11" s="71" t="b">
        <v>0</v>
      </c>
      <c r="F11" s="71" t="b">
        <v>0</v>
      </c>
      <c r="G11" s="71" t="b">
        <v>0</v>
      </c>
    </row>
    <row r="12" spans="1:7" ht="15">
      <c r="A12" s="71" t="s">
        <v>1000</v>
      </c>
      <c r="B12" s="71">
        <v>10</v>
      </c>
      <c r="C12" s="131">
        <v>0.010210001183853753</v>
      </c>
      <c r="D12" s="71" t="s">
        <v>252</v>
      </c>
      <c r="E12" s="71" t="b">
        <v>0</v>
      </c>
      <c r="F12" s="71" t="b">
        <v>0</v>
      </c>
      <c r="G12" s="71" t="b">
        <v>0</v>
      </c>
    </row>
    <row r="13" spans="1:7" ht="15">
      <c r="A13" s="71" t="s">
        <v>1011</v>
      </c>
      <c r="B13" s="71">
        <v>10</v>
      </c>
      <c r="C13" s="131">
        <v>0.014663107628587201</v>
      </c>
      <c r="D13" s="71" t="s">
        <v>252</v>
      </c>
      <c r="E13" s="71" t="b">
        <v>0</v>
      </c>
      <c r="F13" s="71" t="b">
        <v>0</v>
      </c>
      <c r="G13" s="71" t="b">
        <v>0</v>
      </c>
    </row>
    <row r="14" spans="1:7" ht="15">
      <c r="A14" s="71" t="s">
        <v>1001</v>
      </c>
      <c r="B14" s="71">
        <v>8</v>
      </c>
      <c r="C14" s="131">
        <v>0.009314865006349942</v>
      </c>
      <c r="D14" s="71" t="s">
        <v>252</v>
      </c>
      <c r="E14" s="71" t="b">
        <v>0</v>
      </c>
      <c r="F14" s="71" t="b">
        <v>0</v>
      </c>
      <c r="G14" s="71" t="b">
        <v>0</v>
      </c>
    </row>
    <row r="15" spans="1:7" ht="15">
      <c r="A15" s="71" t="s">
        <v>1002</v>
      </c>
      <c r="B15" s="71">
        <v>8</v>
      </c>
      <c r="C15" s="131">
        <v>0.009314865006349942</v>
      </c>
      <c r="D15" s="71" t="s">
        <v>252</v>
      </c>
      <c r="E15" s="71" t="b">
        <v>0</v>
      </c>
      <c r="F15" s="71" t="b">
        <v>0</v>
      </c>
      <c r="G15" s="71" t="b">
        <v>0</v>
      </c>
    </row>
    <row r="16" spans="1:7" ht="15">
      <c r="A16" s="71" t="s">
        <v>1003</v>
      </c>
      <c r="B16" s="71">
        <v>8</v>
      </c>
      <c r="C16" s="131">
        <v>0.009314865006349942</v>
      </c>
      <c r="D16" s="71" t="s">
        <v>252</v>
      </c>
      <c r="E16" s="71" t="b">
        <v>0</v>
      </c>
      <c r="F16" s="71" t="b">
        <v>0</v>
      </c>
      <c r="G16" s="71" t="b">
        <v>0</v>
      </c>
    </row>
    <row r="17" spans="1:7" ht="15">
      <c r="A17" s="71" t="s">
        <v>1004</v>
      </c>
      <c r="B17" s="71">
        <v>8</v>
      </c>
      <c r="C17" s="131">
        <v>0.009314865006349942</v>
      </c>
      <c r="D17" s="71" t="s">
        <v>252</v>
      </c>
      <c r="E17" s="71" t="b">
        <v>0</v>
      </c>
      <c r="F17" s="71" t="b">
        <v>0</v>
      </c>
      <c r="G17" s="71" t="b">
        <v>0</v>
      </c>
    </row>
    <row r="18" spans="1:7" ht="15">
      <c r="A18" s="71" t="s">
        <v>1132</v>
      </c>
      <c r="B18" s="71">
        <v>8</v>
      </c>
      <c r="C18" s="131">
        <v>0.009314865006349942</v>
      </c>
      <c r="D18" s="71" t="s">
        <v>252</v>
      </c>
      <c r="E18" s="71" t="b">
        <v>0</v>
      </c>
      <c r="F18" s="71" t="b">
        <v>0</v>
      </c>
      <c r="G18" s="71" t="b">
        <v>0</v>
      </c>
    </row>
    <row r="19" spans="1:7" ht="15">
      <c r="A19" s="71" t="s">
        <v>1133</v>
      </c>
      <c r="B19" s="71">
        <v>8</v>
      </c>
      <c r="C19" s="131">
        <v>0.009314865006349942</v>
      </c>
      <c r="D19" s="71" t="s">
        <v>252</v>
      </c>
      <c r="E19" s="71" t="b">
        <v>0</v>
      </c>
      <c r="F19" s="71" t="b">
        <v>0</v>
      </c>
      <c r="G19" s="71" t="b">
        <v>0</v>
      </c>
    </row>
    <row r="20" spans="1:7" ht="15">
      <c r="A20" s="71" t="s">
        <v>1134</v>
      </c>
      <c r="B20" s="71">
        <v>8</v>
      </c>
      <c r="C20" s="131">
        <v>0.009314865006349942</v>
      </c>
      <c r="D20" s="71" t="s">
        <v>252</v>
      </c>
      <c r="E20" s="71" t="b">
        <v>0</v>
      </c>
      <c r="F20" s="71" t="b">
        <v>0</v>
      </c>
      <c r="G20" s="71" t="b">
        <v>0</v>
      </c>
    </row>
    <row r="21" spans="1:7" ht="15">
      <c r="A21" s="71" t="s">
        <v>1135</v>
      </c>
      <c r="B21" s="71">
        <v>8</v>
      </c>
      <c r="C21" s="131">
        <v>0.009314865006349942</v>
      </c>
      <c r="D21" s="71" t="s">
        <v>252</v>
      </c>
      <c r="E21" s="71" t="b">
        <v>0</v>
      </c>
      <c r="F21" s="71" t="b">
        <v>0</v>
      </c>
      <c r="G21" s="71" t="b">
        <v>0</v>
      </c>
    </row>
    <row r="22" spans="1:7" ht="15">
      <c r="A22" s="71" t="s">
        <v>338</v>
      </c>
      <c r="B22" s="71">
        <v>7</v>
      </c>
      <c r="C22" s="131">
        <v>0.008751015207248223</v>
      </c>
      <c r="D22" s="71" t="s">
        <v>252</v>
      </c>
      <c r="E22" s="71" t="b">
        <v>0</v>
      </c>
      <c r="F22" s="71" t="b">
        <v>0</v>
      </c>
      <c r="G22" s="71" t="b">
        <v>0</v>
      </c>
    </row>
    <row r="23" spans="1:7" ht="15">
      <c r="A23" s="71" t="s">
        <v>346</v>
      </c>
      <c r="B23" s="71">
        <v>7</v>
      </c>
      <c r="C23" s="131">
        <v>0.009444251194547471</v>
      </c>
      <c r="D23" s="71" t="s">
        <v>252</v>
      </c>
      <c r="E23" s="71" t="b">
        <v>0</v>
      </c>
      <c r="F23" s="71" t="b">
        <v>0</v>
      </c>
      <c r="G23" s="71" t="b">
        <v>0</v>
      </c>
    </row>
    <row r="24" spans="1:7" ht="15">
      <c r="A24" s="71" t="s">
        <v>344</v>
      </c>
      <c r="B24" s="71">
        <v>6</v>
      </c>
      <c r="C24" s="131">
        <v>0.00809507245246926</v>
      </c>
      <c r="D24" s="71" t="s">
        <v>252</v>
      </c>
      <c r="E24" s="71" t="b">
        <v>0</v>
      </c>
      <c r="F24" s="71" t="b">
        <v>0</v>
      </c>
      <c r="G24" s="71" t="b">
        <v>0</v>
      </c>
    </row>
    <row r="25" spans="1:7" ht="15">
      <c r="A25" s="71" t="s">
        <v>343</v>
      </c>
      <c r="B25" s="71">
        <v>6</v>
      </c>
      <c r="C25" s="131">
        <v>0.00809507245246926</v>
      </c>
      <c r="D25" s="71" t="s">
        <v>252</v>
      </c>
      <c r="E25" s="71" t="b">
        <v>0</v>
      </c>
      <c r="F25" s="71" t="b">
        <v>0</v>
      </c>
      <c r="G25" s="71" t="b">
        <v>0</v>
      </c>
    </row>
    <row r="26" spans="1:7" ht="15">
      <c r="A26" s="71" t="s">
        <v>345</v>
      </c>
      <c r="B26" s="71">
        <v>6</v>
      </c>
      <c r="C26" s="131">
        <v>0.00809507245246926</v>
      </c>
      <c r="D26" s="71" t="s">
        <v>252</v>
      </c>
      <c r="E26" s="71" t="b">
        <v>0</v>
      </c>
      <c r="F26" s="71" t="b">
        <v>0</v>
      </c>
      <c r="G26" s="71" t="b">
        <v>0</v>
      </c>
    </row>
    <row r="27" spans="1:7" ht="15">
      <c r="A27" s="71" t="s">
        <v>327</v>
      </c>
      <c r="B27" s="71">
        <v>6</v>
      </c>
      <c r="C27" s="131">
        <v>0.00809507245246926</v>
      </c>
      <c r="D27" s="71" t="s">
        <v>252</v>
      </c>
      <c r="E27" s="71" t="b">
        <v>0</v>
      </c>
      <c r="F27" s="71" t="b">
        <v>0</v>
      </c>
      <c r="G27" s="71" t="b">
        <v>0</v>
      </c>
    </row>
    <row r="28" spans="1:7" ht="15">
      <c r="A28" s="71" t="s">
        <v>997</v>
      </c>
      <c r="B28" s="71">
        <v>6</v>
      </c>
      <c r="C28" s="131">
        <v>0.01076693631930933</v>
      </c>
      <c r="D28" s="71" t="s">
        <v>252</v>
      </c>
      <c r="E28" s="71" t="b">
        <v>0</v>
      </c>
      <c r="F28" s="71" t="b">
        <v>0</v>
      </c>
      <c r="G28" s="71" t="b">
        <v>0</v>
      </c>
    </row>
    <row r="29" spans="1:7" ht="15">
      <c r="A29" s="71" t="s">
        <v>339</v>
      </c>
      <c r="B29" s="71">
        <v>6</v>
      </c>
      <c r="C29" s="131">
        <v>0.00809507245246926</v>
      </c>
      <c r="D29" s="71" t="s">
        <v>252</v>
      </c>
      <c r="E29" s="71" t="b">
        <v>0</v>
      </c>
      <c r="F29" s="71" t="b">
        <v>0</v>
      </c>
      <c r="G29" s="71" t="b">
        <v>0</v>
      </c>
    </row>
    <row r="30" spans="1:7" ht="15">
      <c r="A30" s="71" t="s">
        <v>1136</v>
      </c>
      <c r="B30" s="71">
        <v>6</v>
      </c>
      <c r="C30" s="131">
        <v>0.00809507245246926</v>
      </c>
      <c r="D30" s="71" t="s">
        <v>252</v>
      </c>
      <c r="E30" s="71" t="b">
        <v>0</v>
      </c>
      <c r="F30" s="71" t="b">
        <v>0</v>
      </c>
      <c r="G30" s="71" t="b">
        <v>0</v>
      </c>
    </row>
    <row r="31" spans="1:7" ht="15">
      <c r="A31" s="71" t="s">
        <v>980</v>
      </c>
      <c r="B31" s="71">
        <v>6</v>
      </c>
      <c r="C31" s="131">
        <v>0.00809507245246926</v>
      </c>
      <c r="D31" s="71" t="s">
        <v>252</v>
      </c>
      <c r="E31" s="71" t="b">
        <v>0</v>
      </c>
      <c r="F31" s="71" t="b">
        <v>0</v>
      </c>
      <c r="G31" s="71" t="b">
        <v>0</v>
      </c>
    </row>
    <row r="32" spans="1:7" ht="15">
      <c r="A32" s="71" t="s">
        <v>1137</v>
      </c>
      <c r="B32" s="71">
        <v>6</v>
      </c>
      <c r="C32" s="131">
        <v>0.00809507245246926</v>
      </c>
      <c r="D32" s="71" t="s">
        <v>252</v>
      </c>
      <c r="E32" s="71" t="b">
        <v>0</v>
      </c>
      <c r="F32" s="71" t="b">
        <v>0</v>
      </c>
      <c r="G32" s="71" t="b">
        <v>0</v>
      </c>
    </row>
    <row r="33" spans="1:7" ht="15">
      <c r="A33" s="71" t="s">
        <v>1138</v>
      </c>
      <c r="B33" s="71">
        <v>6</v>
      </c>
      <c r="C33" s="131">
        <v>0.00809507245246926</v>
      </c>
      <c r="D33" s="71" t="s">
        <v>252</v>
      </c>
      <c r="E33" s="71" t="b">
        <v>0</v>
      </c>
      <c r="F33" s="71" t="b">
        <v>0</v>
      </c>
      <c r="G33" s="71" t="b">
        <v>0</v>
      </c>
    </row>
    <row r="34" spans="1:7" ht="15">
      <c r="A34" s="71" t="s">
        <v>1139</v>
      </c>
      <c r="B34" s="71">
        <v>6</v>
      </c>
      <c r="C34" s="131">
        <v>0.00809507245246926</v>
      </c>
      <c r="D34" s="71" t="s">
        <v>252</v>
      </c>
      <c r="E34" s="71" t="b">
        <v>0</v>
      </c>
      <c r="F34" s="71" t="b">
        <v>0</v>
      </c>
      <c r="G34" s="71" t="b">
        <v>0</v>
      </c>
    </row>
    <row r="35" spans="1:7" ht="15">
      <c r="A35" s="71" t="s">
        <v>1140</v>
      </c>
      <c r="B35" s="71">
        <v>6</v>
      </c>
      <c r="C35" s="131">
        <v>0.00809507245246926</v>
      </c>
      <c r="D35" s="71" t="s">
        <v>252</v>
      </c>
      <c r="E35" s="71" t="b">
        <v>0</v>
      </c>
      <c r="F35" s="71" t="b">
        <v>0</v>
      </c>
      <c r="G35" s="71" t="b">
        <v>0</v>
      </c>
    </row>
    <row r="36" spans="1:7" ht="15">
      <c r="A36" s="71" t="s">
        <v>366</v>
      </c>
      <c r="B36" s="71">
        <v>5</v>
      </c>
      <c r="C36" s="131">
        <v>0.007331553814293601</v>
      </c>
      <c r="D36" s="71" t="s">
        <v>252</v>
      </c>
      <c r="E36" s="71" t="b">
        <v>0</v>
      </c>
      <c r="F36" s="71" t="b">
        <v>0</v>
      </c>
      <c r="G36" s="71" t="b">
        <v>0</v>
      </c>
    </row>
    <row r="37" spans="1:7" ht="15">
      <c r="A37" s="71" t="s">
        <v>334</v>
      </c>
      <c r="B37" s="71">
        <v>5</v>
      </c>
      <c r="C37" s="131">
        <v>0.007331553814293601</v>
      </c>
      <c r="D37" s="71" t="s">
        <v>252</v>
      </c>
      <c r="E37" s="71" t="b">
        <v>0</v>
      </c>
      <c r="F37" s="71" t="b">
        <v>0</v>
      </c>
      <c r="G37" s="71" t="b">
        <v>0</v>
      </c>
    </row>
    <row r="38" spans="1:7" ht="15">
      <c r="A38" s="71" t="s">
        <v>365</v>
      </c>
      <c r="B38" s="71">
        <v>5</v>
      </c>
      <c r="C38" s="131">
        <v>0.007331553814293601</v>
      </c>
      <c r="D38" s="71" t="s">
        <v>252</v>
      </c>
      <c r="E38" s="71" t="b">
        <v>0</v>
      </c>
      <c r="F38" s="71" t="b">
        <v>0</v>
      </c>
      <c r="G38" s="71" t="b">
        <v>0</v>
      </c>
    </row>
    <row r="39" spans="1:7" ht="15">
      <c r="A39" s="71" t="s">
        <v>364</v>
      </c>
      <c r="B39" s="71">
        <v>5</v>
      </c>
      <c r="C39" s="131">
        <v>0.007331553814293601</v>
      </c>
      <c r="D39" s="71" t="s">
        <v>252</v>
      </c>
      <c r="E39" s="71" t="b">
        <v>0</v>
      </c>
      <c r="F39" s="71" t="b">
        <v>0</v>
      </c>
      <c r="G39" s="71" t="b">
        <v>0</v>
      </c>
    </row>
    <row r="40" spans="1:7" ht="15">
      <c r="A40" s="71" t="s">
        <v>363</v>
      </c>
      <c r="B40" s="71">
        <v>5</v>
      </c>
      <c r="C40" s="131">
        <v>0.007331553814293601</v>
      </c>
      <c r="D40" s="71" t="s">
        <v>252</v>
      </c>
      <c r="E40" s="71" t="b">
        <v>0</v>
      </c>
      <c r="F40" s="71" t="b">
        <v>0</v>
      </c>
      <c r="G40" s="71" t="b">
        <v>0</v>
      </c>
    </row>
    <row r="41" spans="1:7" ht="15">
      <c r="A41" s="71" t="s">
        <v>362</v>
      </c>
      <c r="B41" s="71">
        <v>5</v>
      </c>
      <c r="C41" s="131">
        <v>0.007331553814293601</v>
      </c>
      <c r="D41" s="71" t="s">
        <v>252</v>
      </c>
      <c r="E41" s="71" t="b">
        <v>0</v>
      </c>
      <c r="F41" s="71" t="b">
        <v>0</v>
      </c>
      <c r="G41" s="71" t="b">
        <v>0</v>
      </c>
    </row>
    <row r="42" spans="1:7" ht="15">
      <c r="A42" s="71" t="s">
        <v>361</v>
      </c>
      <c r="B42" s="71">
        <v>5</v>
      </c>
      <c r="C42" s="131">
        <v>0.007331553814293601</v>
      </c>
      <c r="D42" s="71" t="s">
        <v>252</v>
      </c>
      <c r="E42" s="71" t="b">
        <v>0</v>
      </c>
      <c r="F42" s="71" t="b">
        <v>0</v>
      </c>
      <c r="G42" s="71" t="b">
        <v>0</v>
      </c>
    </row>
    <row r="43" spans="1:7" ht="15">
      <c r="A43" s="71" t="s">
        <v>360</v>
      </c>
      <c r="B43" s="71">
        <v>5</v>
      </c>
      <c r="C43" s="131">
        <v>0.007331553814293601</v>
      </c>
      <c r="D43" s="71" t="s">
        <v>252</v>
      </c>
      <c r="E43" s="71" t="b">
        <v>0</v>
      </c>
      <c r="F43" s="71" t="b">
        <v>0</v>
      </c>
      <c r="G43" s="71" t="b">
        <v>0</v>
      </c>
    </row>
    <row r="44" spans="1:7" ht="15">
      <c r="A44" s="71" t="s">
        <v>359</v>
      </c>
      <c r="B44" s="71">
        <v>5</v>
      </c>
      <c r="C44" s="131">
        <v>0.007331553814293601</v>
      </c>
      <c r="D44" s="71" t="s">
        <v>252</v>
      </c>
      <c r="E44" s="71" t="b">
        <v>0</v>
      </c>
      <c r="F44" s="71" t="b">
        <v>0</v>
      </c>
      <c r="G44" s="71" t="b">
        <v>0</v>
      </c>
    </row>
    <row r="45" spans="1:7" ht="15">
      <c r="A45" s="71" t="s">
        <v>358</v>
      </c>
      <c r="B45" s="71">
        <v>5</v>
      </c>
      <c r="C45" s="131">
        <v>0.007331553814293601</v>
      </c>
      <c r="D45" s="71" t="s">
        <v>252</v>
      </c>
      <c r="E45" s="71" t="b">
        <v>0</v>
      </c>
      <c r="F45" s="71" t="b">
        <v>0</v>
      </c>
      <c r="G45" s="71" t="b">
        <v>0</v>
      </c>
    </row>
    <row r="46" spans="1:7" ht="15">
      <c r="A46" s="71" t="s">
        <v>357</v>
      </c>
      <c r="B46" s="71">
        <v>5</v>
      </c>
      <c r="C46" s="131">
        <v>0.007331553814293601</v>
      </c>
      <c r="D46" s="71" t="s">
        <v>252</v>
      </c>
      <c r="E46" s="71" t="b">
        <v>0</v>
      </c>
      <c r="F46" s="71" t="b">
        <v>0</v>
      </c>
      <c r="G46" s="71" t="b">
        <v>0</v>
      </c>
    </row>
    <row r="47" spans="1:7" ht="15">
      <c r="A47" s="71" t="s">
        <v>336</v>
      </c>
      <c r="B47" s="71">
        <v>5</v>
      </c>
      <c r="C47" s="131">
        <v>0.007331553814293601</v>
      </c>
      <c r="D47" s="71" t="s">
        <v>252</v>
      </c>
      <c r="E47" s="71" t="b">
        <v>0</v>
      </c>
      <c r="F47" s="71" t="b">
        <v>0</v>
      </c>
      <c r="G47" s="71" t="b">
        <v>0</v>
      </c>
    </row>
    <row r="48" spans="1:7" ht="15">
      <c r="A48" s="71" t="s">
        <v>356</v>
      </c>
      <c r="B48" s="71">
        <v>5</v>
      </c>
      <c r="C48" s="131">
        <v>0.007331553814293601</v>
      </c>
      <c r="D48" s="71" t="s">
        <v>252</v>
      </c>
      <c r="E48" s="71" t="b">
        <v>0</v>
      </c>
      <c r="F48" s="71" t="b">
        <v>0</v>
      </c>
      <c r="G48" s="71" t="b">
        <v>0</v>
      </c>
    </row>
    <row r="49" spans="1:7" ht="15">
      <c r="A49" s="71" t="s">
        <v>355</v>
      </c>
      <c r="B49" s="71">
        <v>5</v>
      </c>
      <c r="C49" s="131">
        <v>0.007331553814293601</v>
      </c>
      <c r="D49" s="71" t="s">
        <v>252</v>
      </c>
      <c r="E49" s="71" t="b">
        <v>0</v>
      </c>
      <c r="F49" s="71" t="b">
        <v>0</v>
      </c>
      <c r="G49" s="71" t="b">
        <v>0</v>
      </c>
    </row>
    <row r="50" spans="1:7" ht="15">
      <c r="A50" s="71" t="s">
        <v>1141</v>
      </c>
      <c r="B50" s="71">
        <v>5</v>
      </c>
      <c r="C50" s="131">
        <v>0.007331553814293601</v>
      </c>
      <c r="D50" s="71" t="s">
        <v>252</v>
      </c>
      <c r="E50" s="71" t="b">
        <v>0</v>
      </c>
      <c r="F50" s="71" t="b">
        <v>0</v>
      </c>
      <c r="G50" s="71" t="b">
        <v>0</v>
      </c>
    </row>
    <row r="51" spans="1:7" ht="15">
      <c r="A51" s="71" t="s">
        <v>1142</v>
      </c>
      <c r="B51" s="71">
        <v>5</v>
      </c>
      <c r="C51" s="131">
        <v>0.007331553814293601</v>
      </c>
      <c r="D51" s="71" t="s">
        <v>252</v>
      </c>
      <c r="E51" s="71" t="b">
        <v>0</v>
      </c>
      <c r="F51" s="71" t="b">
        <v>0</v>
      </c>
      <c r="G51" s="71" t="b">
        <v>0</v>
      </c>
    </row>
    <row r="52" spans="1:7" ht="15">
      <c r="A52" s="71" t="s">
        <v>1012</v>
      </c>
      <c r="B52" s="71">
        <v>5</v>
      </c>
      <c r="C52" s="131">
        <v>0.007331553814293601</v>
      </c>
      <c r="D52" s="71" t="s">
        <v>252</v>
      </c>
      <c r="E52" s="71" t="b">
        <v>0</v>
      </c>
      <c r="F52" s="71" t="b">
        <v>0</v>
      </c>
      <c r="G52" s="71" t="b">
        <v>0</v>
      </c>
    </row>
    <row r="53" spans="1:7" ht="15">
      <c r="A53" s="71" t="s">
        <v>1013</v>
      </c>
      <c r="B53" s="71">
        <v>5</v>
      </c>
      <c r="C53" s="131">
        <v>0.007331553814293601</v>
      </c>
      <c r="D53" s="71" t="s">
        <v>252</v>
      </c>
      <c r="E53" s="71" t="b">
        <v>0</v>
      </c>
      <c r="F53" s="71" t="b">
        <v>0</v>
      </c>
      <c r="G53" s="71" t="b">
        <v>0</v>
      </c>
    </row>
    <row r="54" spans="1:7" ht="15">
      <c r="A54" s="71" t="s">
        <v>1014</v>
      </c>
      <c r="B54" s="71">
        <v>5</v>
      </c>
      <c r="C54" s="131">
        <v>0.007331553814293601</v>
      </c>
      <c r="D54" s="71" t="s">
        <v>252</v>
      </c>
      <c r="E54" s="71" t="b">
        <v>0</v>
      </c>
      <c r="F54" s="71" t="b">
        <v>0</v>
      </c>
      <c r="G54" s="71" t="b">
        <v>0</v>
      </c>
    </row>
    <row r="55" spans="1:7" ht="15">
      <c r="A55" s="71" t="s">
        <v>1015</v>
      </c>
      <c r="B55" s="71">
        <v>5</v>
      </c>
      <c r="C55" s="131">
        <v>0.007331553814293601</v>
      </c>
      <c r="D55" s="71" t="s">
        <v>252</v>
      </c>
      <c r="E55" s="71" t="b">
        <v>0</v>
      </c>
      <c r="F55" s="71" t="b">
        <v>0</v>
      </c>
      <c r="G55" s="71" t="b">
        <v>0</v>
      </c>
    </row>
    <row r="56" spans="1:7" ht="15">
      <c r="A56" s="71" t="s">
        <v>1016</v>
      </c>
      <c r="B56" s="71">
        <v>5</v>
      </c>
      <c r="C56" s="131">
        <v>0.007331553814293601</v>
      </c>
      <c r="D56" s="71" t="s">
        <v>252</v>
      </c>
      <c r="E56" s="71" t="b">
        <v>0</v>
      </c>
      <c r="F56" s="71" t="b">
        <v>0</v>
      </c>
      <c r="G56" s="71" t="b">
        <v>0</v>
      </c>
    </row>
    <row r="57" spans="1:7" ht="15">
      <c r="A57" s="71" t="s">
        <v>1017</v>
      </c>
      <c r="B57" s="71">
        <v>5</v>
      </c>
      <c r="C57" s="131">
        <v>0.007331553814293601</v>
      </c>
      <c r="D57" s="71" t="s">
        <v>252</v>
      </c>
      <c r="E57" s="71" t="b">
        <v>0</v>
      </c>
      <c r="F57" s="71" t="b">
        <v>0</v>
      </c>
      <c r="G57" s="71" t="b">
        <v>0</v>
      </c>
    </row>
    <row r="58" spans="1:7" ht="15">
      <c r="A58" s="71" t="s">
        <v>1143</v>
      </c>
      <c r="B58" s="71">
        <v>5</v>
      </c>
      <c r="C58" s="131">
        <v>0.007331553814293601</v>
      </c>
      <c r="D58" s="71" t="s">
        <v>252</v>
      </c>
      <c r="E58" s="71" t="b">
        <v>1</v>
      </c>
      <c r="F58" s="71" t="b">
        <v>0</v>
      </c>
      <c r="G58" s="71" t="b">
        <v>0</v>
      </c>
    </row>
    <row r="59" spans="1:7" ht="15">
      <c r="A59" s="71" t="s">
        <v>1144</v>
      </c>
      <c r="B59" s="71">
        <v>5</v>
      </c>
      <c r="C59" s="131">
        <v>0.007331553814293601</v>
      </c>
      <c r="D59" s="71" t="s">
        <v>252</v>
      </c>
      <c r="E59" s="71" t="b">
        <v>0</v>
      </c>
      <c r="F59" s="71" t="b">
        <v>0</v>
      </c>
      <c r="G59" s="71" t="b">
        <v>0</v>
      </c>
    </row>
    <row r="60" spans="1:7" ht="15">
      <c r="A60" s="71" t="s">
        <v>1145</v>
      </c>
      <c r="B60" s="71">
        <v>5</v>
      </c>
      <c r="C60" s="131">
        <v>0.007331553814293601</v>
      </c>
      <c r="D60" s="71" t="s">
        <v>252</v>
      </c>
      <c r="E60" s="71" t="b">
        <v>0</v>
      </c>
      <c r="F60" s="71" t="b">
        <v>0</v>
      </c>
      <c r="G60" s="71" t="b">
        <v>0</v>
      </c>
    </row>
    <row r="61" spans="1:7" ht="15">
      <c r="A61" s="71" t="s">
        <v>1146</v>
      </c>
      <c r="B61" s="71">
        <v>5</v>
      </c>
      <c r="C61" s="131">
        <v>0.007331553814293601</v>
      </c>
      <c r="D61" s="71" t="s">
        <v>252</v>
      </c>
      <c r="E61" s="71" t="b">
        <v>0</v>
      </c>
      <c r="F61" s="71" t="b">
        <v>0</v>
      </c>
      <c r="G61" s="71" t="b">
        <v>0</v>
      </c>
    </row>
    <row r="62" spans="1:7" ht="15">
      <c r="A62" s="71" t="s">
        <v>1147</v>
      </c>
      <c r="B62" s="71">
        <v>5</v>
      </c>
      <c r="C62" s="131">
        <v>0.007331553814293601</v>
      </c>
      <c r="D62" s="71" t="s">
        <v>252</v>
      </c>
      <c r="E62" s="71" t="b">
        <v>0</v>
      </c>
      <c r="F62" s="71" t="b">
        <v>0</v>
      </c>
      <c r="G62" s="71" t="b">
        <v>0</v>
      </c>
    </row>
    <row r="63" spans="1:7" ht="15">
      <c r="A63" s="71" t="s">
        <v>1148</v>
      </c>
      <c r="B63" s="71">
        <v>5</v>
      </c>
      <c r="C63" s="131">
        <v>0.007331553814293601</v>
      </c>
      <c r="D63" s="71" t="s">
        <v>252</v>
      </c>
      <c r="E63" s="71" t="b">
        <v>0</v>
      </c>
      <c r="F63" s="71" t="b">
        <v>0</v>
      </c>
      <c r="G63" s="71" t="b">
        <v>0</v>
      </c>
    </row>
    <row r="64" spans="1:7" ht="15">
      <c r="A64" s="71" t="s">
        <v>1149</v>
      </c>
      <c r="B64" s="71">
        <v>4</v>
      </c>
      <c r="C64" s="131">
        <v>0.006438675081068351</v>
      </c>
      <c r="D64" s="71" t="s">
        <v>252</v>
      </c>
      <c r="E64" s="71" t="b">
        <v>0</v>
      </c>
      <c r="F64" s="71" t="b">
        <v>0</v>
      </c>
      <c r="G64" s="71" t="b">
        <v>0</v>
      </c>
    </row>
    <row r="65" spans="1:7" ht="15">
      <c r="A65" s="71" t="s">
        <v>1150</v>
      </c>
      <c r="B65" s="71">
        <v>4</v>
      </c>
      <c r="C65" s="131">
        <v>0.006438675081068351</v>
      </c>
      <c r="D65" s="71" t="s">
        <v>252</v>
      </c>
      <c r="E65" s="71" t="b">
        <v>0</v>
      </c>
      <c r="F65" s="71" t="b">
        <v>0</v>
      </c>
      <c r="G65" s="71" t="b">
        <v>0</v>
      </c>
    </row>
    <row r="66" spans="1:7" ht="15">
      <c r="A66" s="71" t="s">
        <v>998</v>
      </c>
      <c r="B66" s="71">
        <v>4</v>
      </c>
      <c r="C66" s="131">
        <v>0.006438675081068351</v>
      </c>
      <c r="D66" s="71" t="s">
        <v>252</v>
      </c>
      <c r="E66" s="71" t="b">
        <v>0</v>
      </c>
      <c r="F66" s="71" t="b">
        <v>0</v>
      </c>
      <c r="G66" s="71" t="b">
        <v>0</v>
      </c>
    </row>
    <row r="67" spans="1:7" ht="15">
      <c r="A67" s="71" t="s">
        <v>324</v>
      </c>
      <c r="B67" s="71">
        <v>4</v>
      </c>
      <c r="C67" s="131">
        <v>0.006438675081068351</v>
      </c>
      <c r="D67" s="71" t="s">
        <v>252</v>
      </c>
      <c r="E67" s="71" t="b">
        <v>0</v>
      </c>
      <c r="F67" s="71" t="b">
        <v>0</v>
      </c>
      <c r="G67" s="71" t="b">
        <v>0</v>
      </c>
    </row>
    <row r="68" spans="1:7" ht="15">
      <c r="A68" s="71" t="s">
        <v>1008</v>
      </c>
      <c r="B68" s="71">
        <v>4</v>
      </c>
      <c r="C68" s="131">
        <v>0.006438675081068351</v>
      </c>
      <c r="D68" s="71" t="s">
        <v>252</v>
      </c>
      <c r="E68" s="71" t="b">
        <v>0</v>
      </c>
      <c r="F68" s="71" t="b">
        <v>0</v>
      </c>
      <c r="G68" s="71" t="b">
        <v>0</v>
      </c>
    </row>
    <row r="69" spans="1:7" ht="15">
      <c r="A69" s="71" t="s">
        <v>1006</v>
      </c>
      <c r="B69" s="71">
        <v>4</v>
      </c>
      <c r="C69" s="131">
        <v>0.006438675081068351</v>
      </c>
      <c r="D69" s="71" t="s">
        <v>252</v>
      </c>
      <c r="E69" s="71" t="b">
        <v>0</v>
      </c>
      <c r="F69" s="71" t="b">
        <v>0</v>
      </c>
      <c r="G69" s="71" t="b">
        <v>0</v>
      </c>
    </row>
    <row r="70" spans="1:7" ht="15">
      <c r="A70" s="71" t="s">
        <v>1007</v>
      </c>
      <c r="B70" s="71">
        <v>4</v>
      </c>
      <c r="C70" s="131">
        <v>0.006438675081068351</v>
      </c>
      <c r="D70" s="71" t="s">
        <v>252</v>
      </c>
      <c r="E70" s="71" t="b">
        <v>0</v>
      </c>
      <c r="F70" s="71" t="b">
        <v>0</v>
      </c>
      <c r="G70" s="71" t="b">
        <v>0</v>
      </c>
    </row>
    <row r="71" spans="1:7" ht="15">
      <c r="A71" s="71" t="s">
        <v>1151</v>
      </c>
      <c r="B71" s="71">
        <v>3</v>
      </c>
      <c r="C71" s="131">
        <v>0.005383468159654665</v>
      </c>
      <c r="D71" s="71" t="s">
        <v>252</v>
      </c>
      <c r="E71" s="71" t="b">
        <v>1</v>
      </c>
      <c r="F71" s="71" t="b">
        <v>0</v>
      </c>
      <c r="G71" s="71" t="b">
        <v>0</v>
      </c>
    </row>
    <row r="72" spans="1:7" ht="15">
      <c r="A72" s="71" t="s">
        <v>1152</v>
      </c>
      <c r="B72" s="71">
        <v>3</v>
      </c>
      <c r="C72" s="131">
        <v>0.005383468159654665</v>
      </c>
      <c r="D72" s="71" t="s">
        <v>252</v>
      </c>
      <c r="E72" s="71" t="b">
        <v>0</v>
      </c>
      <c r="F72" s="71" t="b">
        <v>0</v>
      </c>
      <c r="G72" s="71" t="b">
        <v>0</v>
      </c>
    </row>
    <row r="73" spans="1:7" ht="15">
      <c r="A73" s="71" t="s">
        <v>332</v>
      </c>
      <c r="B73" s="71">
        <v>3</v>
      </c>
      <c r="C73" s="131">
        <v>0.005383468159654665</v>
      </c>
      <c r="D73" s="71" t="s">
        <v>252</v>
      </c>
      <c r="E73" s="71" t="b">
        <v>0</v>
      </c>
      <c r="F73" s="71" t="b">
        <v>0</v>
      </c>
      <c r="G73" s="71" t="b">
        <v>0</v>
      </c>
    </row>
    <row r="74" spans="1:7" ht="15">
      <c r="A74" s="71" t="s">
        <v>1153</v>
      </c>
      <c r="B74" s="71">
        <v>3</v>
      </c>
      <c r="C74" s="131">
        <v>0.005383468159654665</v>
      </c>
      <c r="D74" s="71" t="s">
        <v>252</v>
      </c>
      <c r="E74" s="71" t="b">
        <v>0</v>
      </c>
      <c r="F74" s="71" t="b">
        <v>0</v>
      </c>
      <c r="G74" s="71" t="b">
        <v>0</v>
      </c>
    </row>
    <row r="75" spans="1:7" ht="15">
      <c r="A75" s="71" t="s">
        <v>1154</v>
      </c>
      <c r="B75" s="71">
        <v>3</v>
      </c>
      <c r="C75" s="131">
        <v>0.005383468159654665</v>
      </c>
      <c r="D75" s="71" t="s">
        <v>252</v>
      </c>
      <c r="E75" s="71" t="b">
        <v>0</v>
      </c>
      <c r="F75" s="71" t="b">
        <v>0</v>
      </c>
      <c r="G75" s="71" t="b">
        <v>0</v>
      </c>
    </row>
    <row r="76" spans="1:7" ht="15">
      <c r="A76" s="71" t="s">
        <v>1155</v>
      </c>
      <c r="B76" s="71">
        <v>3</v>
      </c>
      <c r="C76" s="131">
        <v>0.005383468159654665</v>
      </c>
      <c r="D76" s="71" t="s">
        <v>252</v>
      </c>
      <c r="E76" s="71" t="b">
        <v>0</v>
      </c>
      <c r="F76" s="71" t="b">
        <v>0</v>
      </c>
      <c r="G76" s="71" t="b">
        <v>0</v>
      </c>
    </row>
    <row r="77" spans="1:7" ht="15">
      <c r="A77" s="71" t="s">
        <v>1156</v>
      </c>
      <c r="B77" s="71">
        <v>3</v>
      </c>
      <c r="C77" s="131">
        <v>0.005383468159654665</v>
      </c>
      <c r="D77" s="71" t="s">
        <v>252</v>
      </c>
      <c r="E77" s="71" t="b">
        <v>0</v>
      </c>
      <c r="F77" s="71" t="b">
        <v>0</v>
      </c>
      <c r="G77" s="71" t="b">
        <v>0</v>
      </c>
    </row>
    <row r="78" spans="1:7" ht="15">
      <c r="A78" s="71" t="s">
        <v>1157</v>
      </c>
      <c r="B78" s="71">
        <v>3</v>
      </c>
      <c r="C78" s="131">
        <v>0.005383468159654665</v>
      </c>
      <c r="D78" s="71" t="s">
        <v>252</v>
      </c>
      <c r="E78" s="71" t="b">
        <v>0</v>
      </c>
      <c r="F78" s="71" t="b">
        <v>0</v>
      </c>
      <c r="G78" s="71" t="b">
        <v>0</v>
      </c>
    </row>
    <row r="79" spans="1:7" ht="15">
      <c r="A79" s="71" t="s">
        <v>1158</v>
      </c>
      <c r="B79" s="71">
        <v>3</v>
      </c>
      <c r="C79" s="131">
        <v>0.005383468159654665</v>
      </c>
      <c r="D79" s="71" t="s">
        <v>252</v>
      </c>
      <c r="E79" s="71" t="b">
        <v>0</v>
      </c>
      <c r="F79" s="71" t="b">
        <v>0</v>
      </c>
      <c r="G79" s="71" t="b">
        <v>0</v>
      </c>
    </row>
    <row r="80" spans="1:7" ht="15">
      <c r="A80" s="71" t="s">
        <v>1159</v>
      </c>
      <c r="B80" s="71">
        <v>3</v>
      </c>
      <c r="C80" s="131">
        <v>0.005383468159654665</v>
      </c>
      <c r="D80" s="71" t="s">
        <v>252</v>
      </c>
      <c r="E80" s="71" t="b">
        <v>0</v>
      </c>
      <c r="F80" s="71" t="b">
        <v>1</v>
      </c>
      <c r="G80" s="71" t="b">
        <v>0</v>
      </c>
    </row>
    <row r="81" spans="1:7" ht="15">
      <c r="A81" s="71" t="s">
        <v>1160</v>
      </c>
      <c r="B81" s="71">
        <v>3</v>
      </c>
      <c r="C81" s="131">
        <v>0.005383468159654665</v>
      </c>
      <c r="D81" s="71" t="s">
        <v>252</v>
      </c>
      <c r="E81" s="71" t="b">
        <v>0</v>
      </c>
      <c r="F81" s="71" t="b">
        <v>0</v>
      </c>
      <c r="G81" s="71" t="b">
        <v>0</v>
      </c>
    </row>
    <row r="82" spans="1:7" ht="15">
      <c r="A82" s="71" t="s">
        <v>1161</v>
      </c>
      <c r="B82" s="71">
        <v>3</v>
      </c>
      <c r="C82" s="131">
        <v>0.005383468159654665</v>
      </c>
      <c r="D82" s="71" t="s">
        <v>252</v>
      </c>
      <c r="E82" s="71" t="b">
        <v>0</v>
      </c>
      <c r="F82" s="71" t="b">
        <v>0</v>
      </c>
      <c r="G82" s="71" t="b">
        <v>0</v>
      </c>
    </row>
    <row r="83" spans="1:7" ht="15">
      <c r="A83" s="71" t="s">
        <v>1162</v>
      </c>
      <c r="B83" s="71">
        <v>3</v>
      </c>
      <c r="C83" s="131">
        <v>0.005383468159654665</v>
      </c>
      <c r="D83" s="71" t="s">
        <v>252</v>
      </c>
      <c r="E83" s="71" t="b">
        <v>0</v>
      </c>
      <c r="F83" s="71" t="b">
        <v>0</v>
      </c>
      <c r="G83" s="71" t="b">
        <v>0</v>
      </c>
    </row>
    <row r="84" spans="1:7" ht="15">
      <c r="A84" s="71" t="s">
        <v>1163</v>
      </c>
      <c r="B84" s="71">
        <v>3</v>
      </c>
      <c r="C84" s="131">
        <v>0.005383468159654665</v>
      </c>
      <c r="D84" s="71" t="s">
        <v>252</v>
      </c>
      <c r="E84" s="71" t="b">
        <v>0</v>
      </c>
      <c r="F84" s="71" t="b">
        <v>1</v>
      </c>
      <c r="G84" s="71" t="b">
        <v>0</v>
      </c>
    </row>
    <row r="85" spans="1:7" ht="15">
      <c r="A85" s="71" t="s">
        <v>1164</v>
      </c>
      <c r="B85" s="71">
        <v>3</v>
      </c>
      <c r="C85" s="131">
        <v>0.005383468159654665</v>
      </c>
      <c r="D85" s="71" t="s">
        <v>252</v>
      </c>
      <c r="E85" s="71" t="b">
        <v>0</v>
      </c>
      <c r="F85" s="71" t="b">
        <v>0</v>
      </c>
      <c r="G85" s="71" t="b">
        <v>0</v>
      </c>
    </row>
    <row r="86" spans="1:7" ht="15">
      <c r="A86" s="71" t="s">
        <v>1009</v>
      </c>
      <c r="B86" s="71">
        <v>3</v>
      </c>
      <c r="C86" s="131">
        <v>0.005383468159654665</v>
      </c>
      <c r="D86" s="71" t="s">
        <v>252</v>
      </c>
      <c r="E86" s="71" t="b">
        <v>0</v>
      </c>
      <c r="F86" s="71" t="b">
        <v>0</v>
      </c>
      <c r="G86" s="71" t="b">
        <v>0</v>
      </c>
    </row>
    <row r="87" spans="1:7" ht="15">
      <c r="A87" s="71" t="s">
        <v>1165</v>
      </c>
      <c r="B87" s="71">
        <v>3</v>
      </c>
      <c r="C87" s="131">
        <v>0.005383468159654665</v>
      </c>
      <c r="D87" s="71" t="s">
        <v>252</v>
      </c>
      <c r="E87" s="71" t="b">
        <v>0</v>
      </c>
      <c r="F87" s="71" t="b">
        <v>0</v>
      </c>
      <c r="G87" s="71" t="b">
        <v>0</v>
      </c>
    </row>
    <row r="88" spans="1:7" ht="15">
      <c r="A88" s="71" t="s">
        <v>1166</v>
      </c>
      <c r="B88" s="71">
        <v>3</v>
      </c>
      <c r="C88" s="131">
        <v>0.005383468159654665</v>
      </c>
      <c r="D88" s="71" t="s">
        <v>252</v>
      </c>
      <c r="E88" s="71" t="b">
        <v>0</v>
      </c>
      <c r="F88" s="71" t="b">
        <v>0</v>
      </c>
      <c r="G88" s="71" t="b">
        <v>0</v>
      </c>
    </row>
    <row r="89" spans="1:7" ht="15">
      <c r="A89" s="71" t="s">
        <v>1167</v>
      </c>
      <c r="B89" s="71">
        <v>3</v>
      </c>
      <c r="C89" s="131">
        <v>0.005383468159654665</v>
      </c>
      <c r="D89" s="71" t="s">
        <v>252</v>
      </c>
      <c r="E89" s="71" t="b">
        <v>0</v>
      </c>
      <c r="F89" s="71" t="b">
        <v>0</v>
      </c>
      <c r="G89" s="71" t="b">
        <v>0</v>
      </c>
    </row>
    <row r="90" spans="1:7" ht="15">
      <c r="A90" s="71" t="s">
        <v>1168</v>
      </c>
      <c r="B90" s="71">
        <v>3</v>
      </c>
      <c r="C90" s="131">
        <v>0.005383468159654665</v>
      </c>
      <c r="D90" s="71" t="s">
        <v>252</v>
      </c>
      <c r="E90" s="71" t="b">
        <v>0</v>
      </c>
      <c r="F90" s="71" t="b">
        <v>0</v>
      </c>
      <c r="G90" s="71" t="b">
        <v>0</v>
      </c>
    </row>
    <row r="91" spans="1:7" ht="15">
      <c r="A91" s="71" t="s">
        <v>1169</v>
      </c>
      <c r="B91" s="71">
        <v>3</v>
      </c>
      <c r="C91" s="131">
        <v>0.005383468159654665</v>
      </c>
      <c r="D91" s="71" t="s">
        <v>252</v>
      </c>
      <c r="E91" s="71" t="b">
        <v>0</v>
      </c>
      <c r="F91" s="71" t="b">
        <v>0</v>
      </c>
      <c r="G91" s="71" t="b">
        <v>0</v>
      </c>
    </row>
    <row r="92" spans="1:7" ht="15">
      <c r="A92" s="71" t="s">
        <v>1170</v>
      </c>
      <c r="B92" s="71">
        <v>3</v>
      </c>
      <c r="C92" s="131">
        <v>0.005383468159654665</v>
      </c>
      <c r="D92" s="71" t="s">
        <v>252</v>
      </c>
      <c r="E92" s="71" t="b">
        <v>0</v>
      </c>
      <c r="F92" s="71" t="b">
        <v>0</v>
      </c>
      <c r="G92" s="71" t="b">
        <v>0</v>
      </c>
    </row>
    <row r="93" spans="1:7" ht="15">
      <c r="A93" s="71" t="s">
        <v>1171</v>
      </c>
      <c r="B93" s="71">
        <v>3</v>
      </c>
      <c r="C93" s="131">
        <v>0.005383468159654665</v>
      </c>
      <c r="D93" s="71" t="s">
        <v>252</v>
      </c>
      <c r="E93" s="71" t="b">
        <v>0</v>
      </c>
      <c r="F93" s="71" t="b">
        <v>0</v>
      </c>
      <c r="G93" s="71" t="b">
        <v>0</v>
      </c>
    </row>
    <row r="94" spans="1:7" ht="15">
      <c r="A94" s="71" t="s">
        <v>337</v>
      </c>
      <c r="B94" s="71">
        <v>2</v>
      </c>
      <c r="C94" s="131">
        <v>0.0041099588294808646</v>
      </c>
      <c r="D94" s="71" t="s">
        <v>252</v>
      </c>
      <c r="E94" s="71" t="b">
        <v>0</v>
      </c>
      <c r="F94" s="71" t="b">
        <v>0</v>
      </c>
      <c r="G94" s="71" t="b">
        <v>0</v>
      </c>
    </row>
    <row r="95" spans="1:7" ht="15">
      <c r="A95" s="71" t="s">
        <v>1172</v>
      </c>
      <c r="B95" s="71">
        <v>2</v>
      </c>
      <c r="C95" s="131">
        <v>0.0041099588294808646</v>
      </c>
      <c r="D95" s="71" t="s">
        <v>252</v>
      </c>
      <c r="E95" s="71" t="b">
        <v>0</v>
      </c>
      <c r="F95" s="71" t="b">
        <v>0</v>
      </c>
      <c r="G95" s="71" t="b">
        <v>0</v>
      </c>
    </row>
    <row r="96" spans="1:7" ht="15">
      <c r="A96" s="71" t="s">
        <v>1173</v>
      </c>
      <c r="B96" s="71">
        <v>2</v>
      </c>
      <c r="C96" s="131">
        <v>0.005000580118427555</v>
      </c>
      <c r="D96" s="71" t="s">
        <v>252</v>
      </c>
      <c r="E96" s="71" t="b">
        <v>0</v>
      </c>
      <c r="F96" s="71" t="b">
        <v>0</v>
      </c>
      <c r="G96" s="71" t="b">
        <v>0</v>
      </c>
    </row>
    <row r="97" spans="1:7" ht="15">
      <c r="A97" s="71" t="s">
        <v>1174</v>
      </c>
      <c r="B97" s="71">
        <v>2</v>
      </c>
      <c r="C97" s="131">
        <v>0.0041099588294808646</v>
      </c>
      <c r="D97" s="71" t="s">
        <v>252</v>
      </c>
      <c r="E97" s="71" t="b">
        <v>1</v>
      </c>
      <c r="F97" s="71" t="b">
        <v>0</v>
      </c>
      <c r="G97" s="71" t="b">
        <v>0</v>
      </c>
    </row>
    <row r="98" spans="1:7" ht="15">
      <c r="A98" s="71" t="s">
        <v>1175</v>
      </c>
      <c r="B98" s="71">
        <v>2</v>
      </c>
      <c r="C98" s="131">
        <v>0.0041099588294808646</v>
      </c>
      <c r="D98" s="71" t="s">
        <v>252</v>
      </c>
      <c r="E98" s="71" t="b">
        <v>0</v>
      </c>
      <c r="F98" s="71" t="b">
        <v>0</v>
      </c>
      <c r="G98" s="71" t="b">
        <v>0</v>
      </c>
    </row>
    <row r="99" spans="1:7" ht="15">
      <c r="A99" s="71" t="s">
        <v>1176</v>
      </c>
      <c r="B99" s="71">
        <v>2</v>
      </c>
      <c r="C99" s="131">
        <v>0.0041099588294808646</v>
      </c>
      <c r="D99" s="71" t="s">
        <v>252</v>
      </c>
      <c r="E99" s="71" t="b">
        <v>0</v>
      </c>
      <c r="F99" s="71" t="b">
        <v>0</v>
      </c>
      <c r="G99" s="71" t="b">
        <v>0</v>
      </c>
    </row>
    <row r="100" spans="1:7" ht="15">
      <c r="A100" s="71" t="s">
        <v>1177</v>
      </c>
      <c r="B100" s="71">
        <v>2</v>
      </c>
      <c r="C100" s="131">
        <v>0.0041099588294808646</v>
      </c>
      <c r="D100" s="71" t="s">
        <v>252</v>
      </c>
      <c r="E100" s="71" t="b">
        <v>0</v>
      </c>
      <c r="F100" s="71" t="b">
        <v>0</v>
      </c>
      <c r="G100" s="71" t="b">
        <v>0</v>
      </c>
    </row>
    <row r="101" spans="1:7" ht="15">
      <c r="A101" s="71" t="s">
        <v>1178</v>
      </c>
      <c r="B101" s="71">
        <v>2</v>
      </c>
      <c r="C101" s="131">
        <v>0.0041099588294808646</v>
      </c>
      <c r="D101" s="71" t="s">
        <v>252</v>
      </c>
      <c r="E101" s="71" t="b">
        <v>0</v>
      </c>
      <c r="F101" s="71" t="b">
        <v>0</v>
      </c>
      <c r="G101" s="71" t="b">
        <v>0</v>
      </c>
    </row>
    <row r="102" spans="1:7" ht="15">
      <c r="A102" s="71" t="s">
        <v>1179</v>
      </c>
      <c r="B102" s="71">
        <v>2</v>
      </c>
      <c r="C102" s="131">
        <v>0.0041099588294808646</v>
      </c>
      <c r="D102" s="71" t="s">
        <v>252</v>
      </c>
      <c r="E102" s="71" t="b">
        <v>0</v>
      </c>
      <c r="F102" s="71" t="b">
        <v>0</v>
      </c>
      <c r="G102" s="71" t="b">
        <v>0</v>
      </c>
    </row>
    <row r="103" spans="1:7" ht="15">
      <c r="A103" s="71" t="s">
        <v>1180</v>
      </c>
      <c r="B103" s="71">
        <v>2</v>
      </c>
      <c r="C103" s="131">
        <v>0.0041099588294808646</v>
      </c>
      <c r="D103" s="71" t="s">
        <v>252</v>
      </c>
      <c r="E103" s="71" t="b">
        <v>0</v>
      </c>
      <c r="F103" s="71" t="b">
        <v>0</v>
      </c>
      <c r="G103" s="71" t="b">
        <v>0</v>
      </c>
    </row>
    <row r="104" spans="1:7" ht="15">
      <c r="A104" s="71" t="s">
        <v>1181</v>
      </c>
      <c r="B104" s="71">
        <v>2</v>
      </c>
      <c r="C104" s="131">
        <v>0.0041099588294808646</v>
      </c>
      <c r="D104" s="71" t="s">
        <v>252</v>
      </c>
      <c r="E104" s="71" t="b">
        <v>0</v>
      </c>
      <c r="F104" s="71" t="b">
        <v>0</v>
      </c>
      <c r="G104" s="71" t="b">
        <v>0</v>
      </c>
    </row>
    <row r="105" spans="1:7" ht="15">
      <c r="A105" s="71" t="s">
        <v>1182</v>
      </c>
      <c r="B105" s="71">
        <v>2</v>
      </c>
      <c r="C105" s="131">
        <v>0.0041099588294808646</v>
      </c>
      <c r="D105" s="71" t="s">
        <v>252</v>
      </c>
      <c r="E105" s="71" t="b">
        <v>0</v>
      </c>
      <c r="F105" s="71" t="b">
        <v>0</v>
      </c>
      <c r="G105" s="71" t="b">
        <v>0</v>
      </c>
    </row>
    <row r="106" spans="1:7" ht="15">
      <c r="A106" s="71" t="s">
        <v>1183</v>
      </c>
      <c r="B106" s="71">
        <v>2</v>
      </c>
      <c r="C106" s="131">
        <v>0.0041099588294808646</v>
      </c>
      <c r="D106" s="71" t="s">
        <v>252</v>
      </c>
      <c r="E106" s="71" t="b">
        <v>0</v>
      </c>
      <c r="F106" s="71" t="b">
        <v>0</v>
      </c>
      <c r="G106" s="71" t="b">
        <v>0</v>
      </c>
    </row>
    <row r="107" spans="1:7" ht="15">
      <c r="A107" s="71" t="s">
        <v>1184</v>
      </c>
      <c r="B107" s="71">
        <v>2</v>
      </c>
      <c r="C107" s="131">
        <v>0.0041099588294808646</v>
      </c>
      <c r="D107" s="71" t="s">
        <v>252</v>
      </c>
      <c r="E107" s="71" t="b">
        <v>0</v>
      </c>
      <c r="F107" s="71" t="b">
        <v>0</v>
      </c>
      <c r="G107" s="71" t="b">
        <v>0</v>
      </c>
    </row>
    <row r="108" spans="1:7" ht="15">
      <c r="A108" s="71" t="s">
        <v>1185</v>
      </c>
      <c r="B108" s="71">
        <v>2</v>
      </c>
      <c r="C108" s="131">
        <v>0.0041099588294808646</v>
      </c>
      <c r="D108" s="71" t="s">
        <v>252</v>
      </c>
      <c r="E108" s="71" t="b">
        <v>0</v>
      </c>
      <c r="F108" s="71" t="b">
        <v>1</v>
      </c>
      <c r="G108" s="71" t="b">
        <v>0</v>
      </c>
    </row>
    <row r="109" spans="1:7" ht="15">
      <c r="A109" s="71" t="s">
        <v>1186</v>
      </c>
      <c r="B109" s="71">
        <v>2</v>
      </c>
      <c r="C109" s="131">
        <v>0.0041099588294808646</v>
      </c>
      <c r="D109" s="71" t="s">
        <v>252</v>
      </c>
      <c r="E109" s="71" t="b">
        <v>0</v>
      </c>
      <c r="F109" s="71" t="b">
        <v>0</v>
      </c>
      <c r="G109" s="71" t="b">
        <v>0</v>
      </c>
    </row>
    <row r="110" spans="1:7" ht="15">
      <c r="A110" s="71" t="s">
        <v>1187</v>
      </c>
      <c r="B110" s="71">
        <v>2</v>
      </c>
      <c r="C110" s="131">
        <v>0.0041099588294808646</v>
      </c>
      <c r="D110" s="71" t="s">
        <v>252</v>
      </c>
      <c r="E110" s="71" t="b">
        <v>0</v>
      </c>
      <c r="F110" s="71" t="b">
        <v>0</v>
      </c>
      <c r="G110" s="71" t="b">
        <v>0</v>
      </c>
    </row>
    <row r="111" spans="1:7" ht="15">
      <c r="A111" s="71" t="s">
        <v>1188</v>
      </c>
      <c r="B111" s="71">
        <v>2</v>
      </c>
      <c r="C111" s="131">
        <v>0.0041099588294808646</v>
      </c>
      <c r="D111" s="71" t="s">
        <v>252</v>
      </c>
      <c r="E111" s="71" t="b">
        <v>0</v>
      </c>
      <c r="F111" s="71" t="b">
        <v>0</v>
      </c>
      <c r="G111" s="71" t="b">
        <v>0</v>
      </c>
    </row>
    <row r="112" spans="1:7" ht="15">
      <c r="A112" s="71" t="s">
        <v>1189</v>
      </c>
      <c r="B112" s="71">
        <v>2</v>
      </c>
      <c r="C112" s="131">
        <v>0.0041099588294808646</v>
      </c>
      <c r="D112" s="71" t="s">
        <v>252</v>
      </c>
      <c r="E112" s="71" t="b">
        <v>0</v>
      </c>
      <c r="F112" s="71" t="b">
        <v>0</v>
      </c>
      <c r="G112" s="71" t="b">
        <v>0</v>
      </c>
    </row>
    <row r="113" spans="1:7" ht="15">
      <c r="A113" s="71" t="s">
        <v>1190</v>
      </c>
      <c r="B113" s="71">
        <v>2</v>
      </c>
      <c r="C113" s="131">
        <v>0.0041099588294808646</v>
      </c>
      <c r="D113" s="71" t="s">
        <v>252</v>
      </c>
      <c r="E113" s="71" t="b">
        <v>0</v>
      </c>
      <c r="F113" s="71" t="b">
        <v>0</v>
      </c>
      <c r="G113" s="71" t="b">
        <v>0</v>
      </c>
    </row>
    <row r="114" spans="1:7" ht="15">
      <c r="A114" s="71" t="s">
        <v>1191</v>
      </c>
      <c r="B114" s="71">
        <v>2</v>
      </c>
      <c r="C114" s="131">
        <v>0.0041099588294808646</v>
      </c>
      <c r="D114" s="71" t="s">
        <v>252</v>
      </c>
      <c r="E114" s="71" t="b">
        <v>0</v>
      </c>
      <c r="F114" s="71" t="b">
        <v>0</v>
      </c>
      <c r="G114" s="71" t="b">
        <v>0</v>
      </c>
    </row>
    <row r="115" spans="1:7" ht="15">
      <c r="A115" s="71" t="s">
        <v>1192</v>
      </c>
      <c r="B115" s="71">
        <v>2</v>
      </c>
      <c r="C115" s="131">
        <v>0.0041099588294808646</v>
      </c>
      <c r="D115" s="71" t="s">
        <v>252</v>
      </c>
      <c r="E115" s="71" t="b">
        <v>0</v>
      </c>
      <c r="F115" s="71" t="b">
        <v>0</v>
      </c>
      <c r="G115" s="71" t="b">
        <v>0</v>
      </c>
    </row>
    <row r="116" spans="1:7" ht="15">
      <c r="A116" s="71" t="s">
        <v>1193</v>
      </c>
      <c r="B116" s="71">
        <v>2</v>
      </c>
      <c r="C116" s="131">
        <v>0.0041099588294808646</v>
      </c>
      <c r="D116" s="71" t="s">
        <v>252</v>
      </c>
      <c r="E116" s="71" t="b">
        <v>0</v>
      </c>
      <c r="F116" s="71" t="b">
        <v>0</v>
      </c>
      <c r="G116" s="71" t="b">
        <v>0</v>
      </c>
    </row>
    <row r="117" spans="1:7" ht="15">
      <c r="A117" s="71" t="s">
        <v>354</v>
      </c>
      <c r="B117" s="71">
        <v>2</v>
      </c>
      <c r="C117" s="131">
        <v>0.0041099588294808646</v>
      </c>
      <c r="D117" s="71" t="s">
        <v>252</v>
      </c>
      <c r="E117" s="71" t="b">
        <v>0</v>
      </c>
      <c r="F117" s="71" t="b">
        <v>0</v>
      </c>
      <c r="G117" s="71" t="b">
        <v>0</v>
      </c>
    </row>
    <row r="118" spans="1:7" ht="15">
      <c r="A118" s="71" t="s">
        <v>353</v>
      </c>
      <c r="B118" s="71">
        <v>2</v>
      </c>
      <c r="C118" s="131">
        <v>0.0041099588294808646</v>
      </c>
      <c r="D118" s="71" t="s">
        <v>252</v>
      </c>
      <c r="E118" s="71" t="b">
        <v>0</v>
      </c>
      <c r="F118" s="71" t="b">
        <v>0</v>
      </c>
      <c r="G118" s="71" t="b">
        <v>0</v>
      </c>
    </row>
    <row r="119" spans="1:7" ht="15">
      <c r="A119" s="71" t="s">
        <v>352</v>
      </c>
      <c r="B119" s="71">
        <v>2</v>
      </c>
      <c r="C119" s="131">
        <v>0.0041099588294808646</v>
      </c>
      <c r="D119" s="71" t="s">
        <v>252</v>
      </c>
      <c r="E119" s="71" t="b">
        <v>0</v>
      </c>
      <c r="F119" s="71" t="b">
        <v>0</v>
      </c>
      <c r="G119" s="71" t="b">
        <v>0</v>
      </c>
    </row>
    <row r="120" spans="1:7" ht="15">
      <c r="A120" s="71" t="s">
        <v>351</v>
      </c>
      <c r="B120" s="71">
        <v>2</v>
      </c>
      <c r="C120" s="131">
        <v>0.0041099588294808646</v>
      </c>
      <c r="D120" s="71" t="s">
        <v>252</v>
      </c>
      <c r="E120" s="71" t="b">
        <v>0</v>
      </c>
      <c r="F120" s="71" t="b">
        <v>0</v>
      </c>
      <c r="G120" s="71" t="b">
        <v>0</v>
      </c>
    </row>
    <row r="121" spans="1:7" ht="15">
      <c r="A121" s="71" t="s">
        <v>333</v>
      </c>
      <c r="B121" s="71">
        <v>2</v>
      </c>
      <c r="C121" s="131">
        <v>0.0041099588294808646</v>
      </c>
      <c r="D121" s="71" t="s">
        <v>252</v>
      </c>
      <c r="E121" s="71" t="b">
        <v>0</v>
      </c>
      <c r="F121" s="71" t="b">
        <v>0</v>
      </c>
      <c r="G121" s="71" t="b">
        <v>0</v>
      </c>
    </row>
    <row r="122" spans="1:7" ht="15">
      <c r="A122" s="71" t="s">
        <v>350</v>
      </c>
      <c r="B122" s="71">
        <v>2</v>
      </c>
      <c r="C122" s="131">
        <v>0.0041099588294808646</v>
      </c>
      <c r="D122" s="71" t="s">
        <v>252</v>
      </c>
      <c r="E122" s="71" t="b">
        <v>0</v>
      </c>
      <c r="F122" s="71" t="b">
        <v>0</v>
      </c>
      <c r="G122" s="71" t="b">
        <v>0</v>
      </c>
    </row>
    <row r="123" spans="1:7" ht="15">
      <c r="A123" s="71" t="s">
        <v>349</v>
      </c>
      <c r="B123" s="71">
        <v>2</v>
      </c>
      <c r="C123" s="131">
        <v>0.0041099588294808646</v>
      </c>
      <c r="D123" s="71" t="s">
        <v>252</v>
      </c>
      <c r="E123" s="71" t="b">
        <v>0</v>
      </c>
      <c r="F123" s="71" t="b">
        <v>0</v>
      </c>
      <c r="G123" s="71" t="b">
        <v>0</v>
      </c>
    </row>
    <row r="124" spans="1:7" ht="15">
      <c r="A124" s="71" t="s">
        <v>348</v>
      </c>
      <c r="B124" s="71">
        <v>2</v>
      </c>
      <c r="C124" s="131">
        <v>0.0041099588294808646</v>
      </c>
      <c r="D124" s="71" t="s">
        <v>252</v>
      </c>
      <c r="E124" s="71" t="b">
        <v>0</v>
      </c>
      <c r="F124" s="71" t="b">
        <v>0</v>
      </c>
      <c r="G124" s="71" t="b">
        <v>0</v>
      </c>
    </row>
    <row r="125" spans="1:7" ht="15">
      <c r="A125" s="71" t="s">
        <v>347</v>
      </c>
      <c r="B125" s="71">
        <v>2</v>
      </c>
      <c r="C125" s="131">
        <v>0.0041099588294808646</v>
      </c>
      <c r="D125" s="71" t="s">
        <v>252</v>
      </c>
      <c r="E125" s="71" t="b">
        <v>0</v>
      </c>
      <c r="F125" s="71" t="b">
        <v>0</v>
      </c>
      <c r="G125" s="71" t="b">
        <v>0</v>
      </c>
    </row>
    <row r="126" spans="1:7" ht="15">
      <c r="A126" s="71" t="s">
        <v>1194</v>
      </c>
      <c r="B126" s="71">
        <v>2</v>
      </c>
      <c r="C126" s="131">
        <v>0.0041099588294808646</v>
      </c>
      <c r="D126" s="71" t="s">
        <v>252</v>
      </c>
      <c r="E126" s="71" t="b">
        <v>0</v>
      </c>
      <c r="F126" s="71" t="b">
        <v>0</v>
      </c>
      <c r="G126" s="71" t="b">
        <v>0</v>
      </c>
    </row>
    <row r="127" spans="1:7" ht="15">
      <c r="A127" s="71" t="s">
        <v>1195</v>
      </c>
      <c r="B127" s="71">
        <v>2</v>
      </c>
      <c r="C127" s="131">
        <v>0.0041099588294808646</v>
      </c>
      <c r="D127" s="71" t="s">
        <v>252</v>
      </c>
      <c r="E127" s="71" t="b">
        <v>0</v>
      </c>
      <c r="F127" s="71" t="b">
        <v>0</v>
      </c>
      <c r="G127" s="71" t="b">
        <v>0</v>
      </c>
    </row>
    <row r="128" spans="1:7" ht="15">
      <c r="A128" s="71" t="s">
        <v>1196</v>
      </c>
      <c r="B128" s="71">
        <v>2</v>
      </c>
      <c r="C128" s="131">
        <v>0.005000580118427555</v>
      </c>
      <c r="D128" s="71" t="s">
        <v>252</v>
      </c>
      <c r="E128" s="71" t="b">
        <v>1</v>
      </c>
      <c r="F128" s="71" t="b">
        <v>0</v>
      </c>
      <c r="G128" s="71" t="b">
        <v>0</v>
      </c>
    </row>
    <row r="129" spans="1:7" ht="15">
      <c r="A129" s="71" t="s">
        <v>1197</v>
      </c>
      <c r="B129" s="71">
        <v>2</v>
      </c>
      <c r="C129" s="131">
        <v>0.005000580118427555</v>
      </c>
      <c r="D129" s="71" t="s">
        <v>252</v>
      </c>
      <c r="E129" s="71" t="b">
        <v>0</v>
      </c>
      <c r="F129" s="71" t="b">
        <v>0</v>
      </c>
      <c r="G129" s="71" t="b">
        <v>0</v>
      </c>
    </row>
    <row r="130" spans="1:7" ht="15">
      <c r="A130" s="71" t="s">
        <v>991</v>
      </c>
      <c r="B130" s="71">
        <v>6</v>
      </c>
      <c r="C130" s="131">
        <v>0</v>
      </c>
      <c r="D130" s="71" t="s">
        <v>944</v>
      </c>
      <c r="E130" s="71" t="b">
        <v>0</v>
      </c>
      <c r="F130" s="71" t="b">
        <v>0</v>
      </c>
      <c r="G130" s="71" t="b">
        <v>0</v>
      </c>
    </row>
    <row r="131" spans="1:7" ht="15">
      <c r="A131" s="71" t="s">
        <v>346</v>
      </c>
      <c r="B131" s="71">
        <v>4</v>
      </c>
      <c r="C131" s="131">
        <v>0.010751071273713613</v>
      </c>
      <c r="D131" s="71" t="s">
        <v>944</v>
      </c>
      <c r="E131" s="71" t="b">
        <v>0</v>
      </c>
      <c r="F131" s="71" t="b">
        <v>0</v>
      </c>
      <c r="G131" s="71" t="b">
        <v>0</v>
      </c>
    </row>
    <row r="132" spans="1:7" ht="15">
      <c r="A132" s="71" t="s">
        <v>997</v>
      </c>
      <c r="B132" s="71">
        <v>4</v>
      </c>
      <c r="C132" s="131">
        <v>0.017040044811416515</v>
      </c>
      <c r="D132" s="71" t="s">
        <v>944</v>
      </c>
      <c r="E132" s="71" t="b">
        <v>0</v>
      </c>
      <c r="F132" s="71" t="b">
        <v>0</v>
      </c>
      <c r="G132" s="71" t="b">
        <v>0</v>
      </c>
    </row>
    <row r="133" spans="1:7" ht="15">
      <c r="A133" s="71" t="s">
        <v>992</v>
      </c>
      <c r="B133" s="71">
        <v>4</v>
      </c>
      <c r="C133" s="131">
        <v>0.006288973537702901</v>
      </c>
      <c r="D133" s="71" t="s">
        <v>944</v>
      </c>
      <c r="E133" s="71" t="b">
        <v>0</v>
      </c>
      <c r="F133" s="71" t="b">
        <v>0</v>
      </c>
      <c r="G133" s="71" t="b">
        <v>0</v>
      </c>
    </row>
    <row r="134" spans="1:7" ht="15">
      <c r="A134" s="71" t="s">
        <v>344</v>
      </c>
      <c r="B134" s="71">
        <v>3</v>
      </c>
      <c r="C134" s="131">
        <v>0.00806330345528521</v>
      </c>
      <c r="D134" s="71" t="s">
        <v>944</v>
      </c>
      <c r="E134" s="71" t="b">
        <v>0</v>
      </c>
      <c r="F134" s="71" t="b">
        <v>0</v>
      </c>
      <c r="G134" s="71" t="b">
        <v>0</v>
      </c>
    </row>
    <row r="135" spans="1:7" ht="15">
      <c r="A135" s="71" t="s">
        <v>343</v>
      </c>
      <c r="B135" s="71">
        <v>3</v>
      </c>
      <c r="C135" s="131">
        <v>0.00806330345528521</v>
      </c>
      <c r="D135" s="71" t="s">
        <v>944</v>
      </c>
      <c r="E135" s="71" t="b">
        <v>0</v>
      </c>
      <c r="F135" s="71" t="b">
        <v>0</v>
      </c>
      <c r="G135" s="71" t="b">
        <v>0</v>
      </c>
    </row>
    <row r="136" spans="1:7" ht="15">
      <c r="A136" s="71" t="s">
        <v>345</v>
      </c>
      <c r="B136" s="71">
        <v>3</v>
      </c>
      <c r="C136" s="131">
        <v>0.00806330345528521</v>
      </c>
      <c r="D136" s="71" t="s">
        <v>944</v>
      </c>
      <c r="E136" s="71" t="b">
        <v>0</v>
      </c>
      <c r="F136" s="71" t="b">
        <v>0</v>
      </c>
      <c r="G136" s="71" t="b">
        <v>0</v>
      </c>
    </row>
    <row r="137" spans="1:7" ht="15">
      <c r="A137" s="71" t="s">
        <v>998</v>
      </c>
      <c r="B137" s="71">
        <v>3</v>
      </c>
      <c r="C137" s="131">
        <v>0.00806330345528521</v>
      </c>
      <c r="D137" s="71" t="s">
        <v>944</v>
      </c>
      <c r="E137" s="71" t="b">
        <v>0</v>
      </c>
      <c r="F137" s="71" t="b">
        <v>0</v>
      </c>
      <c r="G137" s="71" t="b">
        <v>0</v>
      </c>
    </row>
    <row r="138" spans="1:7" ht="15">
      <c r="A138" s="71" t="s">
        <v>332</v>
      </c>
      <c r="B138" s="71">
        <v>2</v>
      </c>
      <c r="C138" s="131">
        <v>0.008520022405708257</v>
      </c>
      <c r="D138" s="71" t="s">
        <v>944</v>
      </c>
      <c r="E138" s="71" t="b">
        <v>0</v>
      </c>
      <c r="F138" s="71" t="b">
        <v>0</v>
      </c>
      <c r="G138" s="71" t="b">
        <v>0</v>
      </c>
    </row>
    <row r="139" spans="1:7" ht="15">
      <c r="A139" s="71" t="s">
        <v>366</v>
      </c>
      <c r="B139" s="71">
        <v>2</v>
      </c>
      <c r="C139" s="131">
        <v>0.008520022405708257</v>
      </c>
      <c r="D139" s="71" t="s">
        <v>944</v>
      </c>
      <c r="E139" s="71" t="b">
        <v>0</v>
      </c>
      <c r="F139" s="71" t="b">
        <v>0</v>
      </c>
      <c r="G139" s="71" t="b">
        <v>0</v>
      </c>
    </row>
    <row r="140" spans="1:7" ht="15">
      <c r="A140" s="71" t="s">
        <v>338</v>
      </c>
      <c r="B140" s="71">
        <v>2</v>
      </c>
      <c r="C140" s="131">
        <v>0.008520022405708257</v>
      </c>
      <c r="D140" s="71" t="s">
        <v>944</v>
      </c>
      <c r="E140" s="71" t="b">
        <v>0</v>
      </c>
      <c r="F140" s="71" t="b">
        <v>0</v>
      </c>
      <c r="G140" s="71" t="b">
        <v>0</v>
      </c>
    </row>
    <row r="141" spans="1:7" ht="15">
      <c r="A141" s="71" t="s">
        <v>334</v>
      </c>
      <c r="B141" s="71">
        <v>2</v>
      </c>
      <c r="C141" s="131">
        <v>0.008520022405708257</v>
      </c>
      <c r="D141" s="71" t="s">
        <v>944</v>
      </c>
      <c r="E141" s="71" t="b">
        <v>0</v>
      </c>
      <c r="F141" s="71" t="b">
        <v>0</v>
      </c>
      <c r="G141" s="71" t="b">
        <v>0</v>
      </c>
    </row>
    <row r="142" spans="1:7" ht="15">
      <c r="A142" s="71" t="s">
        <v>365</v>
      </c>
      <c r="B142" s="71">
        <v>2</v>
      </c>
      <c r="C142" s="131">
        <v>0.008520022405708257</v>
      </c>
      <c r="D142" s="71" t="s">
        <v>944</v>
      </c>
      <c r="E142" s="71" t="b">
        <v>0</v>
      </c>
      <c r="F142" s="71" t="b">
        <v>0</v>
      </c>
      <c r="G142" s="71" t="b">
        <v>0</v>
      </c>
    </row>
    <row r="143" spans="1:7" ht="15">
      <c r="A143" s="71" t="s">
        <v>364</v>
      </c>
      <c r="B143" s="71">
        <v>2</v>
      </c>
      <c r="C143" s="131">
        <v>0.008520022405708257</v>
      </c>
      <c r="D143" s="71" t="s">
        <v>944</v>
      </c>
      <c r="E143" s="71" t="b">
        <v>0</v>
      </c>
      <c r="F143" s="71" t="b">
        <v>0</v>
      </c>
      <c r="G143" s="71" t="b">
        <v>0</v>
      </c>
    </row>
    <row r="144" spans="1:7" ht="15">
      <c r="A144" s="71" t="s">
        <v>363</v>
      </c>
      <c r="B144" s="71">
        <v>2</v>
      </c>
      <c r="C144" s="131">
        <v>0.008520022405708257</v>
      </c>
      <c r="D144" s="71" t="s">
        <v>944</v>
      </c>
      <c r="E144" s="71" t="b">
        <v>0</v>
      </c>
      <c r="F144" s="71" t="b">
        <v>0</v>
      </c>
      <c r="G144" s="71" t="b">
        <v>0</v>
      </c>
    </row>
    <row r="145" spans="1:7" ht="15">
      <c r="A145" s="71" t="s">
        <v>362</v>
      </c>
      <c r="B145" s="71">
        <v>2</v>
      </c>
      <c r="C145" s="131">
        <v>0.008520022405708257</v>
      </c>
      <c r="D145" s="71" t="s">
        <v>944</v>
      </c>
      <c r="E145" s="71" t="b">
        <v>0</v>
      </c>
      <c r="F145" s="71" t="b">
        <v>0</v>
      </c>
      <c r="G145" s="71" t="b">
        <v>0</v>
      </c>
    </row>
    <row r="146" spans="1:7" ht="15">
      <c r="A146" s="71" t="s">
        <v>361</v>
      </c>
      <c r="B146" s="71">
        <v>2</v>
      </c>
      <c r="C146" s="131">
        <v>0.008520022405708257</v>
      </c>
      <c r="D146" s="71" t="s">
        <v>944</v>
      </c>
      <c r="E146" s="71" t="b">
        <v>0</v>
      </c>
      <c r="F146" s="71" t="b">
        <v>0</v>
      </c>
      <c r="G146" s="71" t="b">
        <v>0</v>
      </c>
    </row>
    <row r="147" spans="1:7" ht="15">
      <c r="A147" s="71" t="s">
        <v>360</v>
      </c>
      <c r="B147" s="71">
        <v>2</v>
      </c>
      <c r="C147" s="131">
        <v>0.008520022405708257</v>
      </c>
      <c r="D147" s="71" t="s">
        <v>944</v>
      </c>
      <c r="E147" s="71" t="b">
        <v>0</v>
      </c>
      <c r="F147" s="71" t="b">
        <v>0</v>
      </c>
      <c r="G147" s="71" t="b">
        <v>0</v>
      </c>
    </row>
    <row r="148" spans="1:7" ht="15">
      <c r="A148" s="71" t="s">
        <v>359</v>
      </c>
      <c r="B148" s="71">
        <v>2</v>
      </c>
      <c r="C148" s="131">
        <v>0.008520022405708257</v>
      </c>
      <c r="D148" s="71" t="s">
        <v>944</v>
      </c>
      <c r="E148" s="71" t="b">
        <v>0</v>
      </c>
      <c r="F148" s="71" t="b">
        <v>0</v>
      </c>
      <c r="G148" s="71" t="b">
        <v>0</v>
      </c>
    </row>
    <row r="149" spans="1:7" ht="15">
      <c r="A149" s="71" t="s">
        <v>358</v>
      </c>
      <c r="B149" s="71">
        <v>2</v>
      </c>
      <c r="C149" s="131">
        <v>0.008520022405708257</v>
      </c>
      <c r="D149" s="71" t="s">
        <v>944</v>
      </c>
      <c r="E149" s="71" t="b">
        <v>0</v>
      </c>
      <c r="F149" s="71" t="b">
        <v>0</v>
      </c>
      <c r="G149" s="71" t="b">
        <v>0</v>
      </c>
    </row>
    <row r="150" spans="1:7" ht="15">
      <c r="A150" s="71" t="s">
        <v>357</v>
      </c>
      <c r="B150" s="71">
        <v>2</v>
      </c>
      <c r="C150" s="131">
        <v>0.008520022405708257</v>
      </c>
      <c r="D150" s="71" t="s">
        <v>944</v>
      </c>
      <c r="E150" s="71" t="b">
        <v>0</v>
      </c>
      <c r="F150" s="71" t="b">
        <v>0</v>
      </c>
      <c r="G150" s="71" t="b">
        <v>0</v>
      </c>
    </row>
    <row r="151" spans="1:7" ht="15">
      <c r="A151" s="71" t="s">
        <v>336</v>
      </c>
      <c r="B151" s="71">
        <v>2</v>
      </c>
      <c r="C151" s="131">
        <v>0.008520022405708257</v>
      </c>
      <c r="D151" s="71" t="s">
        <v>944</v>
      </c>
      <c r="E151" s="71" t="b">
        <v>0</v>
      </c>
      <c r="F151" s="71" t="b">
        <v>0</v>
      </c>
      <c r="G151" s="71" t="b">
        <v>0</v>
      </c>
    </row>
    <row r="152" spans="1:7" ht="15">
      <c r="A152" s="71" t="s">
        <v>356</v>
      </c>
      <c r="B152" s="71">
        <v>2</v>
      </c>
      <c r="C152" s="131">
        <v>0.008520022405708257</v>
      </c>
      <c r="D152" s="71" t="s">
        <v>944</v>
      </c>
      <c r="E152" s="71" t="b">
        <v>0</v>
      </c>
      <c r="F152" s="71" t="b">
        <v>0</v>
      </c>
      <c r="G152" s="71" t="b">
        <v>0</v>
      </c>
    </row>
    <row r="153" spans="1:7" ht="15">
      <c r="A153" s="71" t="s">
        <v>355</v>
      </c>
      <c r="B153" s="71">
        <v>2</v>
      </c>
      <c r="C153" s="131">
        <v>0.008520022405708257</v>
      </c>
      <c r="D153" s="71" t="s">
        <v>944</v>
      </c>
      <c r="E153" s="71" t="b">
        <v>0</v>
      </c>
      <c r="F153" s="71" t="b">
        <v>0</v>
      </c>
      <c r="G153" s="71" t="b">
        <v>0</v>
      </c>
    </row>
    <row r="154" spans="1:7" ht="15">
      <c r="A154" s="71" t="s">
        <v>327</v>
      </c>
      <c r="B154" s="71">
        <v>2</v>
      </c>
      <c r="C154" s="131">
        <v>0.008520022405708257</v>
      </c>
      <c r="D154" s="71" t="s">
        <v>944</v>
      </c>
      <c r="E154" s="71" t="b">
        <v>0</v>
      </c>
      <c r="F154" s="71" t="b">
        <v>0</v>
      </c>
      <c r="G154" s="71" t="b">
        <v>0</v>
      </c>
    </row>
    <row r="155" spans="1:7" ht="15">
      <c r="A155" s="71" t="s">
        <v>1153</v>
      </c>
      <c r="B155" s="71">
        <v>2</v>
      </c>
      <c r="C155" s="131">
        <v>0.008520022405708257</v>
      </c>
      <c r="D155" s="71" t="s">
        <v>944</v>
      </c>
      <c r="E155" s="71" t="b">
        <v>0</v>
      </c>
      <c r="F155" s="71" t="b">
        <v>0</v>
      </c>
      <c r="G155" s="71" t="b">
        <v>0</v>
      </c>
    </row>
    <row r="156" spans="1:7" ht="15">
      <c r="A156" s="71" t="s">
        <v>1150</v>
      </c>
      <c r="B156" s="71">
        <v>2</v>
      </c>
      <c r="C156" s="131">
        <v>0.008520022405708257</v>
      </c>
      <c r="D156" s="71" t="s">
        <v>944</v>
      </c>
      <c r="E156" s="71" t="b">
        <v>0</v>
      </c>
      <c r="F156" s="71" t="b">
        <v>0</v>
      </c>
      <c r="G156" s="71" t="b">
        <v>0</v>
      </c>
    </row>
    <row r="157" spans="1:7" ht="15">
      <c r="A157" s="71" t="s">
        <v>1154</v>
      </c>
      <c r="B157" s="71">
        <v>2</v>
      </c>
      <c r="C157" s="131">
        <v>0.008520022405708257</v>
      </c>
      <c r="D157" s="71" t="s">
        <v>944</v>
      </c>
      <c r="E157" s="71" t="b">
        <v>0</v>
      </c>
      <c r="F157" s="71" t="b">
        <v>0</v>
      </c>
      <c r="G157" s="71" t="b">
        <v>0</v>
      </c>
    </row>
    <row r="158" spans="1:7" ht="15">
      <c r="A158" s="71" t="s">
        <v>1001</v>
      </c>
      <c r="B158" s="71">
        <v>2</v>
      </c>
      <c r="C158" s="131">
        <v>0.008520022405708257</v>
      </c>
      <c r="D158" s="71" t="s">
        <v>944</v>
      </c>
      <c r="E158" s="71" t="b">
        <v>0</v>
      </c>
      <c r="F158" s="71" t="b">
        <v>0</v>
      </c>
      <c r="G158" s="71" t="b">
        <v>0</v>
      </c>
    </row>
    <row r="159" spans="1:7" ht="15">
      <c r="A159" s="71" t="s">
        <v>1002</v>
      </c>
      <c r="B159" s="71">
        <v>2</v>
      </c>
      <c r="C159" s="131">
        <v>0.008520022405708257</v>
      </c>
      <c r="D159" s="71" t="s">
        <v>944</v>
      </c>
      <c r="E159" s="71" t="b">
        <v>0</v>
      </c>
      <c r="F159" s="71" t="b">
        <v>0</v>
      </c>
      <c r="G159" s="71" t="b">
        <v>0</v>
      </c>
    </row>
    <row r="160" spans="1:7" ht="15">
      <c r="A160" s="71" t="s">
        <v>994</v>
      </c>
      <c r="B160" s="71">
        <v>2</v>
      </c>
      <c r="C160" s="131">
        <v>0.008520022405708257</v>
      </c>
      <c r="D160" s="71" t="s">
        <v>944</v>
      </c>
      <c r="E160" s="71" t="b">
        <v>0</v>
      </c>
      <c r="F160" s="71" t="b">
        <v>0</v>
      </c>
      <c r="G160" s="71" t="b">
        <v>0</v>
      </c>
    </row>
    <row r="161" spans="1:7" ht="15">
      <c r="A161" s="71" t="s">
        <v>995</v>
      </c>
      <c r="B161" s="71">
        <v>2</v>
      </c>
      <c r="C161" s="131">
        <v>0.008520022405708257</v>
      </c>
      <c r="D161" s="71" t="s">
        <v>944</v>
      </c>
      <c r="E161" s="71" t="b">
        <v>0</v>
      </c>
      <c r="F161" s="71" t="b">
        <v>0</v>
      </c>
      <c r="G161" s="71" t="b">
        <v>0</v>
      </c>
    </row>
    <row r="162" spans="1:7" ht="15">
      <c r="A162" s="71" t="s">
        <v>1003</v>
      </c>
      <c r="B162" s="71">
        <v>2</v>
      </c>
      <c r="C162" s="131">
        <v>0.008520022405708257</v>
      </c>
      <c r="D162" s="71" t="s">
        <v>944</v>
      </c>
      <c r="E162" s="71" t="b">
        <v>0</v>
      </c>
      <c r="F162" s="71" t="b">
        <v>0</v>
      </c>
      <c r="G162" s="71" t="b">
        <v>0</v>
      </c>
    </row>
    <row r="163" spans="1:7" ht="15">
      <c r="A163" s="71" t="s">
        <v>993</v>
      </c>
      <c r="B163" s="71">
        <v>2</v>
      </c>
      <c r="C163" s="131">
        <v>0.008520022405708257</v>
      </c>
      <c r="D163" s="71" t="s">
        <v>944</v>
      </c>
      <c r="E163" s="71" t="b">
        <v>0</v>
      </c>
      <c r="F163" s="71" t="b">
        <v>0</v>
      </c>
      <c r="G163" s="71" t="b">
        <v>0</v>
      </c>
    </row>
    <row r="164" spans="1:7" ht="15">
      <c r="A164" s="71" t="s">
        <v>1004</v>
      </c>
      <c r="B164" s="71">
        <v>2</v>
      </c>
      <c r="C164" s="131">
        <v>0.008520022405708257</v>
      </c>
      <c r="D164" s="71" t="s">
        <v>944</v>
      </c>
      <c r="E164" s="71" t="b">
        <v>0</v>
      </c>
      <c r="F164" s="71" t="b">
        <v>0</v>
      </c>
      <c r="G164" s="71" t="b">
        <v>0</v>
      </c>
    </row>
    <row r="165" spans="1:7" ht="15">
      <c r="A165" s="71" t="s">
        <v>1132</v>
      </c>
      <c r="B165" s="71">
        <v>2</v>
      </c>
      <c r="C165" s="131">
        <v>0.008520022405708257</v>
      </c>
      <c r="D165" s="71" t="s">
        <v>944</v>
      </c>
      <c r="E165" s="71" t="b">
        <v>0</v>
      </c>
      <c r="F165" s="71" t="b">
        <v>0</v>
      </c>
      <c r="G165" s="71" t="b">
        <v>0</v>
      </c>
    </row>
    <row r="166" spans="1:7" ht="15">
      <c r="A166" s="71" t="s">
        <v>1133</v>
      </c>
      <c r="B166" s="71">
        <v>2</v>
      </c>
      <c r="C166" s="131">
        <v>0.008520022405708257</v>
      </c>
      <c r="D166" s="71" t="s">
        <v>944</v>
      </c>
      <c r="E166" s="71" t="b">
        <v>0</v>
      </c>
      <c r="F166" s="71" t="b">
        <v>0</v>
      </c>
      <c r="G166" s="71" t="b">
        <v>0</v>
      </c>
    </row>
    <row r="167" spans="1:7" ht="15">
      <c r="A167" s="71" t="s">
        <v>1134</v>
      </c>
      <c r="B167" s="71">
        <v>2</v>
      </c>
      <c r="C167" s="131">
        <v>0.008520022405708257</v>
      </c>
      <c r="D167" s="71" t="s">
        <v>944</v>
      </c>
      <c r="E167" s="71" t="b">
        <v>0</v>
      </c>
      <c r="F167" s="71" t="b">
        <v>0</v>
      </c>
      <c r="G167" s="71" t="b">
        <v>0</v>
      </c>
    </row>
    <row r="168" spans="1:7" ht="15">
      <c r="A168" s="71" t="s">
        <v>1135</v>
      </c>
      <c r="B168" s="71">
        <v>2</v>
      </c>
      <c r="C168" s="131">
        <v>0.008520022405708257</v>
      </c>
      <c r="D168" s="71" t="s">
        <v>944</v>
      </c>
      <c r="E168" s="71" t="b">
        <v>0</v>
      </c>
      <c r="F168" s="71" t="b">
        <v>0</v>
      </c>
      <c r="G168" s="71" t="b">
        <v>0</v>
      </c>
    </row>
    <row r="169" spans="1:7" ht="15">
      <c r="A169" s="71" t="s">
        <v>991</v>
      </c>
      <c r="B169" s="71">
        <v>16</v>
      </c>
      <c r="C169" s="131">
        <v>0</v>
      </c>
      <c r="D169" s="71" t="s">
        <v>945</v>
      </c>
      <c r="E169" s="71" t="b">
        <v>0</v>
      </c>
      <c r="F169" s="71" t="b">
        <v>0</v>
      </c>
      <c r="G169" s="71" t="b">
        <v>0</v>
      </c>
    </row>
    <row r="170" spans="1:7" ht="15">
      <c r="A170" s="71" t="s">
        <v>992</v>
      </c>
      <c r="B170" s="71">
        <v>12</v>
      </c>
      <c r="C170" s="131">
        <v>0.006633915218139819</v>
      </c>
      <c r="D170" s="71" t="s">
        <v>945</v>
      </c>
      <c r="E170" s="71" t="b">
        <v>0</v>
      </c>
      <c r="F170" s="71" t="b">
        <v>0</v>
      </c>
      <c r="G170" s="71" t="b">
        <v>0</v>
      </c>
    </row>
    <row r="171" spans="1:7" ht="15">
      <c r="A171" s="71" t="s">
        <v>993</v>
      </c>
      <c r="B171" s="71">
        <v>6</v>
      </c>
      <c r="C171" s="131">
        <v>0.011308904396609233</v>
      </c>
      <c r="D171" s="71" t="s">
        <v>945</v>
      </c>
      <c r="E171" s="71" t="b">
        <v>0</v>
      </c>
      <c r="F171" s="71" t="b">
        <v>0</v>
      </c>
      <c r="G171" s="71" t="b">
        <v>0</v>
      </c>
    </row>
    <row r="172" spans="1:7" ht="15">
      <c r="A172" s="71" t="s">
        <v>1000</v>
      </c>
      <c r="B172" s="71">
        <v>6</v>
      </c>
      <c r="C172" s="131">
        <v>0.011308904396609233</v>
      </c>
      <c r="D172" s="71" t="s">
        <v>945</v>
      </c>
      <c r="E172" s="71" t="b">
        <v>0</v>
      </c>
      <c r="F172" s="71" t="b">
        <v>0</v>
      </c>
      <c r="G172" s="71" t="b">
        <v>0</v>
      </c>
    </row>
    <row r="173" spans="1:7" ht="15">
      <c r="A173" s="71" t="s">
        <v>1001</v>
      </c>
      <c r="B173" s="71">
        <v>4</v>
      </c>
      <c r="C173" s="131">
        <v>0.010655929050052432</v>
      </c>
      <c r="D173" s="71" t="s">
        <v>945</v>
      </c>
      <c r="E173" s="71" t="b">
        <v>0</v>
      </c>
      <c r="F173" s="71" t="b">
        <v>0</v>
      </c>
      <c r="G173" s="71" t="b">
        <v>0</v>
      </c>
    </row>
    <row r="174" spans="1:7" ht="15">
      <c r="A174" s="71" t="s">
        <v>1002</v>
      </c>
      <c r="B174" s="71">
        <v>4</v>
      </c>
      <c r="C174" s="131">
        <v>0.010655929050052432</v>
      </c>
      <c r="D174" s="71" t="s">
        <v>945</v>
      </c>
      <c r="E174" s="71" t="b">
        <v>0</v>
      </c>
      <c r="F174" s="71" t="b">
        <v>0</v>
      </c>
      <c r="G174" s="71" t="b">
        <v>0</v>
      </c>
    </row>
    <row r="175" spans="1:7" ht="15">
      <c r="A175" s="71" t="s">
        <v>994</v>
      </c>
      <c r="B175" s="71">
        <v>4</v>
      </c>
      <c r="C175" s="131">
        <v>0.010655929050052432</v>
      </c>
      <c r="D175" s="71" t="s">
        <v>945</v>
      </c>
      <c r="E175" s="71" t="b">
        <v>0</v>
      </c>
      <c r="F175" s="71" t="b">
        <v>0</v>
      </c>
      <c r="G175" s="71" t="b">
        <v>0</v>
      </c>
    </row>
    <row r="176" spans="1:7" ht="15">
      <c r="A176" s="71" t="s">
        <v>995</v>
      </c>
      <c r="B176" s="71">
        <v>4</v>
      </c>
      <c r="C176" s="131">
        <v>0.010655929050052432</v>
      </c>
      <c r="D176" s="71" t="s">
        <v>945</v>
      </c>
      <c r="E176" s="71" t="b">
        <v>0</v>
      </c>
      <c r="F176" s="71" t="b">
        <v>0</v>
      </c>
      <c r="G176" s="71" t="b">
        <v>0</v>
      </c>
    </row>
    <row r="177" spans="1:7" ht="15">
      <c r="A177" s="71" t="s">
        <v>1003</v>
      </c>
      <c r="B177" s="71">
        <v>4</v>
      </c>
      <c r="C177" s="131">
        <v>0.010655929050052432</v>
      </c>
      <c r="D177" s="71" t="s">
        <v>945</v>
      </c>
      <c r="E177" s="71" t="b">
        <v>0</v>
      </c>
      <c r="F177" s="71" t="b">
        <v>0</v>
      </c>
      <c r="G177" s="71" t="b">
        <v>0</v>
      </c>
    </row>
    <row r="178" spans="1:7" ht="15">
      <c r="A178" s="71" t="s">
        <v>1004</v>
      </c>
      <c r="B178" s="71">
        <v>4</v>
      </c>
      <c r="C178" s="131">
        <v>0.010655929050052432</v>
      </c>
      <c r="D178" s="71" t="s">
        <v>945</v>
      </c>
      <c r="E178" s="71" t="b">
        <v>0</v>
      </c>
      <c r="F178" s="71" t="b">
        <v>0</v>
      </c>
      <c r="G178" s="71" t="b">
        <v>0</v>
      </c>
    </row>
    <row r="179" spans="1:7" ht="15">
      <c r="A179" s="71" t="s">
        <v>1132</v>
      </c>
      <c r="B179" s="71">
        <v>4</v>
      </c>
      <c r="C179" s="131">
        <v>0.010655929050052432</v>
      </c>
      <c r="D179" s="71" t="s">
        <v>945</v>
      </c>
      <c r="E179" s="71" t="b">
        <v>0</v>
      </c>
      <c r="F179" s="71" t="b">
        <v>0</v>
      </c>
      <c r="G179" s="71" t="b">
        <v>0</v>
      </c>
    </row>
    <row r="180" spans="1:7" ht="15">
      <c r="A180" s="71" t="s">
        <v>1133</v>
      </c>
      <c r="B180" s="71">
        <v>4</v>
      </c>
      <c r="C180" s="131">
        <v>0.010655929050052432</v>
      </c>
      <c r="D180" s="71" t="s">
        <v>945</v>
      </c>
      <c r="E180" s="71" t="b">
        <v>0</v>
      </c>
      <c r="F180" s="71" t="b">
        <v>0</v>
      </c>
      <c r="G180" s="71" t="b">
        <v>0</v>
      </c>
    </row>
    <row r="181" spans="1:7" ht="15">
      <c r="A181" s="71" t="s">
        <v>1134</v>
      </c>
      <c r="B181" s="71">
        <v>4</v>
      </c>
      <c r="C181" s="131">
        <v>0.010655929050052432</v>
      </c>
      <c r="D181" s="71" t="s">
        <v>945</v>
      </c>
      <c r="E181" s="71" t="b">
        <v>0</v>
      </c>
      <c r="F181" s="71" t="b">
        <v>0</v>
      </c>
      <c r="G181" s="71" t="b">
        <v>0</v>
      </c>
    </row>
    <row r="182" spans="1:7" ht="15">
      <c r="A182" s="71" t="s">
        <v>1135</v>
      </c>
      <c r="B182" s="71">
        <v>4</v>
      </c>
      <c r="C182" s="131">
        <v>0.010655929050052432</v>
      </c>
      <c r="D182" s="71" t="s">
        <v>945</v>
      </c>
      <c r="E182" s="71" t="b">
        <v>0</v>
      </c>
      <c r="F182" s="71" t="b">
        <v>0</v>
      </c>
      <c r="G182" s="71" t="b">
        <v>0</v>
      </c>
    </row>
    <row r="183" spans="1:7" ht="15">
      <c r="A183" s="71" t="s">
        <v>1141</v>
      </c>
      <c r="B183" s="71">
        <v>4</v>
      </c>
      <c r="C183" s="131">
        <v>0.010655929050052432</v>
      </c>
      <c r="D183" s="71" t="s">
        <v>945</v>
      </c>
      <c r="E183" s="71" t="b">
        <v>0</v>
      </c>
      <c r="F183" s="71" t="b">
        <v>0</v>
      </c>
      <c r="G183" s="71" t="b">
        <v>0</v>
      </c>
    </row>
    <row r="184" spans="1:7" ht="15">
      <c r="A184" s="71" t="s">
        <v>1142</v>
      </c>
      <c r="B184" s="71">
        <v>4</v>
      </c>
      <c r="C184" s="131">
        <v>0.010655929050052432</v>
      </c>
      <c r="D184" s="71" t="s">
        <v>945</v>
      </c>
      <c r="E184" s="71" t="b">
        <v>0</v>
      </c>
      <c r="F184" s="71" t="b">
        <v>0</v>
      </c>
      <c r="G184" s="71" t="b">
        <v>0</v>
      </c>
    </row>
    <row r="185" spans="1:7" ht="15">
      <c r="A185" s="71" t="s">
        <v>338</v>
      </c>
      <c r="B185" s="71">
        <v>3</v>
      </c>
      <c r="C185" s="131">
        <v>0.009650425592074277</v>
      </c>
      <c r="D185" s="71" t="s">
        <v>945</v>
      </c>
      <c r="E185" s="71" t="b">
        <v>0</v>
      </c>
      <c r="F185" s="71" t="b">
        <v>0</v>
      </c>
      <c r="G185" s="71" t="b">
        <v>0</v>
      </c>
    </row>
    <row r="186" spans="1:7" ht="15">
      <c r="A186" s="71" t="s">
        <v>337</v>
      </c>
      <c r="B186" s="71">
        <v>2</v>
      </c>
      <c r="C186" s="131">
        <v>0.007991946787539323</v>
      </c>
      <c r="D186" s="71" t="s">
        <v>945</v>
      </c>
      <c r="E186" s="71" t="b">
        <v>0</v>
      </c>
      <c r="F186" s="71" t="b">
        <v>0</v>
      </c>
      <c r="G186" s="71" t="b">
        <v>0</v>
      </c>
    </row>
    <row r="187" spans="1:7" ht="15">
      <c r="A187" s="71" t="s">
        <v>344</v>
      </c>
      <c r="B187" s="71">
        <v>2</v>
      </c>
      <c r="C187" s="131">
        <v>0.007991946787539323</v>
      </c>
      <c r="D187" s="71" t="s">
        <v>945</v>
      </c>
      <c r="E187" s="71" t="b">
        <v>0</v>
      </c>
      <c r="F187" s="71" t="b">
        <v>0</v>
      </c>
      <c r="G187" s="71" t="b">
        <v>0</v>
      </c>
    </row>
    <row r="188" spans="1:7" ht="15">
      <c r="A188" s="71" t="s">
        <v>366</v>
      </c>
      <c r="B188" s="71">
        <v>2</v>
      </c>
      <c r="C188" s="131">
        <v>0.007991946787539323</v>
      </c>
      <c r="D188" s="71" t="s">
        <v>945</v>
      </c>
      <c r="E188" s="71" t="b">
        <v>0</v>
      </c>
      <c r="F188" s="71" t="b">
        <v>0</v>
      </c>
      <c r="G188" s="71" t="b">
        <v>0</v>
      </c>
    </row>
    <row r="189" spans="1:7" ht="15">
      <c r="A189" s="71" t="s">
        <v>334</v>
      </c>
      <c r="B189" s="71">
        <v>2</v>
      </c>
      <c r="C189" s="131">
        <v>0.007991946787539323</v>
      </c>
      <c r="D189" s="71" t="s">
        <v>945</v>
      </c>
      <c r="E189" s="71" t="b">
        <v>0</v>
      </c>
      <c r="F189" s="71" t="b">
        <v>0</v>
      </c>
      <c r="G189" s="71" t="b">
        <v>0</v>
      </c>
    </row>
    <row r="190" spans="1:7" ht="15">
      <c r="A190" s="71" t="s">
        <v>365</v>
      </c>
      <c r="B190" s="71">
        <v>2</v>
      </c>
      <c r="C190" s="131">
        <v>0.007991946787539323</v>
      </c>
      <c r="D190" s="71" t="s">
        <v>945</v>
      </c>
      <c r="E190" s="71" t="b">
        <v>0</v>
      </c>
      <c r="F190" s="71" t="b">
        <v>0</v>
      </c>
      <c r="G190" s="71" t="b">
        <v>0</v>
      </c>
    </row>
    <row r="191" spans="1:7" ht="15">
      <c r="A191" s="71" t="s">
        <v>364</v>
      </c>
      <c r="B191" s="71">
        <v>2</v>
      </c>
      <c r="C191" s="131">
        <v>0.007991946787539323</v>
      </c>
      <c r="D191" s="71" t="s">
        <v>945</v>
      </c>
      <c r="E191" s="71" t="b">
        <v>0</v>
      </c>
      <c r="F191" s="71" t="b">
        <v>0</v>
      </c>
      <c r="G191" s="71" t="b">
        <v>0</v>
      </c>
    </row>
    <row r="192" spans="1:7" ht="15">
      <c r="A192" s="71" t="s">
        <v>363</v>
      </c>
      <c r="B192" s="71">
        <v>2</v>
      </c>
      <c r="C192" s="131">
        <v>0.007991946787539323</v>
      </c>
      <c r="D192" s="71" t="s">
        <v>945</v>
      </c>
      <c r="E192" s="71" t="b">
        <v>0</v>
      </c>
      <c r="F192" s="71" t="b">
        <v>0</v>
      </c>
      <c r="G192" s="71" t="b">
        <v>0</v>
      </c>
    </row>
    <row r="193" spans="1:7" ht="15">
      <c r="A193" s="71" t="s">
        <v>362</v>
      </c>
      <c r="B193" s="71">
        <v>2</v>
      </c>
      <c r="C193" s="131">
        <v>0.007991946787539323</v>
      </c>
      <c r="D193" s="71" t="s">
        <v>945</v>
      </c>
      <c r="E193" s="71" t="b">
        <v>0</v>
      </c>
      <c r="F193" s="71" t="b">
        <v>0</v>
      </c>
      <c r="G193" s="71" t="b">
        <v>0</v>
      </c>
    </row>
    <row r="194" spans="1:7" ht="15">
      <c r="A194" s="71" t="s">
        <v>361</v>
      </c>
      <c r="B194" s="71">
        <v>2</v>
      </c>
      <c r="C194" s="131">
        <v>0.007991946787539323</v>
      </c>
      <c r="D194" s="71" t="s">
        <v>945</v>
      </c>
      <c r="E194" s="71" t="b">
        <v>0</v>
      </c>
      <c r="F194" s="71" t="b">
        <v>0</v>
      </c>
      <c r="G194" s="71" t="b">
        <v>0</v>
      </c>
    </row>
    <row r="195" spans="1:7" ht="15">
      <c r="A195" s="71" t="s">
        <v>360</v>
      </c>
      <c r="B195" s="71">
        <v>2</v>
      </c>
      <c r="C195" s="131">
        <v>0.007991946787539323</v>
      </c>
      <c r="D195" s="71" t="s">
        <v>945</v>
      </c>
      <c r="E195" s="71" t="b">
        <v>0</v>
      </c>
      <c r="F195" s="71" t="b">
        <v>0</v>
      </c>
      <c r="G195" s="71" t="b">
        <v>0</v>
      </c>
    </row>
    <row r="196" spans="1:7" ht="15">
      <c r="A196" s="71" t="s">
        <v>359</v>
      </c>
      <c r="B196" s="71">
        <v>2</v>
      </c>
      <c r="C196" s="131">
        <v>0.007991946787539323</v>
      </c>
      <c r="D196" s="71" t="s">
        <v>945</v>
      </c>
      <c r="E196" s="71" t="b">
        <v>0</v>
      </c>
      <c r="F196" s="71" t="b">
        <v>0</v>
      </c>
      <c r="G196" s="71" t="b">
        <v>0</v>
      </c>
    </row>
    <row r="197" spans="1:7" ht="15">
      <c r="A197" s="71" t="s">
        <v>358</v>
      </c>
      <c r="B197" s="71">
        <v>2</v>
      </c>
      <c r="C197" s="131">
        <v>0.007991946787539323</v>
      </c>
      <c r="D197" s="71" t="s">
        <v>945</v>
      </c>
      <c r="E197" s="71" t="b">
        <v>0</v>
      </c>
      <c r="F197" s="71" t="b">
        <v>0</v>
      </c>
      <c r="G197" s="71" t="b">
        <v>0</v>
      </c>
    </row>
    <row r="198" spans="1:7" ht="15">
      <c r="A198" s="71" t="s">
        <v>343</v>
      </c>
      <c r="B198" s="71">
        <v>2</v>
      </c>
      <c r="C198" s="131">
        <v>0.007991946787539323</v>
      </c>
      <c r="D198" s="71" t="s">
        <v>945</v>
      </c>
      <c r="E198" s="71" t="b">
        <v>0</v>
      </c>
      <c r="F198" s="71" t="b">
        <v>0</v>
      </c>
      <c r="G198" s="71" t="b">
        <v>0</v>
      </c>
    </row>
    <row r="199" spans="1:7" ht="15">
      <c r="A199" s="71" t="s">
        <v>345</v>
      </c>
      <c r="B199" s="71">
        <v>2</v>
      </c>
      <c r="C199" s="131">
        <v>0.007991946787539323</v>
      </c>
      <c r="D199" s="71" t="s">
        <v>945</v>
      </c>
      <c r="E199" s="71" t="b">
        <v>0</v>
      </c>
      <c r="F199" s="71" t="b">
        <v>0</v>
      </c>
      <c r="G199" s="71" t="b">
        <v>0</v>
      </c>
    </row>
    <row r="200" spans="1:7" ht="15">
      <c r="A200" s="71" t="s">
        <v>357</v>
      </c>
      <c r="B200" s="71">
        <v>2</v>
      </c>
      <c r="C200" s="131">
        <v>0.007991946787539323</v>
      </c>
      <c r="D200" s="71" t="s">
        <v>945</v>
      </c>
      <c r="E200" s="71" t="b">
        <v>0</v>
      </c>
      <c r="F200" s="71" t="b">
        <v>0</v>
      </c>
      <c r="G200" s="71" t="b">
        <v>0</v>
      </c>
    </row>
    <row r="201" spans="1:7" ht="15">
      <c r="A201" s="71" t="s">
        <v>336</v>
      </c>
      <c r="B201" s="71">
        <v>2</v>
      </c>
      <c r="C201" s="131">
        <v>0.007991946787539323</v>
      </c>
      <c r="D201" s="71" t="s">
        <v>945</v>
      </c>
      <c r="E201" s="71" t="b">
        <v>0</v>
      </c>
      <c r="F201" s="71" t="b">
        <v>0</v>
      </c>
      <c r="G201" s="71" t="b">
        <v>0</v>
      </c>
    </row>
    <row r="202" spans="1:7" ht="15">
      <c r="A202" s="71" t="s">
        <v>346</v>
      </c>
      <c r="B202" s="71">
        <v>2</v>
      </c>
      <c r="C202" s="131">
        <v>0.007991946787539323</v>
      </c>
      <c r="D202" s="71" t="s">
        <v>945</v>
      </c>
      <c r="E202" s="71" t="b">
        <v>0</v>
      </c>
      <c r="F202" s="71" t="b">
        <v>0</v>
      </c>
      <c r="G202" s="71" t="b">
        <v>0</v>
      </c>
    </row>
    <row r="203" spans="1:7" ht="15">
      <c r="A203" s="71" t="s">
        <v>356</v>
      </c>
      <c r="B203" s="71">
        <v>2</v>
      </c>
      <c r="C203" s="131">
        <v>0.007991946787539323</v>
      </c>
      <c r="D203" s="71" t="s">
        <v>945</v>
      </c>
      <c r="E203" s="71" t="b">
        <v>0</v>
      </c>
      <c r="F203" s="71" t="b">
        <v>0</v>
      </c>
      <c r="G203" s="71" t="b">
        <v>0</v>
      </c>
    </row>
    <row r="204" spans="1:7" ht="15">
      <c r="A204" s="71" t="s">
        <v>355</v>
      </c>
      <c r="B204" s="71">
        <v>2</v>
      </c>
      <c r="C204" s="131">
        <v>0.007991946787539323</v>
      </c>
      <c r="D204" s="71" t="s">
        <v>945</v>
      </c>
      <c r="E204" s="71" t="b">
        <v>0</v>
      </c>
      <c r="F204" s="71" t="b">
        <v>0</v>
      </c>
      <c r="G204" s="71" t="b">
        <v>0</v>
      </c>
    </row>
    <row r="205" spans="1:7" ht="15">
      <c r="A205" s="71" t="s">
        <v>327</v>
      </c>
      <c r="B205" s="71">
        <v>2</v>
      </c>
      <c r="C205" s="131">
        <v>0.007991946787539323</v>
      </c>
      <c r="D205" s="71" t="s">
        <v>945</v>
      </c>
      <c r="E205" s="71" t="b">
        <v>0</v>
      </c>
      <c r="F205" s="71" t="b">
        <v>0</v>
      </c>
      <c r="G205" s="71" t="b">
        <v>0</v>
      </c>
    </row>
    <row r="206" spans="1:7" ht="15">
      <c r="A206" s="71" t="s">
        <v>1151</v>
      </c>
      <c r="B206" s="71">
        <v>2</v>
      </c>
      <c r="C206" s="131">
        <v>0.007991946787539323</v>
      </c>
      <c r="D206" s="71" t="s">
        <v>945</v>
      </c>
      <c r="E206" s="71" t="b">
        <v>1</v>
      </c>
      <c r="F206" s="71" t="b">
        <v>0</v>
      </c>
      <c r="G206" s="71" t="b">
        <v>0</v>
      </c>
    </row>
    <row r="207" spans="1:7" ht="15">
      <c r="A207" s="71" t="s">
        <v>1152</v>
      </c>
      <c r="B207" s="71">
        <v>2</v>
      </c>
      <c r="C207" s="131">
        <v>0.007991946787539323</v>
      </c>
      <c r="D207" s="71" t="s">
        <v>945</v>
      </c>
      <c r="E207" s="71" t="b">
        <v>0</v>
      </c>
      <c r="F207" s="71" t="b">
        <v>0</v>
      </c>
      <c r="G207" s="71" t="b">
        <v>0</v>
      </c>
    </row>
    <row r="208" spans="1:7" ht="15">
      <c r="A208" s="71" t="s">
        <v>1173</v>
      </c>
      <c r="B208" s="71">
        <v>2</v>
      </c>
      <c r="C208" s="131">
        <v>0.010655929050052432</v>
      </c>
      <c r="D208" s="71" t="s">
        <v>945</v>
      </c>
      <c r="E208" s="71" t="b">
        <v>0</v>
      </c>
      <c r="F208" s="71" t="b">
        <v>0</v>
      </c>
      <c r="G208" s="71" t="b">
        <v>0</v>
      </c>
    </row>
    <row r="209" spans="1:7" ht="15">
      <c r="A209" s="71" t="s">
        <v>1011</v>
      </c>
      <c r="B209" s="71">
        <v>2</v>
      </c>
      <c r="C209" s="131">
        <v>0.010655929050052432</v>
      </c>
      <c r="D209" s="71" t="s">
        <v>945</v>
      </c>
      <c r="E209" s="71" t="b">
        <v>0</v>
      </c>
      <c r="F209" s="71" t="b">
        <v>0</v>
      </c>
      <c r="G209" s="71" t="b">
        <v>0</v>
      </c>
    </row>
    <row r="210" spans="1:7" ht="15">
      <c r="A210" s="71" t="s">
        <v>991</v>
      </c>
      <c r="B210" s="71">
        <v>23</v>
      </c>
      <c r="C210" s="131">
        <v>0</v>
      </c>
      <c r="D210" s="71" t="s">
        <v>946</v>
      </c>
      <c r="E210" s="71" t="b">
        <v>0</v>
      </c>
      <c r="F210" s="71" t="b">
        <v>0</v>
      </c>
      <c r="G210" s="71" t="b">
        <v>0</v>
      </c>
    </row>
    <row r="211" spans="1:7" ht="15">
      <c r="A211" s="71" t="s">
        <v>992</v>
      </c>
      <c r="B211" s="71">
        <v>14</v>
      </c>
      <c r="C211" s="131">
        <v>0.011390178131135728</v>
      </c>
      <c r="D211" s="71" t="s">
        <v>946</v>
      </c>
      <c r="E211" s="71" t="b">
        <v>0</v>
      </c>
      <c r="F211" s="71" t="b">
        <v>0</v>
      </c>
      <c r="G211" s="71" t="b">
        <v>0</v>
      </c>
    </row>
    <row r="212" spans="1:7" ht="15">
      <c r="A212" s="71" t="s">
        <v>994</v>
      </c>
      <c r="B212" s="71">
        <v>5</v>
      </c>
      <c r="C212" s="131">
        <v>0.012504864748708945</v>
      </c>
      <c r="D212" s="71" t="s">
        <v>946</v>
      </c>
      <c r="E212" s="71" t="b">
        <v>0</v>
      </c>
      <c r="F212" s="71" t="b">
        <v>0</v>
      </c>
      <c r="G212" s="71" t="b">
        <v>0</v>
      </c>
    </row>
    <row r="213" spans="1:7" ht="15">
      <c r="A213" s="71" t="s">
        <v>995</v>
      </c>
      <c r="B213" s="71">
        <v>5</v>
      </c>
      <c r="C213" s="131">
        <v>0.012504864748708945</v>
      </c>
      <c r="D213" s="71" t="s">
        <v>946</v>
      </c>
      <c r="E213" s="71" t="b">
        <v>0</v>
      </c>
      <c r="F213" s="71" t="b">
        <v>0</v>
      </c>
      <c r="G213" s="71" t="b">
        <v>0</v>
      </c>
    </row>
    <row r="214" spans="1:7" ht="15">
      <c r="A214" s="71" t="s">
        <v>993</v>
      </c>
      <c r="B214" s="71">
        <v>5</v>
      </c>
      <c r="C214" s="131">
        <v>0.012504864748708945</v>
      </c>
      <c r="D214" s="71" t="s">
        <v>946</v>
      </c>
      <c r="E214" s="71" t="b">
        <v>0</v>
      </c>
      <c r="F214" s="71" t="b">
        <v>0</v>
      </c>
      <c r="G214" s="71" t="b">
        <v>0</v>
      </c>
    </row>
    <row r="215" spans="1:7" ht="15">
      <c r="A215" s="71" t="s">
        <v>1000</v>
      </c>
      <c r="B215" s="71">
        <v>4</v>
      </c>
      <c r="C215" s="131">
        <v>0.011466684448145366</v>
      </c>
      <c r="D215" s="71" t="s">
        <v>946</v>
      </c>
      <c r="E215" s="71" t="b">
        <v>0</v>
      </c>
      <c r="F215" s="71" t="b">
        <v>0</v>
      </c>
      <c r="G215" s="71" t="b">
        <v>0</v>
      </c>
    </row>
    <row r="216" spans="1:7" ht="15">
      <c r="A216" s="71" t="s">
        <v>1006</v>
      </c>
      <c r="B216" s="71">
        <v>4</v>
      </c>
      <c r="C216" s="131">
        <v>0.011466684448145366</v>
      </c>
      <c r="D216" s="71" t="s">
        <v>946</v>
      </c>
      <c r="E216" s="71" t="b">
        <v>0</v>
      </c>
      <c r="F216" s="71" t="b">
        <v>0</v>
      </c>
      <c r="G216" s="71" t="b">
        <v>0</v>
      </c>
    </row>
    <row r="217" spans="1:7" ht="15">
      <c r="A217" s="71" t="s">
        <v>1007</v>
      </c>
      <c r="B217" s="71">
        <v>4</v>
      </c>
      <c r="C217" s="131">
        <v>0.011466684448145366</v>
      </c>
      <c r="D217" s="71" t="s">
        <v>946</v>
      </c>
      <c r="E217" s="71" t="b">
        <v>0</v>
      </c>
      <c r="F217" s="71" t="b">
        <v>0</v>
      </c>
      <c r="G217" s="71" t="b">
        <v>0</v>
      </c>
    </row>
    <row r="218" spans="1:7" ht="15">
      <c r="A218" s="71" t="s">
        <v>1008</v>
      </c>
      <c r="B218" s="71">
        <v>4</v>
      </c>
      <c r="C218" s="131">
        <v>0.011466684448145366</v>
      </c>
      <c r="D218" s="71" t="s">
        <v>946</v>
      </c>
      <c r="E218" s="71" t="b">
        <v>0</v>
      </c>
      <c r="F218" s="71" t="b">
        <v>0</v>
      </c>
      <c r="G218" s="71" t="b">
        <v>0</v>
      </c>
    </row>
    <row r="219" spans="1:7" ht="15">
      <c r="A219" s="71" t="s">
        <v>1009</v>
      </c>
      <c r="B219" s="71">
        <v>3</v>
      </c>
      <c r="C219" s="131">
        <v>0.010014414127901099</v>
      </c>
      <c r="D219" s="71" t="s">
        <v>946</v>
      </c>
      <c r="E219" s="71" t="b">
        <v>0</v>
      </c>
      <c r="F219" s="71" t="b">
        <v>0</v>
      </c>
      <c r="G219" s="71" t="b">
        <v>0</v>
      </c>
    </row>
    <row r="220" spans="1:7" ht="15">
      <c r="A220" s="71" t="s">
        <v>1165</v>
      </c>
      <c r="B220" s="71">
        <v>3</v>
      </c>
      <c r="C220" s="131">
        <v>0.010014414127901099</v>
      </c>
      <c r="D220" s="71" t="s">
        <v>946</v>
      </c>
      <c r="E220" s="71" t="b">
        <v>0</v>
      </c>
      <c r="F220" s="71" t="b">
        <v>0</v>
      </c>
      <c r="G220" s="71" t="b">
        <v>0</v>
      </c>
    </row>
    <row r="221" spans="1:7" ht="15">
      <c r="A221" s="71" t="s">
        <v>1166</v>
      </c>
      <c r="B221" s="71">
        <v>3</v>
      </c>
      <c r="C221" s="131">
        <v>0.010014414127901099</v>
      </c>
      <c r="D221" s="71" t="s">
        <v>946</v>
      </c>
      <c r="E221" s="71" t="b">
        <v>0</v>
      </c>
      <c r="F221" s="71" t="b">
        <v>0</v>
      </c>
      <c r="G221" s="71" t="b">
        <v>0</v>
      </c>
    </row>
    <row r="222" spans="1:7" ht="15">
      <c r="A222" s="71" t="s">
        <v>1167</v>
      </c>
      <c r="B222" s="71">
        <v>3</v>
      </c>
      <c r="C222" s="131">
        <v>0.010014414127901099</v>
      </c>
      <c r="D222" s="71" t="s">
        <v>946</v>
      </c>
      <c r="E222" s="71" t="b">
        <v>0</v>
      </c>
      <c r="F222" s="71" t="b">
        <v>0</v>
      </c>
      <c r="G222" s="71" t="b">
        <v>0</v>
      </c>
    </row>
    <row r="223" spans="1:7" ht="15">
      <c r="A223" s="71" t="s">
        <v>1168</v>
      </c>
      <c r="B223" s="71">
        <v>3</v>
      </c>
      <c r="C223" s="131">
        <v>0.010014414127901099</v>
      </c>
      <c r="D223" s="71" t="s">
        <v>946</v>
      </c>
      <c r="E223" s="71" t="b">
        <v>0</v>
      </c>
      <c r="F223" s="71" t="b">
        <v>0</v>
      </c>
      <c r="G223" s="71" t="b">
        <v>0</v>
      </c>
    </row>
    <row r="224" spans="1:7" ht="15">
      <c r="A224" s="71" t="s">
        <v>1169</v>
      </c>
      <c r="B224" s="71">
        <v>3</v>
      </c>
      <c r="C224" s="131">
        <v>0.010014414127901099</v>
      </c>
      <c r="D224" s="71" t="s">
        <v>946</v>
      </c>
      <c r="E224" s="71" t="b">
        <v>0</v>
      </c>
      <c r="F224" s="71" t="b">
        <v>0</v>
      </c>
      <c r="G224" s="71" t="b">
        <v>0</v>
      </c>
    </row>
    <row r="225" spans="1:7" ht="15">
      <c r="A225" s="71" t="s">
        <v>1170</v>
      </c>
      <c r="B225" s="71">
        <v>3</v>
      </c>
      <c r="C225" s="131">
        <v>0.010014414127901099</v>
      </c>
      <c r="D225" s="71" t="s">
        <v>946</v>
      </c>
      <c r="E225" s="71" t="b">
        <v>0</v>
      </c>
      <c r="F225" s="71" t="b">
        <v>0</v>
      </c>
      <c r="G225" s="71" t="b">
        <v>0</v>
      </c>
    </row>
    <row r="226" spans="1:7" ht="15">
      <c r="A226" s="71" t="s">
        <v>1171</v>
      </c>
      <c r="B226" s="71">
        <v>3</v>
      </c>
      <c r="C226" s="131">
        <v>0.010014414127901099</v>
      </c>
      <c r="D226" s="71" t="s">
        <v>946</v>
      </c>
      <c r="E226" s="71" t="b">
        <v>0</v>
      </c>
      <c r="F226" s="71" t="b">
        <v>0</v>
      </c>
      <c r="G226" s="71" t="b">
        <v>0</v>
      </c>
    </row>
    <row r="227" spans="1:7" ht="15">
      <c r="A227" s="71" t="s">
        <v>1149</v>
      </c>
      <c r="B227" s="71">
        <v>3</v>
      </c>
      <c r="C227" s="131">
        <v>0.010014414127901099</v>
      </c>
      <c r="D227" s="71" t="s">
        <v>946</v>
      </c>
      <c r="E227" s="71" t="b">
        <v>0</v>
      </c>
      <c r="F227" s="71" t="b">
        <v>0</v>
      </c>
      <c r="G227" s="71" t="b">
        <v>0</v>
      </c>
    </row>
    <row r="228" spans="1:7" ht="15">
      <c r="A228" s="71" t="s">
        <v>324</v>
      </c>
      <c r="B228" s="71">
        <v>3</v>
      </c>
      <c r="C228" s="131">
        <v>0.010014414127901099</v>
      </c>
      <c r="D228" s="71" t="s">
        <v>946</v>
      </c>
      <c r="E228" s="71" t="b">
        <v>0</v>
      </c>
      <c r="F228" s="71" t="b">
        <v>0</v>
      </c>
      <c r="G228" s="71" t="b">
        <v>0</v>
      </c>
    </row>
    <row r="229" spans="1:7" ht="15">
      <c r="A229" s="71" t="s">
        <v>338</v>
      </c>
      <c r="B229" s="71">
        <v>2</v>
      </c>
      <c r="C229" s="131">
        <v>0.0080052667196499</v>
      </c>
      <c r="D229" s="71" t="s">
        <v>946</v>
      </c>
      <c r="E229" s="71" t="b">
        <v>0</v>
      </c>
      <c r="F229" s="71" t="b">
        <v>0</v>
      </c>
      <c r="G229" s="71" t="b">
        <v>0</v>
      </c>
    </row>
    <row r="230" spans="1:7" ht="15">
      <c r="A230" s="71" t="s">
        <v>327</v>
      </c>
      <c r="B230" s="71">
        <v>2</v>
      </c>
      <c r="C230" s="131">
        <v>0.0080052667196499</v>
      </c>
      <c r="D230" s="71" t="s">
        <v>946</v>
      </c>
      <c r="E230" s="71" t="b">
        <v>0</v>
      </c>
      <c r="F230" s="71" t="b">
        <v>0</v>
      </c>
      <c r="G230" s="71" t="b">
        <v>0</v>
      </c>
    </row>
    <row r="231" spans="1:7" ht="15">
      <c r="A231" s="71" t="s">
        <v>997</v>
      </c>
      <c r="B231" s="71">
        <v>2</v>
      </c>
      <c r="C231" s="131">
        <v>0.010277191215227115</v>
      </c>
      <c r="D231" s="71" t="s">
        <v>946</v>
      </c>
      <c r="E231" s="71" t="b">
        <v>0</v>
      </c>
      <c r="F231" s="71" t="b">
        <v>0</v>
      </c>
      <c r="G231" s="71" t="b">
        <v>0</v>
      </c>
    </row>
    <row r="232" spans="1:7" ht="15">
      <c r="A232" s="71" t="s">
        <v>1001</v>
      </c>
      <c r="B232" s="71">
        <v>2</v>
      </c>
      <c r="C232" s="131">
        <v>0.0080052667196499</v>
      </c>
      <c r="D232" s="71" t="s">
        <v>946</v>
      </c>
      <c r="E232" s="71" t="b">
        <v>0</v>
      </c>
      <c r="F232" s="71" t="b">
        <v>0</v>
      </c>
      <c r="G232" s="71" t="b">
        <v>0</v>
      </c>
    </row>
    <row r="233" spans="1:7" ht="15">
      <c r="A233" s="71" t="s">
        <v>1002</v>
      </c>
      <c r="B233" s="71">
        <v>2</v>
      </c>
      <c r="C233" s="131">
        <v>0.0080052667196499</v>
      </c>
      <c r="D233" s="71" t="s">
        <v>946</v>
      </c>
      <c r="E233" s="71" t="b">
        <v>0</v>
      </c>
      <c r="F233" s="71" t="b">
        <v>0</v>
      </c>
      <c r="G233" s="71" t="b">
        <v>0</v>
      </c>
    </row>
    <row r="234" spans="1:7" ht="15">
      <c r="A234" s="71" t="s">
        <v>1003</v>
      </c>
      <c r="B234" s="71">
        <v>2</v>
      </c>
      <c r="C234" s="131">
        <v>0.0080052667196499</v>
      </c>
      <c r="D234" s="71" t="s">
        <v>946</v>
      </c>
      <c r="E234" s="71" t="b">
        <v>0</v>
      </c>
      <c r="F234" s="71" t="b">
        <v>0</v>
      </c>
      <c r="G234" s="71" t="b">
        <v>0</v>
      </c>
    </row>
    <row r="235" spans="1:7" ht="15">
      <c r="A235" s="71" t="s">
        <v>1004</v>
      </c>
      <c r="B235" s="71">
        <v>2</v>
      </c>
      <c r="C235" s="131">
        <v>0.0080052667196499</v>
      </c>
      <c r="D235" s="71" t="s">
        <v>946</v>
      </c>
      <c r="E235" s="71" t="b">
        <v>0</v>
      </c>
      <c r="F235" s="71" t="b">
        <v>0</v>
      </c>
      <c r="G235" s="71" t="b">
        <v>0</v>
      </c>
    </row>
    <row r="236" spans="1:7" ht="15">
      <c r="A236" s="71" t="s">
        <v>1132</v>
      </c>
      <c r="B236" s="71">
        <v>2</v>
      </c>
      <c r="C236" s="131">
        <v>0.0080052667196499</v>
      </c>
      <c r="D236" s="71" t="s">
        <v>946</v>
      </c>
      <c r="E236" s="71" t="b">
        <v>0</v>
      </c>
      <c r="F236" s="71" t="b">
        <v>0</v>
      </c>
      <c r="G236" s="71" t="b">
        <v>0</v>
      </c>
    </row>
    <row r="237" spans="1:7" ht="15">
      <c r="A237" s="71" t="s">
        <v>1133</v>
      </c>
      <c r="B237" s="71">
        <v>2</v>
      </c>
      <c r="C237" s="131">
        <v>0.0080052667196499</v>
      </c>
      <c r="D237" s="71" t="s">
        <v>946</v>
      </c>
      <c r="E237" s="71" t="b">
        <v>0</v>
      </c>
      <c r="F237" s="71" t="b">
        <v>0</v>
      </c>
      <c r="G237" s="71" t="b">
        <v>0</v>
      </c>
    </row>
    <row r="238" spans="1:7" ht="15">
      <c r="A238" s="71" t="s">
        <v>1134</v>
      </c>
      <c r="B238" s="71">
        <v>2</v>
      </c>
      <c r="C238" s="131">
        <v>0.0080052667196499</v>
      </c>
      <c r="D238" s="71" t="s">
        <v>946</v>
      </c>
      <c r="E238" s="71" t="b">
        <v>0</v>
      </c>
      <c r="F238" s="71" t="b">
        <v>0</v>
      </c>
      <c r="G238" s="71" t="b">
        <v>0</v>
      </c>
    </row>
    <row r="239" spans="1:7" ht="15">
      <c r="A239" s="71" t="s">
        <v>1135</v>
      </c>
      <c r="B239" s="71">
        <v>2</v>
      </c>
      <c r="C239" s="131">
        <v>0.0080052667196499</v>
      </c>
      <c r="D239" s="71" t="s">
        <v>946</v>
      </c>
      <c r="E239" s="71" t="b">
        <v>0</v>
      </c>
      <c r="F239" s="71" t="b">
        <v>0</v>
      </c>
      <c r="G239" s="71" t="b">
        <v>0</v>
      </c>
    </row>
    <row r="240" spans="1:7" ht="15">
      <c r="A240" s="71" t="s">
        <v>1011</v>
      </c>
      <c r="B240" s="71">
        <v>2</v>
      </c>
      <c r="C240" s="131">
        <v>0.010277191215227115</v>
      </c>
      <c r="D240" s="71" t="s">
        <v>946</v>
      </c>
      <c r="E240" s="71" t="b">
        <v>0</v>
      </c>
      <c r="F240" s="71" t="b">
        <v>0</v>
      </c>
      <c r="G240" s="71" t="b">
        <v>0</v>
      </c>
    </row>
    <row r="241" spans="1:7" ht="15">
      <c r="A241" s="71" t="s">
        <v>1155</v>
      </c>
      <c r="B241" s="71">
        <v>2</v>
      </c>
      <c r="C241" s="131">
        <v>0.0080052667196499</v>
      </c>
      <c r="D241" s="71" t="s">
        <v>946</v>
      </c>
      <c r="E241" s="71" t="b">
        <v>0</v>
      </c>
      <c r="F241" s="71" t="b">
        <v>0</v>
      </c>
      <c r="G241" s="71" t="b">
        <v>0</v>
      </c>
    </row>
    <row r="242" spans="1:7" ht="15">
      <c r="A242" s="71" t="s">
        <v>1156</v>
      </c>
      <c r="B242" s="71">
        <v>2</v>
      </c>
      <c r="C242" s="131">
        <v>0.0080052667196499</v>
      </c>
      <c r="D242" s="71" t="s">
        <v>946</v>
      </c>
      <c r="E242" s="71" t="b">
        <v>0</v>
      </c>
      <c r="F242" s="71" t="b">
        <v>0</v>
      </c>
      <c r="G242" s="71" t="b">
        <v>0</v>
      </c>
    </row>
    <row r="243" spans="1:7" ht="15">
      <c r="A243" s="71" t="s">
        <v>1157</v>
      </c>
      <c r="B243" s="71">
        <v>2</v>
      </c>
      <c r="C243" s="131">
        <v>0.0080052667196499</v>
      </c>
      <c r="D243" s="71" t="s">
        <v>946</v>
      </c>
      <c r="E243" s="71" t="b">
        <v>0</v>
      </c>
      <c r="F243" s="71" t="b">
        <v>0</v>
      </c>
      <c r="G243" s="71" t="b">
        <v>0</v>
      </c>
    </row>
    <row r="244" spans="1:7" ht="15">
      <c r="A244" s="71" t="s">
        <v>1158</v>
      </c>
      <c r="B244" s="71">
        <v>2</v>
      </c>
      <c r="C244" s="131">
        <v>0.0080052667196499</v>
      </c>
      <c r="D244" s="71" t="s">
        <v>946</v>
      </c>
      <c r="E244" s="71" t="b">
        <v>0</v>
      </c>
      <c r="F244" s="71" t="b">
        <v>0</v>
      </c>
      <c r="G244" s="71" t="b">
        <v>0</v>
      </c>
    </row>
    <row r="245" spans="1:7" ht="15">
      <c r="A245" s="71" t="s">
        <v>1159</v>
      </c>
      <c r="B245" s="71">
        <v>2</v>
      </c>
      <c r="C245" s="131">
        <v>0.0080052667196499</v>
      </c>
      <c r="D245" s="71" t="s">
        <v>946</v>
      </c>
      <c r="E245" s="71" t="b">
        <v>0</v>
      </c>
      <c r="F245" s="71" t="b">
        <v>1</v>
      </c>
      <c r="G245" s="71" t="b">
        <v>0</v>
      </c>
    </row>
    <row r="246" spans="1:7" ht="15">
      <c r="A246" s="71" t="s">
        <v>1160</v>
      </c>
      <c r="B246" s="71">
        <v>2</v>
      </c>
      <c r="C246" s="131">
        <v>0.0080052667196499</v>
      </c>
      <c r="D246" s="71" t="s">
        <v>946</v>
      </c>
      <c r="E246" s="71" t="b">
        <v>0</v>
      </c>
      <c r="F246" s="71" t="b">
        <v>0</v>
      </c>
      <c r="G246" s="71" t="b">
        <v>0</v>
      </c>
    </row>
    <row r="247" spans="1:7" ht="15">
      <c r="A247" s="71" t="s">
        <v>1161</v>
      </c>
      <c r="B247" s="71">
        <v>2</v>
      </c>
      <c r="C247" s="131">
        <v>0.0080052667196499</v>
      </c>
      <c r="D247" s="71" t="s">
        <v>946</v>
      </c>
      <c r="E247" s="71" t="b">
        <v>0</v>
      </c>
      <c r="F247" s="71" t="b">
        <v>0</v>
      </c>
      <c r="G247" s="71" t="b">
        <v>0</v>
      </c>
    </row>
    <row r="248" spans="1:7" ht="15">
      <c r="A248" s="71" t="s">
        <v>1162</v>
      </c>
      <c r="B248" s="71">
        <v>2</v>
      </c>
      <c r="C248" s="131">
        <v>0.0080052667196499</v>
      </c>
      <c r="D248" s="71" t="s">
        <v>946</v>
      </c>
      <c r="E248" s="71" t="b">
        <v>0</v>
      </c>
      <c r="F248" s="71" t="b">
        <v>0</v>
      </c>
      <c r="G248" s="71" t="b">
        <v>0</v>
      </c>
    </row>
    <row r="249" spans="1:7" ht="15">
      <c r="A249" s="71" t="s">
        <v>1163</v>
      </c>
      <c r="B249" s="71">
        <v>2</v>
      </c>
      <c r="C249" s="131">
        <v>0.0080052667196499</v>
      </c>
      <c r="D249" s="71" t="s">
        <v>946</v>
      </c>
      <c r="E249" s="71" t="b">
        <v>0</v>
      </c>
      <c r="F249" s="71" t="b">
        <v>1</v>
      </c>
      <c r="G249" s="71" t="b">
        <v>0</v>
      </c>
    </row>
    <row r="250" spans="1:7" ht="15">
      <c r="A250" s="71" t="s">
        <v>1164</v>
      </c>
      <c r="B250" s="71">
        <v>2</v>
      </c>
      <c r="C250" s="131">
        <v>0.0080052667196499</v>
      </c>
      <c r="D250" s="71" t="s">
        <v>946</v>
      </c>
      <c r="E250" s="71" t="b">
        <v>0</v>
      </c>
      <c r="F250" s="71" t="b">
        <v>0</v>
      </c>
      <c r="G250" s="71" t="b">
        <v>0</v>
      </c>
    </row>
    <row r="251" spans="1:7" ht="15">
      <c r="A251" s="71" t="s">
        <v>1196</v>
      </c>
      <c r="B251" s="71">
        <v>2</v>
      </c>
      <c r="C251" s="131">
        <v>0.010277191215227115</v>
      </c>
      <c r="D251" s="71" t="s">
        <v>946</v>
      </c>
      <c r="E251" s="71" t="b">
        <v>1</v>
      </c>
      <c r="F251" s="71" t="b">
        <v>0</v>
      </c>
      <c r="G251" s="71" t="b">
        <v>0</v>
      </c>
    </row>
    <row r="252" spans="1:7" ht="15">
      <c r="A252" s="71" t="s">
        <v>1197</v>
      </c>
      <c r="B252" s="71">
        <v>2</v>
      </c>
      <c r="C252" s="131">
        <v>0.010277191215227115</v>
      </c>
      <c r="D252" s="71" t="s">
        <v>946</v>
      </c>
      <c r="E252" s="71" t="b">
        <v>0</v>
      </c>
      <c r="F252" s="71" t="b">
        <v>0</v>
      </c>
      <c r="G252" s="71" t="b">
        <v>0</v>
      </c>
    </row>
    <row r="253" spans="1:7" ht="15">
      <c r="A253" s="71" t="s">
        <v>1011</v>
      </c>
      <c r="B253" s="71">
        <v>6</v>
      </c>
      <c r="C253" s="131">
        <v>0</v>
      </c>
      <c r="D253" s="71" t="s">
        <v>947</v>
      </c>
      <c r="E253" s="71" t="b">
        <v>0</v>
      </c>
      <c r="F253" s="71" t="b">
        <v>0</v>
      </c>
      <c r="G253" s="71" t="b">
        <v>0</v>
      </c>
    </row>
    <row r="254" spans="1:7" ht="15">
      <c r="A254" s="71" t="s">
        <v>1012</v>
      </c>
      <c r="B254" s="71">
        <v>3</v>
      </c>
      <c r="C254" s="131">
        <v>0</v>
      </c>
      <c r="D254" s="71" t="s">
        <v>947</v>
      </c>
      <c r="E254" s="71" t="b">
        <v>0</v>
      </c>
      <c r="F254" s="71" t="b">
        <v>0</v>
      </c>
      <c r="G254" s="71" t="b">
        <v>0</v>
      </c>
    </row>
    <row r="255" spans="1:7" ht="15">
      <c r="A255" s="71" t="s">
        <v>339</v>
      </c>
      <c r="B255" s="71">
        <v>3</v>
      </c>
      <c r="C255" s="131">
        <v>0</v>
      </c>
      <c r="D255" s="71" t="s">
        <v>947</v>
      </c>
      <c r="E255" s="71" t="b">
        <v>0</v>
      </c>
      <c r="F255" s="71" t="b">
        <v>0</v>
      </c>
      <c r="G255" s="71" t="b">
        <v>0</v>
      </c>
    </row>
    <row r="256" spans="1:7" ht="15">
      <c r="A256" s="71" t="s">
        <v>1013</v>
      </c>
      <c r="B256" s="71">
        <v>3</v>
      </c>
      <c r="C256" s="131">
        <v>0</v>
      </c>
      <c r="D256" s="71" t="s">
        <v>947</v>
      </c>
      <c r="E256" s="71" t="b">
        <v>0</v>
      </c>
      <c r="F256" s="71" t="b">
        <v>0</v>
      </c>
      <c r="G256" s="71" t="b">
        <v>0</v>
      </c>
    </row>
    <row r="257" spans="1:7" ht="15">
      <c r="A257" s="71" t="s">
        <v>1014</v>
      </c>
      <c r="B257" s="71">
        <v>3</v>
      </c>
      <c r="C257" s="131">
        <v>0</v>
      </c>
      <c r="D257" s="71" t="s">
        <v>947</v>
      </c>
      <c r="E257" s="71" t="b">
        <v>0</v>
      </c>
      <c r="F257" s="71" t="b">
        <v>0</v>
      </c>
      <c r="G257" s="71" t="b">
        <v>0</v>
      </c>
    </row>
    <row r="258" spans="1:7" ht="15">
      <c r="A258" s="71" t="s">
        <v>1015</v>
      </c>
      <c r="B258" s="71">
        <v>3</v>
      </c>
      <c r="C258" s="131">
        <v>0</v>
      </c>
      <c r="D258" s="71" t="s">
        <v>947</v>
      </c>
      <c r="E258" s="71" t="b">
        <v>0</v>
      </c>
      <c r="F258" s="71" t="b">
        <v>0</v>
      </c>
      <c r="G258" s="71" t="b">
        <v>0</v>
      </c>
    </row>
    <row r="259" spans="1:7" ht="15">
      <c r="A259" s="71" t="s">
        <v>1016</v>
      </c>
      <c r="B259" s="71">
        <v>3</v>
      </c>
      <c r="C259" s="131">
        <v>0</v>
      </c>
      <c r="D259" s="71" t="s">
        <v>947</v>
      </c>
      <c r="E259" s="71" t="b">
        <v>0</v>
      </c>
      <c r="F259" s="71" t="b">
        <v>0</v>
      </c>
      <c r="G259" s="71" t="b">
        <v>0</v>
      </c>
    </row>
    <row r="260" spans="1:7" ht="15">
      <c r="A260" s="71" t="s">
        <v>1017</v>
      </c>
      <c r="B260" s="71">
        <v>3</v>
      </c>
      <c r="C260" s="131">
        <v>0</v>
      </c>
      <c r="D260" s="71" t="s">
        <v>947</v>
      </c>
      <c r="E260" s="71" t="b">
        <v>0</v>
      </c>
      <c r="F260" s="71" t="b">
        <v>0</v>
      </c>
      <c r="G260" s="71" t="b">
        <v>0</v>
      </c>
    </row>
    <row r="261" spans="1:7" ht="15">
      <c r="A261" s="71" t="s">
        <v>992</v>
      </c>
      <c r="B261" s="71">
        <v>3</v>
      </c>
      <c r="C261" s="131">
        <v>0</v>
      </c>
      <c r="D261" s="71" t="s">
        <v>947</v>
      </c>
      <c r="E261" s="71" t="b">
        <v>0</v>
      </c>
      <c r="F261" s="71" t="b">
        <v>0</v>
      </c>
      <c r="G261" s="71" t="b">
        <v>0</v>
      </c>
    </row>
    <row r="262" spans="1:7" ht="15">
      <c r="A262" s="71" t="s">
        <v>991</v>
      </c>
      <c r="B262" s="71">
        <v>3</v>
      </c>
      <c r="C262" s="131">
        <v>0</v>
      </c>
      <c r="D262" s="71" t="s">
        <v>947</v>
      </c>
      <c r="E262" s="71" t="b">
        <v>0</v>
      </c>
      <c r="F262" s="71" t="b">
        <v>0</v>
      </c>
      <c r="G262" s="71" t="b">
        <v>0</v>
      </c>
    </row>
    <row r="263" spans="1:7" ht="15">
      <c r="A263" s="71" t="s">
        <v>1143</v>
      </c>
      <c r="B263" s="71">
        <v>3</v>
      </c>
      <c r="C263" s="131">
        <v>0</v>
      </c>
      <c r="D263" s="71" t="s">
        <v>947</v>
      </c>
      <c r="E263" s="71" t="b">
        <v>1</v>
      </c>
      <c r="F263" s="71" t="b">
        <v>0</v>
      </c>
      <c r="G263" s="71" t="b">
        <v>0</v>
      </c>
    </row>
    <row r="264" spans="1:7" ht="15">
      <c r="A264" s="71" t="s">
        <v>1136</v>
      </c>
      <c r="B264" s="71">
        <v>3</v>
      </c>
      <c r="C264" s="131">
        <v>0</v>
      </c>
      <c r="D264" s="71" t="s">
        <v>947</v>
      </c>
      <c r="E264" s="71" t="b">
        <v>0</v>
      </c>
      <c r="F264" s="71" t="b">
        <v>0</v>
      </c>
      <c r="G264" s="71" t="b">
        <v>0</v>
      </c>
    </row>
    <row r="265" spans="1:7" ht="15">
      <c r="A265" s="71" t="s">
        <v>1144</v>
      </c>
      <c r="B265" s="71">
        <v>3</v>
      </c>
      <c r="C265" s="131">
        <v>0</v>
      </c>
      <c r="D265" s="71" t="s">
        <v>947</v>
      </c>
      <c r="E265" s="71" t="b">
        <v>0</v>
      </c>
      <c r="F265" s="71" t="b">
        <v>0</v>
      </c>
      <c r="G265" s="71" t="b">
        <v>0</v>
      </c>
    </row>
    <row r="266" spans="1:7" ht="15">
      <c r="A266" s="71" t="s">
        <v>1145</v>
      </c>
      <c r="B266" s="71">
        <v>3</v>
      </c>
      <c r="C266" s="131">
        <v>0</v>
      </c>
      <c r="D266" s="71" t="s">
        <v>947</v>
      </c>
      <c r="E266" s="71" t="b">
        <v>0</v>
      </c>
      <c r="F266" s="71" t="b">
        <v>0</v>
      </c>
      <c r="G266" s="71" t="b">
        <v>0</v>
      </c>
    </row>
    <row r="267" spans="1:7" ht="15">
      <c r="A267" s="71" t="s">
        <v>980</v>
      </c>
      <c r="B267" s="71">
        <v>3</v>
      </c>
      <c r="C267" s="131">
        <v>0</v>
      </c>
      <c r="D267" s="71" t="s">
        <v>947</v>
      </c>
      <c r="E267" s="71" t="b">
        <v>0</v>
      </c>
      <c r="F267" s="71" t="b">
        <v>0</v>
      </c>
      <c r="G267" s="71" t="b">
        <v>0</v>
      </c>
    </row>
    <row r="268" spans="1:7" ht="15">
      <c r="A268" s="71" t="s">
        <v>1137</v>
      </c>
      <c r="B268" s="71">
        <v>3</v>
      </c>
      <c r="C268" s="131">
        <v>0</v>
      </c>
      <c r="D268" s="71" t="s">
        <v>947</v>
      </c>
      <c r="E268" s="71" t="b">
        <v>0</v>
      </c>
      <c r="F268" s="71" t="b">
        <v>0</v>
      </c>
      <c r="G268" s="71" t="b">
        <v>0</v>
      </c>
    </row>
    <row r="269" spans="1:7" ht="15">
      <c r="A269" s="71" t="s">
        <v>1138</v>
      </c>
      <c r="B269" s="71">
        <v>3</v>
      </c>
      <c r="C269" s="131">
        <v>0</v>
      </c>
      <c r="D269" s="71" t="s">
        <v>947</v>
      </c>
      <c r="E269" s="71" t="b">
        <v>0</v>
      </c>
      <c r="F269" s="71" t="b">
        <v>0</v>
      </c>
      <c r="G269" s="71" t="b">
        <v>0</v>
      </c>
    </row>
    <row r="270" spans="1:7" ht="15">
      <c r="A270" s="71" t="s">
        <v>1139</v>
      </c>
      <c r="B270" s="71">
        <v>3</v>
      </c>
      <c r="C270" s="131">
        <v>0</v>
      </c>
      <c r="D270" s="71" t="s">
        <v>947</v>
      </c>
      <c r="E270" s="71" t="b">
        <v>0</v>
      </c>
      <c r="F270" s="71" t="b">
        <v>0</v>
      </c>
      <c r="G270" s="71" t="b">
        <v>0</v>
      </c>
    </row>
    <row r="271" spans="1:7" ht="15">
      <c r="A271" s="71" t="s">
        <v>1146</v>
      </c>
      <c r="B271" s="71">
        <v>3</v>
      </c>
      <c r="C271" s="131">
        <v>0</v>
      </c>
      <c r="D271" s="71" t="s">
        <v>947</v>
      </c>
      <c r="E271" s="71" t="b">
        <v>0</v>
      </c>
      <c r="F271" s="71" t="b">
        <v>0</v>
      </c>
      <c r="G271" s="71" t="b">
        <v>0</v>
      </c>
    </row>
    <row r="272" spans="1:7" ht="15">
      <c r="A272" s="71" t="s">
        <v>1147</v>
      </c>
      <c r="B272" s="71">
        <v>3</v>
      </c>
      <c r="C272" s="131">
        <v>0</v>
      </c>
      <c r="D272" s="71" t="s">
        <v>947</v>
      </c>
      <c r="E272" s="71" t="b">
        <v>0</v>
      </c>
      <c r="F272" s="71" t="b">
        <v>0</v>
      </c>
      <c r="G272" s="71" t="b">
        <v>0</v>
      </c>
    </row>
    <row r="273" spans="1:7" ht="15">
      <c r="A273" s="71" t="s">
        <v>1148</v>
      </c>
      <c r="B273" s="71">
        <v>3</v>
      </c>
      <c r="C273" s="131">
        <v>0</v>
      </c>
      <c r="D273" s="71" t="s">
        <v>947</v>
      </c>
      <c r="E273" s="71" t="b">
        <v>0</v>
      </c>
      <c r="F273" s="71" t="b">
        <v>0</v>
      </c>
      <c r="G273" s="71" t="b">
        <v>0</v>
      </c>
    </row>
    <row r="274" spans="1:7" ht="15">
      <c r="A274" s="71" t="s">
        <v>1140</v>
      </c>
      <c r="B274" s="71">
        <v>3</v>
      </c>
      <c r="C274" s="131">
        <v>0</v>
      </c>
      <c r="D274" s="71" t="s">
        <v>947</v>
      </c>
      <c r="E274" s="71" t="b">
        <v>0</v>
      </c>
      <c r="F274" s="71" t="b">
        <v>0</v>
      </c>
      <c r="G274" s="7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F75402B-71D0-4D32-BC5F-FC714900FF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Acer</cp:lastModifiedBy>
  <dcterms:created xsi:type="dcterms:W3CDTF">2008-01-30T00:41:58Z</dcterms:created>
  <dcterms:modified xsi:type="dcterms:W3CDTF">2019-05-19T13:45:04Z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