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<sst xmlns="http://schemas.openxmlformats.org/spreadsheetml/2006/main" count="2284" uniqueCount="716">
  <si>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</si>
  <si>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</si>
  <si>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</si>
  <si>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</si>
  <si>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</si>
  <si>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</si>
  <si>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</si>
  <si>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</si>
  <si>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</si>
  <si>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</si>
  <si>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</si>
  <si>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</si>
  <si>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</si>
  <si>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</si>
  <si>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</si>
  <si>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</si>
  <si>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</si>
  <si>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</si>
  <si>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</si>
  <si>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</si>
  <si>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</si>
  <si>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</si>
  <si>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</si>
  <si>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</si>
  <si>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</si>
  <si>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</si>
  <si>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</si>
  <si>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</si>
  <si>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</si>
  <si>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</si>
  <si>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</si>
  <si>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</si>
  <si>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</si>
  <si>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</si>
  <si>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</si>
  <si>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</si>
  <si>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</si>
  <si>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</si>
  <si>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</si>
  <si>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</si>
  <si>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</si>
  <si>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</si>
  <si>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</si>
  <si>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</si>
  <si>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</si>
  <si>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</si>
  <si>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</si>
  <si>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</si>
  <si>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</si>
  <si>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</si>
  <si>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</si>
  <si>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</si>
  <si>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</si>
  <si>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</si>
  <si>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</si>
  <si>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</si>
  <si>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</si>
  <si>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</si>
  <si>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</si>
  <si>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</si>
  <si>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</si>
  <si>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</si>
  <si>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</si>
  <si>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</si>
  <si>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</si>
  <si>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</si>
  <si>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</si>
  <si>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</si>
  <si>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</si>
  <si>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</si>
  <si>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</si>
  <si>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</si>
  <si>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</si>
  <si>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</si>
  <si>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</si>
  <si>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</si>
  <si>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</si>
  <si>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</si>
  <si>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</si>
  <si>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</si>
  <si>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</si>
  <si>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</si>
  <si>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</si>
  <si>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</si>
  <si>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</si>
  <si>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</si>
  <si>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</si>
  <si>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</si>
  <si>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</si>
  <si>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</si>
  <si>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</si>
  <si>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</si>
  <si>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</si>
  <si>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</si>
  <si>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</si>
  <si>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</si>
  <si>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</si>
  <si>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</si>
  <si>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</si>
  <si>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</si>
  <si>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</si>
  <si>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</si>
  <si>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</si>
  <si>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</si>
  <si>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</si>
  <si>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</si>
  <si>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</si>
  <si>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</si>
  <si>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</si>
  <si>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</si>
  <si>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</si>
  <si>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</si>
  <si>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</si>
  <si>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</si>
  <si>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</si>
  <si>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</si>
  <si>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</si>
  <si>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</si>
  <si>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</si>
  <si>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</si>
  <si>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</si>
  <si>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</si>
  <si>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</si>
  <si>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</si>
  <si>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</si>
  <si>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</si>
  <si>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</si>
  <si>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</si>
  <si>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</si>
  <si>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</si>
  <si>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</si>
  <si>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</si>
  <si>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</si>
  <si>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</si>
  <si>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</si>
  <si>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</si>
  <si>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</si>
  <si>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</si>
  <si>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</si>
  <si>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</si>
  <si>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</si>
  <si>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</si>
  <si>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</si>
  <si>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</si>
  <si>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</si>
  <si>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</si>
  <si>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</si>
  <si>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</si>
  <si>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</si>
  <si>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</si>
  <si>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</si>
  <si>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</si>
  <si>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</si>
  <si>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</si>
  <si>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</si>
  <si>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</si>
  <si>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</si>
  <si>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</si>
  <si>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</si>
  <si>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</si>
  <si>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</si>
  <si>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</si>
  <si>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</si>
  <si>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</si>
  <si>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</si>
  <si>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</si>
  <si>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</si>
  <si>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</si>
  <si>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</si>
  <si>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</si>
  <si>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</si>
  <si>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</si>
  <si>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</si>
  <si>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</si>
  <si>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</si>
  <si>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</si>
  <si>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</si>
  <si>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</si>
  <si>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</si>
  <si>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</si>
  <si>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</si>
  <si>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</si>
  <si>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</si>
  <si>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</si>
  <si>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</si>
  <si>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</si>
  <si>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</si>
  <si>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</si>
  <si>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</si>
  <si>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</si>
  <si>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</si>
  <si>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</si>
  <si>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</si>
  <si>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</si>
  <si>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</si>
  <si>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</si>
  <si>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</si>
  <si>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</si>
  <si>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</si>
  <si>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</si>
  <si>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</si>
  <si>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</si>
  <si>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</si>
  <si>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</si>
  <si>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Workbook Settings 17</t>
  </si>
  <si>
    <t>Workbook Settings 18</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</si>
  <si>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</si>
  <si>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</si>
  <si>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</si>
  <si>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</si>
  <si>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</si>
  <si>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</si>
  <si>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</si>
  <si>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</si>
  <si>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</si>
  <si>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</si>
  <si>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</si>
  <si>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</si>
  <si>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</si>
  <si>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</si>
  <si>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</si>
  <si>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</si>
  <si>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</si>
  <si>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</si>
  <si>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</si>
  <si>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</si>
  <si>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</si>
  <si>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</si>
  <si>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</si>
  <si>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</si>
  <si>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</si>
  <si>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</si>
  <si>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</si>
  <si>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</si>
  <si>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</si>
  <si>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</si>
  <si>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</si>
  <si>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</si>
  <si>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</si>
  <si>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</si>
  <si>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</si>
  <si>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</si>
  <si>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</si>
  <si>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</si>
  <si>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</si>
  <si>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</si>
  <si>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</si>
  <si>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</si>
  <si>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metoscm</t>
  </si>
  <si>
    <t>jimsterne</t>
  </si>
  <si>
    <t>mas_deutschland</t>
  </si>
  <si>
    <t>nihiel</t>
  </si>
  <si>
    <t>digitalspacelab</t>
  </si>
  <si>
    <t>nodexl</t>
  </si>
  <si>
    <t>vivianfrancos</t>
  </si>
  <si>
    <t>smr_foundation</t>
  </si>
  <si>
    <t>sonafpro</t>
  </si>
  <si>
    <t>hiig_berlin</t>
  </si>
  <si>
    <t>marc_smith</t>
  </si>
  <si>
    <t>mas_conf</t>
  </si>
  <si>
    <t>Retweet</t>
  </si>
  <si>
    <t>Mentions</t>
  </si>
  <si>
    <t>Hallo Berlin! Kommt und trefft das Team von #NodeXL:
Montag, 18. Nov um 13:00 Uhr @hiig_berlin: https://t.co/lZztdT8h57
Dienstag, 19. Nov um 11:30 Uhr bei der #MASConf #PAWCON: https://t.co/0KHvSlBEM2</t>
  </si>
  <si>
    <t>Another pre-dawn flight — Look out Berlin, here I come! #MASconf   https://t.co/uQqHv63jbu</t>
  </si>
  <si>
    <t>Willkommen zur #MASConf Berlin 2019 - Wir können es kaum erwarten, loszulegen. Das Programm finden Sie in unserer "MEA" App oder online: https://t.co/KkS6qfX60k https://t.co/pGyhOfPuWR</t>
  </si>
  <si>
    <t>I am looking forward to visiting Berlin for the Marketing Analytics Summit (part of Predictive Analytics World) along with... https://t.co/zvXDhInLUv</t>
  </si>
  <si>
    <t>✅ #MASConf  today  @DigitalSpaceLab @MAS_Conf
 #NODEXL event #MarketingDigital @nodexl
 @marc_smith @smr_foundation 
CONNECT TO THE POWER OF SOCIAL NETWORK ANALYSIS: HOW TO GAIN INSIGHTS FROM #socialmedia MEDIA DATA WITH #NODEXL  
https://t.co/ERnACVlnRc</t>
  </si>
  <si>
    <t>https://marketinganalyticssummit.de</t>
  </si>
  <si>
    <t>https://marketinganalyticssummit.de/programm/</t>
  </si>
  <si>
    <t>https://www.hiig.de/events/lunch-talk-marc-smith/ https://marketinganalyticssummit.de/session/connect-to-the-power-of-social-network-analysis-how-to-gain-insights-from-social-media-data-with-nodexl/</t>
  </si>
  <si>
    <t>https://marketinganalyticssummit.de/session/connect-to-the-power-of-social-network-analysis-how-to-gain-insights-from-social-media-data-with-nodexl/</t>
  </si>
  <si>
    <t>marketinganalyticssummit.de</t>
  </si>
  <si>
    <t>hiig.de marketinganalyticssummit.de</t>
  </si>
  <si>
    <t>masconf</t>
  </si>
  <si>
    <t>nodexl masconf pawcon</t>
  </si>
  <si>
    <t>masconf nodexl marketingdigital socialmedia nodexl</t>
  </si>
  <si>
    <t>masconf nodexl marketingdigital</t>
  </si>
  <si>
    <t>https://pbs.twimg.com/media/EJow2HgWkAA4r7_.jpg</t>
  </si>
  <si>
    <t>http://pbs.twimg.com/profile_images/558650482902573058/h9CkaT2R_normal.jpeg</t>
  </si>
  <si>
    <t>http://pbs.twimg.com/profile_images/706283719649177600/9RWC6Frg_normal.jpg</t>
  </si>
  <si>
    <t>http://pbs.twimg.com/profile_images/927694434753564677/shRd5D4A_normal.jpg</t>
  </si>
  <si>
    <t>http://pbs.twimg.com/profile_images/690218859895373824/JEdDRzpE_normal.jpg</t>
  </si>
  <si>
    <t>http://pbs.twimg.com/profile_images/849132774661308416/pa2Uplq1_normal.jpg</t>
  </si>
  <si>
    <t>http://pbs.twimg.com/profile_images/1184702192336490499/xiuYhert_normal.jpg</t>
  </si>
  <si>
    <t>http://pbs.twimg.com/profile_images/849133030237061120/6hUrNP0a_normal.jpg</t>
  </si>
  <si>
    <t>http://pbs.twimg.com/profile_images/1153733521292320769/Cj5z9SsC_normal.png</t>
  </si>
  <si>
    <t>12:42:17</t>
  </si>
  <si>
    <t>13:41:46</t>
  </si>
  <si>
    <t>07:00:51</t>
  </si>
  <si>
    <t>07:29:06</t>
  </si>
  <si>
    <t>12:25:26</t>
  </si>
  <si>
    <t>12:37:58</t>
  </si>
  <si>
    <t>12:41:20</t>
  </si>
  <si>
    <t>15:26:15</t>
  </si>
  <si>
    <t>12:41:42</t>
  </si>
  <si>
    <t>07:35:14</t>
  </si>
  <si>
    <t>07:39:05</t>
  </si>
  <si>
    <t>09:17:31</t>
  </si>
  <si>
    <t>14:52:39</t>
  </si>
  <si>
    <t>https://twitter.com/metoscm/status/1194958730917502979</t>
  </si>
  <si>
    <t>https://twitter.com/jimsterne/status/1195698476455256066</t>
  </si>
  <si>
    <t>https://twitter.com/mas_deutschland/status/1196322359596191744</t>
  </si>
  <si>
    <t>https://twitter.com/nihiel/status/1196329466903093248</t>
  </si>
  <si>
    <t>https://twitter.com/digitalspacelab/status/1194954492502069248</t>
  </si>
  <si>
    <t>https://twitter.com/nodexl/status/1194957647151345665</t>
  </si>
  <si>
    <t>https://twitter.com/vivianfrancos/status/1195683266990395392</t>
  </si>
  <si>
    <t>https://twitter.com/smr_foundation/status/1194999996418052097</t>
  </si>
  <si>
    <t>https://twitter.com/vivianfrancos/status/1195683360644980736</t>
  </si>
  <si>
    <t>https://twitter.com/vivianfrancos/status/1196693399249858560</t>
  </si>
  <si>
    <t>https://twitter.com/smr_foundation/status/1196694368478007296</t>
  </si>
  <si>
    <t>https://twitter.com/sonafpro/status/1196719141417340930</t>
  </si>
  <si>
    <t>https://twitter.com/nodexl/status/1183757514111963137</t>
  </si>
  <si>
    <t>1194958730917502979</t>
  </si>
  <si>
    <t>1195698476455256066</t>
  </si>
  <si>
    <t>1196322359596191744</t>
  </si>
  <si>
    <t>1196329466903093248</t>
  </si>
  <si>
    <t>1194954492502069248</t>
  </si>
  <si>
    <t>1194957647151345665</t>
  </si>
  <si>
    <t>1195683266990395392</t>
  </si>
  <si>
    <t>1194999996418052097</t>
  </si>
  <si>
    <t>1195683360644980736</t>
  </si>
  <si>
    <t>1196693399249858560</t>
  </si>
  <si>
    <t>1196694368478007296</t>
  </si>
  <si>
    <t>1196719141417340930</t>
  </si>
  <si>
    <t>1183757514111963137</t>
  </si>
  <si>
    <t/>
  </si>
  <si>
    <t>de</t>
  </si>
  <si>
    <t>en</t>
  </si>
  <si>
    <t>Twitter for Android</t>
  </si>
  <si>
    <t>Hootsuite Inc.</t>
  </si>
  <si>
    <t>Twitter Web App</t>
  </si>
  <si>
    <t>Twitter for iPhone</t>
  </si>
  <si>
    <t>Facebook</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</si>
  <si>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</si>
  <si>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</si>
  <si>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</si>
  <si>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</si>
  <si>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</si>
  <si>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</si>
  <si>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</si>
  <si>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</si>
  <si>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</si>
  <si>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</si>
  <si>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</si>
  <si>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</si>
  <si>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</si>
  <si>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</si>
  <si>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</si>
  <si>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</si>
  <si>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</si>
  <si>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</si>
  <si>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</si>
  <si>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</si>
  <si>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</si>
  <si>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METOS CM</t>
  </si>
  <si>
    <t>Digital Spaces</t>
  </si>
  <si>
    <t>HIIG</t>
  </si>
  <si>
    <t>Jim Sterne</t>
  </si>
  <si>
    <t>Marketing Analytics Summit Deutschland</t>
  </si>
  <si>
    <t>Jente De Ridder</t>
  </si>
  <si>
    <t>NodeXL Project</t>
  </si>
  <si>
    <t>#SEOhashtag lleva el hashtag de tu evento a Ventas</t>
  </si>
  <si>
    <t>SMR Foundation</t>
  </si>
  <si>
    <t>Marc Smith</t>
  </si>
  <si>
    <t>Marketing Analytics Summit</t>
  </si>
  <si>
    <t>Ѕоиіа Дlсэↁо Fцэитэѕ ❤️</t>
  </si>
  <si>
    <t>Network geek / researcher / consultant - Request a free Twitter network map! Member of Team @NodeXL</t>
  </si>
  <si>
    <t>Stay up to date on digital society | Tweets for digital mavericks and internet researchers by Diana Kozachek and Florian Lüdtke.</t>
  </si>
  <si>
    <t>Founder, Marketing AnalyticsSummit &amp; Digital Analytics Association, author of Artificial Intelligence for Marketing: Practical Applications</t>
  </si>
  <si>
    <t>Experten präsentieren und diskutieren den Einsatz von Digital Analytics, Customer Insights und künstlicher Intelligenz im Marketing - jetzt dabei sein!</t>
  </si>
  <si>
    <t>Digital data analyst aiming to make impact through insights. Interested in Web Analytics, Consumer Psychology and Digital Transformation.</t>
  </si>
  <si>
    <t>#Socialmedia network analysis and visualization #influencer analysis #marketing Get #NodeXL https://t.co/CAYK8AJLMv</t>
  </si>
  <si>
    <t>Member of @smr_foundation @NodeXL #CasodeExitoDataSys #NODEXL #Metricool #Mailrelay #SEOHashtag #HashtagTeam 
Cuando es tu próximo evento? https://t.co/LlDgLQhdr6</t>
  </si>
  <si>
    <t>We are a group of researchers who create tools, generate and host data, and support open scholarship related to social media.</t>
  </si>
  <si>
    <t>Sociologist of computer-mediated collective action @ Connected Action http://t.co/5dRFa89a
Director: Social Media Research Foundation http://t.co/KPxyHajJ</t>
  </si>
  <si>
    <t>Join THE next generation conference for Digital Analysts! Multiply your skills with the newest developments &amp; most current examples of data enriched marketing.</t>
  </si>
  <si>
    <t>¡Apasionada por la vida, aunque a veces duela!_xD83D__xDE1C_
 Ayudo a autónomos o negocios con todo lo digital: Web, Redes..
#WordPress #SocialMedia _xD83D__xDE0A_ #HashtagTeam</t>
  </si>
  <si>
    <t>Germany</t>
  </si>
  <si>
    <t>Berlin</t>
  </si>
  <si>
    <t>Santa Barbara</t>
  </si>
  <si>
    <t>Berlin, Deutschland</t>
  </si>
  <si>
    <t>Antwerpen</t>
  </si>
  <si>
    <t>Redwood City, CA</t>
  </si>
  <si>
    <t>España</t>
  </si>
  <si>
    <t>Silicon Valley, CA</t>
  </si>
  <si>
    <t>Belmont, CA, USA</t>
  </si>
  <si>
    <t>17 global cities</t>
  </si>
  <si>
    <t>Cádiz, España</t>
  </si>
  <si>
    <t>https://t.co/CM4huFUqm1</t>
  </si>
  <si>
    <t>http://t.co/O0Gt9mqvGZ</t>
  </si>
  <si>
    <t>https://t.co/FCEElhbLFV</t>
  </si>
  <si>
    <t>https://t.co/ARS5MCaOTG</t>
  </si>
  <si>
    <t>http://t.co/jahdOTjHz4</t>
  </si>
  <si>
    <t>https://t.co/eUJLtrtePs</t>
  </si>
  <si>
    <t>https://t.co/b6ey2HY6iZ</t>
  </si>
  <si>
    <t>https://t.co/FKKr76FLpx</t>
  </si>
  <si>
    <t>http://t.co/X1s40eTq9M</t>
  </si>
  <si>
    <t>https://t.co/JBGQ4OgY5w</t>
  </si>
  <si>
    <t>https://t.co/IdaqLLtFHo</t>
  </si>
  <si>
    <t>https://pbs.twimg.com/profile_banners/2994261783/1422091520</t>
  </si>
  <si>
    <t>https://pbs.twimg.com/profile_banners/2893445801/1562244670</t>
  </si>
  <si>
    <t>https://pbs.twimg.com/profile_banners/334107188/1562937919</t>
  </si>
  <si>
    <t>https://pbs.twimg.com/profile_banners/3801151/1534434651</t>
  </si>
  <si>
    <t>https://pbs.twimg.com/profile_banners/153738087/1553699054</t>
  </si>
  <si>
    <t>https://pbs.twimg.com/profile_banners/117436497/1510014687</t>
  </si>
  <si>
    <t>https://pbs.twimg.com/profile_banners/87606674/1405285356</t>
  </si>
  <si>
    <t>https://pbs.twimg.com/profile_banners/76935934/1571052477</t>
  </si>
  <si>
    <t>https://pbs.twimg.com/profile_banners/151934168/1391403981</t>
  </si>
  <si>
    <t>https://pbs.twimg.com/profile_banners/12160482/1423267766</t>
  </si>
  <si>
    <t>https://pbs.twimg.com/profile_banners/20337164/1571644650</t>
  </si>
  <si>
    <t>https://pbs.twimg.com/profile_banners/928321099775070208/1570636877</t>
  </si>
  <si>
    <t>http://abs.twimg.com/images/themes/theme1/bg.png</t>
  </si>
  <si>
    <t>http://abs.twimg.com/images/themes/theme4/bg.gif</t>
  </si>
  <si>
    <t>http://abs.twimg.com/images/themes/theme3/bg.gif</t>
  </si>
  <si>
    <t>http://abs.twimg.com/images/themes/theme19/bg.gif</t>
  </si>
  <si>
    <t>http://pbs.twimg.com/profile_images/1149670117829206016/IVQKD-jK_normal.jpg</t>
  </si>
  <si>
    <t>http://pbs.twimg.com/profile_images/1082663999085387776/eKbucP3o_normal.jpg</t>
  </si>
  <si>
    <t>http://pbs.twimg.com/profile_images/943596894831255552/cMOzkc5i_normal.jpg</t>
  </si>
  <si>
    <t>http://pbs.twimg.com/profile_images/1082666160951312390/7fySiNFl_normal.jpg</t>
  </si>
  <si>
    <t>Open Twitter Page for This Person</t>
  </si>
  <si>
    <t>https://twitter.com/metoscm</t>
  </si>
  <si>
    <t>https://twitter.com/digitalspacelab</t>
  </si>
  <si>
    <t>https://twitter.com/hiig_berlin</t>
  </si>
  <si>
    <t>https://twitter.com/jimsterne</t>
  </si>
  <si>
    <t>https://twitter.com/mas_deutschland</t>
  </si>
  <si>
    <t>https://twitter.com/nihiel</t>
  </si>
  <si>
    <t>https://twitter.com/nodexl</t>
  </si>
  <si>
    <t>https://twitter.com/vivianfrancos</t>
  </si>
  <si>
    <t>https://twitter.com/smr_foundation</t>
  </si>
  <si>
    <t>https://twitter.com/marc_smith</t>
  </si>
  <si>
    <t>https://twitter.com/mas_conf</t>
  </si>
  <si>
    <t>https://twitter.com/sonafpro</t>
  </si>
  <si>
    <t>metoscm
Hallo Berlin! Kommt und trefft
das Team von #NodeXL: Montag, 18.
Nov um 13:00 Uhr @hiig_berlin:
https://t.co/lZztdT8h57 Dienstag,
19. Nov um 11:30 Uhr bei der #MASConf
#PAWCON: https://t.co/0KHvSlBEM2</t>
  </si>
  <si>
    <t>digitalspacelab
Hallo Berlin! Kommt und trefft
das Team von #NodeXL: Montag, 18.
Nov um 13:00 Uhr @hiig_berlin:
https://t.co/lZztdT8h57 Dienstag,
19. Nov um 11:30 Uhr bei der #MASConf
#PAWCON: https://t.co/0KHvSlBEM2</t>
  </si>
  <si>
    <t xml:space="preserve">hiig_berlin
</t>
  </si>
  <si>
    <t>jimsterne
Another pre-dawn flight — Look
out Berlin, here I come! #MASconf
https://t.co/uQqHv63jbu</t>
  </si>
  <si>
    <t>mas_deutschland
Willkommen zur #MASConf Berlin
2019 - Wir können es kaum erwarten,
loszulegen. Das Programm finden
Sie in unserer "MEA" App oder online:
https://t.co/KkS6qfX60k https://t.co/pGyhOfPuWR</t>
  </si>
  <si>
    <t>nihiel
Willkommen zur #MASConf Berlin
2019 - Wir können es kaum erwarten,
loszulegen. Das Programm finden
Sie in unserer "MEA" App oder online:
https://t.co/KkS6qfX60k https://t.co/pGyhOfPuWR</t>
  </si>
  <si>
    <t>nodexl
Hallo Berlin! Kommt und trefft
das Team von #NodeXL: Montag, 18.
Nov um 13:00 Uhr @hiig_berlin:
https://t.co/lZztdT8h57 Dienstag,
19. Nov um 11:30 Uhr bei der #MASConf
#PAWCON: https://t.co/0KHvSlBEM2</t>
  </si>
  <si>
    <t>vivianfrancos
✅ #MASConf today @DigitalSpaceLab
@MAS_Conf #NODEXL event #MarketingDigital
@nodexl @marc_smith @smr_foundation
CONNECT TO THE POWER OF SOCIAL
NETWORK ANALYSIS: HOW TO GAIN INSIGHTS
FROM #socialmedia MEDIA DATA WITH
#NODEXL https://t.co/ERnACVlnRc</t>
  </si>
  <si>
    <t>smr_foundation
✅ #MASConf today @DigitalSpaceLab
@MAS_Conf #NODEXL event #MarketingDigital
@nodexl @marc_smith @smr_foundation
CONNECT TO THE POWER OF SOCIAL
NETWORK ANALYSIS: HOW TO GAIN INSIGHTS
FROM #socialmedia MEDIA DATA WITH
#NODEXL https://t.co/ERnACVlnRc</t>
  </si>
  <si>
    <t xml:space="preserve">marc_smith
</t>
  </si>
  <si>
    <t xml:space="preserve">mas_conf
</t>
  </si>
  <si>
    <t>sonafpro
✅ #MASConf today @DigitalSpaceLab
@MAS_Conf #NODEXL event #MarketingDigital
@nodexl @marc_smith @smr_foundation
CONNECT TO THE POWER OF SOCIAL
NETWORK ANALYSIS: HOW TO GAIN INSIGHTS
FROM #socialmedia MEDIA DATA WITH
#NODEXL https://t.co/ERnACVlnRc</t>
  </si>
  <si>
    <t>Directed</t>
  </si>
  <si>
    <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&lt;value&gt;D:\EC2NodeXLCollection\NetworkFiles\GraphServerTwitterSearch&lt;/value&gt;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t>
  </si>
  <si>
    <t>Edge Weight</t>
  </si>
  <si>
    <t>G1</t>
  </si>
  <si>
    <t>G2</t>
  </si>
  <si>
    <t>G3</t>
  </si>
  <si>
    <t>G4</t>
  </si>
  <si>
    <t>0, 12, 96</t>
  </si>
  <si>
    <t>0, 136, 227</t>
  </si>
  <si>
    <t>0, 100, 50</t>
  </si>
  <si>
    <t>0, 176, 22</t>
  </si>
  <si>
    <t>Vertex Group</t>
  </si>
  <si>
    <t>Vertex 1 Group</t>
  </si>
  <si>
    <t>Vertex 2 Group</t>
  </si>
  <si>
    <t>Not Applicable</t>
  </si>
  <si>
    <t>Top URLs in Tweet in Entire Graph</t>
  </si>
  <si>
    <t>https://www.hiig.de/events/lunch-talk-marc-smith/</t>
  </si>
  <si>
    <t>Entire Graph Count</t>
  </si>
  <si>
    <t>Top URLs in Tweet in G1</t>
  </si>
  <si>
    <t>Top URLs in Tweet in G2</t>
  </si>
  <si>
    <t>G1 Count</t>
  </si>
  <si>
    <t>Top URLs in Tweet in G3</t>
  </si>
  <si>
    <t>G2 Count</t>
  </si>
  <si>
    <t>Top URLs in Tweet in G4</t>
  </si>
  <si>
    <t>G3 Count</t>
  </si>
  <si>
    <t>G4 Count</t>
  </si>
  <si>
    <t>Top URLs in Tweet</t>
  </si>
  <si>
    <t>https://marketinganalyticssummit.de/session/connect-to-the-power-of-social-network-analysis-how-to-gain-insights-from-social-media-data-with-nodexl/ https://www.hiig.de/events/lunch-talk-marc-smith/</t>
  </si>
  <si>
    <t>Top Domains in Tweet in Entire Graph</t>
  </si>
  <si>
    <t>hiig.de</t>
  </si>
  <si>
    <t>Top Domains in Tweet in G1</t>
  </si>
  <si>
    <t>Top Domains in Tweet in G2</t>
  </si>
  <si>
    <t>Top Domains in Tweet in G3</t>
  </si>
  <si>
    <t>Top Domains in Tweet in G4</t>
  </si>
  <si>
    <t>Top Domains in Tweet</t>
  </si>
  <si>
    <t>marketinganalyticssummit.de hiig.de</t>
  </si>
  <si>
    <t>Top Hashtags in Tweet in Entire Graph</t>
  </si>
  <si>
    <t>marketingdigital</t>
  </si>
  <si>
    <t>socialmedia</t>
  </si>
  <si>
    <t>pawcon</t>
  </si>
  <si>
    <t>Top Hashtags in Tweet in G1</t>
  </si>
  <si>
    <t>Top Hashtags in Tweet in G2</t>
  </si>
  <si>
    <t>Top Hashtags in Tweet in G3</t>
  </si>
  <si>
    <t>Top Hashtags in Tweet in G4</t>
  </si>
  <si>
    <t>Top Hashtags in Tweet</t>
  </si>
  <si>
    <t>nodexl masconf marketingdigital socialmedia</t>
  </si>
  <si>
    <t>Top Words in Tweet in Entire Graph</t>
  </si>
  <si>
    <t>Words in Sentiment List#1: Positive</t>
  </si>
  <si>
    <t>Words in Sentiment List#2: Negative</t>
  </si>
  <si>
    <t>Words in Sentiment List#3: Angry/Violent</t>
  </si>
  <si>
    <t>Non-categorized Words</t>
  </si>
  <si>
    <t>Total Words</t>
  </si>
  <si>
    <t>#masconf</t>
  </si>
  <si>
    <t>#nodexl</t>
  </si>
  <si>
    <t>berlin</t>
  </si>
  <si>
    <t>nov</t>
  </si>
  <si>
    <t>hallo</t>
  </si>
  <si>
    <t>Top Words in Tweet in G1</t>
  </si>
  <si>
    <t>today</t>
  </si>
  <si>
    <t>event</t>
  </si>
  <si>
    <t>#marketingdigital</t>
  </si>
  <si>
    <t>Top Words in Tweet in G2</t>
  </si>
  <si>
    <t>kommt</t>
  </si>
  <si>
    <t>trefft</t>
  </si>
  <si>
    <t>team</t>
  </si>
  <si>
    <t>montag</t>
  </si>
  <si>
    <t>18</t>
  </si>
  <si>
    <t>13</t>
  </si>
  <si>
    <t>Top Words in Tweet in G3</t>
  </si>
  <si>
    <t>willkommen</t>
  </si>
  <si>
    <t>zur</t>
  </si>
  <si>
    <t>2019</t>
  </si>
  <si>
    <t>können</t>
  </si>
  <si>
    <t>kaum</t>
  </si>
  <si>
    <t>erwarten</t>
  </si>
  <si>
    <t>loszulegen</t>
  </si>
  <si>
    <t>programm</t>
  </si>
  <si>
    <t>Top Words in Tweet in G4</t>
  </si>
  <si>
    <t>Top Words in Tweet</t>
  </si>
  <si>
    <t>#nodexl #masconf nov today digitalspacelab mas_conf event #marketingdigital nodexl marc_smith</t>
  </si>
  <si>
    <t>nov berlin hallo kommt trefft team #nodexl montag 18 13</t>
  </si>
  <si>
    <t>willkommen zur #masconf berlin 2019 können kaum erwarten loszulegen programm</t>
  </si>
  <si>
    <t>Top Word Pairs in Tweet in Entire Graph</t>
  </si>
  <si>
    <t>hallo,berlin</t>
  </si>
  <si>
    <t>berlin,kommt</t>
  </si>
  <si>
    <t>kommt,trefft</t>
  </si>
  <si>
    <t>trefft,team</t>
  </si>
  <si>
    <t>team,#nodexl</t>
  </si>
  <si>
    <t>#nodexl,montag</t>
  </si>
  <si>
    <t>montag,18</t>
  </si>
  <si>
    <t>18,nov</t>
  </si>
  <si>
    <t>nov,13</t>
  </si>
  <si>
    <t>13,00</t>
  </si>
  <si>
    <t>Top Word Pairs in Tweet in G1</t>
  </si>
  <si>
    <t>#masconf,today</t>
  </si>
  <si>
    <t>today,digitalspacelab</t>
  </si>
  <si>
    <t>digitalspacelab,mas_conf</t>
  </si>
  <si>
    <t>mas_conf,#nodexl</t>
  </si>
  <si>
    <t>#nodexl,event</t>
  </si>
  <si>
    <t>event,#marketingdigital</t>
  </si>
  <si>
    <t>#marketingdigital,nodexl</t>
  </si>
  <si>
    <t>nodexl,marc_smith</t>
  </si>
  <si>
    <t>marc_smith,smr_foundation</t>
  </si>
  <si>
    <t>smr_foundation,connect</t>
  </si>
  <si>
    <t>Top Word Pairs in Tweet in G2</t>
  </si>
  <si>
    <t>Top Word Pairs in Tweet in G3</t>
  </si>
  <si>
    <t>willkommen,zur</t>
  </si>
  <si>
    <t>zur,#masconf</t>
  </si>
  <si>
    <t>#masconf,berlin</t>
  </si>
  <si>
    <t>berlin,2019</t>
  </si>
  <si>
    <t>2019,können</t>
  </si>
  <si>
    <t>können,kaum</t>
  </si>
  <si>
    <t>kaum,erwarten</t>
  </si>
  <si>
    <t>erwarten,loszulegen</t>
  </si>
  <si>
    <t>loszulegen,programm</t>
  </si>
  <si>
    <t>programm,finden</t>
  </si>
  <si>
    <t>Top Word Pairs in Tweet in G4</t>
  </si>
  <si>
    <t>Top Word Pairs in Tweet</t>
  </si>
  <si>
    <t>#masconf,today  today,digitalspacelab  digitalspacelab,mas_conf  mas_conf,#nodexl  #nodexl,event  event,#marketingdigital  #marketingdigital,nodexl  nodexl,marc_smith  marc_smith,smr_foundation  smr_foundation,connect</t>
  </si>
  <si>
    <t>hallo,berlin  berlin,kommt  kommt,trefft  trefft,team  team,#nodexl  #nodexl,montag  montag,18  18,nov  nov,13  13,00</t>
  </si>
  <si>
    <t>willkommen,zur  zur,#masconf  #masconf,berlin  berlin,2019  2019,können  können,kaum  kaum,erwarten  erwarten,loszulegen  loszulegen,programm  programm,finden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</si>
  <si>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</si>
  <si>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</si>
  <si>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</si>
  <si>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</si>
  <si>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</si>
  <si>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</si>
  <si>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</si>
  <si>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</si>
  <si>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</si>
  <si>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</si>
  <si>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</si>
  <si>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</si>
  <si>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digitalspacelab mas_conf nodexl marc_smith smr_foundation hiig_berlin</t>
  </si>
  <si>
    <t>Top Tweeters in Entire Graph</t>
  </si>
  <si>
    <t>Top Tweeters in G1</t>
  </si>
  <si>
    <t>Top Tweeters in G2</t>
  </si>
  <si>
    <t>Top Tweeters in G3</t>
  </si>
  <si>
    <t>Top Tweeters in G4</t>
  </si>
  <si>
    <t>Top Tweeters</t>
  </si>
  <si>
    <t>vivianfrancos marc_smith sonafpro mas_conf smr_foundation</t>
  </si>
  <si>
    <t>metoscm hiig_berlin nodexl digitalspacelab</t>
  </si>
  <si>
    <t>nihiel mas_deutschland</t>
  </si>
  <si>
    <t>Top URLs in Tweet by Count</t>
  </si>
  <si>
    <t>Top URLs in Tweet by Salience</t>
  </si>
  <si>
    <t>Top Domains in Tweet by Count</t>
  </si>
  <si>
    <t>Top Domains in Tweet by Salience</t>
  </si>
  <si>
    <t>Top Hashtags in Tweet by Count</t>
  </si>
  <si>
    <t>nodexl masconf marketingdigital</t>
  </si>
  <si>
    <t>Top Hashtags in Tweet by Salience</t>
  </si>
  <si>
    <t>masconf marketingdigital socialmedia nodexl</t>
  </si>
  <si>
    <t>masconf marketingdigital nodexl</t>
  </si>
  <si>
    <t>Top Words in Tweet by Count</t>
  </si>
  <si>
    <t>nov um uhr hallo berlin kommt und trefft das team</t>
  </si>
  <si>
    <t>another pre dawn flight look out berlin here come #masconf</t>
  </si>
  <si>
    <t>willkommen zur #masconf berlin 2019 wir können es kaum erwarten</t>
  </si>
  <si>
    <t>berlin nov um uhr analytics hallo kommt und trefft das</t>
  </si>
  <si>
    <t>#nodexl #masconf berlin analytics nov um uhr today digitalspacelab mas_conf</t>
  </si>
  <si>
    <t>#nodexl #masconf nov um uhr today digitalspacelab mas_conf event #marketingdigital</t>
  </si>
  <si>
    <t>#nodexl #masconf today digitalspacelab mas_conf event #marketingdigital nodexl marc_smith smr_foundation</t>
  </si>
  <si>
    <t>Top Words in Tweet by Salience</t>
  </si>
  <si>
    <t>nov um uhr analytics hallo kommt und trefft das team</t>
  </si>
  <si>
    <t>analytics nov um uhr #nodexl today digitalspacelab mas_conf event #marketingdigital</t>
  </si>
  <si>
    <t>nov um uhr today digitalspacelab mas_conf event #marketingdigital nodexl marc_smith</t>
  </si>
  <si>
    <t>Top Word Pairs in Tweet by Count</t>
  </si>
  <si>
    <t>nov,um  hallo,berlin  berlin,kommt  kommt,und  und,trefft  trefft,das  das,team  team,von  von,#nodexl  #nodexl,montag</t>
  </si>
  <si>
    <t>another,pre  pre,dawn  dawn,flight  flight,look  look,out  out,berlin  berlin,here  here,come  come,#masconf</t>
  </si>
  <si>
    <t>willkommen,zur  zur,#masconf  #masconf,berlin  berlin,2019  2019,wir  wir,können  können,es  es,kaum  kaum,erwarten  erwarten,loszulegen</t>
  </si>
  <si>
    <t>nov,um  #masconf,today  today,digitalspacelab  digitalspacelab,mas_conf  mas_conf,#nodexl  #nodexl,event  event,#marketingdigital  #marketingdigital,nodexl  nodexl,marc_smith  marc_smith,smr_foundation</t>
  </si>
  <si>
    <t>Top Word Pairs in Tweet by Salience</t>
  </si>
  <si>
    <t>Word</t>
  </si>
  <si>
    <t>00</t>
  </si>
  <si>
    <t>dienstag</t>
  </si>
  <si>
    <t>19</t>
  </si>
  <si>
    <t>11</t>
  </si>
  <si>
    <t>30</t>
  </si>
  <si>
    <t>#pawcon</t>
  </si>
  <si>
    <t>analytics</t>
  </si>
  <si>
    <t>connect</t>
  </si>
  <si>
    <t>power</t>
  </si>
  <si>
    <t>social</t>
  </si>
  <si>
    <t>network</t>
  </si>
  <si>
    <t>analysis</t>
  </si>
  <si>
    <t>gain</t>
  </si>
  <si>
    <t>insights</t>
  </si>
  <si>
    <t>#socialmedia</t>
  </si>
  <si>
    <t>media</t>
  </si>
  <si>
    <t>data</t>
  </si>
  <si>
    <t>looking</t>
  </si>
  <si>
    <t>forward</t>
  </si>
  <si>
    <t>visiting</t>
  </si>
  <si>
    <t>marketing</t>
  </si>
  <si>
    <t>summit</t>
  </si>
  <si>
    <t>part</t>
  </si>
  <si>
    <t>predictive</t>
  </si>
  <si>
    <t>world</t>
  </si>
  <si>
    <t>along</t>
  </si>
  <si>
    <t>finden</t>
  </si>
  <si>
    <t>sie</t>
  </si>
  <si>
    <t>unserer</t>
  </si>
  <si>
    <t>mea</t>
  </si>
  <si>
    <t>app</t>
  </si>
  <si>
    <t>oder</t>
  </si>
  <si>
    <t>online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</si>
  <si>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</si>
  <si>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</si>
  <si>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</si>
  <si>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</si>
  <si>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</si>
  <si>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</si>
  <si>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</si>
  <si>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</si>
  <si>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</si>
  <si>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</si>
  <si>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</si>
  <si>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</si>
  <si>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</si>
  <si>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</si>
  <si>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</si>
  <si>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</si>
  <si>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</si>
  <si>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</si>
  <si>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</si>
  <si>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</si>
  <si>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</si>
  <si>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</si>
  <si>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</si>
  <si>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</si>
  <si>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</si>
  <si>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</si>
  <si>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</si>
  <si>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</si>
  <si>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</si>
  <si>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</si>
  <si>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</si>
  <si>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</si>
  <si>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</si>
  <si>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</si>
  <si>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</si>
  <si>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</si>
  <si>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</si>
  <si>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</si>
  <si>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</si>
  <si>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</si>
  <si>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</si>
  <si>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</si>
  <si>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</si>
  <si>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</si>
  <si>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</si>
  <si>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</si>
  <si>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</si>
  <si>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</si>
  <si>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</si>
  <si>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</si>
  <si>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</si>
  <si>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</si>
  <si>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</si>
  <si>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</si>
  <si>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</si>
  <si>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</si>
  <si>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</si>
  <si>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</si>
  <si>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</si>
  <si>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Green</t>
  </si>
  <si>
    <t>G1: #nodexl #masconf nov today digitalspacelab mas_conf event #marketingdigital nodexl marc_smith</t>
  </si>
  <si>
    <t>G2: nov berlin hallo kommt trefft team #nodexl montag 18 13</t>
  </si>
  <si>
    <t>G3: willkommen zur #masconf berlin 2019 können kaum erwarten loszulegen programm</t>
  </si>
  <si>
    <t>Edge Weight▓1▓1▓0▓True▓Green▓Red▓▓Edge Weight▓1▓1▓0▓3▓10▓False▓Edge Weight▓1▓1▓0▓32▓6▓False▓▓0▓0▓0▓True▓Black▓Black▓▓Followers▓217▓9526▓0▓162▓1000▓False▓Followers▓217▓20857▓0▓100▓70▓False▓▓0▓0▓0▓0▓0▓False▓▓0▓0▓0▓0▓0▓False</t>
  </si>
  <si>
    <t>Subgraph</t>
  </si>
  <si>
    <t>GraphSource░TwitterSearch▓GraphTerm░marketinganalyticssummit.de▓ImportDescription░The graph represents a network of 12 Twitter users whose recent tweets contained "marketinganalyticssummit.de", or who were replied to or mentioned in those tweets, taken from a data set limited to a maximum of 18,000 tweets.  The network was obtained from Twitter on Saturday, 23 November 2019 at 17:07 UTC.
The tweets in the network were tweeted over the 4-day, 20-hour, 39-minute period from Thursday, 14 November 2019 at 12:37 UTC to Tuesday, 19 November 2019 at 09:17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"mentions".▓ImportSuggestedTitle░marketinganalyticssummit.de Twitter NodeXL SNA Map and Report for Saturday, 23 November 2019 at 16:53 UTC▓GroupingDescription░The graph's vertices were grouped by cluster using the Clauset-Newman-Moore cluster algorithm.▓LayoutAlgorithm░The graph was laid out using the Harel-Koren Fast Multiscale layout algorithm.▓GraphDirectedness░The graph is directed.</t>
  </si>
  <si>
    <t>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t>
  </si>
  <si>
    <t>&gt;Microsoft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</si>
</sst>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0" borderId="0" xfId="0" applyAlignment="1" quotePrefix="1">
      <alignment wrapText="1"/>
    </xf>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41">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numFmt numFmtId="177" formatCode="@"/>
      <alignment horizontal="general" vertical="bottom" textRotation="0" wrapText="1" shrinkToFit="1" readingOrder="0"/>
    </dxf>
    <dxf>
      <numFmt numFmtId="164" formatCode="0.0"/>
      <border>
        <left style="thin">
          <color theme="0"/>
        </lef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border>
        <left style="thin">
          <color theme="0"/>
        </left>
      </border>
    </dxf>
    <dxf>
      <numFmt numFmtId="178"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79" formatCode="General"/>
    </dxf>
    <dxf>
      <numFmt numFmtId="177" formatCode="@"/>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0"/>
      <tableStyleElement type="headerRow" dxfId="339"/>
    </tableStyle>
    <tableStyle name="NodeXL Table" pivot="0" count="1">
      <tableStyleElement type="headerRow" dxfId="33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2712876"/>
        <c:axId val="3089293"/>
      </c:barChart>
      <c:catAx>
        <c:axId val="2271287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089293"/>
        <c:crosses val="autoZero"/>
        <c:auto val="1"/>
        <c:lblOffset val="100"/>
        <c:noMultiLvlLbl val="0"/>
      </c:catAx>
      <c:valAx>
        <c:axId val="30892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7128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7803638"/>
        <c:axId val="48906151"/>
      </c:barChart>
      <c:catAx>
        <c:axId val="2780363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8906151"/>
        <c:crosses val="autoZero"/>
        <c:auto val="1"/>
        <c:lblOffset val="100"/>
        <c:noMultiLvlLbl val="0"/>
      </c:catAx>
      <c:valAx>
        <c:axId val="489061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8036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7502176"/>
        <c:axId val="1975265"/>
      </c:barChart>
      <c:catAx>
        <c:axId val="3750217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75265"/>
        <c:crosses val="autoZero"/>
        <c:auto val="1"/>
        <c:lblOffset val="100"/>
        <c:noMultiLvlLbl val="0"/>
      </c:catAx>
      <c:valAx>
        <c:axId val="19752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021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7777386"/>
        <c:axId val="25778747"/>
      </c:barChart>
      <c:catAx>
        <c:axId val="1777738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778747"/>
        <c:crosses val="autoZero"/>
        <c:auto val="1"/>
        <c:lblOffset val="100"/>
        <c:noMultiLvlLbl val="0"/>
      </c:catAx>
      <c:valAx>
        <c:axId val="257787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7773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0682132"/>
        <c:axId val="7703733"/>
      </c:barChart>
      <c:catAx>
        <c:axId val="3068213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7703733"/>
        <c:crosses val="autoZero"/>
        <c:auto val="1"/>
        <c:lblOffset val="100"/>
        <c:noMultiLvlLbl val="0"/>
      </c:catAx>
      <c:valAx>
        <c:axId val="77037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6821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224734"/>
        <c:axId val="20022607"/>
      </c:barChart>
      <c:catAx>
        <c:axId val="222473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0022607"/>
        <c:crosses val="autoZero"/>
        <c:auto val="1"/>
        <c:lblOffset val="100"/>
        <c:noMultiLvlLbl val="0"/>
      </c:catAx>
      <c:valAx>
        <c:axId val="200226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247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5985736"/>
        <c:axId val="11218441"/>
      </c:barChart>
      <c:catAx>
        <c:axId val="4598573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1218441"/>
        <c:crosses val="autoZero"/>
        <c:auto val="1"/>
        <c:lblOffset val="100"/>
        <c:noMultiLvlLbl val="0"/>
      </c:catAx>
      <c:valAx>
        <c:axId val="112184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9857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3857106"/>
        <c:axId val="36278499"/>
      </c:barChart>
      <c:catAx>
        <c:axId val="3385710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278499"/>
        <c:crosses val="autoZero"/>
        <c:auto val="1"/>
        <c:lblOffset val="100"/>
        <c:noMultiLvlLbl val="0"/>
      </c:catAx>
      <c:valAx>
        <c:axId val="362784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8571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8071036"/>
        <c:axId val="52877277"/>
      </c:barChart>
      <c:catAx>
        <c:axId val="58071036"/>
        <c:scaling>
          <c:orientation val="minMax"/>
        </c:scaling>
        <c:axPos val="b"/>
        <c:delete val="1"/>
        <c:majorTickMark val="out"/>
        <c:minorTickMark val="none"/>
        <c:tickLblPos val="none"/>
        <c:crossAx val="52877277"/>
        <c:crosses val="autoZero"/>
        <c:auto val="1"/>
        <c:lblOffset val="100"/>
        <c:noMultiLvlLbl val="0"/>
      </c:catAx>
      <c:valAx>
        <c:axId val="52877277"/>
        <c:scaling>
          <c:orientation val="minMax"/>
        </c:scaling>
        <c:axPos val="l"/>
        <c:delete val="1"/>
        <c:majorTickMark val="out"/>
        <c:minorTickMark val="none"/>
        <c:tickLblPos val="none"/>
        <c:crossAx val="5807103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metoscm"/>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digitalspacelab"/>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hiig_berli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jimstern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mas_deutschland"/>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nihiel"/>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nodexl"/>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vivianfranco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smr_foundation"/>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marc_smith"/>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mas_conf"/>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sonafpro"/>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38100</xdr:rowOff>
    </xdr:from>
    <xdr:to>
      <xdr:col>1</xdr:col>
      <xdr:colOff>914400</xdr:colOff>
      <xdr:row>55</xdr:row>
      <xdr:rowOff>180975</xdr:rowOff>
    </xdr:to>
    <xdr:graphicFrame macro="">
      <xdr:nvGraphicFramePr>
        <xdr:cNvPr id="2" name="DegreeHistogram"/>
        <xdr:cNvGraphicFramePr/>
      </xdr:nvGraphicFramePr>
      <xdr:xfrm>
        <a:off x="0" y="9191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62</xdr:row>
      <xdr:rowOff>38100</xdr:rowOff>
    </xdr:from>
    <xdr:to>
      <xdr:col>1</xdr:col>
      <xdr:colOff>914400</xdr:colOff>
      <xdr:row>69</xdr:row>
      <xdr:rowOff>180975</xdr:rowOff>
    </xdr:to>
    <xdr:graphicFrame macro="">
      <xdr:nvGraphicFramePr>
        <xdr:cNvPr id="5" name="InDegreeHistogram"/>
        <xdr:cNvGraphicFramePr/>
      </xdr:nvGraphicFramePr>
      <xdr:xfrm>
        <a:off x="0" y="11858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76</xdr:row>
      <xdr:rowOff>28575</xdr:rowOff>
    </xdr:from>
    <xdr:to>
      <xdr:col>1</xdr:col>
      <xdr:colOff>914400</xdr:colOff>
      <xdr:row>83</xdr:row>
      <xdr:rowOff>171450</xdr:rowOff>
    </xdr:to>
    <xdr:graphicFrame macro="">
      <xdr:nvGraphicFramePr>
        <xdr:cNvPr id="4" name="OutDegreeHistogram"/>
        <xdr:cNvGraphicFramePr/>
      </xdr:nvGraphicFramePr>
      <xdr:xfrm>
        <a:off x="0" y="14516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90</xdr:row>
      <xdr:rowOff>9525</xdr:rowOff>
    </xdr:from>
    <xdr:to>
      <xdr:col>1</xdr:col>
      <xdr:colOff>914400</xdr:colOff>
      <xdr:row>97</xdr:row>
      <xdr:rowOff>152400</xdr:rowOff>
    </xdr:to>
    <xdr:graphicFrame macro="">
      <xdr:nvGraphicFramePr>
        <xdr:cNvPr id="6" name="BetweennessCentralityHistogram"/>
        <xdr:cNvGraphicFramePr/>
      </xdr:nvGraphicFramePr>
      <xdr:xfrm>
        <a:off x="0" y="17164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104</xdr:row>
      <xdr:rowOff>19050</xdr:rowOff>
    </xdr:from>
    <xdr:to>
      <xdr:col>2</xdr:col>
      <xdr:colOff>0</xdr:colOff>
      <xdr:row>111</xdr:row>
      <xdr:rowOff>161925</xdr:rowOff>
    </xdr:to>
    <xdr:graphicFrame macro="">
      <xdr:nvGraphicFramePr>
        <xdr:cNvPr id="7" name="ClosenessCentralityHistogram"/>
        <xdr:cNvGraphicFramePr/>
      </xdr:nvGraphicFramePr>
      <xdr:xfrm>
        <a:off x="9525" y="19840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118</xdr:row>
      <xdr:rowOff>19050</xdr:rowOff>
    </xdr:from>
    <xdr:to>
      <xdr:col>1</xdr:col>
      <xdr:colOff>914400</xdr:colOff>
      <xdr:row>125</xdr:row>
      <xdr:rowOff>161925</xdr:rowOff>
    </xdr:to>
    <xdr:graphicFrame macro="">
      <xdr:nvGraphicFramePr>
        <xdr:cNvPr id="8" name="EigenvectorCentralityHistogram"/>
        <xdr:cNvGraphicFramePr/>
      </xdr:nvGraphicFramePr>
      <xdr:xfrm>
        <a:off x="0" y="22507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146</xdr:row>
      <xdr:rowOff>9525</xdr:rowOff>
    </xdr:from>
    <xdr:to>
      <xdr:col>1</xdr:col>
      <xdr:colOff>914400</xdr:colOff>
      <xdr:row>153</xdr:row>
      <xdr:rowOff>152400</xdr:rowOff>
    </xdr:to>
    <xdr:graphicFrame macro="">
      <xdr:nvGraphicFramePr>
        <xdr:cNvPr id="9" name="ClusteringCoefficientHistogram"/>
        <xdr:cNvGraphicFramePr/>
      </xdr:nvGraphicFramePr>
      <xdr:xfrm>
        <a:off x="0" y="27832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132</xdr:row>
      <xdr:rowOff>0</xdr:rowOff>
    </xdr:from>
    <xdr:to>
      <xdr:col>1</xdr:col>
      <xdr:colOff>914400</xdr:colOff>
      <xdr:row>139</xdr:row>
      <xdr:rowOff>142875</xdr:rowOff>
    </xdr:to>
    <xdr:graphicFrame macro="">
      <xdr:nvGraphicFramePr>
        <xdr:cNvPr id="10" name="ClusteringCoefficientHistogram"/>
        <xdr:cNvGraphicFramePr/>
      </xdr:nvGraphicFramePr>
      <xdr:xfrm>
        <a:off x="0" y="25155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32" totalsRowShown="0" headerRowDxfId="337" dataDxfId="336">
  <autoFilter ref="A2:BN32"/>
  <tableColumns count="66">
    <tableColumn id="1" name="Vertex 1" dataDxfId="286"/>
    <tableColumn id="2" name="Vertex 2" dataDxfId="284"/>
    <tableColumn id="3" name="Color" dataDxfId="285"/>
    <tableColumn id="4" name="Width" dataDxfId="335"/>
    <tableColumn id="11" name="Style" dataDxfId="334"/>
    <tableColumn id="5" name="Opacity" dataDxfId="333"/>
    <tableColumn id="6" name="Visibility" dataDxfId="332"/>
    <tableColumn id="10" name="Label" dataDxfId="331"/>
    <tableColumn id="12" name="Label Text Color" dataDxfId="330"/>
    <tableColumn id="13" name="Label Font Size" dataDxfId="329"/>
    <tableColumn id="14" name="Reciprocated?" dataDxfId="191"/>
    <tableColumn id="7" name="ID" dataDxfId="328"/>
    <tableColumn id="9" name="Dynamic Filter" dataDxfId="327"/>
    <tableColumn id="8" name="Add Your Own Columns Here" dataDxfId="283"/>
    <tableColumn id="15" name="Relationship" dataDxfId="282"/>
    <tableColumn id="16" name="Relationship Date (UTC)" dataDxfId="281"/>
    <tableColumn id="17" name="Tweet" dataDxfId="280"/>
    <tableColumn id="18" name="URLs in Tweet" dataDxfId="279"/>
    <tableColumn id="19" name="Domains in Tweet" dataDxfId="278"/>
    <tableColumn id="20" name="Hashtags in Tweet" dataDxfId="277"/>
    <tableColumn id="21" name="Media in Tweet" dataDxfId="276"/>
    <tableColumn id="22" name="Tweet Image File" dataDxfId="275"/>
    <tableColumn id="23" name="Tweet Date (UTC)" dataDxfId="274"/>
    <tableColumn id="24" name="Date" dataDxfId="273"/>
    <tableColumn id="25" name="Time" dataDxfId="272"/>
    <tableColumn id="26" name="Twitter Page for Tweet" dataDxfId="271"/>
    <tableColumn id="27" name="Latitude" dataDxfId="270"/>
    <tableColumn id="28" name="Longitude" dataDxfId="269"/>
    <tableColumn id="29" name="Imported ID" dataDxfId="268"/>
    <tableColumn id="30" name="In-Reply-To Tweet ID" dataDxfId="267"/>
    <tableColumn id="31" name="Favorited" dataDxfId="266"/>
    <tableColumn id="32" name="Favorite Count" dataDxfId="265"/>
    <tableColumn id="33" name="In-Reply-To User ID" dataDxfId="264"/>
    <tableColumn id="34" name="Is Quote Status" dataDxfId="263"/>
    <tableColumn id="35" name="Language" dataDxfId="262"/>
    <tableColumn id="36" name="Possibly Sensitive" dataDxfId="261"/>
    <tableColumn id="37" name="Quoted Status ID" dataDxfId="260"/>
    <tableColumn id="38" name="Retweeted" dataDxfId="259"/>
    <tableColumn id="39" name="Retweet Count" dataDxfId="258"/>
    <tableColumn id="40" name="Retweet ID" dataDxfId="257"/>
    <tableColumn id="41" name="Source" dataDxfId="256"/>
    <tableColumn id="42" name="Truncated" dataDxfId="255"/>
    <tableColumn id="43" name="Unified Twitter ID" dataDxfId="254"/>
    <tableColumn id="44" name="Imported Tweet Type" dataDxfId="253"/>
    <tableColumn id="45" name="Added By Extended Analysis" dataDxfId="252"/>
    <tableColumn id="46" name="Corrected By Extended Analysis" dataDxfId="251"/>
    <tableColumn id="47" name="Place Bounding Box" dataDxfId="250"/>
    <tableColumn id="48" name="Place Country" dataDxfId="249"/>
    <tableColumn id="49" name="Place Country Code" dataDxfId="248"/>
    <tableColumn id="50" name="Place Full Name" dataDxfId="247"/>
    <tableColumn id="51" name="Place ID" dataDxfId="246"/>
    <tableColumn id="52" name="Place Name" dataDxfId="245"/>
    <tableColumn id="53" name="Place Type" dataDxfId="244"/>
    <tableColumn id="54" name="Place URL" dataDxfId="243"/>
    <tableColumn id="55" name="Edge Weight"/>
    <tableColumn id="56" name="Vertex 1 Group" dataDxfId="206">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J5" totalsRowShown="0" headerRowDxfId="190" dataDxfId="189">
  <autoFilter ref="A1:J5"/>
  <tableColumns count="10">
    <tableColumn id="1" name="Top URLs in Tweet in Entire Graph" dataDxfId="188"/>
    <tableColumn id="2" name="Entire Graph Count" dataDxfId="187"/>
    <tableColumn id="3" name="Top URLs in Tweet in G1" dataDxfId="186"/>
    <tableColumn id="4" name="G1 Count" dataDxfId="185"/>
    <tableColumn id="5" name="Top URLs in Tweet in G2" dataDxfId="184"/>
    <tableColumn id="6" name="G2 Count" dataDxfId="183"/>
    <tableColumn id="7" name="Top URLs in Tweet in G3" dataDxfId="182"/>
    <tableColumn id="8" name="G3 Count" dataDxfId="181"/>
    <tableColumn id="9" name="Top URLs in Tweet in G4" dataDxfId="180"/>
    <tableColumn id="10" name="G4 Count" dataDxfId="179"/>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8:J10" totalsRowShown="0" headerRowDxfId="177" dataDxfId="176">
  <autoFilter ref="A8:J10"/>
  <tableColumns count="10">
    <tableColumn id="1" name="Top Domains in Tweet in Entire Graph" dataDxfId="175"/>
    <tableColumn id="2" name="Entire Graph Count" dataDxfId="174"/>
    <tableColumn id="3" name="Top Domains in Tweet in G1" dataDxfId="173"/>
    <tableColumn id="4" name="G1 Count" dataDxfId="172"/>
    <tableColumn id="5" name="Top Domains in Tweet in G2" dataDxfId="171"/>
    <tableColumn id="6" name="G2 Count" dataDxfId="170"/>
    <tableColumn id="7" name="Top Domains in Tweet in G3" dataDxfId="169"/>
    <tableColumn id="8" name="G3 Count" dataDxfId="168"/>
    <tableColumn id="9" name="Top Domains in Tweet in G4" dataDxfId="167"/>
    <tableColumn id="10" name="G4 Count" dataDxfId="166"/>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3:J18" totalsRowShown="0" headerRowDxfId="164" dataDxfId="163">
  <autoFilter ref="A13:J18"/>
  <tableColumns count="10">
    <tableColumn id="1" name="Top Hashtags in Tweet in Entire Graph" dataDxfId="162"/>
    <tableColumn id="2" name="Entire Graph Count" dataDxfId="161"/>
    <tableColumn id="3" name="Top Hashtags in Tweet in G1" dataDxfId="160"/>
    <tableColumn id="4" name="G1 Count" dataDxfId="159"/>
    <tableColumn id="5" name="Top Hashtags in Tweet in G2" dataDxfId="158"/>
    <tableColumn id="6" name="G2 Count" dataDxfId="157"/>
    <tableColumn id="7" name="Top Hashtags in Tweet in G3" dataDxfId="156"/>
    <tableColumn id="8" name="G3 Count" dataDxfId="155"/>
    <tableColumn id="9" name="Top Hashtags in Tweet in G4" dataDxfId="154"/>
    <tableColumn id="10" name="G4 Count" dataDxfId="15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21:J31" totalsRowShown="0" headerRowDxfId="151" dataDxfId="150">
  <autoFilter ref="A21:J31"/>
  <tableColumns count="10">
    <tableColumn id="1" name="Top Words in Tweet in Entire Graph" dataDxfId="149"/>
    <tableColumn id="2" name="Entire Graph Count" dataDxfId="148"/>
    <tableColumn id="3" name="Top Words in Tweet in G1" dataDxfId="147"/>
    <tableColumn id="4" name="G1 Count" dataDxfId="146"/>
    <tableColumn id="5" name="Top Words in Tweet in G2" dataDxfId="145"/>
    <tableColumn id="6" name="G2 Count" dataDxfId="144"/>
    <tableColumn id="7" name="Top Words in Tweet in G3" dataDxfId="143"/>
    <tableColumn id="8" name="G3 Count" dataDxfId="142"/>
    <tableColumn id="9" name="Top Words in Tweet in G4" dataDxfId="141"/>
    <tableColumn id="10" name="G4 Count" dataDxfId="140"/>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34:J44" totalsRowShown="0" headerRowDxfId="138" dataDxfId="137">
  <autoFilter ref="A34:J44"/>
  <tableColumns count="10">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47:J48" totalsRowShown="0" headerRowDxfId="125" dataDxfId="124">
  <autoFilter ref="A47:J48"/>
  <tableColumns count="10">
    <tableColumn id="1" name="Top Replied-To in Entire Graph" dataDxfId="123"/>
    <tableColumn id="2" name="Entire Graph Count" dataDxfId="119"/>
    <tableColumn id="3" name="Top Replied-To in G1" dataDxfId="118"/>
    <tableColumn id="4" name="G1 Count" dataDxfId="115"/>
    <tableColumn id="5" name="Top Replied-To in G2" dataDxfId="114"/>
    <tableColumn id="6" name="G2 Count" dataDxfId="111"/>
    <tableColumn id="7" name="Top Replied-To in G3" dataDxfId="110"/>
    <tableColumn id="8" name="G3 Count" dataDxfId="107"/>
    <tableColumn id="9" name="Top Replied-To in G4" dataDxfId="106"/>
    <tableColumn id="10" name="G4 Count" dataDxfId="105"/>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50:J56" totalsRowShown="0" headerRowDxfId="122" dataDxfId="121">
  <autoFilter ref="A50:J56"/>
  <tableColumns count="10">
    <tableColumn id="1" name="Top Mentioned in Entire Graph" dataDxfId="120"/>
    <tableColumn id="2" name="Entire Graph Count" dataDxfId="117"/>
    <tableColumn id="3" name="Top Mentioned in G1" dataDxfId="116"/>
    <tableColumn id="4" name="G1 Count" dataDxfId="113"/>
    <tableColumn id="5" name="Top Mentioned in G2" dataDxfId="112"/>
    <tableColumn id="6" name="G2 Count" dataDxfId="109"/>
    <tableColumn id="7" name="Top Mentioned in G3" dataDxfId="108"/>
    <tableColumn id="8" name="G3 Count" dataDxfId="104"/>
    <tableColumn id="9" name="Top Mentioned in G4" dataDxfId="103"/>
    <tableColumn id="10" name="G4 Count" dataDxfId="102"/>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59:J69" totalsRowShown="0" headerRowDxfId="99" dataDxfId="98">
  <autoFilter ref="A59:J69"/>
  <tableColumns count="10">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140" totalsRowShown="0" headerRowDxfId="76" dataDxfId="75">
  <autoFilter ref="A1:G140"/>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 totalsRowShown="0" headerRowDxfId="326" dataDxfId="325">
  <autoFilter ref="A2:BT14"/>
  <tableColumns count="72">
    <tableColumn id="1" name="Vertex" dataDxfId="324"/>
    <tableColumn id="72" name="Subgraph"/>
    <tableColumn id="2" name="Color" dataDxfId="323"/>
    <tableColumn id="5" name="Shape" dataDxfId="322"/>
    <tableColumn id="6" name="Size" dataDxfId="321"/>
    <tableColumn id="4" name="Opacity" dataDxfId="223"/>
    <tableColumn id="7" name="Image File" dataDxfId="221"/>
    <tableColumn id="3" name="Visibility" dataDxfId="222"/>
    <tableColumn id="10" name="Label" dataDxfId="320"/>
    <tableColumn id="16" name="Label Fill Color" dataDxfId="319"/>
    <tableColumn id="9" name="Label Position" dataDxfId="217"/>
    <tableColumn id="8" name="Tooltip" dataDxfId="215"/>
    <tableColumn id="18" name="Layout Order" dataDxfId="216"/>
    <tableColumn id="13" name="X" dataDxfId="318"/>
    <tableColumn id="14" name="Y" dataDxfId="317"/>
    <tableColumn id="12" name="Locked?" dataDxfId="316"/>
    <tableColumn id="19" name="Polar R" dataDxfId="315"/>
    <tableColumn id="20" name="Polar Angle" dataDxfId="314"/>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313"/>
    <tableColumn id="28" name="Dynamic Filter" dataDxfId="312"/>
    <tableColumn id="17" name="Add Your Own Columns Here" dataDxfId="242"/>
    <tableColumn id="30" name="Name" dataDxfId="241"/>
    <tableColumn id="31" name="Followed" dataDxfId="240"/>
    <tableColumn id="32" name="Followers" dataDxfId="239"/>
    <tableColumn id="33" name="Tweets" dataDxfId="238"/>
    <tableColumn id="34" name="Favorites" dataDxfId="237"/>
    <tableColumn id="35" name="Time Zone UTC Offset (Seconds)" dataDxfId="236"/>
    <tableColumn id="36" name="Description" dataDxfId="235"/>
    <tableColumn id="37" name="Location" dataDxfId="234"/>
    <tableColumn id="38" name="Web" dataDxfId="233"/>
    <tableColumn id="39" name="Time Zone" dataDxfId="232"/>
    <tableColumn id="40" name="Joined Twitter Date (UTC)" dataDxfId="231"/>
    <tableColumn id="41" name="Profile Banner Url" dataDxfId="230"/>
    <tableColumn id="42" name="Default Profile" dataDxfId="229"/>
    <tableColumn id="43" name="Default Profile Image" dataDxfId="228"/>
    <tableColumn id="44" name="Geo Enabled" dataDxfId="227"/>
    <tableColumn id="45" name="Language" dataDxfId="226"/>
    <tableColumn id="46" name="Listed Count" dataDxfId="225"/>
    <tableColumn id="47" name="Profile Background Image Url" dataDxfId="224"/>
    <tableColumn id="48" name="Verified" dataDxfId="220"/>
    <tableColumn id="49" name="Custom Menu Item Text" dataDxfId="219"/>
    <tableColumn id="50" name="Custom Menu Item Action" dataDxfId="218"/>
    <tableColumn id="51" name="Tweeted Search Term?" dataDxfId="207"/>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38" totalsRowShown="0" headerRowDxfId="67" dataDxfId="66">
  <autoFilter ref="A1:L138"/>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7" totalsRowShown="0" headerRowDxfId="23" dataDxfId="22">
  <autoFilter ref="A2:C7"/>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1">
  <autoFilter ref="A2:AO6"/>
  <tableColumns count="41">
    <tableColumn id="1" name="Group" dataDxfId="214"/>
    <tableColumn id="2" name="Vertex Color" dataDxfId="213"/>
    <tableColumn id="3" name="Vertex Shape" dataDxfId="211"/>
    <tableColumn id="22" name="Visibility" dataDxfId="212"/>
    <tableColumn id="4" name="Collapsed?"/>
    <tableColumn id="18" name="Label" dataDxfId="310"/>
    <tableColumn id="20" name="Collapsed X"/>
    <tableColumn id="21" name="Collapsed Y"/>
    <tableColumn id="6" name="ID" dataDxfId="309"/>
    <tableColumn id="19" name="Collapsed Properties" dataDxfId="205"/>
    <tableColumn id="5" name="Vertices" dataDxfId="204"/>
    <tableColumn id="7" name="Unique Edges" dataDxfId="203"/>
    <tableColumn id="8" name="Edges With Duplicates" dataDxfId="202"/>
    <tableColumn id="9" name="Total Edges" dataDxfId="201"/>
    <tableColumn id="10" name="Self-Loops" dataDxfId="200"/>
    <tableColumn id="24" name="Reciprocated Vertex Pair Ratio" dataDxfId="199"/>
    <tableColumn id="25" name="Reciprocated Edge Ratio" dataDxfId="198"/>
    <tableColumn id="11" name="Connected Components" dataDxfId="197"/>
    <tableColumn id="12" name="Single-Vertex Connected Components" dataDxfId="196"/>
    <tableColumn id="13" name="Maximum Vertices in a Connected Component" dataDxfId="195"/>
    <tableColumn id="14" name="Maximum Edges in a Connected Component" dataDxfId="194"/>
    <tableColumn id="15" name="Maximum Geodesic Distance (Diameter)" dataDxfId="193"/>
    <tableColumn id="16" name="Average Geodesic Distance" dataDxfId="192"/>
    <tableColumn id="17" name="Graph Density" dataDxfId="178"/>
    <tableColumn id="23" name="Top URLs in Tweet" dataDxfId="165"/>
    <tableColumn id="26" name="Top Domains in Tweet" dataDxfId="152"/>
    <tableColumn id="27" name="Top Hashtags in Tweet" dataDxfId="139"/>
    <tableColumn id="28" name="Top Words in Tweet" dataDxfId="126"/>
    <tableColumn id="29" name="Top Word Pairs in Tweet" dataDxfId="101"/>
    <tableColumn id="30" name="Top Replied-To in Tweet" dataDxfId="100"/>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 totalsRowShown="0" headerRowDxfId="308" dataDxfId="307">
  <autoFilter ref="A1:C13"/>
  <tableColumns count="3">
    <tableColumn id="1" name="Group" dataDxfId="210"/>
    <tableColumn id="2" name="Vertex" dataDxfId="209"/>
    <tableColumn id="3" name="Vertex ID" dataDxfId="20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06"/>
    <tableColumn id="2" name="Degree Frequency" dataDxfId="305">
      <calculatedColumnFormula>COUNTIF(Vertices[Degree], "&gt;= " &amp; D2) - COUNTIF(Vertices[Degree], "&gt;=" &amp; D3)</calculatedColumnFormula>
    </tableColumn>
    <tableColumn id="3" name="In-Degree Bin" dataDxfId="304"/>
    <tableColumn id="4" name="In-Degree Frequency" dataDxfId="303">
      <calculatedColumnFormula>COUNTIF(Vertices[In-Degree], "&gt;= " &amp; F2) - COUNTIF(Vertices[In-Degree], "&gt;=" &amp; F3)</calculatedColumnFormula>
    </tableColumn>
    <tableColumn id="5" name="Out-Degree Bin" dataDxfId="302"/>
    <tableColumn id="6" name="Out-Degree Frequency" dataDxfId="301">
      <calculatedColumnFormula>COUNTIF(Vertices[Out-Degree], "&gt;= " &amp; H2) - COUNTIF(Vertices[Out-Degree], "&gt;=" &amp; H3)</calculatedColumnFormula>
    </tableColumn>
    <tableColumn id="7" name="Betweenness Centrality Bin" dataDxfId="300"/>
    <tableColumn id="8" name="Betweenness Centrality Frequency" dataDxfId="299">
      <calculatedColumnFormula>COUNTIF(Vertices[Betweenness Centrality], "&gt;= " &amp; J2) - COUNTIF(Vertices[Betweenness Centrality], "&gt;=" &amp; J3)</calculatedColumnFormula>
    </tableColumn>
    <tableColumn id="9" name="Closeness Centrality Bin" dataDxfId="298"/>
    <tableColumn id="10" name="Closeness Centrality Frequency" dataDxfId="297">
      <calculatedColumnFormula>COUNTIF(Vertices[Closeness Centrality], "&gt;= " &amp; L2) - COUNTIF(Vertices[Closeness Centrality], "&gt;=" &amp; L3)</calculatedColumnFormula>
    </tableColumn>
    <tableColumn id="11" name="Eigenvector Centrality Bin" dataDxfId="296"/>
    <tableColumn id="12" name="Eigenvector Centrality Frequency" dataDxfId="295">
      <calculatedColumnFormula>COUNTIF(Vertices[Eigenvector Centrality], "&gt;= " &amp; N2) - COUNTIF(Vertices[Eigenvector Centrality], "&gt;=" &amp; N3)</calculatedColumnFormula>
    </tableColumn>
    <tableColumn id="18" name="PageRank Bin" dataDxfId="294"/>
    <tableColumn id="17" name="PageRank Frequency" dataDxfId="293">
      <calculatedColumnFormula>COUNTIF(Vertices[Eigenvector Centrality], "&gt;= " &amp; P2) - COUNTIF(Vertices[Eigenvector Centrality], "&gt;=" &amp; P3)</calculatedColumnFormula>
    </tableColumn>
    <tableColumn id="13" name="Clustering Coefficient Bin" dataDxfId="292"/>
    <tableColumn id="14" name="Clustering Coefficient Frequency" dataDxfId="291">
      <calculatedColumnFormula>COUNTIF(Vertices[Clustering Coefficient], "&gt;= " &amp; R2) - COUNTIF(Vertices[Clustering Coefficient], "&gt;=" &amp; R3)</calculatedColumnFormula>
    </tableColumn>
    <tableColumn id="15" name="Dynamic Filter Bin" dataDxfId="290"/>
    <tableColumn id="16" name="Dynamic Filter Frequency" dataDxfId="2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3:B44" insertRow="1" totalsRowShown="0">
  <autoFilter ref="A43: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28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arketinganalyticssummit.de/" TargetMode="External" /><Relationship Id="rId2" Type="http://schemas.openxmlformats.org/officeDocument/2006/relationships/hyperlink" Target="https://marketinganalyticssummit.de/programm/" TargetMode="External" /><Relationship Id="rId3" Type="http://schemas.openxmlformats.org/officeDocument/2006/relationships/hyperlink" Target="https://marketinganalyticssummit.de/session/connect-to-the-power-of-social-network-analysis-how-to-gain-insights-from-social-media-data-with-nodexl/" TargetMode="External" /><Relationship Id="rId4" Type="http://schemas.openxmlformats.org/officeDocument/2006/relationships/hyperlink" Target="https://marketinganalyticssummit.de/session/connect-to-the-power-of-social-network-analysis-how-to-gain-insights-from-social-media-data-with-nodexl/" TargetMode="External" /><Relationship Id="rId5" Type="http://schemas.openxmlformats.org/officeDocument/2006/relationships/hyperlink" Target="https://marketinganalyticssummit.de/session/connect-to-the-power-of-social-network-analysis-how-to-gain-insights-from-social-media-data-with-nodexl/" TargetMode="External" /><Relationship Id="rId6" Type="http://schemas.openxmlformats.org/officeDocument/2006/relationships/hyperlink" Target="https://marketinganalyticssummit.de/session/connect-to-the-power-of-social-network-analysis-how-to-gain-insights-from-social-media-data-with-nodexl/" TargetMode="External" /><Relationship Id="rId7" Type="http://schemas.openxmlformats.org/officeDocument/2006/relationships/hyperlink" Target="https://marketinganalyticssummit.de/session/connect-to-the-power-of-social-network-analysis-how-to-gain-insights-from-social-media-data-with-nodexl/" TargetMode="External" /><Relationship Id="rId8" Type="http://schemas.openxmlformats.org/officeDocument/2006/relationships/hyperlink" Target="https://marketinganalyticssummit.de/session/connect-to-the-power-of-social-network-analysis-how-to-gain-insights-from-social-media-data-with-nodexl/" TargetMode="External" /><Relationship Id="rId9" Type="http://schemas.openxmlformats.org/officeDocument/2006/relationships/hyperlink" Target="https://pbs.twimg.com/media/EJow2HgWkAA4r7_.jpg" TargetMode="External" /><Relationship Id="rId10" Type="http://schemas.openxmlformats.org/officeDocument/2006/relationships/hyperlink" Target="http://pbs.twimg.com/profile_images/558650482902573058/h9CkaT2R_normal.jpeg" TargetMode="External" /><Relationship Id="rId11" Type="http://schemas.openxmlformats.org/officeDocument/2006/relationships/hyperlink" Target="http://pbs.twimg.com/profile_images/558650482902573058/h9CkaT2R_normal.jpeg" TargetMode="External" /><Relationship Id="rId12" Type="http://schemas.openxmlformats.org/officeDocument/2006/relationships/hyperlink" Target="http://pbs.twimg.com/profile_images/706283719649177600/9RWC6Frg_normal.jpg" TargetMode="External" /><Relationship Id="rId13" Type="http://schemas.openxmlformats.org/officeDocument/2006/relationships/hyperlink" Target="https://pbs.twimg.com/media/EJow2HgWkAA4r7_.jpg" TargetMode="External" /><Relationship Id="rId14" Type="http://schemas.openxmlformats.org/officeDocument/2006/relationships/hyperlink" Target="http://pbs.twimg.com/profile_images/927694434753564677/shRd5D4A_normal.jpg" TargetMode="External" /><Relationship Id="rId15" Type="http://schemas.openxmlformats.org/officeDocument/2006/relationships/hyperlink" Target="http://pbs.twimg.com/profile_images/690218859895373824/JEdDRzpE_normal.jpg" TargetMode="External" /><Relationship Id="rId16" Type="http://schemas.openxmlformats.org/officeDocument/2006/relationships/hyperlink" Target="http://pbs.twimg.com/profile_images/849132774661308416/pa2Uplq1_normal.jpg" TargetMode="External" /><Relationship Id="rId17" Type="http://schemas.openxmlformats.org/officeDocument/2006/relationships/hyperlink" Target="http://pbs.twimg.com/profile_images/1184702192336490499/xiuYhert_normal.jpg" TargetMode="External" /><Relationship Id="rId18" Type="http://schemas.openxmlformats.org/officeDocument/2006/relationships/hyperlink" Target="http://pbs.twimg.com/profile_images/849133030237061120/6hUrNP0a_normal.jpg" TargetMode="External" /><Relationship Id="rId19" Type="http://schemas.openxmlformats.org/officeDocument/2006/relationships/hyperlink" Target="http://pbs.twimg.com/profile_images/1184702192336490499/xiuYhert_normal.jpg" TargetMode="External" /><Relationship Id="rId20" Type="http://schemas.openxmlformats.org/officeDocument/2006/relationships/hyperlink" Target="http://pbs.twimg.com/profile_images/1184702192336490499/xiuYhert_normal.jpg" TargetMode="External" /><Relationship Id="rId21" Type="http://schemas.openxmlformats.org/officeDocument/2006/relationships/hyperlink" Target="http://pbs.twimg.com/profile_images/1184702192336490499/xiuYhert_normal.jpg" TargetMode="External" /><Relationship Id="rId22" Type="http://schemas.openxmlformats.org/officeDocument/2006/relationships/hyperlink" Target="http://pbs.twimg.com/profile_images/1184702192336490499/xiuYhert_normal.jpg" TargetMode="External" /><Relationship Id="rId23" Type="http://schemas.openxmlformats.org/officeDocument/2006/relationships/hyperlink" Target="http://pbs.twimg.com/profile_images/1184702192336490499/xiuYhert_normal.jpg" TargetMode="External" /><Relationship Id="rId24" Type="http://schemas.openxmlformats.org/officeDocument/2006/relationships/hyperlink" Target="http://pbs.twimg.com/profile_images/1184702192336490499/xiuYhert_normal.jpg" TargetMode="External" /><Relationship Id="rId25" Type="http://schemas.openxmlformats.org/officeDocument/2006/relationships/hyperlink" Target="http://pbs.twimg.com/profile_images/1184702192336490499/xiuYhert_normal.jpg" TargetMode="External" /><Relationship Id="rId26" Type="http://schemas.openxmlformats.org/officeDocument/2006/relationships/hyperlink" Target="http://pbs.twimg.com/profile_images/849133030237061120/6hUrNP0a_normal.jpg" TargetMode="External" /><Relationship Id="rId27" Type="http://schemas.openxmlformats.org/officeDocument/2006/relationships/hyperlink" Target="http://pbs.twimg.com/profile_images/1153733521292320769/Cj5z9SsC_normal.png" TargetMode="External" /><Relationship Id="rId28" Type="http://schemas.openxmlformats.org/officeDocument/2006/relationships/hyperlink" Target="http://pbs.twimg.com/profile_images/849133030237061120/6hUrNP0a_normal.jpg" TargetMode="External" /><Relationship Id="rId29" Type="http://schemas.openxmlformats.org/officeDocument/2006/relationships/hyperlink" Target="http://pbs.twimg.com/profile_images/849133030237061120/6hUrNP0a_normal.jpg" TargetMode="External" /><Relationship Id="rId30" Type="http://schemas.openxmlformats.org/officeDocument/2006/relationships/hyperlink" Target="http://pbs.twimg.com/profile_images/849133030237061120/6hUrNP0a_normal.jpg" TargetMode="External" /><Relationship Id="rId31" Type="http://schemas.openxmlformats.org/officeDocument/2006/relationships/hyperlink" Target="http://pbs.twimg.com/profile_images/849133030237061120/6hUrNP0a_normal.jpg" TargetMode="External" /><Relationship Id="rId32" Type="http://schemas.openxmlformats.org/officeDocument/2006/relationships/hyperlink" Target="http://pbs.twimg.com/profile_images/849133030237061120/6hUrNP0a_normal.jpg" TargetMode="External" /><Relationship Id="rId33" Type="http://schemas.openxmlformats.org/officeDocument/2006/relationships/hyperlink" Target="http://pbs.twimg.com/profile_images/1153733521292320769/Cj5z9SsC_normal.png" TargetMode="External" /><Relationship Id="rId34" Type="http://schemas.openxmlformats.org/officeDocument/2006/relationships/hyperlink" Target="http://pbs.twimg.com/profile_images/1153733521292320769/Cj5z9SsC_normal.png" TargetMode="External" /><Relationship Id="rId35" Type="http://schemas.openxmlformats.org/officeDocument/2006/relationships/hyperlink" Target="http://pbs.twimg.com/profile_images/849132774661308416/pa2Uplq1_normal.jpg" TargetMode="External" /><Relationship Id="rId36" Type="http://schemas.openxmlformats.org/officeDocument/2006/relationships/hyperlink" Target="http://pbs.twimg.com/profile_images/849132774661308416/pa2Uplq1_normal.jpg" TargetMode="External" /><Relationship Id="rId37" Type="http://schemas.openxmlformats.org/officeDocument/2006/relationships/hyperlink" Target="http://pbs.twimg.com/profile_images/1153733521292320769/Cj5z9SsC_normal.png" TargetMode="External" /><Relationship Id="rId38" Type="http://schemas.openxmlformats.org/officeDocument/2006/relationships/hyperlink" Target="http://pbs.twimg.com/profile_images/1153733521292320769/Cj5z9SsC_normal.png" TargetMode="External" /><Relationship Id="rId39" Type="http://schemas.openxmlformats.org/officeDocument/2006/relationships/hyperlink" Target="http://pbs.twimg.com/profile_images/1153733521292320769/Cj5z9SsC_normal.png" TargetMode="External" /><Relationship Id="rId40" Type="http://schemas.openxmlformats.org/officeDocument/2006/relationships/hyperlink" Target="https://twitter.com/metoscm/status/1194958730917502979" TargetMode="External" /><Relationship Id="rId41" Type="http://schemas.openxmlformats.org/officeDocument/2006/relationships/hyperlink" Target="https://twitter.com/metoscm/status/1194958730917502979" TargetMode="External" /><Relationship Id="rId42" Type="http://schemas.openxmlformats.org/officeDocument/2006/relationships/hyperlink" Target="https://twitter.com/jimsterne/status/1195698476455256066" TargetMode="External" /><Relationship Id="rId43" Type="http://schemas.openxmlformats.org/officeDocument/2006/relationships/hyperlink" Target="https://twitter.com/mas_deutschland/status/1196322359596191744" TargetMode="External" /><Relationship Id="rId44" Type="http://schemas.openxmlformats.org/officeDocument/2006/relationships/hyperlink" Target="https://twitter.com/nihiel/status/1196329466903093248" TargetMode="External" /><Relationship Id="rId45" Type="http://schemas.openxmlformats.org/officeDocument/2006/relationships/hyperlink" Target="https://twitter.com/digitalspacelab/status/1194954492502069248" TargetMode="External" /><Relationship Id="rId46" Type="http://schemas.openxmlformats.org/officeDocument/2006/relationships/hyperlink" Target="https://twitter.com/nodexl/status/1194957647151345665" TargetMode="External" /><Relationship Id="rId47" Type="http://schemas.openxmlformats.org/officeDocument/2006/relationships/hyperlink" Target="https://twitter.com/vivianfrancos/status/1195683266990395392" TargetMode="External" /><Relationship Id="rId48" Type="http://schemas.openxmlformats.org/officeDocument/2006/relationships/hyperlink" Target="https://twitter.com/smr_foundation/status/1194999996418052097" TargetMode="External" /><Relationship Id="rId49" Type="http://schemas.openxmlformats.org/officeDocument/2006/relationships/hyperlink" Target="https://twitter.com/vivianfrancos/status/1195683266990395392" TargetMode="External" /><Relationship Id="rId50" Type="http://schemas.openxmlformats.org/officeDocument/2006/relationships/hyperlink" Target="https://twitter.com/vivianfrancos/status/1195683360644980736" TargetMode="External" /><Relationship Id="rId51" Type="http://schemas.openxmlformats.org/officeDocument/2006/relationships/hyperlink" Target="https://twitter.com/vivianfrancos/status/1196693399249858560" TargetMode="External" /><Relationship Id="rId52" Type="http://schemas.openxmlformats.org/officeDocument/2006/relationships/hyperlink" Target="https://twitter.com/vivianfrancos/status/1196693399249858560" TargetMode="External" /><Relationship Id="rId53" Type="http://schemas.openxmlformats.org/officeDocument/2006/relationships/hyperlink" Target="https://twitter.com/vivianfrancos/status/1196693399249858560" TargetMode="External" /><Relationship Id="rId54" Type="http://schemas.openxmlformats.org/officeDocument/2006/relationships/hyperlink" Target="https://twitter.com/vivianfrancos/status/1196693399249858560" TargetMode="External" /><Relationship Id="rId55" Type="http://schemas.openxmlformats.org/officeDocument/2006/relationships/hyperlink" Target="https://twitter.com/vivianfrancos/status/1196693399249858560" TargetMode="External" /><Relationship Id="rId56" Type="http://schemas.openxmlformats.org/officeDocument/2006/relationships/hyperlink" Target="https://twitter.com/smr_foundation/status/1196694368478007296" TargetMode="External" /><Relationship Id="rId57" Type="http://schemas.openxmlformats.org/officeDocument/2006/relationships/hyperlink" Target="https://twitter.com/sonafpro/status/1196719141417340930" TargetMode="External" /><Relationship Id="rId58" Type="http://schemas.openxmlformats.org/officeDocument/2006/relationships/hyperlink" Target="https://twitter.com/smr_foundation/status/1194999996418052097" TargetMode="External" /><Relationship Id="rId59" Type="http://schemas.openxmlformats.org/officeDocument/2006/relationships/hyperlink" Target="https://twitter.com/smr_foundation/status/1196694368478007296" TargetMode="External" /><Relationship Id="rId60" Type="http://schemas.openxmlformats.org/officeDocument/2006/relationships/hyperlink" Target="https://twitter.com/smr_foundation/status/1196694368478007296" TargetMode="External" /><Relationship Id="rId61" Type="http://schemas.openxmlformats.org/officeDocument/2006/relationships/hyperlink" Target="https://twitter.com/smr_foundation/status/1196694368478007296" TargetMode="External" /><Relationship Id="rId62" Type="http://schemas.openxmlformats.org/officeDocument/2006/relationships/hyperlink" Target="https://twitter.com/smr_foundation/status/1196694368478007296" TargetMode="External" /><Relationship Id="rId63" Type="http://schemas.openxmlformats.org/officeDocument/2006/relationships/hyperlink" Target="https://twitter.com/sonafpro/status/1196719141417340930" TargetMode="External" /><Relationship Id="rId64" Type="http://schemas.openxmlformats.org/officeDocument/2006/relationships/hyperlink" Target="https://twitter.com/sonafpro/status/1196719141417340930" TargetMode="External" /><Relationship Id="rId65" Type="http://schemas.openxmlformats.org/officeDocument/2006/relationships/hyperlink" Target="https://twitter.com/nodexl/status/1183757514111963137" TargetMode="External" /><Relationship Id="rId66" Type="http://schemas.openxmlformats.org/officeDocument/2006/relationships/hyperlink" Target="https://twitter.com/nodexl/status/1194957647151345665" TargetMode="External" /><Relationship Id="rId67" Type="http://schemas.openxmlformats.org/officeDocument/2006/relationships/hyperlink" Target="https://twitter.com/sonafpro/status/1196719141417340930" TargetMode="External" /><Relationship Id="rId68" Type="http://schemas.openxmlformats.org/officeDocument/2006/relationships/hyperlink" Target="https://twitter.com/sonafpro/status/1196719141417340930" TargetMode="External" /><Relationship Id="rId69" Type="http://schemas.openxmlformats.org/officeDocument/2006/relationships/hyperlink" Target="https://twitter.com/sonafpro/status/1196719141417340930" TargetMode="External" /><Relationship Id="rId70" Type="http://schemas.openxmlformats.org/officeDocument/2006/relationships/comments" Target="../comments1.xml" /><Relationship Id="rId71" Type="http://schemas.openxmlformats.org/officeDocument/2006/relationships/vmlDrawing" Target="../drawings/vmlDrawing1.vml" /><Relationship Id="rId72" Type="http://schemas.openxmlformats.org/officeDocument/2006/relationships/table" Target="../tables/table1.xml" /><Relationship Id="rId7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CM4huFUqm1" TargetMode="External" /><Relationship Id="rId2" Type="http://schemas.openxmlformats.org/officeDocument/2006/relationships/hyperlink" Target="http://t.co/O0Gt9mqvGZ" TargetMode="External" /><Relationship Id="rId3" Type="http://schemas.openxmlformats.org/officeDocument/2006/relationships/hyperlink" Target="https://t.co/FCEElhbLFV" TargetMode="External" /><Relationship Id="rId4" Type="http://schemas.openxmlformats.org/officeDocument/2006/relationships/hyperlink" Target="https://t.co/ARS5MCaOTG" TargetMode="External" /><Relationship Id="rId5" Type="http://schemas.openxmlformats.org/officeDocument/2006/relationships/hyperlink" Target="http://t.co/jahdOTjHz4" TargetMode="External" /><Relationship Id="rId6" Type="http://schemas.openxmlformats.org/officeDocument/2006/relationships/hyperlink" Target="https://t.co/eUJLtrtePs" TargetMode="External" /><Relationship Id="rId7" Type="http://schemas.openxmlformats.org/officeDocument/2006/relationships/hyperlink" Target="https://t.co/b6ey2HY6iZ" TargetMode="External" /><Relationship Id="rId8" Type="http://schemas.openxmlformats.org/officeDocument/2006/relationships/hyperlink" Target="https://t.co/FKKr76FLpx" TargetMode="External" /><Relationship Id="rId9" Type="http://schemas.openxmlformats.org/officeDocument/2006/relationships/hyperlink" Target="http://t.co/X1s40eTq9M" TargetMode="External" /><Relationship Id="rId10" Type="http://schemas.openxmlformats.org/officeDocument/2006/relationships/hyperlink" Target="https://t.co/JBGQ4OgY5w" TargetMode="External" /><Relationship Id="rId11" Type="http://schemas.openxmlformats.org/officeDocument/2006/relationships/hyperlink" Target="https://t.co/IdaqLLtFHo" TargetMode="External" /><Relationship Id="rId12" Type="http://schemas.openxmlformats.org/officeDocument/2006/relationships/hyperlink" Target="https://pbs.twimg.com/profile_banners/2994261783/1422091520" TargetMode="External" /><Relationship Id="rId13" Type="http://schemas.openxmlformats.org/officeDocument/2006/relationships/hyperlink" Target="https://pbs.twimg.com/profile_banners/2893445801/1562244670" TargetMode="External" /><Relationship Id="rId14" Type="http://schemas.openxmlformats.org/officeDocument/2006/relationships/hyperlink" Target="https://pbs.twimg.com/profile_banners/334107188/1562937919" TargetMode="External" /><Relationship Id="rId15" Type="http://schemas.openxmlformats.org/officeDocument/2006/relationships/hyperlink" Target="https://pbs.twimg.com/profile_banners/3801151/1534434651" TargetMode="External" /><Relationship Id="rId16" Type="http://schemas.openxmlformats.org/officeDocument/2006/relationships/hyperlink" Target="https://pbs.twimg.com/profile_banners/153738087/1553699054" TargetMode="External" /><Relationship Id="rId17" Type="http://schemas.openxmlformats.org/officeDocument/2006/relationships/hyperlink" Target="https://pbs.twimg.com/profile_banners/117436497/1510014687" TargetMode="External" /><Relationship Id="rId18" Type="http://schemas.openxmlformats.org/officeDocument/2006/relationships/hyperlink" Target="https://pbs.twimg.com/profile_banners/87606674/1405285356" TargetMode="External" /><Relationship Id="rId19" Type="http://schemas.openxmlformats.org/officeDocument/2006/relationships/hyperlink" Target="https://pbs.twimg.com/profile_banners/76935934/1571052477" TargetMode="External" /><Relationship Id="rId20" Type="http://schemas.openxmlformats.org/officeDocument/2006/relationships/hyperlink" Target="https://pbs.twimg.com/profile_banners/151934168/1391403981" TargetMode="External" /><Relationship Id="rId21" Type="http://schemas.openxmlformats.org/officeDocument/2006/relationships/hyperlink" Target="https://pbs.twimg.com/profile_banners/12160482/1423267766" TargetMode="External" /><Relationship Id="rId22" Type="http://schemas.openxmlformats.org/officeDocument/2006/relationships/hyperlink" Target="https://pbs.twimg.com/profile_banners/20337164/1571644650" TargetMode="External" /><Relationship Id="rId23" Type="http://schemas.openxmlformats.org/officeDocument/2006/relationships/hyperlink" Target="https://pbs.twimg.com/profile_banners/928321099775070208/1570636877" TargetMode="External" /><Relationship Id="rId24" Type="http://schemas.openxmlformats.org/officeDocument/2006/relationships/hyperlink" Target="http://abs.twimg.com/images/themes/theme1/bg.png" TargetMode="External" /><Relationship Id="rId25" Type="http://schemas.openxmlformats.org/officeDocument/2006/relationships/hyperlink" Target="http://abs.twimg.com/images/themes/theme1/bg.png" TargetMode="External" /><Relationship Id="rId26" Type="http://schemas.openxmlformats.org/officeDocument/2006/relationships/hyperlink" Target="http://abs.twimg.com/images/themes/theme4/bg.gif" TargetMode="External" /><Relationship Id="rId27" Type="http://schemas.openxmlformats.org/officeDocument/2006/relationships/hyperlink" Target="http://abs.twimg.com/images/themes/theme1/bg.png" TargetMode="External" /><Relationship Id="rId28" Type="http://schemas.openxmlformats.org/officeDocument/2006/relationships/hyperlink" Target="http://abs.twimg.com/images/themes/theme1/bg.png" TargetMode="External" /><Relationship Id="rId29" Type="http://schemas.openxmlformats.org/officeDocument/2006/relationships/hyperlink" Target="http://abs.twimg.com/images/themes/theme3/bg.gif" TargetMode="External" /><Relationship Id="rId30" Type="http://schemas.openxmlformats.org/officeDocument/2006/relationships/hyperlink" Target="http://abs.twimg.com/images/themes/theme19/bg.gif" TargetMode="External" /><Relationship Id="rId31" Type="http://schemas.openxmlformats.org/officeDocument/2006/relationships/hyperlink" Target="http://abs.twimg.com/images/themes/theme1/bg.png" TargetMode="External" /><Relationship Id="rId32" Type="http://schemas.openxmlformats.org/officeDocument/2006/relationships/hyperlink" Target="http://abs.twimg.com/images/themes/theme1/bg.png" TargetMode="External" /><Relationship Id="rId33" Type="http://schemas.openxmlformats.org/officeDocument/2006/relationships/hyperlink" Target="http://abs.twimg.com/images/themes/theme3/bg.gif" TargetMode="External" /><Relationship Id="rId34" Type="http://schemas.openxmlformats.org/officeDocument/2006/relationships/hyperlink" Target="http://abs.twimg.com/images/themes/theme1/bg.png" TargetMode="External" /><Relationship Id="rId35" Type="http://schemas.openxmlformats.org/officeDocument/2006/relationships/hyperlink" Target="http://abs.twimg.com/images/themes/theme1/bg.png" TargetMode="External" /><Relationship Id="rId36" Type="http://schemas.openxmlformats.org/officeDocument/2006/relationships/hyperlink" Target="http://pbs.twimg.com/profile_images/558650482902573058/h9CkaT2R_normal.jpeg" TargetMode="External" /><Relationship Id="rId37" Type="http://schemas.openxmlformats.org/officeDocument/2006/relationships/hyperlink" Target="http://pbs.twimg.com/profile_images/690218859895373824/JEdDRzpE_normal.jpg" TargetMode="External" /><Relationship Id="rId38" Type="http://schemas.openxmlformats.org/officeDocument/2006/relationships/hyperlink" Target="http://pbs.twimg.com/profile_images/1149670117829206016/IVQKD-jK_normal.jpg" TargetMode="External" /><Relationship Id="rId39" Type="http://schemas.openxmlformats.org/officeDocument/2006/relationships/hyperlink" Target="http://pbs.twimg.com/profile_images/706283719649177600/9RWC6Frg_normal.jpg" TargetMode="External" /><Relationship Id="rId40" Type="http://schemas.openxmlformats.org/officeDocument/2006/relationships/hyperlink" Target="http://pbs.twimg.com/profile_images/1082663999085387776/eKbucP3o_normal.jpg" TargetMode="External" /><Relationship Id="rId41" Type="http://schemas.openxmlformats.org/officeDocument/2006/relationships/hyperlink" Target="http://pbs.twimg.com/profile_images/927694434753564677/shRd5D4A_normal.jpg" TargetMode="External" /><Relationship Id="rId42" Type="http://schemas.openxmlformats.org/officeDocument/2006/relationships/hyperlink" Target="http://pbs.twimg.com/profile_images/849132774661308416/pa2Uplq1_normal.jpg" TargetMode="External" /><Relationship Id="rId43" Type="http://schemas.openxmlformats.org/officeDocument/2006/relationships/hyperlink" Target="http://pbs.twimg.com/profile_images/1184702192336490499/xiuYhert_normal.jpg" TargetMode="External" /><Relationship Id="rId44" Type="http://schemas.openxmlformats.org/officeDocument/2006/relationships/hyperlink" Target="http://pbs.twimg.com/profile_images/849133030237061120/6hUrNP0a_normal.jpg" TargetMode="External" /><Relationship Id="rId45" Type="http://schemas.openxmlformats.org/officeDocument/2006/relationships/hyperlink" Target="http://pbs.twimg.com/profile_images/943596894831255552/cMOzkc5i_normal.jpg" TargetMode="External" /><Relationship Id="rId46" Type="http://schemas.openxmlformats.org/officeDocument/2006/relationships/hyperlink" Target="http://pbs.twimg.com/profile_images/1082666160951312390/7fySiNFl_normal.jpg" TargetMode="External" /><Relationship Id="rId47" Type="http://schemas.openxmlformats.org/officeDocument/2006/relationships/hyperlink" Target="http://pbs.twimg.com/profile_images/1153733521292320769/Cj5z9SsC_normal.png" TargetMode="External" /><Relationship Id="rId48" Type="http://schemas.openxmlformats.org/officeDocument/2006/relationships/hyperlink" Target="https://twitter.com/metoscm" TargetMode="External" /><Relationship Id="rId49" Type="http://schemas.openxmlformats.org/officeDocument/2006/relationships/hyperlink" Target="https://twitter.com/digitalspacelab" TargetMode="External" /><Relationship Id="rId50" Type="http://schemas.openxmlformats.org/officeDocument/2006/relationships/hyperlink" Target="https://twitter.com/hiig_berlin" TargetMode="External" /><Relationship Id="rId51" Type="http://schemas.openxmlformats.org/officeDocument/2006/relationships/hyperlink" Target="https://twitter.com/jimsterne" TargetMode="External" /><Relationship Id="rId52" Type="http://schemas.openxmlformats.org/officeDocument/2006/relationships/hyperlink" Target="https://twitter.com/mas_deutschland" TargetMode="External" /><Relationship Id="rId53" Type="http://schemas.openxmlformats.org/officeDocument/2006/relationships/hyperlink" Target="https://twitter.com/nihiel" TargetMode="External" /><Relationship Id="rId54" Type="http://schemas.openxmlformats.org/officeDocument/2006/relationships/hyperlink" Target="https://twitter.com/nodexl" TargetMode="External" /><Relationship Id="rId55" Type="http://schemas.openxmlformats.org/officeDocument/2006/relationships/hyperlink" Target="https://twitter.com/vivianfrancos" TargetMode="External" /><Relationship Id="rId56" Type="http://schemas.openxmlformats.org/officeDocument/2006/relationships/hyperlink" Target="https://twitter.com/smr_foundation" TargetMode="External" /><Relationship Id="rId57" Type="http://schemas.openxmlformats.org/officeDocument/2006/relationships/hyperlink" Target="https://twitter.com/marc_smith" TargetMode="External" /><Relationship Id="rId58" Type="http://schemas.openxmlformats.org/officeDocument/2006/relationships/hyperlink" Target="https://twitter.com/mas_conf" TargetMode="External" /><Relationship Id="rId59" Type="http://schemas.openxmlformats.org/officeDocument/2006/relationships/hyperlink" Target="https://twitter.com/sonafpro" TargetMode="External" /><Relationship Id="rId60" Type="http://schemas.openxmlformats.org/officeDocument/2006/relationships/comments" Target="../comments2.xml" /><Relationship Id="rId61" Type="http://schemas.openxmlformats.org/officeDocument/2006/relationships/vmlDrawing" Target="../drawings/vmlDrawing2.vml" /><Relationship Id="rId62" Type="http://schemas.openxmlformats.org/officeDocument/2006/relationships/table" Target="../tables/table2.xml" /><Relationship Id="rId63" Type="http://schemas.openxmlformats.org/officeDocument/2006/relationships/drawing" Target="../drawings/drawing1.xml" /><Relationship Id="rId6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marketinganalyticssummit.de/session/connect-to-the-power-of-social-network-analysis-how-to-gain-insights-from-social-media-data-with-nodexl/" TargetMode="External" /><Relationship Id="rId2" Type="http://schemas.openxmlformats.org/officeDocument/2006/relationships/hyperlink" Target="https://marketinganalyticssummit.de/programm/" TargetMode="External" /><Relationship Id="rId3" Type="http://schemas.openxmlformats.org/officeDocument/2006/relationships/hyperlink" Target="https://marketinganalyticssummit.de/" TargetMode="External" /><Relationship Id="rId4" Type="http://schemas.openxmlformats.org/officeDocument/2006/relationships/hyperlink" Target="https://www.hiig.de/events/lunch-talk-marc-smith/" TargetMode="External" /><Relationship Id="rId5" Type="http://schemas.openxmlformats.org/officeDocument/2006/relationships/hyperlink" Target="https://marketinganalyticssummit.de/session/connect-to-the-power-of-social-network-analysis-how-to-gain-insights-from-social-media-data-with-nodexl/" TargetMode="External" /><Relationship Id="rId6" Type="http://schemas.openxmlformats.org/officeDocument/2006/relationships/hyperlink" Target="https://marketinganalyticssummit.de/session/connect-to-the-power-of-social-network-analysis-how-to-gain-insights-from-social-media-data-with-nodexl/" TargetMode="External" /><Relationship Id="rId7" Type="http://schemas.openxmlformats.org/officeDocument/2006/relationships/hyperlink" Target="https://www.hiig.de/events/lunch-talk-marc-smith/" TargetMode="External" /><Relationship Id="rId8" Type="http://schemas.openxmlformats.org/officeDocument/2006/relationships/hyperlink" Target="https://marketinganalyticssummit.de/programm/" TargetMode="External" /><Relationship Id="rId9" Type="http://schemas.openxmlformats.org/officeDocument/2006/relationships/hyperlink" Target="https://marketinganalyticssummit.de/" TargetMode="External" /><Relationship Id="rId10" Type="http://schemas.openxmlformats.org/officeDocument/2006/relationships/table" Target="../tables/table11.xml" /><Relationship Id="rId11" Type="http://schemas.openxmlformats.org/officeDocument/2006/relationships/table" Target="../tables/table12.xml" /><Relationship Id="rId12" Type="http://schemas.openxmlformats.org/officeDocument/2006/relationships/table" Target="../tables/table13.xml" /><Relationship Id="rId13" Type="http://schemas.openxmlformats.org/officeDocument/2006/relationships/table" Target="../tables/table14.xml" /><Relationship Id="rId14" Type="http://schemas.openxmlformats.org/officeDocument/2006/relationships/table" Target="../tables/table15.xml" /><Relationship Id="rId15" Type="http://schemas.openxmlformats.org/officeDocument/2006/relationships/table" Target="../tables/table16.xml" /><Relationship Id="rId16" Type="http://schemas.openxmlformats.org/officeDocument/2006/relationships/table" Target="../tables/table17.xml" /><Relationship Id="rId17"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1.00390625" style="0" bestFit="1" customWidth="1"/>
    <col min="58" max="58" width="21.57421875" style="0" bestFit="1" customWidth="1"/>
    <col min="59" max="59" width="27.28125" style="0" bestFit="1" customWidth="1"/>
    <col min="60" max="60" width="22.421875" style="0" bestFit="1" customWidth="1"/>
    <col min="61" max="61" width="28.28125" style="0" bestFit="1" customWidth="1"/>
    <col min="62" max="62" width="27.140625" style="0" bestFit="1" customWidth="1"/>
    <col min="63" max="63" width="33.00390625" style="0" bestFit="1" customWidth="1"/>
    <col min="64" max="64" width="18.421875" style="0" bestFit="1" customWidth="1"/>
    <col min="65" max="65" width="22.140625" style="0" bestFit="1" customWidth="1"/>
    <col min="66" max="66" width="15.5742187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208</v>
      </c>
      <c r="P2" s="13" t="s">
        <v>209</v>
      </c>
      <c r="Q2" s="13" t="s">
        <v>210</v>
      </c>
      <c r="R2" s="13" t="s">
        <v>211</v>
      </c>
      <c r="S2" s="13" t="s">
        <v>212</v>
      </c>
      <c r="T2" s="13" t="s">
        <v>213</v>
      </c>
      <c r="U2" s="13" t="s">
        <v>214</v>
      </c>
      <c r="V2" s="13" t="s">
        <v>215</v>
      </c>
      <c r="W2" s="13" t="s">
        <v>216</v>
      </c>
      <c r="X2" s="13" t="s">
        <v>217</v>
      </c>
      <c r="Y2" s="13" t="s">
        <v>218</v>
      </c>
      <c r="Z2" s="13" t="s">
        <v>219</v>
      </c>
      <c r="AA2" s="13" t="s">
        <v>220</v>
      </c>
      <c r="AB2" s="13" t="s">
        <v>221</v>
      </c>
      <c r="AC2" s="13" t="s">
        <v>222</v>
      </c>
      <c r="AD2" s="13" t="s">
        <v>223</v>
      </c>
      <c r="AE2" s="13" t="s">
        <v>224</v>
      </c>
      <c r="AF2" s="13" t="s">
        <v>225</v>
      </c>
      <c r="AG2" s="13" t="s">
        <v>226</v>
      </c>
      <c r="AH2" s="13" t="s">
        <v>227</v>
      </c>
      <c r="AI2" s="13" t="s">
        <v>228</v>
      </c>
      <c r="AJ2" s="13" t="s">
        <v>229</v>
      </c>
      <c r="AK2" s="13" t="s">
        <v>230</v>
      </c>
      <c r="AL2" s="13" t="s">
        <v>231</v>
      </c>
      <c r="AM2" s="13" t="s">
        <v>232</v>
      </c>
      <c r="AN2" s="13" t="s">
        <v>233</v>
      </c>
      <c r="AO2" s="13" t="s">
        <v>234</v>
      </c>
      <c r="AP2" s="13" t="s">
        <v>235</v>
      </c>
      <c r="AQ2" s="13" t="s">
        <v>236</v>
      </c>
      <c r="AR2" s="13" t="s">
        <v>237</v>
      </c>
      <c r="AS2" s="13" t="s">
        <v>238</v>
      </c>
      <c r="AT2" s="13" t="s">
        <v>239</v>
      </c>
      <c r="AU2" s="13" t="s">
        <v>240</v>
      </c>
      <c r="AV2" s="13" t="s">
        <v>241</v>
      </c>
      <c r="AW2" s="13" t="s">
        <v>242</v>
      </c>
      <c r="AX2" s="13" t="s">
        <v>243</v>
      </c>
      <c r="AY2" s="13" t="s">
        <v>244</v>
      </c>
      <c r="AZ2" s="13" t="s">
        <v>245</v>
      </c>
      <c r="BA2" s="13" t="s">
        <v>246</v>
      </c>
      <c r="BB2" s="13" t="s">
        <v>247</v>
      </c>
      <c r="BC2" t="s">
        <v>446</v>
      </c>
      <c r="BD2" s="13" t="s">
        <v>456</v>
      </c>
      <c r="BE2" s="13" t="s">
        <v>457</v>
      </c>
      <c r="BF2" s="67" t="s">
        <v>663</v>
      </c>
      <c r="BG2" s="67" t="s">
        <v>664</v>
      </c>
      <c r="BH2" s="67" t="s">
        <v>665</v>
      </c>
      <c r="BI2" s="67" t="s">
        <v>666</v>
      </c>
      <c r="BJ2" s="67" t="s">
        <v>667</v>
      </c>
      <c r="BK2" s="67" t="s">
        <v>668</v>
      </c>
      <c r="BL2" s="67" t="s">
        <v>669</v>
      </c>
      <c r="BM2" s="67" t="s">
        <v>670</v>
      </c>
      <c r="BN2" s="67" t="s">
        <v>671</v>
      </c>
    </row>
    <row r="3" spans="1:66" ht="15" customHeight="1">
      <c r="A3" s="85" t="s">
        <v>248</v>
      </c>
      <c r="B3" s="85" t="s">
        <v>252</v>
      </c>
      <c r="C3" s="53" t="s">
        <v>707</v>
      </c>
      <c r="D3" s="54">
        <v>3</v>
      </c>
      <c r="E3" s="65" t="s">
        <v>132</v>
      </c>
      <c r="F3" s="55">
        <v>32</v>
      </c>
      <c r="G3" s="53"/>
      <c r="H3" s="57"/>
      <c r="I3" s="56"/>
      <c r="J3" s="56"/>
      <c r="K3" s="36" t="s">
        <v>65</v>
      </c>
      <c r="L3" s="62">
        <v>3</v>
      </c>
      <c r="M3" s="62"/>
      <c r="N3" s="63"/>
      <c r="O3" s="86" t="s">
        <v>260</v>
      </c>
      <c r="P3" s="88">
        <v>43783.52936342593</v>
      </c>
      <c r="Q3" s="86" t="s">
        <v>262</v>
      </c>
      <c r="R3" s="86"/>
      <c r="S3" s="86"/>
      <c r="T3" s="86" t="s">
        <v>253</v>
      </c>
      <c r="U3" s="86"/>
      <c r="V3" s="91" t="s">
        <v>278</v>
      </c>
      <c r="W3" s="88">
        <v>43783.52936342593</v>
      </c>
      <c r="X3" s="92">
        <v>43783</v>
      </c>
      <c r="Y3" s="94" t="s">
        <v>286</v>
      </c>
      <c r="Z3" s="91" t="s">
        <v>299</v>
      </c>
      <c r="AA3" s="86"/>
      <c r="AB3" s="86"/>
      <c r="AC3" s="94" t="s">
        <v>312</v>
      </c>
      <c r="AD3" s="86"/>
      <c r="AE3" s="86" t="b">
        <v>0</v>
      </c>
      <c r="AF3" s="86">
        <v>0</v>
      </c>
      <c r="AG3" s="94" t="s">
        <v>325</v>
      </c>
      <c r="AH3" s="86" t="b">
        <v>0</v>
      </c>
      <c r="AI3" s="86" t="s">
        <v>326</v>
      </c>
      <c r="AJ3" s="86"/>
      <c r="AK3" s="94" t="s">
        <v>325</v>
      </c>
      <c r="AL3" s="86" t="b">
        <v>0</v>
      </c>
      <c r="AM3" s="86">
        <v>6</v>
      </c>
      <c r="AN3" s="94" t="s">
        <v>316</v>
      </c>
      <c r="AO3" s="86" t="s">
        <v>328</v>
      </c>
      <c r="AP3" s="86" t="b">
        <v>0</v>
      </c>
      <c r="AQ3" s="94" t="s">
        <v>316</v>
      </c>
      <c r="AR3" s="86" t="s">
        <v>210</v>
      </c>
      <c r="AS3" s="86">
        <v>0</v>
      </c>
      <c r="AT3" s="86">
        <v>0</v>
      </c>
      <c r="AU3" s="86"/>
      <c r="AV3" s="86"/>
      <c r="AW3" s="86"/>
      <c r="AX3" s="86"/>
      <c r="AY3" s="86"/>
      <c r="AZ3" s="86"/>
      <c r="BA3" s="86"/>
      <c r="BB3" s="86"/>
      <c r="BC3">
        <v>1</v>
      </c>
      <c r="BD3" s="86" t="str">
        <f>REPLACE(INDEX(GroupVertices[Group],MATCH(Edges[[#This Row],[Vertex 1]],GroupVertices[Vertex],0)),1,1,"")</f>
        <v>2</v>
      </c>
      <c r="BE3" s="86" t="str">
        <f>REPLACE(INDEX(GroupVertices[Group],MATCH(Edges[[#This Row],[Vertex 2]],GroupVertices[Vertex],0)),1,1,"")</f>
        <v>2</v>
      </c>
      <c r="BF3" s="51"/>
      <c r="BG3" s="52"/>
      <c r="BH3" s="51"/>
      <c r="BI3" s="52"/>
      <c r="BJ3" s="51"/>
      <c r="BK3" s="52"/>
      <c r="BL3" s="51"/>
      <c r="BM3" s="52"/>
      <c r="BN3" s="51"/>
    </row>
    <row r="4" spans="1:66" ht="15" customHeight="1">
      <c r="A4" s="85" t="s">
        <v>248</v>
      </c>
      <c r="B4" s="85" t="s">
        <v>257</v>
      </c>
      <c r="C4" s="53" t="s">
        <v>707</v>
      </c>
      <c r="D4" s="54">
        <v>3</v>
      </c>
      <c r="E4" s="65" t="s">
        <v>132</v>
      </c>
      <c r="F4" s="55">
        <v>32</v>
      </c>
      <c r="G4" s="53"/>
      <c r="H4" s="57"/>
      <c r="I4" s="56"/>
      <c r="J4" s="56"/>
      <c r="K4" s="36" t="s">
        <v>65</v>
      </c>
      <c r="L4" s="84">
        <v>4</v>
      </c>
      <c r="M4" s="84"/>
      <c r="N4" s="63"/>
      <c r="O4" s="87" t="s">
        <v>261</v>
      </c>
      <c r="P4" s="89">
        <v>43783.52936342593</v>
      </c>
      <c r="Q4" s="87" t="s">
        <v>262</v>
      </c>
      <c r="R4" s="87"/>
      <c r="S4" s="87"/>
      <c r="T4" s="87" t="s">
        <v>253</v>
      </c>
      <c r="U4" s="87"/>
      <c r="V4" s="90" t="s">
        <v>278</v>
      </c>
      <c r="W4" s="89">
        <v>43783.52936342593</v>
      </c>
      <c r="X4" s="93">
        <v>43783</v>
      </c>
      <c r="Y4" s="95" t="s">
        <v>286</v>
      </c>
      <c r="Z4" s="90" t="s">
        <v>299</v>
      </c>
      <c r="AA4" s="87"/>
      <c r="AB4" s="87"/>
      <c r="AC4" s="95" t="s">
        <v>312</v>
      </c>
      <c r="AD4" s="87"/>
      <c r="AE4" s="87" t="b">
        <v>0</v>
      </c>
      <c r="AF4" s="87">
        <v>0</v>
      </c>
      <c r="AG4" s="95" t="s">
        <v>325</v>
      </c>
      <c r="AH4" s="87" t="b">
        <v>0</v>
      </c>
      <c r="AI4" s="87" t="s">
        <v>326</v>
      </c>
      <c r="AJ4" s="87"/>
      <c r="AK4" s="95" t="s">
        <v>325</v>
      </c>
      <c r="AL4" s="87" t="b">
        <v>0</v>
      </c>
      <c r="AM4" s="87">
        <v>6</v>
      </c>
      <c r="AN4" s="95" t="s">
        <v>316</v>
      </c>
      <c r="AO4" s="87" t="s">
        <v>328</v>
      </c>
      <c r="AP4" s="87" t="b">
        <v>0</v>
      </c>
      <c r="AQ4" s="95" t="s">
        <v>316</v>
      </c>
      <c r="AR4" s="87" t="s">
        <v>210</v>
      </c>
      <c r="AS4" s="87">
        <v>0</v>
      </c>
      <c r="AT4" s="87">
        <v>0</v>
      </c>
      <c r="AU4" s="87"/>
      <c r="AV4" s="87"/>
      <c r="AW4" s="87"/>
      <c r="AX4" s="87"/>
      <c r="AY4" s="87"/>
      <c r="AZ4" s="87"/>
      <c r="BA4" s="87"/>
      <c r="BB4" s="87"/>
      <c r="BC4">
        <v>1</v>
      </c>
      <c r="BD4" s="86" t="str">
        <f>REPLACE(INDEX(GroupVertices[Group],MATCH(Edges[[#This Row],[Vertex 1]],GroupVertices[Vertex],0)),1,1,"")</f>
        <v>2</v>
      </c>
      <c r="BE4" s="86" t="str">
        <f>REPLACE(INDEX(GroupVertices[Group],MATCH(Edges[[#This Row],[Vertex 2]],GroupVertices[Vertex],0)),1,1,"")</f>
        <v>2</v>
      </c>
      <c r="BF4" s="51">
        <v>0</v>
      </c>
      <c r="BG4" s="52">
        <v>0</v>
      </c>
      <c r="BH4" s="51">
        <v>0</v>
      </c>
      <c r="BI4" s="52">
        <v>0</v>
      </c>
      <c r="BJ4" s="51">
        <v>0</v>
      </c>
      <c r="BK4" s="52">
        <v>0</v>
      </c>
      <c r="BL4" s="51">
        <v>28</v>
      </c>
      <c r="BM4" s="52">
        <v>100</v>
      </c>
      <c r="BN4" s="51">
        <v>28</v>
      </c>
    </row>
    <row r="5" spans="1:66" ht="15">
      <c r="A5" s="85" t="s">
        <v>249</v>
      </c>
      <c r="B5" s="85" t="s">
        <v>249</v>
      </c>
      <c r="C5" s="53" t="s">
        <v>707</v>
      </c>
      <c r="D5" s="54">
        <v>3</v>
      </c>
      <c r="E5" s="65" t="s">
        <v>132</v>
      </c>
      <c r="F5" s="55">
        <v>32</v>
      </c>
      <c r="G5" s="53"/>
      <c r="H5" s="57"/>
      <c r="I5" s="56"/>
      <c r="J5" s="56"/>
      <c r="K5" s="36" t="s">
        <v>65</v>
      </c>
      <c r="L5" s="84">
        <v>5</v>
      </c>
      <c r="M5" s="84"/>
      <c r="N5" s="63"/>
      <c r="O5" s="87" t="s">
        <v>210</v>
      </c>
      <c r="P5" s="89">
        <v>43785.57067129629</v>
      </c>
      <c r="Q5" s="87" t="s">
        <v>263</v>
      </c>
      <c r="R5" s="90" t="s">
        <v>267</v>
      </c>
      <c r="S5" s="87" t="s">
        <v>271</v>
      </c>
      <c r="T5" s="87" t="s">
        <v>273</v>
      </c>
      <c r="U5" s="87"/>
      <c r="V5" s="90" t="s">
        <v>279</v>
      </c>
      <c r="W5" s="89">
        <v>43785.57067129629</v>
      </c>
      <c r="X5" s="93">
        <v>43785</v>
      </c>
      <c r="Y5" s="95" t="s">
        <v>287</v>
      </c>
      <c r="Z5" s="90" t="s">
        <v>300</v>
      </c>
      <c r="AA5" s="87"/>
      <c r="AB5" s="87"/>
      <c r="AC5" s="95" t="s">
        <v>313</v>
      </c>
      <c r="AD5" s="87"/>
      <c r="AE5" s="87" t="b">
        <v>0</v>
      </c>
      <c r="AF5" s="87">
        <v>1</v>
      </c>
      <c r="AG5" s="95" t="s">
        <v>325</v>
      </c>
      <c r="AH5" s="87" t="b">
        <v>0</v>
      </c>
      <c r="AI5" s="87" t="s">
        <v>327</v>
      </c>
      <c r="AJ5" s="87"/>
      <c r="AK5" s="95" t="s">
        <v>325</v>
      </c>
      <c r="AL5" s="87" t="b">
        <v>0</v>
      </c>
      <c r="AM5" s="87">
        <v>0</v>
      </c>
      <c r="AN5" s="95" t="s">
        <v>325</v>
      </c>
      <c r="AO5" s="87" t="s">
        <v>329</v>
      </c>
      <c r="AP5" s="87" t="b">
        <v>0</v>
      </c>
      <c r="AQ5" s="95" t="s">
        <v>313</v>
      </c>
      <c r="AR5" s="87" t="s">
        <v>210</v>
      </c>
      <c r="AS5" s="87">
        <v>0</v>
      </c>
      <c r="AT5" s="87">
        <v>0</v>
      </c>
      <c r="AU5" s="87"/>
      <c r="AV5" s="87"/>
      <c r="AW5" s="87"/>
      <c r="AX5" s="87"/>
      <c r="AY5" s="87"/>
      <c r="AZ5" s="87"/>
      <c r="BA5" s="87"/>
      <c r="BB5" s="87"/>
      <c r="BC5">
        <v>1</v>
      </c>
      <c r="BD5" s="86" t="str">
        <f>REPLACE(INDEX(GroupVertices[Group],MATCH(Edges[[#This Row],[Vertex 1]],GroupVertices[Vertex],0)),1,1,"")</f>
        <v>4</v>
      </c>
      <c r="BE5" s="86" t="str">
        <f>REPLACE(INDEX(GroupVertices[Group],MATCH(Edges[[#This Row],[Vertex 2]],GroupVertices[Vertex],0)),1,1,"")</f>
        <v>4</v>
      </c>
      <c r="BF5" s="51">
        <v>1</v>
      </c>
      <c r="BG5" s="52">
        <v>9.090909090909092</v>
      </c>
      <c r="BH5" s="51">
        <v>0</v>
      </c>
      <c r="BI5" s="52">
        <v>0</v>
      </c>
      <c r="BJ5" s="51">
        <v>0</v>
      </c>
      <c r="BK5" s="52">
        <v>0</v>
      </c>
      <c r="BL5" s="51">
        <v>10</v>
      </c>
      <c r="BM5" s="52">
        <v>90.9090909090909</v>
      </c>
      <c r="BN5" s="51">
        <v>11</v>
      </c>
    </row>
    <row r="6" spans="1:66" ht="15">
      <c r="A6" s="85" t="s">
        <v>250</v>
      </c>
      <c r="B6" s="85" t="s">
        <v>250</v>
      </c>
      <c r="C6" s="53" t="s">
        <v>707</v>
      </c>
      <c r="D6" s="54">
        <v>3</v>
      </c>
      <c r="E6" s="65" t="s">
        <v>132</v>
      </c>
      <c r="F6" s="55">
        <v>32</v>
      </c>
      <c r="G6" s="53"/>
      <c r="H6" s="57"/>
      <c r="I6" s="56"/>
      <c r="J6" s="56"/>
      <c r="K6" s="36" t="s">
        <v>65</v>
      </c>
      <c r="L6" s="84">
        <v>6</v>
      </c>
      <c r="M6" s="84"/>
      <c r="N6" s="63"/>
      <c r="O6" s="87" t="s">
        <v>210</v>
      </c>
      <c r="P6" s="89">
        <v>43787.29225694444</v>
      </c>
      <c r="Q6" s="87" t="s">
        <v>264</v>
      </c>
      <c r="R6" s="90" t="s">
        <v>268</v>
      </c>
      <c r="S6" s="87" t="s">
        <v>271</v>
      </c>
      <c r="T6" s="87" t="s">
        <v>273</v>
      </c>
      <c r="U6" s="90" t="s">
        <v>277</v>
      </c>
      <c r="V6" s="90" t="s">
        <v>277</v>
      </c>
      <c r="W6" s="89">
        <v>43787.29225694444</v>
      </c>
      <c r="X6" s="93">
        <v>43787</v>
      </c>
      <c r="Y6" s="95" t="s">
        <v>288</v>
      </c>
      <c r="Z6" s="90" t="s">
        <v>301</v>
      </c>
      <c r="AA6" s="87"/>
      <c r="AB6" s="87"/>
      <c r="AC6" s="95" t="s">
        <v>314</v>
      </c>
      <c r="AD6" s="87"/>
      <c r="AE6" s="87" t="b">
        <v>0</v>
      </c>
      <c r="AF6" s="87">
        <v>0</v>
      </c>
      <c r="AG6" s="95" t="s">
        <v>325</v>
      </c>
      <c r="AH6" s="87" t="b">
        <v>0</v>
      </c>
      <c r="AI6" s="87" t="s">
        <v>326</v>
      </c>
      <c r="AJ6" s="87"/>
      <c r="AK6" s="95" t="s">
        <v>325</v>
      </c>
      <c r="AL6" s="87" t="b">
        <v>0</v>
      </c>
      <c r="AM6" s="87">
        <v>1</v>
      </c>
      <c r="AN6" s="95" t="s">
        <v>325</v>
      </c>
      <c r="AO6" s="87" t="s">
        <v>329</v>
      </c>
      <c r="AP6" s="87" t="b">
        <v>0</v>
      </c>
      <c r="AQ6" s="95" t="s">
        <v>314</v>
      </c>
      <c r="AR6" s="87" t="s">
        <v>210</v>
      </c>
      <c r="AS6" s="87">
        <v>0</v>
      </c>
      <c r="AT6" s="87">
        <v>0</v>
      </c>
      <c r="AU6" s="87"/>
      <c r="AV6" s="87"/>
      <c r="AW6" s="87"/>
      <c r="AX6" s="87"/>
      <c r="AY6" s="87"/>
      <c r="AZ6" s="87"/>
      <c r="BA6" s="87"/>
      <c r="BB6" s="87"/>
      <c r="BC6">
        <v>1</v>
      </c>
      <c r="BD6" s="86" t="str">
        <f>REPLACE(INDEX(GroupVertices[Group],MATCH(Edges[[#This Row],[Vertex 1]],GroupVertices[Vertex],0)),1,1,"")</f>
        <v>3</v>
      </c>
      <c r="BE6" s="86" t="str">
        <f>REPLACE(INDEX(GroupVertices[Group],MATCH(Edges[[#This Row],[Vertex 2]],GroupVertices[Vertex],0)),1,1,"")</f>
        <v>3</v>
      </c>
      <c r="BF6" s="51">
        <v>0</v>
      </c>
      <c r="BG6" s="52">
        <v>0</v>
      </c>
      <c r="BH6" s="51">
        <v>0</v>
      </c>
      <c r="BI6" s="52">
        <v>0</v>
      </c>
      <c r="BJ6" s="51">
        <v>0</v>
      </c>
      <c r="BK6" s="52">
        <v>0</v>
      </c>
      <c r="BL6" s="51">
        <v>21</v>
      </c>
      <c r="BM6" s="52">
        <v>100</v>
      </c>
      <c r="BN6" s="51">
        <v>21</v>
      </c>
    </row>
    <row r="7" spans="1:66" ht="15">
      <c r="A7" s="85" t="s">
        <v>251</v>
      </c>
      <c r="B7" s="85" t="s">
        <v>250</v>
      </c>
      <c r="C7" s="53" t="s">
        <v>707</v>
      </c>
      <c r="D7" s="54">
        <v>3</v>
      </c>
      <c r="E7" s="65" t="s">
        <v>132</v>
      </c>
      <c r="F7" s="55">
        <v>32</v>
      </c>
      <c r="G7" s="53"/>
      <c r="H7" s="57"/>
      <c r="I7" s="56"/>
      <c r="J7" s="56"/>
      <c r="K7" s="36" t="s">
        <v>65</v>
      </c>
      <c r="L7" s="84">
        <v>7</v>
      </c>
      <c r="M7" s="84"/>
      <c r="N7" s="63"/>
      <c r="O7" s="87" t="s">
        <v>260</v>
      </c>
      <c r="P7" s="89">
        <v>43787.311875</v>
      </c>
      <c r="Q7" s="87" t="s">
        <v>264</v>
      </c>
      <c r="R7" s="87"/>
      <c r="S7" s="87"/>
      <c r="T7" s="87" t="s">
        <v>273</v>
      </c>
      <c r="U7" s="87"/>
      <c r="V7" s="90" t="s">
        <v>280</v>
      </c>
      <c r="W7" s="89">
        <v>43787.311875</v>
      </c>
      <c r="X7" s="93">
        <v>43787</v>
      </c>
      <c r="Y7" s="95" t="s">
        <v>289</v>
      </c>
      <c r="Z7" s="90" t="s">
        <v>302</v>
      </c>
      <c r="AA7" s="87"/>
      <c r="AB7" s="87"/>
      <c r="AC7" s="95" t="s">
        <v>315</v>
      </c>
      <c r="AD7" s="87"/>
      <c r="AE7" s="87" t="b">
        <v>0</v>
      </c>
      <c r="AF7" s="87">
        <v>0</v>
      </c>
      <c r="AG7" s="95" t="s">
        <v>325</v>
      </c>
      <c r="AH7" s="87" t="b">
        <v>0</v>
      </c>
      <c r="AI7" s="87" t="s">
        <v>326</v>
      </c>
      <c r="AJ7" s="87"/>
      <c r="AK7" s="95" t="s">
        <v>325</v>
      </c>
      <c r="AL7" s="87" t="b">
        <v>0</v>
      </c>
      <c r="AM7" s="87">
        <v>1</v>
      </c>
      <c r="AN7" s="95" t="s">
        <v>314</v>
      </c>
      <c r="AO7" s="87" t="s">
        <v>328</v>
      </c>
      <c r="AP7" s="87" t="b">
        <v>0</v>
      </c>
      <c r="AQ7" s="95" t="s">
        <v>314</v>
      </c>
      <c r="AR7" s="87" t="s">
        <v>210</v>
      </c>
      <c r="AS7" s="87">
        <v>0</v>
      </c>
      <c r="AT7" s="87">
        <v>0</v>
      </c>
      <c r="AU7" s="87"/>
      <c r="AV7" s="87"/>
      <c r="AW7" s="87"/>
      <c r="AX7" s="87"/>
      <c r="AY7" s="87"/>
      <c r="AZ7" s="87"/>
      <c r="BA7" s="87"/>
      <c r="BB7" s="87"/>
      <c r="BC7">
        <v>1</v>
      </c>
      <c r="BD7" s="86" t="str">
        <f>REPLACE(INDEX(GroupVertices[Group],MATCH(Edges[[#This Row],[Vertex 1]],GroupVertices[Vertex],0)),1,1,"")</f>
        <v>3</v>
      </c>
      <c r="BE7" s="86" t="str">
        <f>REPLACE(INDEX(GroupVertices[Group],MATCH(Edges[[#This Row],[Vertex 2]],GroupVertices[Vertex],0)),1,1,"")</f>
        <v>3</v>
      </c>
      <c r="BF7" s="51">
        <v>0</v>
      </c>
      <c r="BG7" s="52">
        <v>0</v>
      </c>
      <c r="BH7" s="51">
        <v>0</v>
      </c>
      <c r="BI7" s="52">
        <v>0</v>
      </c>
      <c r="BJ7" s="51">
        <v>0</v>
      </c>
      <c r="BK7" s="52">
        <v>0</v>
      </c>
      <c r="BL7" s="51">
        <v>21</v>
      </c>
      <c r="BM7" s="52">
        <v>100</v>
      </c>
      <c r="BN7" s="51">
        <v>21</v>
      </c>
    </row>
    <row r="8" spans="1:66" ht="15">
      <c r="A8" s="85" t="s">
        <v>252</v>
      </c>
      <c r="B8" s="85" t="s">
        <v>257</v>
      </c>
      <c r="C8" s="53" t="s">
        <v>707</v>
      </c>
      <c r="D8" s="54">
        <v>3</v>
      </c>
      <c r="E8" s="65" t="s">
        <v>132</v>
      </c>
      <c r="F8" s="55">
        <v>32</v>
      </c>
      <c r="G8" s="53"/>
      <c r="H8" s="57"/>
      <c r="I8" s="56"/>
      <c r="J8" s="56"/>
      <c r="K8" s="36" t="s">
        <v>65</v>
      </c>
      <c r="L8" s="84">
        <v>8</v>
      </c>
      <c r="M8" s="84"/>
      <c r="N8" s="63"/>
      <c r="O8" s="87" t="s">
        <v>261</v>
      </c>
      <c r="P8" s="89">
        <v>43783.51766203704</v>
      </c>
      <c r="Q8" s="87" t="s">
        <v>262</v>
      </c>
      <c r="R8" s="87" t="s">
        <v>269</v>
      </c>
      <c r="S8" s="87" t="s">
        <v>272</v>
      </c>
      <c r="T8" s="87" t="s">
        <v>274</v>
      </c>
      <c r="U8" s="87"/>
      <c r="V8" s="90" t="s">
        <v>281</v>
      </c>
      <c r="W8" s="89">
        <v>43783.51766203704</v>
      </c>
      <c r="X8" s="93">
        <v>43783</v>
      </c>
      <c r="Y8" s="95" t="s">
        <v>290</v>
      </c>
      <c r="Z8" s="90" t="s">
        <v>303</v>
      </c>
      <c r="AA8" s="87"/>
      <c r="AB8" s="87"/>
      <c r="AC8" s="95" t="s">
        <v>316</v>
      </c>
      <c r="AD8" s="87"/>
      <c r="AE8" s="87" t="b">
        <v>0</v>
      </c>
      <c r="AF8" s="87">
        <v>7</v>
      </c>
      <c r="AG8" s="95" t="s">
        <v>325</v>
      </c>
      <c r="AH8" s="87" t="b">
        <v>0</v>
      </c>
      <c r="AI8" s="87" t="s">
        <v>326</v>
      </c>
      <c r="AJ8" s="87"/>
      <c r="AK8" s="95" t="s">
        <v>325</v>
      </c>
      <c r="AL8" s="87" t="b">
        <v>0</v>
      </c>
      <c r="AM8" s="87">
        <v>6</v>
      </c>
      <c r="AN8" s="95" t="s">
        <v>325</v>
      </c>
      <c r="AO8" s="87" t="s">
        <v>330</v>
      </c>
      <c r="AP8" s="87" t="b">
        <v>0</v>
      </c>
      <c r="AQ8" s="95" t="s">
        <v>316</v>
      </c>
      <c r="AR8" s="87" t="s">
        <v>260</v>
      </c>
      <c r="AS8" s="87">
        <v>0</v>
      </c>
      <c r="AT8" s="87">
        <v>0</v>
      </c>
      <c r="AU8" s="87"/>
      <c r="AV8" s="87"/>
      <c r="AW8" s="87"/>
      <c r="AX8" s="87"/>
      <c r="AY8" s="87"/>
      <c r="AZ8" s="87"/>
      <c r="BA8" s="87"/>
      <c r="BB8" s="87"/>
      <c r="BC8">
        <v>1</v>
      </c>
      <c r="BD8" s="86" t="str">
        <f>REPLACE(INDEX(GroupVertices[Group],MATCH(Edges[[#This Row],[Vertex 1]],GroupVertices[Vertex],0)),1,1,"")</f>
        <v>2</v>
      </c>
      <c r="BE8" s="86" t="str">
        <f>REPLACE(INDEX(GroupVertices[Group],MATCH(Edges[[#This Row],[Vertex 2]],GroupVertices[Vertex],0)),1,1,"")</f>
        <v>2</v>
      </c>
      <c r="BF8" s="51">
        <v>0</v>
      </c>
      <c r="BG8" s="52">
        <v>0</v>
      </c>
      <c r="BH8" s="51">
        <v>0</v>
      </c>
      <c r="BI8" s="52">
        <v>0</v>
      </c>
      <c r="BJ8" s="51">
        <v>0</v>
      </c>
      <c r="BK8" s="52">
        <v>0</v>
      </c>
      <c r="BL8" s="51">
        <v>28</v>
      </c>
      <c r="BM8" s="52">
        <v>100</v>
      </c>
      <c r="BN8" s="51">
        <v>28</v>
      </c>
    </row>
    <row r="9" spans="1:66" ht="15">
      <c r="A9" s="85" t="s">
        <v>253</v>
      </c>
      <c r="B9" s="85" t="s">
        <v>257</v>
      </c>
      <c r="C9" s="53" t="s">
        <v>707</v>
      </c>
      <c r="D9" s="54">
        <v>3</v>
      </c>
      <c r="E9" s="65" t="s">
        <v>132</v>
      </c>
      <c r="F9" s="55">
        <v>32</v>
      </c>
      <c r="G9" s="53"/>
      <c r="H9" s="57"/>
      <c r="I9" s="56"/>
      <c r="J9" s="56"/>
      <c r="K9" s="36" t="s">
        <v>65</v>
      </c>
      <c r="L9" s="84">
        <v>9</v>
      </c>
      <c r="M9" s="84"/>
      <c r="N9" s="63"/>
      <c r="O9" s="87" t="s">
        <v>261</v>
      </c>
      <c r="P9" s="89">
        <v>43783.52636574074</v>
      </c>
      <c r="Q9" s="87" t="s">
        <v>262</v>
      </c>
      <c r="R9" s="87"/>
      <c r="S9" s="87"/>
      <c r="T9" s="87" t="s">
        <v>253</v>
      </c>
      <c r="U9" s="87"/>
      <c r="V9" s="90" t="s">
        <v>282</v>
      </c>
      <c r="W9" s="89">
        <v>43783.52636574074</v>
      </c>
      <c r="X9" s="93">
        <v>43783</v>
      </c>
      <c r="Y9" s="95" t="s">
        <v>291</v>
      </c>
      <c r="Z9" s="90" t="s">
        <v>304</v>
      </c>
      <c r="AA9" s="87"/>
      <c r="AB9" s="87"/>
      <c r="AC9" s="95" t="s">
        <v>317</v>
      </c>
      <c r="AD9" s="87"/>
      <c r="AE9" s="87" t="b">
        <v>0</v>
      </c>
      <c r="AF9" s="87">
        <v>0</v>
      </c>
      <c r="AG9" s="95" t="s">
        <v>325</v>
      </c>
      <c r="AH9" s="87" t="b">
        <v>0</v>
      </c>
      <c r="AI9" s="87" t="s">
        <v>326</v>
      </c>
      <c r="AJ9" s="87"/>
      <c r="AK9" s="95" t="s">
        <v>325</v>
      </c>
      <c r="AL9" s="87" t="b">
        <v>0</v>
      </c>
      <c r="AM9" s="87">
        <v>6</v>
      </c>
      <c r="AN9" s="95" t="s">
        <v>316</v>
      </c>
      <c r="AO9" s="87" t="s">
        <v>331</v>
      </c>
      <c r="AP9" s="87" t="b">
        <v>0</v>
      </c>
      <c r="AQ9" s="95" t="s">
        <v>316</v>
      </c>
      <c r="AR9" s="87" t="s">
        <v>210</v>
      </c>
      <c r="AS9" s="87">
        <v>0</v>
      </c>
      <c r="AT9" s="87">
        <v>0</v>
      </c>
      <c r="AU9" s="87"/>
      <c r="AV9" s="87"/>
      <c r="AW9" s="87"/>
      <c r="AX9" s="87"/>
      <c r="AY9" s="87"/>
      <c r="AZ9" s="87"/>
      <c r="BA9" s="87"/>
      <c r="BB9" s="87"/>
      <c r="BC9">
        <v>1</v>
      </c>
      <c r="BD9" s="86" t="str">
        <f>REPLACE(INDEX(GroupVertices[Group],MATCH(Edges[[#This Row],[Vertex 1]],GroupVertices[Vertex],0)),1,1,"")</f>
        <v>2</v>
      </c>
      <c r="BE9" s="86" t="str">
        <f>REPLACE(INDEX(GroupVertices[Group],MATCH(Edges[[#This Row],[Vertex 2]],GroupVertices[Vertex],0)),1,1,"")</f>
        <v>2</v>
      </c>
      <c r="BF9" s="51"/>
      <c r="BG9" s="52"/>
      <c r="BH9" s="51"/>
      <c r="BI9" s="52"/>
      <c r="BJ9" s="51"/>
      <c r="BK9" s="52"/>
      <c r="BL9" s="51"/>
      <c r="BM9" s="52"/>
      <c r="BN9" s="51"/>
    </row>
    <row r="10" spans="1:66" ht="15">
      <c r="A10" s="85" t="s">
        <v>254</v>
      </c>
      <c r="B10" s="85" t="s">
        <v>257</v>
      </c>
      <c r="C10" s="53" t="s">
        <v>707</v>
      </c>
      <c r="D10" s="54">
        <v>3</v>
      </c>
      <c r="E10" s="65" t="s">
        <v>132</v>
      </c>
      <c r="F10" s="55">
        <v>32</v>
      </c>
      <c r="G10" s="53"/>
      <c r="H10" s="57"/>
      <c r="I10" s="56"/>
      <c r="J10" s="56"/>
      <c r="K10" s="36" t="s">
        <v>65</v>
      </c>
      <c r="L10" s="84">
        <v>10</v>
      </c>
      <c r="M10" s="84"/>
      <c r="N10" s="63"/>
      <c r="O10" s="87" t="s">
        <v>261</v>
      </c>
      <c r="P10" s="89">
        <v>43785.528703703705</v>
      </c>
      <c r="Q10" s="87" t="s">
        <v>262</v>
      </c>
      <c r="R10" s="87"/>
      <c r="S10" s="87"/>
      <c r="T10" s="87" t="s">
        <v>253</v>
      </c>
      <c r="U10" s="87"/>
      <c r="V10" s="90" t="s">
        <v>283</v>
      </c>
      <c r="W10" s="89">
        <v>43785.528703703705</v>
      </c>
      <c r="X10" s="93">
        <v>43785</v>
      </c>
      <c r="Y10" s="95" t="s">
        <v>292</v>
      </c>
      <c r="Z10" s="90" t="s">
        <v>305</v>
      </c>
      <c r="AA10" s="87"/>
      <c r="AB10" s="87"/>
      <c r="AC10" s="95" t="s">
        <v>318</v>
      </c>
      <c r="AD10" s="87"/>
      <c r="AE10" s="87" t="b">
        <v>0</v>
      </c>
      <c r="AF10" s="87">
        <v>0</v>
      </c>
      <c r="AG10" s="95" t="s">
        <v>325</v>
      </c>
      <c r="AH10" s="87" t="b">
        <v>0</v>
      </c>
      <c r="AI10" s="87" t="s">
        <v>326</v>
      </c>
      <c r="AJ10" s="87"/>
      <c r="AK10" s="95" t="s">
        <v>325</v>
      </c>
      <c r="AL10" s="87" t="b">
        <v>0</v>
      </c>
      <c r="AM10" s="87">
        <v>6</v>
      </c>
      <c r="AN10" s="95" t="s">
        <v>316</v>
      </c>
      <c r="AO10" s="87" t="s">
        <v>328</v>
      </c>
      <c r="AP10" s="87" t="b">
        <v>0</v>
      </c>
      <c r="AQ10" s="95" t="s">
        <v>316</v>
      </c>
      <c r="AR10" s="87" t="s">
        <v>210</v>
      </c>
      <c r="AS10" s="87">
        <v>0</v>
      </c>
      <c r="AT10" s="87">
        <v>0</v>
      </c>
      <c r="AU10" s="87"/>
      <c r="AV10" s="87"/>
      <c r="AW10" s="87"/>
      <c r="AX10" s="87"/>
      <c r="AY10" s="87"/>
      <c r="AZ10" s="87"/>
      <c r="BA10" s="87"/>
      <c r="BB10" s="87"/>
      <c r="BC10">
        <v>1</v>
      </c>
      <c r="BD10" s="86" t="str">
        <f>REPLACE(INDEX(GroupVertices[Group],MATCH(Edges[[#This Row],[Vertex 1]],GroupVertices[Vertex],0)),1,1,"")</f>
        <v>1</v>
      </c>
      <c r="BE10" s="86" t="str">
        <f>REPLACE(INDEX(GroupVertices[Group],MATCH(Edges[[#This Row],[Vertex 2]],GroupVertices[Vertex],0)),1,1,"")</f>
        <v>2</v>
      </c>
      <c r="BF10" s="51"/>
      <c r="BG10" s="52"/>
      <c r="BH10" s="51"/>
      <c r="BI10" s="52"/>
      <c r="BJ10" s="51"/>
      <c r="BK10" s="52"/>
      <c r="BL10" s="51"/>
      <c r="BM10" s="52"/>
      <c r="BN10" s="51"/>
    </row>
    <row r="11" spans="1:66" ht="15">
      <c r="A11" s="85" t="s">
        <v>255</v>
      </c>
      <c r="B11" s="85" t="s">
        <v>257</v>
      </c>
      <c r="C11" s="53" t="s">
        <v>707</v>
      </c>
      <c r="D11" s="54">
        <v>3</v>
      </c>
      <c r="E11" s="65" t="s">
        <v>132</v>
      </c>
      <c r="F11" s="55">
        <v>32</v>
      </c>
      <c r="G11" s="53"/>
      <c r="H11" s="57"/>
      <c r="I11" s="56"/>
      <c r="J11" s="56"/>
      <c r="K11" s="36" t="s">
        <v>65</v>
      </c>
      <c r="L11" s="84">
        <v>11</v>
      </c>
      <c r="M11" s="84"/>
      <c r="N11" s="63"/>
      <c r="O11" s="87" t="s">
        <v>261</v>
      </c>
      <c r="P11" s="89">
        <v>43783.643229166664</v>
      </c>
      <c r="Q11" s="87" t="s">
        <v>262</v>
      </c>
      <c r="R11" s="87"/>
      <c r="S11" s="87"/>
      <c r="T11" s="87" t="s">
        <v>253</v>
      </c>
      <c r="U11" s="87"/>
      <c r="V11" s="90" t="s">
        <v>284</v>
      </c>
      <c r="W11" s="89">
        <v>43783.643229166664</v>
      </c>
      <c r="X11" s="93">
        <v>43783</v>
      </c>
      <c r="Y11" s="95" t="s">
        <v>293</v>
      </c>
      <c r="Z11" s="90" t="s">
        <v>306</v>
      </c>
      <c r="AA11" s="87"/>
      <c r="AB11" s="87"/>
      <c r="AC11" s="95" t="s">
        <v>319</v>
      </c>
      <c r="AD11" s="87"/>
      <c r="AE11" s="87" t="b">
        <v>0</v>
      </c>
      <c r="AF11" s="87">
        <v>0</v>
      </c>
      <c r="AG11" s="95" t="s">
        <v>325</v>
      </c>
      <c r="AH11" s="87" t="b">
        <v>0</v>
      </c>
      <c r="AI11" s="87" t="s">
        <v>326</v>
      </c>
      <c r="AJ11" s="87"/>
      <c r="AK11" s="95" t="s">
        <v>325</v>
      </c>
      <c r="AL11" s="87" t="b">
        <v>0</v>
      </c>
      <c r="AM11" s="87">
        <v>6</v>
      </c>
      <c r="AN11" s="95" t="s">
        <v>316</v>
      </c>
      <c r="AO11" s="87" t="s">
        <v>331</v>
      </c>
      <c r="AP11" s="87" t="b">
        <v>0</v>
      </c>
      <c r="AQ11" s="95" t="s">
        <v>316</v>
      </c>
      <c r="AR11" s="87" t="s">
        <v>210</v>
      </c>
      <c r="AS11" s="87">
        <v>0</v>
      </c>
      <c r="AT11" s="87">
        <v>0</v>
      </c>
      <c r="AU11" s="87"/>
      <c r="AV11" s="87"/>
      <c r="AW11" s="87"/>
      <c r="AX11" s="87"/>
      <c r="AY11" s="87"/>
      <c r="AZ11" s="87"/>
      <c r="BA11" s="87"/>
      <c r="BB11" s="87"/>
      <c r="BC11">
        <v>1</v>
      </c>
      <c r="BD11" s="86" t="str">
        <f>REPLACE(INDEX(GroupVertices[Group],MATCH(Edges[[#This Row],[Vertex 1]],GroupVertices[Vertex],0)),1,1,"")</f>
        <v>1</v>
      </c>
      <c r="BE11" s="86" t="str">
        <f>REPLACE(INDEX(GroupVertices[Group],MATCH(Edges[[#This Row],[Vertex 2]],GroupVertices[Vertex],0)),1,1,"")</f>
        <v>2</v>
      </c>
      <c r="BF11" s="51"/>
      <c r="BG11" s="52"/>
      <c r="BH11" s="51"/>
      <c r="BI11" s="52"/>
      <c r="BJ11" s="51"/>
      <c r="BK11" s="52"/>
      <c r="BL11" s="51"/>
      <c r="BM11" s="52"/>
      <c r="BN11" s="51"/>
    </row>
    <row r="12" spans="1:66" ht="15">
      <c r="A12" s="85" t="s">
        <v>254</v>
      </c>
      <c r="B12" s="85" t="s">
        <v>252</v>
      </c>
      <c r="C12" s="53" t="s">
        <v>707</v>
      </c>
      <c r="D12" s="54">
        <v>3</v>
      </c>
      <c r="E12" s="65" t="s">
        <v>132</v>
      </c>
      <c r="F12" s="55">
        <v>32</v>
      </c>
      <c r="G12" s="53"/>
      <c r="H12" s="57"/>
      <c r="I12" s="56"/>
      <c r="J12" s="56"/>
      <c r="K12" s="36" t="s">
        <v>65</v>
      </c>
      <c r="L12" s="84">
        <v>12</v>
      </c>
      <c r="M12" s="84"/>
      <c r="N12" s="63"/>
      <c r="O12" s="87" t="s">
        <v>260</v>
      </c>
      <c r="P12" s="89">
        <v>43785.528703703705</v>
      </c>
      <c r="Q12" s="87" t="s">
        <v>262</v>
      </c>
      <c r="R12" s="87"/>
      <c r="S12" s="87"/>
      <c r="T12" s="87" t="s">
        <v>253</v>
      </c>
      <c r="U12" s="87"/>
      <c r="V12" s="90" t="s">
        <v>283</v>
      </c>
      <c r="W12" s="89">
        <v>43785.528703703705</v>
      </c>
      <c r="X12" s="93">
        <v>43785</v>
      </c>
      <c r="Y12" s="95" t="s">
        <v>292</v>
      </c>
      <c r="Z12" s="90" t="s">
        <v>305</v>
      </c>
      <c r="AA12" s="87"/>
      <c r="AB12" s="87"/>
      <c r="AC12" s="95" t="s">
        <v>318</v>
      </c>
      <c r="AD12" s="87"/>
      <c r="AE12" s="87" t="b">
        <v>0</v>
      </c>
      <c r="AF12" s="87">
        <v>0</v>
      </c>
      <c r="AG12" s="95" t="s">
        <v>325</v>
      </c>
      <c r="AH12" s="87" t="b">
        <v>0</v>
      </c>
      <c r="AI12" s="87" t="s">
        <v>326</v>
      </c>
      <c r="AJ12" s="87"/>
      <c r="AK12" s="95" t="s">
        <v>325</v>
      </c>
      <c r="AL12" s="87" t="b">
        <v>0</v>
      </c>
      <c r="AM12" s="87">
        <v>6</v>
      </c>
      <c r="AN12" s="95" t="s">
        <v>316</v>
      </c>
      <c r="AO12" s="87" t="s">
        <v>328</v>
      </c>
      <c r="AP12" s="87" t="b">
        <v>0</v>
      </c>
      <c r="AQ12" s="95" t="s">
        <v>316</v>
      </c>
      <c r="AR12" s="87" t="s">
        <v>210</v>
      </c>
      <c r="AS12" s="87">
        <v>0</v>
      </c>
      <c r="AT12" s="87">
        <v>0</v>
      </c>
      <c r="AU12" s="87"/>
      <c r="AV12" s="87"/>
      <c r="AW12" s="87"/>
      <c r="AX12" s="87"/>
      <c r="AY12" s="87"/>
      <c r="AZ12" s="87"/>
      <c r="BA12" s="87"/>
      <c r="BB12" s="87"/>
      <c r="BC12">
        <v>1</v>
      </c>
      <c r="BD12" s="86" t="str">
        <f>REPLACE(INDEX(GroupVertices[Group],MATCH(Edges[[#This Row],[Vertex 1]],GroupVertices[Vertex],0)),1,1,"")</f>
        <v>1</v>
      </c>
      <c r="BE12" s="86" t="str">
        <f>REPLACE(INDEX(GroupVertices[Group],MATCH(Edges[[#This Row],[Vertex 2]],GroupVertices[Vertex],0)),1,1,"")</f>
        <v>2</v>
      </c>
      <c r="BF12" s="51">
        <v>0</v>
      </c>
      <c r="BG12" s="52">
        <v>0</v>
      </c>
      <c r="BH12" s="51">
        <v>0</v>
      </c>
      <c r="BI12" s="52">
        <v>0</v>
      </c>
      <c r="BJ12" s="51">
        <v>0</v>
      </c>
      <c r="BK12" s="52">
        <v>0</v>
      </c>
      <c r="BL12" s="51">
        <v>28</v>
      </c>
      <c r="BM12" s="52">
        <v>100</v>
      </c>
      <c r="BN12" s="51">
        <v>28</v>
      </c>
    </row>
    <row r="13" spans="1:66" ht="15">
      <c r="A13" s="85" t="s">
        <v>254</v>
      </c>
      <c r="B13" s="85" t="s">
        <v>253</v>
      </c>
      <c r="C13" s="53" t="s">
        <v>707</v>
      </c>
      <c r="D13" s="54">
        <v>3</v>
      </c>
      <c r="E13" s="65" t="s">
        <v>132</v>
      </c>
      <c r="F13" s="55">
        <v>32</v>
      </c>
      <c r="G13" s="53"/>
      <c r="H13" s="57"/>
      <c r="I13" s="56"/>
      <c r="J13" s="56"/>
      <c r="K13" s="36" t="s">
        <v>65</v>
      </c>
      <c r="L13" s="84">
        <v>13</v>
      </c>
      <c r="M13" s="84"/>
      <c r="N13" s="63"/>
      <c r="O13" s="87" t="s">
        <v>260</v>
      </c>
      <c r="P13" s="89">
        <v>43785.528958333336</v>
      </c>
      <c r="Q13" s="87" t="s">
        <v>265</v>
      </c>
      <c r="R13" s="87"/>
      <c r="S13" s="87"/>
      <c r="T13" s="87"/>
      <c r="U13" s="87"/>
      <c r="V13" s="90" t="s">
        <v>283</v>
      </c>
      <c r="W13" s="89">
        <v>43785.528958333336</v>
      </c>
      <c r="X13" s="93">
        <v>43785</v>
      </c>
      <c r="Y13" s="95" t="s">
        <v>294</v>
      </c>
      <c r="Z13" s="90" t="s">
        <v>307</v>
      </c>
      <c r="AA13" s="87"/>
      <c r="AB13" s="87"/>
      <c r="AC13" s="95" t="s">
        <v>320</v>
      </c>
      <c r="AD13" s="87"/>
      <c r="AE13" s="87" t="b">
        <v>0</v>
      </c>
      <c r="AF13" s="87">
        <v>0</v>
      </c>
      <c r="AG13" s="95" t="s">
        <v>325</v>
      </c>
      <c r="AH13" s="87" t="b">
        <v>0</v>
      </c>
      <c r="AI13" s="87" t="s">
        <v>327</v>
      </c>
      <c r="AJ13" s="87"/>
      <c r="AK13" s="95" t="s">
        <v>325</v>
      </c>
      <c r="AL13" s="87" t="b">
        <v>0</v>
      </c>
      <c r="AM13" s="87">
        <v>7</v>
      </c>
      <c r="AN13" s="95" t="s">
        <v>324</v>
      </c>
      <c r="AO13" s="87" t="s">
        <v>328</v>
      </c>
      <c r="AP13" s="87" t="b">
        <v>0</v>
      </c>
      <c r="AQ13" s="95" t="s">
        <v>324</v>
      </c>
      <c r="AR13" s="87" t="s">
        <v>210</v>
      </c>
      <c r="AS13" s="87">
        <v>0</v>
      </c>
      <c r="AT13" s="87">
        <v>0</v>
      </c>
      <c r="AU13" s="87"/>
      <c r="AV13" s="87"/>
      <c r="AW13" s="87"/>
      <c r="AX13" s="87"/>
      <c r="AY13" s="87"/>
      <c r="AZ13" s="87"/>
      <c r="BA13" s="87"/>
      <c r="BB13" s="87"/>
      <c r="BC13">
        <v>1</v>
      </c>
      <c r="BD13" s="86" t="str">
        <f>REPLACE(INDEX(GroupVertices[Group],MATCH(Edges[[#This Row],[Vertex 1]],GroupVertices[Vertex],0)),1,1,"")</f>
        <v>1</v>
      </c>
      <c r="BE13" s="86" t="str">
        <f>REPLACE(INDEX(GroupVertices[Group],MATCH(Edges[[#This Row],[Vertex 2]],GroupVertices[Vertex],0)),1,1,"")</f>
        <v>2</v>
      </c>
      <c r="BF13" s="51">
        <v>0</v>
      </c>
      <c r="BG13" s="52">
        <v>0</v>
      </c>
      <c r="BH13" s="51">
        <v>0</v>
      </c>
      <c r="BI13" s="52">
        <v>0</v>
      </c>
      <c r="BJ13" s="51">
        <v>0</v>
      </c>
      <c r="BK13" s="52">
        <v>0</v>
      </c>
      <c r="BL13" s="51">
        <v>19</v>
      </c>
      <c r="BM13" s="52">
        <v>100</v>
      </c>
      <c r="BN13" s="51">
        <v>19</v>
      </c>
    </row>
    <row r="14" spans="1:66" ht="15">
      <c r="A14" s="85" t="s">
        <v>254</v>
      </c>
      <c r="B14" s="85" t="s">
        <v>255</v>
      </c>
      <c r="C14" s="53" t="s">
        <v>707</v>
      </c>
      <c r="D14" s="54">
        <v>3</v>
      </c>
      <c r="E14" s="65" t="s">
        <v>132</v>
      </c>
      <c r="F14" s="55">
        <v>32</v>
      </c>
      <c r="G14" s="53"/>
      <c r="H14" s="57"/>
      <c r="I14" s="56"/>
      <c r="J14" s="56"/>
      <c r="K14" s="36" t="s">
        <v>66</v>
      </c>
      <c r="L14" s="84">
        <v>14</v>
      </c>
      <c r="M14" s="84"/>
      <c r="N14" s="63"/>
      <c r="O14" s="87" t="s">
        <v>261</v>
      </c>
      <c r="P14" s="89">
        <v>43788.31613425926</v>
      </c>
      <c r="Q14" s="87" t="s">
        <v>266</v>
      </c>
      <c r="R14" s="90" t="s">
        <v>270</v>
      </c>
      <c r="S14" s="87" t="s">
        <v>271</v>
      </c>
      <c r="T14" s="87" t="s">
        <v>275</v>
      </c>
      <c r="U14" s="87"/>
      <c r="V14" s="90" t="s">
        <v>283</v>
      </c>
      <c r="W14" s="89">
        <v>43788.31613425926</v>
      </c>
      <c r="X14" s="93">
        <v>43788</v>
      </c>
      <c r="Y14" s="95" t="s">
        <v>295</v>
      </c>
      <c r="Z14" s="90" t="s">
        <v>308</v>
      </c>
      <c r="AA14" s="87"/>
      <c r="AB14" s="87"/>
      <c r="AC14" s="95" t="s">
        <v>321</v>
      </c>
      <c r="AD14" s="87"/>
      <c r="AE14" s="87" t="b">
        <v>0</v>
      </c>
      <c r="AF14" s="87">
        <v>5</v>
      </c>
      <c r="AG14" s="95" t="s">
        <v>325</v>
      </c>
      <c r="AH14" s="87" t="b">
        <v>0</v>
      </c>
      <c r="AI14" s="87" t="s">
        <v>327</v>
      </c>
      <c r="AJ14" s="87"/>
      <c r="AK14" s="95" t="s">
        <v>325</v>
      </c>
      <c r="AL14" s="87" t="b">
        <v>0</v>
      </c>
      <c r="AM14" s="87">
        <v>2</v>
      </c>
      <c r="AN14" s="95" t="s">
        <v>325</v>
      </c>
      <c r="AO14" s="87" t="s">
        <v>330</v>
      </c>
      <c r="AP14" s="87" t="b">
        <v>0</v>
      </c>
      <c r="AQ14" s="95" t="s">
        <v>321</v>
      </c>
      <c r="AR14" s="87" t="s">
        <v>210</v>
      </c>
      <c r="AS14" s="87">
        <v>0</v>
      </c>
      <c r="AT14" s="87">
        <v>0</v>
      </c>
      <c r="AU14" s="87"/>
      <c r="AV14" s="87"/>
      <c r="AW14" s="87"/>
      <c r="AX14" s="87"/>
      <c r="AY14" s="87"/>
      <c r="AZ14" s="87"/>
      <c r="BA14" s="87"/>
      <c r="BB14" s="87"/>
      <c r="BC14">
        <v>1</v>
      </c>
      <c r="BD14" s="86" t="str">
        <f>REPLACE(INDEX(GroupVertices[Group],MATCH(Edges[[#This Row],[Vertex 1]],GroupVertices[Vertex],0)),1,1,"")</f>
        <v>1</v>
      </c>
      <c r="BE14" s="86" t="str">
        <f>REPLACE(INDEX(GroupVertices[Group],MATCH(Edges[[#This Row],[Vertex 2]],GroupVertices[Vertex],0)),1,1,"")</f>
        <v>1</v>
      </c>
      <c r="BF14" s="51"/>
      <c r="BG14" s="52"/>
      <c r="BH14" s="51"/>
      <c r="BI14" s="52"/>
      <c r="BJ14" s="51"/>
      <c r="BK14" s="52"/>
      <c r="BL14" s="51"/>
      <c r="BM14" s="52"/>
      <c r="BN14" s="51"/>
    </row>
    <row r="15" spans="1:66" ht="15">
      <c r="A15" s="85" t="s">
        <v>254</v>
      </c>
      <c r="B15" s="85" t="s">
        <v>258</v>
      </c>
      <c r="C15" s="53" t="s">
        <v>707</v>
      </c>
      <c r="D15" s="54">
        <v>3</v>
      </c>
      <c r="E15" s="65" t="s">
        <v>132</v>
      </c>
      <c r="F15" s="55">
        <v>32</v>
      </c>
      <c r="G15" s="53"/>
      <c r="H15" s="57"/>
      <c r="I15" s="56"/>
      <c r="J15" s="56"/>
      <c r="K15" s="36" t="s">
        <v>65</v>
      </c>
      <c r="L15" s="84">
        <v>15</v>
      </c>
      <c r="M15" s="84"/>
      <c r="N15" s="63"/>
      <c r="O15" s="87" t="s">
        <v>261</v>
      </c>
      <c r="P15" s="89">
        <v>43788.31613425926</v>
      </c>
      <c r="Q15" s="87" t="s">
        <v>266</v>
      </c>
      <c r="R15" s="90" t="s">
        <v>270</v>
      </c>
      <c r="S15" s="87" t="s">
        <v>271</v>
      </c>
      <c r="T15" s="87" t="s">
        <v>275</v>
      </c>
      <c r="U15" s="87"/>
      <c r="V15" s="90" t="s">
        <v>283</v>
      </c>
      <c r="W15" s="89">
        <v>43788.31613425926</v>
      </c>
      <c r="X15" s="93">
        <v>43788</v>
      </c>
      <c r="Y15" s="95" t="s">
        <v>295</v>
      </c>
      <c r="Z15" s="90" t="s">
        <v>308</v>
      </c>
      <c r="AA15" s="87"/>
      <c r="AB15" s="87"/>
      <c r="AC15" s="95" t="s">
        <v>321</v>
      </c>
      <c r="AD15" s="87"/>
      <c r="AE15" s="87" t="b">
        <v>0</v>
      </c>
      <c r="AF15" s="87">
        <v>5</v>
      </c>
      <c r="AG15" s="95" t="s">
        <v>325</v>
      </c>
      <c r="AH15" s="87" t="b">
        <v>0</v>
      </c>
      <c r="AI15" s="87" t="s">
        <v>327</v>
      </c>
      <c r="AJ15" s="87"/>
      <c r="AK15" s="95" t="s">
        <v>325</v>
      </c>
      <c r="AL15" s="87" t="b">
        <v>0</v>
      </c>
      <c r="AM15" s="87">
        <v>2</v>
      </c>
      <c r="AN15" s="95" t="s">
        <v>325</v>
      </c>
      <c r="AO15" s="87" t="s">
        <v>330</v>
      </c>
      <c r="AP15" s="87" t="b">
        <v>0</v>
      </c>
      <c r="AQ15" s="95" t="s">
        <v>321</v>
      </c>
      <c r="AR15" s="87" t="s">
        <v>210</v>
      </c>
      <c r="AS15" s="87">
        <v>0</v>
      </c>
      <c r="AT15" s="87">
        <v>0</v>
      </c>
      <c r="AU15" s="87"/>
      <c r="AV15" s="87"/>
      <c r="AW15" s="87"/>
      <c r="AX15" s="87"/>
      <c r="AY15" s="87"/>
      <c r="AZ15" s="87"/>
      <c r="BA15" s="87"/>
      <c r="BB15" s="87"/>
      <c r="BC15">
        <v>1</v>
      </c>
      <c r="BD15" s="86" t="str">
        <f>REPLACE(INDEX(GroupVertices[Group],MATCH(Edges[[#This Row],[Vertex 1]],GroupVertices[Vertex],0)),1,1,"")</f>
        <v>1</v>
      </c>
      <c r="BE15" s="86" t="str">
        <f>REPLACE(INDEX(GroupVertices[Group],MATCH(Edges[[#This Row],[Vertex 2]],GroupVertices[Vertex],0)),1,1,"")</f>
        <v>1</v>
      </c>
      <c r="BF15" s="51"/>
      <c r="BG15" s="52"/>
      <c r="BH15" s="51"/>
      <c r="BI15" s="52"/>
      <c r="BJ15" s="51"/>
      <c r="BK15" s="52"/>
      <c r="BL15" s="51"/>
      <c r="BM15" s="52"/>
      <c r="BN15" s="51"/>
    </row>
    <row r="16" spans="1:66" ht="15">
      <c r="A16" s="85" t="s">
        <v>254</v>
      </c>
      <c r="B16" s="85" t="s">
        <v>253</v>
      </c>
      <c r="C16" s="53" t="s">
        <v>707</v>
      </c>
      <c r="D16" s="54">
        <v>3</v>
      </c>
      <c r="E16" s="65" t="s">
        <v>132</v>
      </c>
      <c r="F16" s="55">
        <v>32</v>
      </c>
      <c r="G16" s="53"/>
      <c r="H16" s="57"/>
      <c r="I16" s="56"/>
      <c r="J16" s="56"/>
      <c r="K16" s="36" t="s">
        <v>65</v>
      </c>
      <c r="L16" s="84">
        <v>16</v>
      </c>
      <c r="M16" s="84"/>
      <c r="N16" s="63"/>
      <c r="O16" s="87" t="s">
        <v>261</v>
      </c>
      <c r="P16" s="89">
        <v>43788.31613425926</v>
      </c>
      <c r="Q16" s="87" t="s">
        <v>266</v>
      </c>
      <c r="R16" s="90" t="s">
        <v>270</v>
      </c>
      <c r="S16" s="87" t="s">
        <v>271</v>
      </c>
      <c r="T16" s="87" t="s">
        <v>275</v>
      </c>
      <c r="U16" s="87"/>
      <c r="V16" s="90" t="s">
        <v>283</v>
      </c>
      <c r="W16" s="89">
        <v>43788.31613425926</v>
      </c>
      <c r="X16" s="93">
        <v>43788</v>
      </c>
      <c r="Y16" s="95" t="s">
        <v>295</v>
      </c>
      <c r="Z16" s="90" t="s">
        <v>308</v>
      </c>
      <c r="AA16" s="87"/>
      <c r="AB16" s="87"/>
      <c r="AC16" s="95" t="s">
        <v>321</v>
      </c>
      <c r="AD16" s="87"/>
      <c r="AE16" s="87" t="b">
        <v>0</v>
      </c>
      <c r="AF16" s="87">
        <v>5</v>
      </c>
      <c r="AG16" s="95" t="s">
        <v>325</v>
      </c>
      <c r="AH16" s="87" t="b">
        <v>0</v>
      </c>
      <c r="AI16" s="87" t="s">
        <v>327</v>
      </c>
      <c r="AJ16" s="87"/>
      <c r="AK16" s="95" t="s">
        <v>325</v>
      </c>
      <c r="AL16" s="87" t="b">
        <v>0</v>
      </c>
      <c r="AM16" s="87">
        <v>2</v>
      </c>
      <c r="AN16" s="95" t="s">
        <v>325</v>
      </c>
      <c r="AO16" s="87" t="s">
        <v>330</v>
      </c>
      <c r="AP16" s="87" t="b">
        <v>0</v>
      </c>
      <c r="AQ16" s="95" t="s">
        <v>321</v>
      </c>
      <c r="AR16" s="87" t="s">
        <v>210</v>
      </c>
      <c r="AS16" s="87">
        <v>0</v>
      </c>
      <c r="AT16" s="87">
        <v>0</v>
      </c>
      <c r="AU16" s="87"/>
      <c r="AV16" s="87"/>
      <c r="AW16" s="87"/>
      <c r="AX16" s="87"/>
      <c r="AY16" s="87"/>
      <c r="AZ16" s="87"/>
      <c r="BA16" s="87"/>
      <c r="BB16" s="87"/>
      <c r="BC16">
        <v>1</v>
      </c>
      <c r="BD16" s="86" t="str">
        <f>REPLACE(INDEX(GroupVertices[Group],MATCH(Edges[[#This Row],[Vertex 1]],GroupVertices[Vertex],0)),1,1,"")</f>
        <v>1</v>
      </c>
      <c r="BE16" s="86" t="str">
        <f>REPLACE(INDEX(GroupVertices[Group],MATCH(Edges[[#This Row],[Vertex 2]],GroupVertices[Vertex],0)),1,1,"")</f>
        <v>2</v>
      </c>
      <c r="BF16" s="51"/>
      <c r="BG16" s="52"/>
      <c r="BH16" s="51"/>
      <c r="BI16" s="52"/>
      <c r="BJ16" s="51"/>
      <c r="BK16" s="52"/>
      <c r="BL16" s="51"/>
      <c r="BM16" s="52"/>
      <c r="BN16" s="51"/>
    </row>
    <row r="17" spans="1:66" ht="15">
      <c r="A17" s="85" t="s">
        <v>254</v>
      </c>
      <c r="B17" s="85" t="s">
        <v>259</v>
      </c>
      <c r="C17" s="53" t="s">
        <v>707</v>
      </c>
      <c r="D17" s="54">
        <v>3</v>
      </c>
      <c r="E17" s="65" t="s">
        <v>132</v>
      </c>
      <c r="F17" s="55">
        <v>32</v>
      </c>
      <c r="G17" s="53"/>
      <c r="H17" s="57"/>
      <c r="I17" s="56"/>
      <c r="J17" s="56"/>
      <c r="K17" s="36" t="s">
        <v>65</v>
      </c>
      <c r="L17" s="84">
        <v>17</v>
      </c>
      <c r="M17" s="84"/>
      <c r="N17" s="63"/>
      <c r="O17" s="87" t="s">
        <v>261</v>
      </c>
      <c r="P17" s="89">
        <v>43788.31613425926</v>
      </c>
      <c r="Q17" s="87" t="s">
        <v>266</v>
      </c>
      <c r="R17" s="90" t="s">
        <v>270</v>
      </c>
      <c r="S17" s="87" t="s">
        <v>271</v>
      </c>
      <c r="T17" s="87" t="s">
        <v>275</v>
      </c>
      <c r="U17" s="87"/>
      <c r="V17" s="90" t="s">
        <v>283</v>
      </c>
      <c r="W17" s="89">
        <v>43788.31613425926</v>
      </c>
      <c r="X17" s="93">
        <v>43788</v>
      </c>
      <c r="Y17" s="95" t="s">
        <v>295</v>
      </c>
      <c r="Z17" s="90" t="s">
        <v>308</v>
      </c>
      <c r="AA17" s="87"/>
      <c r="AB17" s="87"/>
      <c r="AC17" s="95" t="s">
        <v>321</v>
      </c>
      <c r="AD17" s="87"/>
      <c r="AE17" s="87" t="b">
        <v>0</v>
      </c>
      <c r="AF17" s="87">
        <v>5</v>
      </c>
      <c r="AG17" s="95" t="s">
        <v>325</v>
      </c>
      <c r="AH17" s="87" t="b">
        <v>0</v>
      </c>
      <c r="AI17" s="87" t="s">
        <v>327</v>
      </c>
      <c r="AJ17" s="87"/>
      <c r="AK17" s="95" t="s">
        <v>325</v>
      </c>
      <c r="AL17" s="87" t="b">
        <v>0</v>
      </c>
      <c r="AM17" s="87">
        <v>2</v>
      </c>
      <c r="AN17" s="95" t="s">
        <v>325</v>
      </c>
      <c r="AO17" s="87" t="s">
        <v>330</v>
      </c>
      <c r="AP17" s="87" t="b">
        <v>0</v>
      </c>
      <c r="AQ17" s="95" t="s">
        <v>321</v>
      </c>
      <c r="AR17" s="87" t="s">
        <v>210</v>
      </c>
      <c r="AS17" s="87">
        <v>0</v>
      </c>
      <c r="AT17" s="87">
        <v>0</v>
      </c>
      <c r="AU17" s="87"/>
      <c r="AV17" s="87"/>
      <c r="AW17" s="87"/>
      <c r="AX17" s="87"/>
      <c r="AY17" s="87"/>
      <c r="AZ17" s="87"/>
      <c r="BA17" s="87"/>
      <c r="BB17" s="87"/>
      <c r="BC17">
        <v>1</v>
      </c>
      <c r="BD17" s="86" t="str">
        <f>REPLACE(INDEX(GroupVertices[Group],MATCH(Edges[[#This Row],[Vertex 1]],GroupVertices[Vertex],0)),1,1,"")</f>
        <v>1</v>
      </c>
      <c r="BE17" s="86" t="str">
        <f>REPLACE(INDEX(GroupVertices[Group],MATCH(Edges[[#This Row],[Vertex 2]],GroupVertices[Vertex],0)),1,1,"")</f>
        <v>1</v>
      </c>
      <c r="BF17" s="51">
        <v>1</v>
      </c>
      <c r="BG17" s="52">
        <v>3.5714285714285716</v>
      </c>
      <c r="BH17" s="51">
        <v>0</v>
      </c>
      <c r="BI17" s="52">
        <v>0</v>
      </c>
      <c r="BJ17" s="51">
        <v>0</v>
      </c>
      <c r="BK17" s="52">
        <v>0</v>
      </c>
      <c r="BL17" s="51">
        <v>27</v>
      </c>
      <c r="BM17" s="52">
        <v>96.42857142857143</v>
      </c>
      <c r="BN17" s="51">
        <v>28</v>
      </c>
    </row>
    <row r="18" spans="1:66" ht="15">
      <c r="A18" s="85" t="s">
        <v>254</v>
      </c>
      <c r="B18" s="85" t="s">
        <v>252</v>
      </c>
      <c r="C18" s="53" t="s">
        <v>707</v>
      </c>
      <c r="D18" s="54">
        <v>3</v>
      </c>
      <c r="E18" s="65" t="s">
        <v>132</v>
      </c>
      <c r="F18" s="55">
        <v>32</v>
      </c>
      <c r="G18" s="53"/>
      <c r="H18" s="57"/>
      <c r="I18" s="56"/>
      <c r="J18" s="56"/>
      <c r="K18" s="36" t="s">
        <v>65</v>
      </c>
      <c r="L18" s="84">
        <v>18</v>
      </c>
      <c r="M18" s="84"/>
      <c r="N18" s="63"/>
      <c r="O18" s="87" t="s">
        <v>261</v>
      </c>
      <c r="P18" s="89">
        <v>43788.31613425926</v>
      </c>
      <c r="Q18" s="87" t="s">
        <v>266</v>
      </c>
      <c r="R18" s="90" t="s">
        <v>270</v>
      </c>
      <c r="S18" s="87" t="s">
        <v>271</v>
      </c>
      <c r="T18" s="87" t="s">
        <v>275</v>
      </c>
      <c r="U18" s="87"/>
      <c r="V18" s="90" t="s">
        <v>283</v>
      </c>
      <c r="W18" s="89">
        <v>43788.31613425926</v>
      </c>
      <c r="X18" s="93">
        <v>43788</v>
      </c>
      <c r="Y18" s="95" t="s">
        <v>295</v>
      </c>
      <c r="Z18" s="90" t="s">
        <v>308</v>
      </c>
      <c r="AA18" s="87"/>
      <c r="AB18" s="87"/>
      <c r="AC18" s="95" t="s">
        <v>321</v>
      </c>
      <c r="AD18" s="87"/>
      <c r="AE18" s="87" t="b">
        <v>0</v>
      </c>
      <c r="AF18" s="87">
        <v>5</v>
      </c>
      <c r="AG18" s="95" t="s">
        <v>325</v>
      </c>
      <c r="AH18" s="87" t="b">
        <v>0</v>
      </c>
      <c r="AI18" s="87" t="s">
        <v>327</v>
      </c>
      <c r="AJ18" s="87"/>
      <c r="AK18" s="95" t="s">
        <v>325</v>
      </c>
      <c r="AL18" s="87" t="b">
        <v>0</v>
      </c>
      <c r="AM18" s="87">
        <v>2</v>
      </c>
      <c r="AN18" s="95" t="s">
        <v>325</v>
      </c>
      <c r="AO18" s="87" t="s">
        <v>330</v>
      </c>
      <c r="AP18" s="87" t="b">
        <v>0</v>
      </c>
      <c r="AQ18" s="95" t="s">
        <v>321</v>
      </c>
      <c r="AR18" s="87" t="s">
        <v>210</v>
      </c>
      <c r="AS18" s="87">
        <v>0</v>
      </c>
      <c r="AT18" s="87">
        <v>0</v>
      </c>
      <c r="AU18" s="87"/>
      <c r="AV18" s="87"/>
      <c r="AW18" s="87"/>
      <c r="AX18" s="87"/>
      <c r="AY18" s="87"/>
      <c r="AZ18" s="87"/>
      <c r="BA18" s="87"/>
      <c r="BB18" s="87"/>
      <c r="BC18">
        <v>1</v>
      </c>
      <c r="BD18" s="86" t="str">
        <f>REPLACE(INDEX(GroupVertices[Group],MATCH(Edges[[#This Row],[Vertex 1]],GroupVertices[Vertex],0)),1,1,"")</f>
        <v>1</v>
      </c>
      <c r="BE18" s="86" t="str">
        <f>REPLACE(INDEX(GroupVertices[Group],MATCH(Edges[[#This Row],[Vertex 2]],GroupVertices[Vertex],0)),1,1,"")</f>
        <v>2</v>
      </c>
      <c r="BF18" s="51"/>
      <c r="BG18" s="52"/>
      <c r="BH18" s="51"/>
      <c r="BI18" s="52"/>
      <c r="BJ18" s="51"/>
      <c r="BK18" s="52"/>
      <c r="BL18" s="51"/>
      <c r="BM18" s="52"/>
      <c r="BN18" s="51"/>
    </row>
    <row r="19" spans="1:66" ht="15">
      <c r="A19" s="85" t="s">
        <v>255</v>
      </c>
      <c r="B19" s="85" t="s">
        <v>254</v>
      </c>
      <c r="C19" s="53" t="s">
        <v>707</v>
      </c>
      <c r="D19" s="54">
        <v>3</v>
      </c>
      <c r="E19" s="65" t="s">
        <v>132</v>
      </c>
      <c r="F19" s="55">
        <v>32</v>
      </c>
      <c r="G19" s="53"/>
      <c r="H19" s="57"/>
      <c r="I19" s="56"/>
      <c r="J19" s="56"/>
      <c r="K19" s="36" t="s">
        <v>66</v>
      </c>
      <c r="L19" s="84">
        <v>19</v>
      </c>
      <c r="M19" s="84"/>
      <c r="N19" s="63"/>
      <c r="O19" s="87" t="s">
        <v>260</v>
      </c>
      <c r="P19" s="89">
        <v>43788.31880787037</v>
      </c>
      <c r="Q19" s="87" t="s">
        <v>266</v>
      </c>
      <c r="R19" s="87"/>
      <c r="S19" s="87"/>
      <c r="T19" s="87" t="s">
        <v>276</v>
      </c>
      <c r="U19" s="87"/>
      <c r="V19" s="90" t="s">
        <v>284</v>
      </c>
      <c r="W19" s="89">
        <v>43788.31880787037</v>
      </c>
      <c r="X19" s="93">
        <v>43788</v>
      </c>
      <c r="Y19" s="95" t="s">
        <v>296</v>
      </c>
      <c r="Z19" s="90" t="s">
        <v>309</v>
      </c>
      <c r="AA19" s="87"/>
      <c r="AB19" s="87"/>
      <c r="AC19" s="95" t="s">
        <v>322</v>
      </c>
      <c r="AD19" s="87"/>
      <c r="AE19" s="87" t="b">
        <v>0</v>
      </c>
      <c r="AF19" s="87">
        <v>0</v>
      </c>
      <c r="AG19" s="95" t="s">
        <v>325</v>
      </c>
      <c r="AH19" s="87" t="b">
        <v>0</v>
      </c>
      <c r="AI19" s="87" t="s">
        <v>327</v>
      </c>
      <c r="AJ19" s="87"/>
      <c r="AK19" s="95" t="s">
        <v>325</v>
      </c>
      <c r="AL19" s="87" t="b">
        <v>0</v>
      </c>
      <c r="AM19" s="87">
        <v>2</v>
      </c>
      <c r="AN19" s="95" t="s">
        <v>321</v>
      </c>
      <c r="AO19" s="87" t="s">
        <v>331</v>
      </c>
      <c r="AP19" s="87" t="b">
        <v>0</v>
      </c>
      <c r="AQ19" s="95" t="s">
        <v>321</v>
      </c>
      <c r="AR19" s="87" t="s">
        <v>210</v>
      </c>
      <c r="AS19" s="87">
        <v>0</v>
      </c>
      <c r="AT19" s="87">
        <v>0</v>
      </c>
      <c r="AU19" s="87"/>
      <c r="AV19" s="87"/>
      <c r="AW19" s="87"/>
      <c r="AX19" s="87"/>
      <c r="AY19" s="87"/>
      <c r="AZ19" s="87"/>
      <c r="BA19" s="87"/>
      <c r="BB19" s="87"/>
      <c r="BC19">
        <v>1</v>
      </c>
      <c r="BD19" s="86" t="str">
        <f>REPLACE(INDEX(GroupVertices[Group],MATCH(Edges[[#This Row],[Vertex 1]],GroupVertices[Vertex],0)),1,1,"")</f>
        <v>1</v>
      </c>
      <c r="BE19" s="86" t="str">
        <f>REPLACE(INDEX(GroupVertices[Group],MATCH(Edges[[#This Row],[Vertex 2]],GroupVertices[Vertex],0)),1,1,"")</f>
        <v>1</v>
      </c>
      <c r="BF19" s="51"/>
      <c r="BG19" s="52"/>
      <c r="BH19" s="51"/>
      <c r="BI19" s="52"/>
      <c r="BJ19" s="51"/>
      <c r="BK19" s="52"/>
      <c r="BL19" s="51"/>
      <c r="BM19" s="52"/>
      <c r="BN19" s="51"/>
    </row>
    <row r="20" spans="1:66" ht="15">
      <c r="A20" s="85" t="s">
        <v>256</v>
      </c>
      <c r="B20" s="85" t="s">
        <v>254</v>
      </c>
      <c r="C20" s="53" t="s">
        <v>707</v>
      </c>
      <c r="D20" s="54">
        <v>3</v>
      </c>
      <c r="E20" s="65" t="s">
        <v>132</v>
      </c>
      <c r="F20" s="55">
        <v>32</v>
      </c>
      <c r="G20" s="53"/>
      <c r="H20" s="57"/>
      <c r="I20" s="56"/>
      <c r="J20" s="56"/>
      <c r="K20" s="36" t="s">
        <v>65</v>
      </c>
      <c r="L20" s="84">
        <v>20</v>
      </c>
      <c r="M20" s="84"/>
      <c r="N20" s="63"/>
      <c r="O20" s="87" t="s">
        <v>260</v>
      </c>
      <c r="P20" s="89">
        <v>43788.38716435185</v>
      </c>
      <c r="Q20" s="87" t="s">
        <v>266</v>
      </c>
      <c r="R20" s="87"/>
      <c r="S20" s="87"/>
      <c r="T20" s="87" t="s">
        <v>276</v>
      </c>
      <c r="U20" s="87"/>
      <c r="V20" s="90" t="s">
        <v>285</v>
      </c>
      <c r="W20" s="89">
        <v>43788.38716435185</v>
      </c>
      <c r="X20" s="93">
        <v>43788</v>
      </c>
      <c r="Y20" s="95" t="s">
        <v>297</v>
      </c>
      <c r="Z20" s="90" t="s">
        <v>310</v>
      </c>
      <c r="AA20" s="87"/>
      <c r="AB20" s="87"/>
      <c r="AC20" s="95" t="s">
        <v>323</v>
      </c>
      <c r="AD20" s="87"/>
      <c r="AE20" s="87" t="b">
        <v>0</v>
      </c>
      <c r="AF20" s="87">
        <v>0</v>
      </c>
      <c r="AG20" s="95" t="s">
        <v>325</v>
      </c>
      <c r="AH20" s="87" t="b">
        <v>0</v>
      </c>
      <c r="AI20" s="87" t="s">
        <v>327</v>
      </c>
      <c r="AJ20" s="87"/>
      <c r="AK20" s="95" t="s">
        <v>325</v>
      </c>
      <c r="AL20" s="87" t="b">
        <v>0</v>
      </c>
      <c r="AM20" s="87">
        <v>2</v>
      </c>
      <c r="AN20" s="95" t="s">
        <v>321</v>
      </c>
      <c r="AO20" s="87" t="s">
        <v>330</v>
      </c>
      <c r="AP20" s="87" t="b">
        <v>0</v>
      </c>
      <c r="AQ20" s="95" t="s">
        <v>321</v>
      </c>
      <c r="AR20" s="87" t="s">
        <v>210</v>
      </c>
      <c r="AS20" s="87">
        <v>0</v>
      </c>
      <c r="AT20" s="87">
        <v>0</v>
      </c>
      <c r="AU20" s="87"/>
      <c r="AV20" s="87"/>
      <c r="AW20" s="87"/>
      <c r="AX20" s="87"/>
      <c r="AY20" s="87"/>
      <c r="AZ20" s="87"/>
      <c r="BA20" s="87"/>
      <c r="BB20" s="87"/>
      <c r="BC20">
        <v>1</v>
      </c>
      <c r="BD20" s="86" t="str">
        <f>REPLACE(INDEX(GroupVertices[Group],MATCH(Edges[[#This Row],[Vertex 1]],GroupVertices[Vertex],0)),1,1,"")</f>
        <v>1</v>
      </c>
      <c r="BE20" s="86" t="str">
        <f>REPLACE(INDEX(GroupVertices[Group],MATCH(Edges[[#This Row],[Vertex 2]],GroupVertices[Vertex],0)),1,1,"")</f>
        <v>1</v>
      </c>
      <c r="BF20" s="51"/>
      <c r="BG20" s="52"/>
      <c r="BH20" s="51"/>
      <c r="BI20" s="52"/>
      <c r="BJ20" s="51"/>
      <c r="BK20" s="52"/>
      <c r="BL20" s="51"/>
      <c r="BM20" s="52"/>
      <c r="BN20" s="51"/>
    </row>
    <row r="21" spans="1:66" ht="15">
      <c r="A21" s="85" t="s">
        <v>255</v>
      </c>
      <c r="B21" s="85" t="s">
        <v>252</v>
      </c>
      <c r="C21" s="53" t="s">
        <v>707</v>
      </c>
      <c r="D21" s="54">
        <v>3</v>
      </c>
      <c r="E21" s="65" t="s">
        <v>132</v>
      </c>
      <c r="F21" s="55">
        <v>32</v>
      </c>
      <c r="G21" s="53"/>
      <c r="H21" s="57"/>
      <c r="I21" s="56"/>
      <c r="J21" s="56"/>
      <c r="K21" s="36" t="s">
        <v>65</v>
      </c>
      <c r="L21" s="84">
        <v>21</v>
      </c>
      <c r="M21" s="84"/>
      <c r="N21" s="63"/>
      <c r="O21" s="87" t="s">
        <v>260</v>
      </c>
      <c r="P21" s="89">
        <v>43783.643229166664</v>
      </c>
      <c r="Q21" s="87" t="s">
        <v>262</v>
      </c>
      <c r="R21" s="87"/>
      <c r="S21" s="87"/>
      <c r="T21" s="87" t="s">
        <v>253</v>
      </c>
      <c r="U21" s="87"/>
      <c r="V21" s="90" t="s">
        <v>284</v>
      </c>
      <c r="W21" s="89">
        <v>43783.643229166664</v>
      </c>
      <c r="X21" s="93">
        <v>43783</v>
      </c>
      <c r="Y21" s="95" t="s">
        <v>293</v>
      </c>
      <c r="Z21" s="90" t="s">
        <v>306</v>
      </c>
      <c r="AA21" s="87"/>
      <c r="AB21" s="87"/>
      <c r="AC21" s="95" t="s">
        <v>319</v>
      </c>
      <c r="AD21" s="87"/>
      <c r="AE21" s="87" t="b">
        <v>0</v>
      </c>
      <c r="AF21" s="87">
        <v>0</v>
      </c>
      <c r="AG21" s="95" t="s">
        <v>325</v>
      </c>
      <c r="AH21" s="87" t="b">
        <v>0</v>
      </c>
      <c r="AI21" s="87" t="s">
        <v>326</v>
      </c>
      <c r="AJ21" s="87"/>
      <c r="AK21" s="95" t="s">
        <v>325</v>
      </c>
      <c r="AL21" s="87" t="b">
        <v>0</v>
      </c>
      <c r="AM21" s="87">
        <v>6</v>
      </c>
      <c r="AN21" s="95" t="s">
        <v>316</v>
      </c>
      <c r="AO21" s="87" t="s">
        <v>331</v>
      </c>
      <c r="AP21" s="87" t="b">
        <v>0</v>
      </c>
      <c r="AQ21" s="95" t="s">
        <v>316</v>
      </c>
      <c r="AR21" s="87" t="s">
        <v>210</v>
      </c>
      <c r="AS21" s="87">
        <v>0</v>
      </c>
      <c r="AT21" s="87">
        <v>0</v>
      </c>
      <c r="AU21" s="87"/>
      <c r="AV21" s="87"/>
      <c r="AW21" s="87"/>
      <c r="AX21" s="87"/>
      <c r="AY21" s="87"/>
      <c r="AZ21" s="87"/>
      <c r="BA21" s="87"/>
      <c r="BB21" s="87"/>
      <c r="BC21">
        <v>1</v>
      </c>
      <c r="BD21" s="86" t="str">
        <f>REPLACE(INDEX(GroupVertices[Group],MATCH(Edges[[#This Row],[Vertex 1]],GroupVertices[Vertex],0)),1,1,"")</f>
        <v>1</v>
      </c>
      <c r="BE21" s="86" t="str">
        <f>REPLACE(INDEX(GroupVertices[Group],MATCH(Edges[[#This Row],[Vertex 2]],GroupVertices[Vertex],0)),1,1,"")</f>
        <v>2</v>
      </c>
      <c r="BF21" s="51">
        <v>0</v>
      </c>
      <c r="BG21" s="52">
        <v>0</v>
      </c>
      <c r="BH21" s="51">
        <v>0</v>
      </c>
      <c r="BI21" s="52">
        <v>0</v>
      </c>
      <c r="BJ21" s="51">
        <v>0</v>
      </c>
      <c r="BK21" s="52">
        <v>0</v>
      </c>
      <c r="BL21" s="51">
        <v>28</v>
      </c>
      <c r="BM21" s="52">
        <v>100</v>
      </c>
      <c r="BN21" s="51">
        <v>28</v>
      </c>
    </row>
    <row r="22" spans="1:66" ht="15">
      <c r="A22" s="85" t="s">
        <v>255</v>
      </c>
      <c r="B22" s="85" t="s">
        <v>258</v>
      </c>
      <c r="C22" s="53" t="s">
        <v>707</v>
      </c>
      <c r="D22" s="54">
        <v>3</v>
      </c>
      <c r="E22" s="65" t="s">
        <v>132</v>
      </c>
      <c r="F22" s="55">
        <v>32</v>
      </c>
      <c r="G22" s="53"/>
      <c r="H22" s="57"/>
      <c r="I22" s="56"/>
      <c r="J22" s="56"/>
      <c r="K22" s="36" t="s">
        <v>65</v>
      </c>
      <c r="L22" s="84">
        <v>22</v>
      </c>
      <c r="M22" s="84"/>
      <c r="N22" s="63"/>
      <c r="O22" s="87" t="s">
        <v>261</v>
      </c>
      <c r="P22" s="89">
        <v>43788.31880787037</v>
      </c>
      <c r="Q22" s="87" t="s">
        <v>266</v>
      </c>
      <c r="R22" s="87"/>
      <c r="S22" s="87"/>
      <c r="T22" s="87" t="s">
        <v>276</v>
      </c>
      <c r="U22" s="87"/>
      <c r="V22" s="90" t="s">
        <v>284</v>
      </c>
      <c r="W22" s="89">
        <v>43788.31880787037</v>
      </c>
      <c r="X22" s="93">
        <v>43788</v>
      </c>
      <c r="Y22" s="95" t="s">
        <v>296</v>
      </c>
      <c r="Z22" s="90" t="s">
        <v>309</v>
      </c>
      <c r="AA22" s="87"/>
      <c r="AB22" s="87"/>
      <c r="AC22" s="95" t="s">
        <v>322</v>
      </c>
      <c r="AD22" s="87"/>
      <c r="AE22" s="87" t="b">
        <v>0</v>
      </c>
      <c r="AF22" s="87">
        <v>0</v>
      </c>
      <c r="AG22" s="95" t="s">
        <v>325</v>
      </c>
      <c r="AH22" s="87" t="b">
        <v>0</v>
      </c>
      <c r="AI22" s="87" t="s">
        <v>327</v>
      </c>
      <c r="AJ22" s="87"/>
      <c r="AK22" s="95" t="s">
        <v>325</v>
      </c>
      <c r="AL22" s="87" t="b">
        <v>0</v>
      </c>
      <c r="AM22" s="87">
        <v>2</v>
      </c>
      <c r="AN22" s="95" t="s">
        <v>321</v>
      </c>
      <c r="AO22" s="87" t="s">
        <v>331</v>
      </c>
      <c r="AP22" s="87" t="b">
        <v>0</v>
      </c>
      <c r="AQ22" s="95" t="s">
        <v>321</v>
      </c>
      <c r="AR22" s="87" t="s">
        <v>210</v>
      </c>
      <c r="AS22" s="87">
        <v>0</v>
      </c>
      <c r="AT22" s="87">
        <v>0</v>
      </c>
      <c r="AU22" s="87"/>
      <c r="AV22" s="87"/>
      <c r="AW22" s="87"/>
      <c r="AX22" s="87"/>
      <c r="AY22" s="87"/>
      <c r="AZ22" s="87"/>
      <c r="BA22" s="87"/>
      <c r="BB22" s="87"/>
      <c r="BC22">
        <v>1</v>
      </c>
      <c r="BD22" s="86" t="str">
        <f>REPLACE(INDEX(GroupVertices[Group],MATCH(Edges[[#This Row],[Vertex 1]],GroupVertices[Vertex],0)),1,1,"")</f>
        <v>1</v>
      </c>
      <c r="BE22" s="86" t="str">
        <f>REPLACE(INDEX(GroupVertices[Group],MATCH(Edges[[#This Row],[Vertex 2]],GroupVertices[Vertex],0)),1,1,"")</f>
        <v>1</v>
      </c>
      <c r="BF22" s="51"/>
      <c r="BG22" s="52"/>
      <c r="BH22" s="51"/>
      <c r="BI22" s="52"/>
      <c r="BJ22" s="51"/>
      <c r="BK22" s="52"/>
      <c r="BL22" s="51"/>
      <c r="BM22" s="52"/>
      <c r="BN22" s="51"/>
    </row>
    <row r="23" spans="1:66" ht="15">
      <c r="A23" s="85" t="s">
        <v>255</v>
      </c>
      <c r="B23" s="85" t="s">
        <v>253</v>
      </c>
      <c r="C23" s="53" t="s">
        <v>707</v>
      </c>
      <c r="D23" s="54">
        <v>3</v>
      </c>
      <c r="E23" s="65" t="s">
        <v>132</v>
      </c>
      <c r="F23" s="55">
        <v>32</v>
      </c>
      <c r="G23" s="53"/>
      <c r="H23" s="57"/>
      <c r="I23" s="56"/>
      <c r="J23" s="56"/>
      <c r="K23" s="36" t="s">
        <v>65</v>
      </c>
      <c r="L23" s="84">
        <v>23</v>
      </c>
      <c r="M23" s="84"/>
      <c r="N23" s="63"/>
      <c r="O23" s="87" t="s">
        <v>261</v>
      </c>
      <c r="P23" s="89">
        <v>43788.31880787037</v>
      </c>
      <c r="Q23" s="87" t="s">
        <v>266</v>
      </c>
      <c r="R23" s="87"/>
      <c r="S23" s="87"/>
      <c r="T23" s="87" t="s">
        <v>276</v>
      </c>
      <c r="U23" s="87"/>
      <c r="V23" s="90" t="s">
        <v>284</v>
      </c>
      <c r="W23" s="89">
        <v>43788.31880787037</v>
      </c>
      <c r="X23" s="93">
        <v>43788</v>
      </c>
      <c r="Y23" s="95" t="s">
        <v>296</v>
      </c>
      <c r="Z23" s="90" t="s">
        <v>309</v>
      </c>
      <c r="AA23" s="87"/>
      <c r="AB23" s="87"/>
      <c r="AC23" s="95" t="s">
        <v>322</v>
      </c>
      <c r="AD23" s="87"/>
      <c r="AE23" s="87" t="b">
        <v>0</v>
      </c>
      <c r="AF23" s="87">
        <v>0</v>
      </c>
      <c r="AG23" s="95" t="s">
        <v>325</v>
      </c>
      <c r="AH23" s="87" t="b">
        <v>0</v>
      </c>
      <c r="AI23" s="87" t="s">
        <v>327</v>
      </c>
      <c r="AJ23" s="87"/>
      <c r="AK23" s="95" t="s">
        <v>325</v>
      </c>
      <c r="AL23" s="87" t="b">
        <v>0</v>
      </c>
      <c r="AM23" s="87">
        <v>2</v>
      </c>
      <c r="AN23" s="95" t="s">
        <v>321</v>
      </c>
      <c r="AO23" s="87" t="s">
        <v>331</v>
      </c>
      <c r="AP23" s="87" t="b">
        <v>0</v>
      </c>
      <c r="AQ23" s="95" t="s">
        <v>321</v>
      </c>
      <c r="AR23" s="87" t="s">
        <v>210</v>
      </c>
      <c r="AS23" s="87">
        <v>0</v>
      </c>
      <c r="AT23" s="87">
        <v>0</v>
      </c>
      <c r="AU23" s="87"/>
      <c r="AV23" s="87"/>
      <c r="AW23" s="87"/>
      <c r="AX23" s="87"/>
      <c r="AY23" s="87"/>
      <c r="AZ23" s="87"/>
      <c r="BA23" s="87"/>
      <c r="BB23" s="87"/>
      <c r="BC23">
        <v>1</v>
      </c>
      <c r="BD23" s="86" t="str">
        <f>REPLACE(INDEX(GroupVertices[Group],MATCH(Edges[[#This Row],[Vertex 1]],GroupVertices[Vertex],0)),1,1,"")</f>
        <v>1</v>
      </c>
      <c r="BE23" s="86" t="str">
        <f>REPLACE(INDEX(GroupVertices[Group],MATCH(Edges[[#This Row],[Vertex 2]],GroupVertices[Vertex],0)),1,1,"")</f>
        <v>2</v>
      </c>
      <c r="BF23" s="51"/>
      <c r="BG23" s="52"/>
      <c r="BH23" s="51"/>
      <c r="BI23" s="52"/>
      <c r="BJ23" s="51"/>
      <c r="BK23" s="52"/>
      <c r="BL23" s="51"/>
      <c r="BM23" s="52"/>
      <c r="BN23" s="51"/>
    </row>
    <row r="24" spans="1:66" ht="15">
      <c r="A24" s="85" t="s">
        <v>255</v>
      </c>
      <c r="B24" s="85" t="s">
        <v>259</v>
      </c>
      <c r="C24" s="53" t="s">
        <v>707</v>
      </c>
      <c r="D24" s="54">
        <v>3</v>
      </c>
      <c r="E24" s="65" t="s">
        <v>132</v>
      </c>
      <c r="F24" s="55">
        <v>32</v>
      </c>
      <c r="G24" s="53"/>
      <c r="H24" s="57"/>
      <c r="I24" s="56"/>
      <c r="J24" s="56"/>
      <c r="K24" s="36" t="s">
        <v>65</v>
      </c>
      <c r="L24" s="84">
        <v>24</v>
      </c>
      <c r="M24" s="84"/>
      <c r="N24" s="63"/>
      <c r="O24" s="87" t="s">
        <v>261</v>
      </c>
      <c r="P24" s="89">
        <v>43788.31880787037</v>
      </c>
      <c r="Q24" s="87" t="s">
        <v>266</v>
      </c>
      <c r="R24" s="87"/>
      <c r="S24" s="87"/>
      <c r="T24" s="87" t="s">
        <v>276</v>
      </c>
      <c r="U24" s="87"/>
      <c r="V24" s="90" t="s">
        <v>284</v>
      </c>
      <c r="W24" s="89">
        <v>43788.31880787037</v>
      </c>
      <c r="X24" s="93">
        <v>43788</v>
      </c>
      <c r="Y24" s="95" t="s">
        <v>296</v>
      </c>
      <c r="Z24" s="90" t="s">
        <v>309</v>
      </c>
      <c r="AA24" s="87"/>
      <c r="AB24" s="87"/>
      <c r="AC24" s="95" t="s">
        <v>322</v>
      </c>
      <c r="AD24" s="87"/>
      <c r="AE24" s="87" t="b">
        <v>0</v>
      </c>
      <c r="AF24" s="87">
        <v>0</v>
      </c>
      <c r="AG24" s="95" t="s">
        <v>325</v>
      </c>
      <c r="AH24" s="87" t="b">
        <v>0</v>
      </c>
      <c r="AI24" s="87" t="s">
        <v>327</v>
      </c>
      <c r="AJ24" s="87"/>
      <c r="AK24" s="95" t="s">
        <v>325</v>
      </c>
      <c r="AL24" s="87" t="b">
        <v>0</v>
      </c>
      <c r="AM24" s="87">
        <v>2</v>
      </c>
      <c r="AN24" s="95" t="s">
        <v>321</v>
      </c>
      <c r="AO24" s="87" t="s">
        <v>331</v>
      </c>
      <c r="AP24" s="87" t="b">
        <v>0</v>
      </c>
      <c r="AQ24" s="95" t="s">
        <v>321</v>
      </c>
      <c r="AR24" s="87" t="s">
        <v>210</v>
      </c>
      <c r="AS24" s="87">
        <v>0</v>
      </c>
      <c r="AT24" s="87">
        <v>0</v>
      </c>
      <c r="AU24" s="87"/>
      <c r="AV24" s="87"/>
      <c r="AW24" s="87"/>
      <c r="AX24" s="87"/>
      <c r="AY24" s="87"/>
      <c r="AZ24" s="87"/>
      <c r="BA24" s="87"/>
      <c r="BB24" s="87"/>
      <c r="BC24">
        <v>1</v>
      </c>
      <c r="BD24" s="86" t="str">
        <f>REPLACE(INDEX(GroupVertices[Group],MATCH(Edges[[#This Row],[Vertex 1]],GroupVertices[Vertex],0)),1,1,"")</f>
        <v>1</v>
      </c>
      <c r="BE24" s="86" t="str">
        <f>REPLACE(INDEX(GroupVertices[Group],MATCH(Edges[[#This Row],[Vertex 2]],GroupVertices[Vertex],0)),1,1,"")</f>
        <v>1</v>
      </c>
      <c r="BF24" s="51">
        <v>1</v>
      </c>
      <c r="BG24" s="52">
        <v>3.5714285714285716</v>
      </c>
      <c r="BH24" s="51">
        <v>0</v>
      </c>
      <c r="BI24" s="52">
        <v>0</v>
      </c>
      <c r="BJ24" s="51">
        <v>0</v>
      </c>
      <c r="BK24" s="52">
        <v>0</v>
      </c>
      <c r="BL24" s="51">
        <v>27</v>
      </c>
      <c r="BM24" s="52">
        <v>96.42857142857143</v>
      </c>
      <c r="BN24" s="51">
        <v>28</v>
      </c>
    </row>
    <row r="25" spans="1:66" ht="15">
      <c r="A25" s="85" t="s">
        <v>255</v>
      </c>
      <c r="B25" s="85" t="s">
        <v>252</v>
      </c>
      <c r="C25" s="53" t="s">
        <v>707</v>
      </c>
      <c r="D25" s="54">
        <v>3</v>
      </c>
      <c r="E25" s="65" t="s">
        <v>132</v>
      </c>
      <c r="F25" s="55">
        <v>32</v>
      </c>
      <c r="G25" s="53"/>
      <c r="H25" s="57"/>
      <c r="I25" s="56"/>
      <c r="J25" s="56"/>
      <c r="K25" s="36" t="s">
        <v>65</v>
      </c>
      <c r="L25" s="84">
        <v>25</v>
      </c>
      <c r="M25" s="84"/>
      <c r="N25" s="63"/>
      <c r="O25" s="87" t="s">
        <v>261</v>
      </c>
      <c r="P25" s="89">
        <v>43788.31880787037</v>
      </c>
      <c r="Q25" s="87" t="s">
        <v>266</v>
      </c>
      <c r="R25" s="87"/>
      <c r="S25" s="87"/>
      <c r="T25" s="87" t="s">
        <v>276</v>
      </c>
      <c r="U25" s="87"/>
      <c r="V25" s="90" t="s">
        <v>284</v>
      </c>
      <c r="W25" s="89">
        <v>43788.31880787037</v>
      </c>
      <c r="X25" s="93">
        <v>43788</v>
      </c>
      <c r="Y25" s="95" t="s">
        <v>296</v>
      </c>
      <c r="Z25" s="90" t="s">
        <v>309</v>
      </c>
      <c r="AA25" s="87"/>
      <c r="AB25" s="87"/>
      <c r="AC25" s="95" t="s">
        <v>322</v>
      </c>
      <c r="AD25" s="87"/>
      <c r="AE25" s="87" t="b">
        <v>0</v>
      </c>
      <c r="AF25" s="87">
        <v>0</v>
      </c>
      <c r="AG25" s="95" t="s">
        <v>325</v>
      </c>
      <c r="AH25" s="87" t="b">
        <v>0</v>
      </c>
      <c r="AI25" s="87" t="s">
        <v>327</v>
      </c>
      <c r="AJ25" s="87"/>
      <c r="AK25" s="95" t="s">
        <v>325</v>
      </c>
      <c r="AL25" s="87" t="b">
        <v>0</v>
      </c>
      <c r="AM25" s="87">
        <v>2</v>
      </c>
      <c r="AN25" s="95" t="s">
        <v>321</v>
      </c>
      <c r="AO25" s="87" t="s">
        <v>331</v>
      </c>
      <c r="AP25" s="87" t="b">
        <v>0</v>
      </c>
      <c r="AQ25" s="95" t="s">
        <v>321</v>
      </c>
      <c r="AR25" s="87" t="s">
        <v>210</v>
      </c>
      <c r="AS25" s="87">
        <v>0</v>
      </c>
      <c r="AT25" s="87">
        <v>0</v>
      </c>
      <c r="AU25" s="87"/>
      <c r="AV25" s="87"/>
      <c r="AW25" s="87"/>
      <c r="AX25" s="87"/>
      <c r="AY25" s="87"/>
      <c r="AZ25" s="87"/>
      <c r="BA25" s="87"/>
      <c r="BB25" s="87"/>
      <c r="BC25">
        <v>1</v>
      </c>
      <c r="BD25" s="86" t="str">
        <f>REPLACE(INDEX(GroupVertices[Group],MATCH(Edges[[#This Row],[Vertex 1]],GroupVertices[Vertex],0)),1,1,"")</f>
        <v>1</v>
      </c>
      <c r="BE25" s="86" t="str">
        <f>REPLACE(INDEX(GroupVertices[Group],MATCH(Edges[[#This Row],[Vertex 2]],GroupVertices[Vertex],0)),1,1,"")</f>
        <v>2</v>
      </c>
      <c r="BF25" s="51"/>
      <c r="BG25" s="52"/>
      <c r="BH25" s="51"/>
      <c r="BI25" s="52"/>
      <c r="BJ25" s="51"/>
      <c r="BK25" s="52"/>
      <c r="BL25" s="51"/>
      <c r="BM25" s="52"/>
      <c r="BN25" s="51"/>
    </row>
    <row r="26" spans="1:66" ht="15">
      <c r="A26" s="85" t="s">
        <v>256</v>
      </c>
      <c r="B26" s="85" t="s">
        <v>255</v>
      </c>
      <c r="C26" s="53" t="s">
        <v>707</v>
      </c>
      <c r="D26" s="54">
        <v>3</v>
      </c>
      <c r="E26" s="65" t="s">
        <v>132</v>
      </c>
      <c r="F26" s="55">
        <v>32</v>
      </c>
      <c r="G26" s="53"/>
      <c r="H26" s="57"/>
      <c r="I26" s="56"/>
      <c r="J26" s="56"/>
      <c r="K26" s="36" t="s">
        <v>65</v>
      </c>
      <c r="L26" s="84">
        <v>26</v>
      </c>
      <c r="M26" s="84"/>
      <c r="N26" s="63"/>
      <c r="O26" s="87" t="s">
        <v>261</v>
      </c>
      <c r="P26" s="89">
        <v>43788.38716435185</v>
      </c>
      <c r="Q26" s="87" t="s">
        <v>266</v>
      </c>
      <c r="R26" s="87"/>
      <c r="S26" s="87"/>
      <c r="T26" s="87" t="s">
        <v>276</v>
      </c>
      <c r="U26" s="87"/>
      <c r="V26" s="90" t="s">
        <v>285</v>
      </c>
      <c r="W26" s="89">
        <v>43788.38716435185</v>
      </c>
      <c r="X26" s="93">
        <v>43788</v>
      </c>
      <c r="Y26" s="95" t="s">
        <v>297</v>
      </c>
      <c r="Z26" s="90" t="s">
        <v>310</v>
      </c>
      <c r="AA26" s="87"/>
      <c r="AB26" s="87"/>
      <c r="AC26" s="95" t="s">
        <v>323</v>
      </c>
      <c r="AD26" s="87"/>
      <c r="AE26" s="87" t="b">
        <v>0</v>
      </c>
      <c r="AF26" s="87">
        <v>0</v>
      </c>
      <c r="AG26" s="95" t="s">
        <v>325</v>
      </c>
      <c r="AH26" s="87" t="b">
        <v>0</v>
      </c>
      <c r="AI26" s="87" t="s">
        <v>327</v>
      </c>
      <c r="AJ26" s="87"/>
      <c r="AK26" s="95" t="s">
        <v>325</v>
      </c>
      <c r="AL26" s="87" t="b">
        <v>0</v>
      </c>
      <c r="AM26" s="87">
        <v>2</v>
      </c>
      <c r="AN26" s="95" t="s">
        <v>321</v>
      </c>
      <c r="AO26" s="87" t="s">
        <v>330</v>
      </c>
      <c r="AP26" s="87" t="b">
        <v>0</v>
      </c>
      <c r="AQ26" s="95" t="s">
        <v>321</v>
      </c>
      <c r="AR26" s="87" t="s">
        <v>210</v>
      </c>
      <c r="AS26" s="87">
        <v>0</v>
      </c>
      <c r="AT26" s="87">
        <v>0</v>
      </c>
      <c r="AU26" s="87"/>
      <c r="AV26" s="87"/>
      <c r="AW26" s="87"/>
      <c r="AX26" s="87"/>
      <c r="AY26" s="87"/>
      <c r="AZ26" s="87"/>
      <c r="BA26" s="87"/>
      <c r="BB26" s="87"/>
      <c r="BC26">
        <v>1</v>
      </c>
      <c r="BD26" s="86" t="str">
        <f>REPLACE(INDEX(GroupVertices[Group],MATCH(Edges[[#This Row],[Vertex 1]],GroupVertices[Vertex],0)),1,1,"")</f>
        <v>1</v>
      </c>
      <c r="BE26" s="86" t="str">
        <f>REPLACE(INDEX(GroupVertices[Group],MATCH(Edges[[#This Row],[Vertex 2]],GroupVertices[Vertex],0)),1,1,"")</f>
        <v>1</v>
      </c>
      <c r="BF26" s="51"/>
      <c r="BG26" s="52"/>
      <c r="BH26" s="51"/>
      <c r="BI26" s="52"/>
      <c r="BJ26" s="51"/>
      <c r="BK26" s="52"/>
      <c r="BL26" s="51"/>
      <c r="BM26" s="52"/>
      <c r="BN26" s="51"/>
    </row>
    <row r="27" spans="1:66" ht="15">
      <c r="A27" s="85" t="s">
        <v>256</v>
      </c>
      <c r="B27" s="85" t="s">
        <v>258</v>
      </c>
      <c r="C27" s="53" t="s">
        <v>707</v>
      </c>
      <c r="D27" s="54">
        <v>3</v>
      </c>
      <c r="E27" s="65" t="s">
        <v>132</v>
      </c>
      <c r="F27" s="55">
        <v>32</v>
      </c>
      <c r="G27" s="53"/>
      <c r="H27" s="57"/>
      <c r="I27" s="56"/>
      <c r="J27" s="56"/>
      <c r="K27" s="36" t="s">
        <v>65</v>
      </c>
      <c r="L27" s="84">
        <v>27</v>
      </c>
      <c r="M27" s="84"/>
      <c r="N27" s="63"/>
      <c r="O27" s="87" t="s">
        <v>261</v>
      </c>
      <c r="P27" s="89">
        <v>43788.38716435185</v>
      </c>
      <c r="Q27" s="87" t="s">
        <v>266</v>
      </c>
      <c r="R27" s="87"/>
      <c r="S27" s="87"/>
      <c r="T27" s="87" t="s">
        <v>276</v>
      </c>
      <c r="U27" s="87"/>
      <c r="V27" s="90" t="s">
        <v>285</v>
      </c>
      <c r="W27" s="89">
        <v>43788.38716435185</v>
      </c>
      <c r="X27" s="93">
        <v>43788</v>
      </c>
      <c r="Y27" s="95" t="s">
        <v>297</v>
      </c>
      <c r="Z27" s="90" t="s">
        <v>310</v>
      </c>
      <c r="AA27" s="87"/>
      <c r="AB27" s="87"/>
      <c r="AC27" s="95" t="s">
        <v>323</v>
      </c>
      <c r="AD27" s="87"/>
      <c r="AE27" s="87" t="b">
        <v>0</v>
      </c>
      <c r="AF27" s="87">
        <v>0</v>
      </c>
      <c r="AG27" s="95" t="s">
        <v>325</v>
      </c>
      <c r="AH27" s="87" t="b">
        <v>0</v>
      </c>
      <c r="AI27" s="87" t="s">
        <v>327</v>
      </c>
      <c r="AJ27" s="87"/>
      <c r="AK27" s="95" t="s">
        <v>325</v>
      </c>
      <c r="AL27" s="87" t="b">
        <v>0</v>
      </c>
      <c r="AM27" s="87">
        <v>2</v>
      </c>
      <c r="AN27" s="95" t="s">
        <v>321</v>
      </c>
      <c r="AO27" s="87" t="s">
        <v>330</v>
      </c>
      <c r="AP27" s="87" t="b">
        <v>0</v>
      </c>
      <c r="AQ27" s="95" t="s">
        <v>321</v>
      </c>
      <c r="AR27" s="87" t="s">
        <v>210</v>
      </c>
      <c r="AS27" s="87">
        <v>0</v>
      </c>
      <c r="AT27" s="87">
        <v>0</v>
      </c>
      <c r="AU27" s="87"/>
      <c r="AV27" s="87"/>
      <c r="AW27" s="87"/>
      <c r="AX27" s="87"/>
      <c r="AY27" s="87"/>
      <c r="AZ27" s="87"/>
      <c r="BA27" s="87"/>
      <c r="BB27" s="87"/>
      <c r="BC27">
        <v>1</v>
      </c>
      <c r="BD27" s="86" t="str">
        <f>REPLACE(INDEX(GroupVertices[Group],MATCH(Edges[[#This Row],[Vertex 1]],GroupVertices[Vertex],0)),1,1,"")</f>
        <v>1</v>
      </c>
      <c r="BE27" s="86" t="str">
        <f>REPLACE(INDEX(GroupVertices[Group],MATCH(Edges[[#This Row],[Vertex 2]],GroupVertices[Vertex],0)),1,1,"")</f>
        <v>1</v>
      </c>
      <c r="BF27" s="51"/>
      <c r="BG27" s="52"/>
      <c r="BH27" s="51"/>
      <c r="BI27" s="52"/>
      <c r="BJ27" s="51"/>
      <c r="BK27" s="52"/>
      <c r="BL27" s="51"/>
      <c r="BM27" s="52"/>
      <c r="BN27" s="51"/>
    </row>
    <row r="28" spans="1:66" ht="15">
      <c r="A28" s="85" t="s">
        <v>253</v>
      </c>
      <c r="B28" s="85" t="s">
        <v>253</v>
      </c>
      <c r="C28" s="53" t="s">
        <v>707</v>
      </c>
      <c r="D28" s="54">
        <v>3</v>
      </c>
      <c r="E28" s="65" t="s">
        <v>132</v>
      </c>
      <c r="F28" s="55">
        <v>32</v>
      </c>
      <c r="G28" s="53"/>
      <c r="H28" s="57"/>
      <c r="I28" s="56"/>
      <c r="J28" s="56"/>
      <c r="K28" s="36" t="s">
        <v>65</v>
      </c>
      <c r="L28" s="84">
        <v>28</v>
      </c>
      <c r="M28" s="84"/>
      <c r="N28" s="63"/>
      <c r="O28" s="87" t="s">
        <v>210</v>
      </c>
      <c r="P28" s="89">
        <v>43752.61989583333</v>
      </c>
      <c r="Q28" s="87" t="s">
        <v>265</v>
      </c>
      <c r="R28" s="90" t="s">
        <v>270</v>
      </c>
      <c r="S28" s="87" t="s">
        <v>271</v>
      </c>
      <c r="T28" s="87"/>
      <c r="U28" s="87"/>
      <c r="V28" s="90" t="s">
        <v>282</v>
      </c>
      <c r="W28" s="89">
        <v>43752.61989583333</v>
      </c>
      <c r="X28" s="93">
        <v>43752</v>
      </c>
      <c r="Y28" s="95" t="s">
        <v>298</v>
      </c>
      <c r="Z28" s="90" t="s">
        <v>311</v>
      </c>
      <c r="AA28" s="87"/>
      <c r="AB28" s="87"/>
      <c r="AC28" s="95" t="s">
        <v>324</v>
      </c>
      <c r="AD28" s="87"/>
      <c r="AE28" s="87" t="b">
        <v>0</v>
      </c>
      <c r="AF28" s="87">
        <v>7</v>
      </c>
      <c r="AG28" s="95" t="s">
        <v>325</v>
      </c>
      <c r="AH28" s="87" t="b">
        <v>0</v>
      </c>
      <c r="AI28" s="87" t="s">
        <v>327</v>
      </c>
      <c r="AJ28" s="87"/>
      <c r="AK28" s="95" t="s">
        <v>325</v>
      </c>
      <c r="AL28" s="87" t="b">
        <v>0</v>
      </c>
      <c r="AM28" s="87">
        <v>7</v>
      </c>
      <c r="AN28" s="95" t="s">
        <v>325</v>
      </c>
      <c r="AO28" s="87" t="s">
        <v>332</v>
      </c>
      <c r="AP28" s="87" t="b">
        <v>0</v>
      </c>
      <c r="AQ28" s="95" t="s">
        <v>324</v>
      </c>
      <c r="AR28" s="87" t="s">
        <v>260</v>
      </c>
      <c r="AS28" s="87">
        <v>0</v>
      </c>
      <c r="AT28" s="87">
        <v>0</v>
      </c>
      <c r="AU28" s="87"/>
      <c r="AV28" s="87"/>
      <c r="AW28" s="87"/>
      <c r="AX28" s="87"/>
      <c r="AY28" s="87"/>
      <c r="AZ28" s="87"/>
      <c r="BA28" s="87"/>
      <c r="BB28" s="87"/>
      <c r="BC28">
        <v>1</v>
      </c>
      <c r="BD28" s="86" t="str">
        <f>REPLACE(INDEX(GroupVertices[Group],MATCH(Edges[[#This Row],[Vertex 1]],GroupVertices[Vertex],0)),1,1,"")</f>
        <v>2</v>
      </c>
      <c r="BE28" s="86" t="str">
        <f>REPLACE(INDEX(GroupVertices[Group],MATCH(Edges[[#This Row],[Vertex 2]],GroupVertices[Vertex],0)),1,1,"")</f>
        <v>2</v>
      </c>
      <c r="BF28" s="51">
        <v>0</v>
      </c>
      <c r="BG28" s="52">
        <v>0</v>
      </c>
      <c r="BH28" s="51">
        <v>0</v>
      </c>
      <c r="BI28" s="52">
        <v>0</v>
      </c>
      <c r="BJ28" s="51">
        <v>0</v>
      </c>
      <c r="BK28" s="52">
        <v>0</v>
      </c>
      <c r="BL28" s="51">
        <v>19</v>
      </c>
      <c r="BM28" s="52">
        <v>100</v>
      </c>
      <c r="BN28" s="51">
        <v>19</v>
      </c>
    </row>
    <row r="29" spans="1:66" ht="15">
      <c r="A29" s="85" t="s">
        <v>253</v>
      </c>
      <c r="B29" s="85" t="s">
        <v>252</v>
      </c>
      <c r="C29" s="53" t="s">
        <v>707</v>
      </c>
      <c r="D29" s="54">
        <v>3</v>
      </c>
      <c r="E29" s="65" t="s">
        <v>132</v>
      </c>
      <c r="F29" s="55">
        <v>32</v>
      </c>
      <c r="G29" s="53"/>
      <c r="H29" s="57"/>
      <c r="I29" s="56"/>
      <c r="J29" s="56"/>
      <c r="K29" s="36" t="s">
        <v>65</v>
      </c>
      <c r="L29" s="84">
        <v>29</v>
      </c>
      <c r="M29" s="84"/>
      <c r="N29" s="63"/>
      <c r="O29" s="87" t="s">
        <v>260</v>
      </c>
      <c r="P29" s="89">
        <v>43783.52636574074</v>
      </c>
      <c r="Q29" s="87" t="s">
        <v>262</v>
      </c>
      <c r="R29" s="87"/>
      <c r="S29" s="87"/>
      <c r="T29" s="87" t="s">
        <v>253</v>
      </c>
      <c r="U29" s="87"/>
      <c r="V29" s="90" t="s">
        <v>282</v>
      </c>
      <c r="W29" s="89">
        <v>43783.52636574074</v>
      </c>
      <c r="X29" s="93">
        <v>43783</v>
      </c>
      <c r="Y29" s="95" t="s">
        <v>291</v>
      </c>
      <c r="Z29" s="90" t="s">
        <v>304</v>
      </c>
      <c r="AA29" s="87"/>
      <c r="AB29" s="87"/>
      <c r="AC29" s="95" t="s">
        <v>317</v>
      </c>
      <c r="AD29" s="87"/>
      <c r="AE29" s="87" t="b">
        <v>0</v>
      </c>
      <c r="AF29" s="87">
        <v>0</v>
      </c>
      <c r="AG29" s="95" t="s">
        <v>325</v>
      </c>
      <c r="AH29" s="87" t="b">
        <v>0</v>
      </c>
      <c r="AI29" s="87" t="s">
        <v>326</v>
      </c>
      <c r="AJ29" s="87"/>
      <c r="AK29" s="95" t="s">
        <v>325</v>
      </c>
      <c r="AL29" s="87" t="b">
        <v>0</v>
      </c>
      <c r="AM29" s="87">
        <v>6</v>
      </c>
      <c r="AN29" s="95" t="s">
        <v>316</v>
      </c>
      <c r="AO29" s="87" t="s">
        <v>331</v>
      </c>
      <c r="AP29" s="87" t="b">
        <v>0</v>
      </c>
      <c r="AQ29" s="95" t="s">
        <v>316</v>
      </c>
      <c r="AR29" s="87" t="s">
        <v>210</v>
      </c>
      <c r="AS29" s="87">
        <v>0</v>
      </c>
      <c r="AT29" s="87">
        <v>0</v>
      </c>
      <c r="AU29" s="87"/>
      <c r="AV29" s="87"/>
      <c r="AW29" s="87"/>
      <c r="AX29" s="87"/>
      <c r="AY29" s="87"/>
      <c r="AZ29" s="87"/>
      <c r="BA29" s="87"/>
      <c r="BB29" s="87"/>
      <c r="BC29">
        <v>1</v>
      </c>
      <c r="BD29" s="86" t="str">
        <f>REPLACE(INDEX(GroupVertices[Group],MATCH(Edges[[#This Row],[Vertex 1]],GroupVertices[Vertex],0)),1,1,"")</f>
        <v>2</v>
      </c>
      <c r="BE29" s="86" t="str">
        <f>REPLACE(INDEX(GroupVertices[Group],MATCH(Edges[[#This Row],[Vertex 2]],GroupVertices[Vertex],0)),1,1,"")</f>
        <v>2</v>
      </c>
      <c r="BF29" s="51">
        <v>0</v>
      </c>
      <c r="BG29" s="52">
        <v>0</v>
      </c>
      <c r="BH29" s="51">
        <v>0</v>
      </c>
      <c r="BI29" s="52">
        <v>0</v>
      </c>
      <c r="BJ29" s="51">
        <v>0</v>
      </c>
      <c r="BK29" s="52">
        <v>0</v>
      </c>
      <c r="BL29" s="51">
        <v>28</v>
      </c>
      <c r="BM29" s="52">
        <v>100</v>
      </c>
      <c r="BN29" s="51">
        <v>28</v>
      </c>
    </row>
    <row r="30" spans="1:66" ht="15">
      <c r="A30" s="85" t="s">
        <v>256</v>
      </c>
      <c r="B30" s="85" t="s">
        <v>253</v>
      </c>
      <c r="C30" s="53" t="s">
        <v>707</v>
      </c>
      <c r="D30" s="54">
        <v>3</v>
      </c>
      <c r="E30" s="65" t="s">
        <v>132</v>
      </c>
      <c r="F30" s="55">
        <v>32</v>
      </c>
      <c r="G30" s="53"/>
      <c r="H30" s="57"/>
      <c r="I30" s="56"/>
      <c r="J30" s="56"/>
      <c r="K30" s="36" t="s">
        <v>65</v>
      </c>
      <c r="L30" s="84">
        <v>30</v>
      </c>
      <c r="M30" s="84"/>
      <c r="N30" s="63"/>
      <c r="O30" s="87" t="s">
        <v>261</v>
      </c>
      <c r="P30" s="89">
        <v>43788.38716435185</v>
      </c>
      <c r="Q30" s="87" t="s">
        <v>266</v>
      </c>
      <c r="R30" s="87"/>
      <c r="S30" s="87"/>
      <c r="T30" s="87" t="s">
        <v>276</v>
      </c>
      <c r="U30" s="87"/>
      <c r="V30" s="90" t="s">
        <v>285</v>
      </c>
      <c r="W30" s="89">
        <v>43788.38716435185</v>
      </c>
      <c r="X30" s="93">
        <v>43788</v>
      </c>
      <c r="Y30" s="95" t="s">
        <v>297</v>
      </c>
      <c r="Z30" s="90" t="s">
        <v>310</v>
      </c>
      <c r="AA30" s="87"/>
      <c r="AB30" s="87"/>
      <c r="AC30" s="95" t="s">
        <v>323</v>
      </c>
      <c r="AD30" s="87"/>
      <c r="AE30" s="87" t="b">
        <v>0</v>
      </c>
      <c r="AF30" s="87">
        <v>0</v>
      </c>
      <c r="AG30" s="95" t="s">
        <v>325</v>
      </c>
      <c r="AH30" s="87" t="b">
        <v>0</v>
      </c>
      <c r="AI30" s="87" t="s">
        <v>327</v>
      </c>
      <c r="AJ30" s="87"/>
      <c r="AK30" s="95" t="s">
        <v>325</v>
      </c>
      <c r="AL30" s="87" t="b">
        <v>0</v>
      </c>
      <c r="AM30" s="87">
        <v>2</v>
      </c>
      <c r="AN30" s="95" t="s">
        <v>321</v>
      </c>
      <c r="AO30" s="87" t="s">
        <v>330</v>
      </c>
      <c r="AP30" s="87" t="b">
        <v>0</v>
      </c>
      <c r="AQ30" s="95" t="s">
        <v>321</v>
      </c>
      <c r="AR30" s="87" t="s">
        <v>210</v>
      </c>
      <c r="AS30" s="87">
        <v>0</v>
      </c>
      <c r="AT30" s="87">
        <v>0</v>
      </c>
      <c r="AU30" s="87"/>
      <c r="AV30" s="87"/>
      <c r="AW30" s="87"/>
      <c r="AX30" s="87"/>
      <c r="AY30" s="87"/>
      <c r="AZ30" s="87"/>
      <c r="BA30" s="87"/>
      <c r="BB30" s="87"/>
      <c r="BC30">
        <v>1</v>
      </c>
      <c r="BD30" s="86" t="str">
        <f>REPLACE(INDEX(GroupVertices[Group],MATCH(Edges[[#This Row],[Vertex 1]],GroupVertices[Vertex],0)),1,1,"")</f>
        <v>1</v>
      </c>
      <c r="BE30" s="86" t="str">
        <f>REPLACE(INDEX(GroupVertices[Group],MATCH(Edges[[#This Row],[Vertex 2]],GroupVertices[Vertex],0)),1,1,"")</f>
        <v>2</v>
      </c>
      <c r="BF30" s="51"/>
      <c r="BG30" s="52"/>
      <c r="BH30" s="51"/>
      <c r="BI30" s="52"/>
      <c r="BJ30" s="51"/>
      <c r="BK30" s="52"/>
      <c r="BL30" s="51"/>
      <c r="BM30" s="52"/>
      <c r="BN30" s="51"/>
    </row>
    <row r="31" spans="1:66" ht="15">
      <c r="A31" s="85" t="s">
        <v>256</v>
      </c>
      <c r="B31" s="85" t="s">
        <v>259</v>
      </c>
      <c r="C31" s="53" t="s">
        <v>707</v>
      </c>
      <c r="D31" s="54">
        <v>3</v>
      </c>
      <c r="E31" s="65" t="s">
        <v>132</v>
      </c>
      <c r="F31" s="55">
        <v>32</v>
      </c>
      <c r="G31" s="53"/>
      <c r="H31" s="57"/>
      <c r="I31" s="56"/>
      <c r="J31" s="56"/>
      <c r="K31" s="36" t="s">
        <v>65</v>
      </c>
      <c r="L31" s="84">
        <v>31</v>
      </c>
      <c r="M31" s="84"/>
      <c r="N31" s="63"/>
      <c r="O31" s="87" t="s">
        <v>261</v>
      </c>
      <c r="P31" s="89">
        <v>43788.38716435185</v>
      </c>
      <c r="Q31" s="87" t="s">
        <v>266</v>
      </c>
      <c r="R31" s="87"/>
      <c r="S31" s="87"/>
      <c r="T31" s="87" t="s">
        <v>276</v>
      </c>
      <c r="U31" s="87"/>
      <c r="V31" s="90" t="s">
        <v>285</v>
      </c>
      <c r="W31" s="89">
        <v>43788.38716435185</v>
      </c>
      <c r="X31" s="93">
        <v>43788</v>
      </c>
      <c r="Y31" s="95" t="s">
        <v>297</v>
      </c>
      <c r="Z31" s="90" t="s">
        <v>310</v>
      </c>
      <c r="AA31" s="87"/>
      <c r="AB31" s="87"/>
      <c r="AC31" s="95" t="s">
        <v>323</v>
      </c>
      <c r="AD31" s="87"/>
      <c r="AE31" s="87" t="b">
        <v>0</v>
      </c>
      <c r="AF31" s="87">
        <v>0</v>
      </c>
      <c r="AG31" s="95" t="s">
        <v>325</v>
      </c>
      <c r="AH31" s="87" t="b">
        <v>0</v>
      </c>
      <c r="AI31" s="87" t="s">
        <v>327</v>
      </c>
      <c r="AJ31" s="87"/>
      <c r="AK31" s="95" t="s">
        <v>325</v>
      </c>
      <c r="AL31" s="87" t="b">
        <v>0</v>
      </c>
      <c r="AM31" s="87">
        <v>2</v>
      </c>
      <c r="AN31" s="95" t="s">
        <v>321</v>
      </c>
      <c r="AO31" s="87" t="s">
        <v>330</v>
      </c>
      <c r="AP31" s="87" t="b">
        <v>0</v>
      </c>
      <c r="AQ31" s="95" t="s">
        <v>321</v>
      </c>
      <c r="AR31" s="87" t="s">
        <v>210</v>
      </c>
      <c r="AS31" s="87">
        <v>0</v>
      </c>
      <c r="AT31" s="87">
        <v>0</v>
      </c>
      <c r="AU31" s="87"/>
      <c r="AV31" s="87"/>
      <c r="AW31" s="87"/>
      <c r="AX31" s="87"/>
      <c r="AY31" s="87"/>
      <c r="AZ31" s="87"/>
      <c r="BA31" s="87"/>
      <c r="BB31" s="87"/>
      <c r="BC31">
        <v>1</v>
      </c>
      <c r="BD31" s="86" t="str">
        <f>REPLACE(INDEX(GroupVertices[Group],MATCH(Edges[[#This Row],[Vertex 1]],GroupVertices[Vertex],0)),1,1,"")</f>
        <v>1</v>
      </c>
      <c r="BE31" s="86" t="str">
        <f>REPLACE(INDEX(GroupVertices[Group],MATCH(Edges[[#This Row],[Vertex 2]],GroupVertices[Vertex],0)),1,1,"")</f>
        <v>1</v>
      </c>
      <c r="BF31" s="51"/>
      <c r="BG31" s="52"/>
      <c r="BH31" s="51"/>
      <c r="BI31" s="52"/>
      <c r="BJ31" s="51"/>
      <c r="BK31" s="52"/>
      <c r="BL31" s="51"/>
      <c r="BM31" s="52"/>
      <c r="BN31" s="51"/>
    </row>
    <row r="32" spans="1:66" ht="15">
      <c r="A32" s="85" t="s">
        <v>256</v>
      </c>
      <c r="B32" s="85" t="s">
        <v>252</v>
      </c>
      <c r="C32" s="53" t="s">
        <v>707</v>
      </c>
      <c r="D32" s="54">
        <v>3</v>
      </c>
      <c r="E32" s="65" t="s">
        <v>132</v>
      </c>
      <c r="F32" s="55">
        <v>32</v>
      </c>
      <c r="G32" s="53"/>
      <c r="H32" s="57"/>
      <c r="I32" s="56"/>
      <c r="J32" s="56"/>
      <c r="K32" s="36" t="s">
        <v>65</v>
      </c>
      <c r="L32" s="84">
        <v>32</v>
      </c>
      <c r="M32" s="84"/>
      <c r="N32" s="63"/>
      <c r="O32" s="87" t="s">
        <v>261</v>
      </c>
      <c r="P32" s="89">
        <v>43788.38716435185</v>
      </c>
      <c r="Q32" s="87" t="s">
        <v>266</v>
      </c>
      <c r="R32" s="87"/>
      <c r="S32" s="87"/>
      <c r="T32" s="87" t="s">
        <v>276</v>
      </c>
      <c r="U32" s="87"/>
      <c r="V32" s="90" t="s">
        <v>285</v>
      </c>
      <c r="W32" s="89">
        <v>43788.38716435185</v>
      </c>
      <c r="X32" s="93">
        <v>43788</v>
      </c>
      <c r="Y32" s="95" t="s">
        <v>297</v>
      </c>
      <c r="Z32" s="90" t="s">
        <v>310</v>
      </c>
      <c r="AA32" s="87"/>
      <c r="AB32" s="87"/>
      <c r="AC32" s="95" t="s">
        <v>323</v>
      </c>
      <c r="AD32" s="87"/>
      <c r="AE32" s="87" t="b">
        <v>0</v>
      </c>
      <c r="AF32" s="87">
        <v>0</v>
      </c>
      <c r="AG32" s="95" t="s">
        <v>325</v>
      </c>
      <c r="AH32" s="87" t="b">
        <v>0</v>
      </c>
      <c r="AI32" s="87" t="s">
        <v>327</v>
      </c>
      <c r="AJ32" s="87"/>
      <c r="AK32" s="95" t="s">
        <v>325</v>
      </c>
      <c r="AL32" s="87" t="b">
        <v>0</v>
      </c>
      <c r="AM32" s="87">
        <v>2</v>
      </c>
      <c r="AN32" s="95" t="s">
        <v>321</v>
      </c>
      <c r="AO32" s="87" t="s">
        <v>330</v>
      </c>
      <c r="AP32" s="87" t="b">
        <v>0</v>
      </c>
      <c r="AQ32" s="95" t="s">
        <v>321</v>
      </c>
      <c r="AR32" s="87" t="s">
        <v>210</v>
      </c>
      <c r="AS32" s="87">
        <v>0</v>
      </c>
      <c r="AT32" s="87">
        <v>0</v>
      </c>
      <c r="AU32" s="87"/>
      <c r="AV32" s="87"/>
      <c r="AW32" s="87"/>
      <c r="AX32" s="87"/>
      <c r="AY32" s="87"/>
      <c r="AZ32" s="87"/>
      <c r="BA32" s="87"/>
      <c r="BB32" s="87"/>
      <c r="BC32">
        <v>1</v>
      </c>
      <c r="BD32" s="86" t="str">
        <f>REPLACE(INDEX(GroupVertices[Group],MATCH(Edges[[#This Row],[Vertex 1]],GroupVertices[Vertex],0)),1,1,"")</f>
        <v>1</v>
      </c>
      <c r="BE32" s="86" t="str">
        <f>REPLACE(INDEX(GroupVertices[Group],MATCH(Edges[[#This Row],[Vertex 2]],GroupVertices[Vertex],0)),1,1,"")</f>
        <v>2</v>
      </c>
      <c r="BF32" s="51">
        <v>1</v>
      </c>
      <c r="BG32" s="52">
        <v>3.5714285714285716</v>
      </c>
      <c r="BH32" s="51">
        <v>0</v>
      </c>
      <c r="BI32" s="52">
        <v>0</v>
      </c>
      <c r="BJ32" s="51">
        <v>0</v>
      </c>
      <c r="BK32" s="52">
        <v>0</v>
      </c>
      <c r="BL32" s="51">
        <v>27</v>
      </c>
      <c r="BM32" s="52">
        <v>96.42857142857143</v>
      </c>
      <c r="BN32" s="51">
        <v>28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
    <dataValidation allowBlank="1" showErrorMessage="1" sqref="N2:N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
    <dataValidation allowBlank="1" showInputMessage="1" promptTitle="Edge Color" prompt="To select an optional edge color, right-click and select Select Color on the right-click menu." sqref="C3:C32"/>
    <dataValidation allowBlank="1" showInputMessage="1" promptTitle="Edge Width" prompt="Enter an optional edge width between 1 and 10." errorTitle="Invalid Edge Width" error="The optional edge width must be a whole number between 1 and 10." sqref="D3:D32"/>
    <dataValidation allowBlank="1" showInputMessage="1" promptTitle="Edge Opacity" prompt="Enter an optional edge opacity between 0 (transparent) and 100 (opaque)." errorTitle="Invalid Edge Opacity" error="The optional edge opacity must be a whole number between 0 and 10." sqref="F3:F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
      <formula1>ValidEdgeVisibilities</formula1>
    </dataValidation>
    <dataValidation allowBlank="1" showInputMessage="1" showErrorMessage="1" promptTitle="Vertex 1 Name" prompt="Enter the name of the edge's first vertex." sqref="A3:A32"/>
    <dataValidation allowBlank="1" showInputMessage="1" showErrorMessage="1" promptTitle="Vertex 2 Name" prompt="Enter the name of the edge's second vertex." sqref="B3:B32"/>
    <dataValidation allowBlank="1" showInputMessage="1" showErrorMessage="1" promptTitle="Edge Label" prompt="Enter an optional edge label." errorTitle="Invalid Edge Visibility" error="You have entered an unrecognized edge visibility.  Try selecting from the drop-down list instead." sqref="H3:H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
  </dataValidations>
  <hyperlinks>
    <hyperlink ref="R5" r:id="rId1" display="https://marketinganalyticssummit.de/"/>
    <hyperlink ref="R6" r:id="rId2" display="https://marketinganalyticssummit.de/programm/"/>
    <hyperlink ref="R14" r:id="rId3" display="https://marketinganalyticssummit.de/session/connect-to-the-power-of-social-network-analysis-how-to-gain-insights-from-social-media-data-with-nodexl/"/>
    <hyperlink ref="R15" r:id="rId4" display="https://marketinganalyticssummit.de/session/connect-to-the-power-of-social-network-analysis-how-to-gain-insights-from-social-media-data-with-nodexl/"/>
    <hyperlink ref="R16" r:id="rId5" display="https://marketinganalyticssummit.de/session/connect-to-the-power-of-social-network-analysis-how-to-gain-insights-from-social-media-data-with-nodexl/"/>
    <hyperlink ref="R17" r:id="rId6" display="https://marketinganalyticssummit.de/session/connect-to-the-power-of-social-network-analysis-how-to-gain-insights-from-social-media-data-with-nodexl/"/>
    <hyperlink ref="R18" r:id="rId7" display="https://marketinganalyticssummit.de/session/connect-to-the-power-of-social-network-analysis-how-to-gain-insights-from-social-media-data-with-nodexl/"/>
    <hyperlink ref="R28" r:id="rId8" display="https://marketinganalyticssummit.de/session/connect-to-the-power-of-social-network-analysis-how-to-gain-insights-from-social-media-data-with-nodexl/"/>
    <hyperlink ref="U6" r:id="rId9" display="https://pbs.twimg.com/media/EJow2HgWkAA4r7_.jpg"/>
    <hyperlink ref="V3" r:id="rId10" display="http://pbs.twimg.com/profile_images/558650482902573058/h9CkaT2R_normal.jpeg"/>
    <hyperlink ref="V4" r:id="rId11" display="http://pbs.twimg.com/profile_images/558650482902573058/h9CkaT2R_normal.jpeg"/>
    <hyperlink ref="V5" r:id="rId12" display="http://pbs.twimg.com/profile_images/706283719649177600/9RWC6Frg_normal.jpg"/>
    <hyperlink ref="V6" r:id="rId13" display="https://pbs.twimg.com/media/EJow2HgWkAA4r7_.jpg"/>
    <hyperlink ref="V7" r:id="rId14" display="http://pbs.twimg.com/profile_images/927694434753564677/shRd5D4A_normal.jpg"/>
    <hyperlink ref="V8" r:id="rId15" display="http://pbs.twimg.com/profile_images/690218859895373824/JEdDRzpE_normal.jpg"/>
    <hyperlink ref="V9" r:id="rId16" display="http://pbs.twimg.com/profile_images/849132774661308416/pa2Uplq1_normal.jpg"/>
    <hyperlink ref="V10" r:id="rId17" display="http://pbs.twimg.com/profile_images/1184702192336490499/xiuYhert_normal.jpg"/>
    <hyperlink ref="V11" r:id="rId18" display="http://pbs.twimg.com/profile_images/849133030237061120/6hUrNP0a_normal.jpg"/>
    <hyperlink ref="V12" r:id="rId19" display="http://pbs.twimg.com/profile_images/1184702192336490499/xiuYhert_normal.jpg"/>
    <hyperlink ref="V13" r:id="rId20" display="http://pbs.twimg.com/profile_images/1184702192336490499/xiuYhert_normal.jpg"/>
    <hyperlink ref="V14" r:id="rId21" display="http://pbs.twimg.com/profile_images/1184702192336490499/xiuYhert_normal.jpg"/>
    <hyperlink ref="V15" r:id="rId22" display="http://pbs.twimg.com/profile_images/1184702192336490499/xiuYhert_normal.jpg"/>
    <hyperlink ref="V16" r:id="rId23" display="http://pbs.twimg.com/profile_images/1184702192336490499/xiuYhert_normal.jpg"/>
    <hyperlink ref="V17" r:id="rId24" display="http://pbs.twimg.com/profile_images/1184702192336490499/xiuYhert_normal.jpg"/>
    <hyperlink ref="V18" r:id="rId25" display="http://pbs.twimg.com/profile_images/1184702192336490499/xiuYhert_normal.jpg"/>
    <hyperlink ref="V19" r:id="rId26" display="http://pbs.twimg.com/profile_images/849133030237061120/6hUrNP0a_normal.jpg"/>
    <hyperlink ref="V20" r:id="rId27" display="http://pbs.twimg.com/profile_images/1153733521292320769/Cj5z9SsC_normal.png"/>
    <hyperlink ref="V21" r:id="rId28" display="http://pbs.twimg.com/profile_images/849133030237061120/6hUrNP0a_normal.jpg"/>
    <hyperlink ref="V22" r:id="rId29" display="http://pbs.twimg.com/profile_images/849133030237061120/6hUrNP0a_normal.jpg"/>
    <hyperlink ref="V23" r:id="rId30" display="http://pbs.twimg.com/profile_images/849133030237061120/6hUrNP0a_normal.jpg"/>
    <hyperlink ref="V24" r:id="rId31" display="http://pbs.twimg.com/profile_images/849133030237061120/6hUrNP0a_normal.jpg"/>
    <hyperlink ref="V25" r:id="rId32" display="http://pbs.twimg.com/profile_images/849133030237061120/6hUrNP0a_normal.jpg"/>
    <hyperlink ref="V26" r:id="rId33" display="http://pbs.twimg.com/profile_images/1153733521292320769/Cj5z9SsC_normal.png"/>
    <hyperlink ref="V27" r:id="rId34" display="http://pbs.twimg.com/profile_images/1153733521292320769/Cj5z9SsC_normal.png"/>
    <hyperlink ref="V28" r:id="rId35" display="http://pbs.twimg.com/profile_images/849132774661308416/pa2Uplq1_normal.jpg"/>
    <hyperlink ref="V29" r:id="rId36" display="http://pbs.twimg.com/profile_images/849132774661308416/pa2Uplq1_normal.jpg"/>
    <hyperlink ref="V30" r:id="rId37" display="http://pbs.twimg.com/profile_images/1153733521292320769/Cj5z9SsC_normal.png"/>
    <hyperlink ref="V31" r:id="rId38" display="http://pbs.twimg.com/profile_images/1153733521292320769/Cj5z9SsC_normal.png"/>
    <hyperlink ref="V32" r:id="rId39" display="http://pbs.twimg.com/profile_images/1153733521292320769/Cj5z9SsC_normal.png"/>
    <hyperlink ref="Z3" r:id="rId40" display="https://twitter.com/metoscm/status/1194958730917502979"/>
    <hyperlink ref="Z4" r:id="rId41" display="https://twitter.com/metoscm/status/1194958730917502979"/>
    <hyperlink ref="Z5" r:id="rId42" display="https://twitter.com/jimsterne/status/1195698476455256066"/>
    <hyperlink ref="Z6" r:id="rId43" display="https://twitter.com/mas_deutschland/status/1196322359596191744"/>
    <hyperlink ref="Z7" r:id="rId44" display="https://twitter.com/nihiel/status/1196329466903093248"/>
    <hyperlink ref="Z8" r:id="rId45" display="https://twitter.com/digitalspacelab/status/1194954492502069248"/>
    <hyperlink ref="Z9" r:id="rId46" display="https://twitter.com/nodexl/status/1194957647151345665"/>
    <hyperlink ref="Z10" r:id="rId47" display="https://twitter.com/vivianfrancos/status/1195683266990395392"/>
    <hyperlink ref="Z11" r:id="rId48" display="https://twitter.com/smr_foundation/status/1194999996418052097"/>
    <hyperlink ref="Z12" r:id="rId49" display="https://twitter.com/vivianfrancos/status/1195683266990395392"/>
    <hyperlink ref="Z13" r:id="rId50" display="https://twitter.com/vivianfrancos/status/1195683360644980736"/>
    <hyperlink ref="Z14" r:id="rId51" display="https://twitter.com/vivianfrancos/status/1196693399249858560"/>
    <hyperlink ref="Z15" r:id="rId52" display="https://twitter.com/vivianfrancos/status/1196693399249858560"/>
    <hyperlink ref="Z16" r:id="rId53" display="https://twitter.com/vivianfrancos/status/1196693399249858560"/>
    <hyperlink ref="Z17" r:id="rId54" display="https://twitter.com/vivianfrancos/status/1196693399249858560"/>
    <hyperlink ref="Z18" r:id="rId55" display="https://twitter.com/vivianfrancos/status/1196693399249858560"/>
    <hyperlink ref="Z19" r:id="rId56" display="https://twitter.com/smr_foundation/status/1196694368478007296"/>
    <hyperlink ref="Z20" r:id="rId57" display="https://twitter.com/sonafpro/status/1196719141417340930"/>
    <hyperlink ref="Z21" r:id="rId58" display="https://twitter.com/smr_foundation/status/1194999996418052097"/>
    <hyperlink ref="Z22" r:id="rId59" display="https://twitter.com/smr_foundation/status/1196694368478007296"/>
    <hyperlink ref="Z23" r:id="rId60" display="https://twitter.com/smr_foundation/status/1196694368478007296"/>
    <hyperlink ref="Z24" r:id="rId61" display="https://twitter.com/smr_foundation/status/1196694368478007296"/>
    <hyperlink ref="Z25" r:id="rId62" display="https://twitter.com/smr_foundation/status/1196694368478007296"/>
    <hyperlink ref="Z26" r:id="rId63" display="https://twitter.com/sonafpro/status/1196719141417340930"/>
    <hyperlink ref="Z27" r:id="rId64" display="https://twitter.com/sonafpro/status/1196719141417340930"/>
    <hyperlink ref="Z28" r:id="rId65" display="https://twitter.com/nodexl/status/1183757514111963137"/>
    <hyperlink ref="Z29" r:id="rId66" display="https://twitter.com/nodexl/status/1194957647151345665"/>
    <hyperlink ref="Z30" r:id="rId67" display="https://twitter.com/sonafpro/status/1196719141417340930"/>
    <hyperlink ref="Z31" r:id="rId68" display="https://twitter.com/sonafpro/status/1196719141417340930"/>
    <hyperlink ref="Z32" r:id="rId69" display="https://twitter.com/sonafpro/status/1196719141417340930"/>
  </hyperlinks>
  <printOptions/>
  <pageMargins left="0.7" right="0.7" top="0.75" bottom="0.75" header="0.3" footer="0.3"/>
  <pageSetup horizontalDpi="600" verticalDpi="600" orientation="portrait" r:id="rId73"/>
  <legacyDrawing r:id="rId71"/>
  <tableParts>
    <tablePart r:id="rId7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8"/>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654</v>
      </c>
      <c r="B1" s="13" t="s">
        <v>655</v>
      </c>
      <c r="C1" s="13" t="s">
        <v>648</v>
      </c>
      <c r="D1" s="13" t="s">
        <v>649</v>
      </c>
      <c r="E1" s="13" t="s">
        <v>656</v>
      </c>
      <c r="F1" s="13" t="s">
        <v>144</v>
      </c>
      <c r="G1" s="13" t="s">
        <v>657</v>
      </c>
      <c r="H1" s="13" t="s">
        <v>658</v>
      </c>
      <c r="I1" s="13" t="s">
        <v>659</v>
      </c>
      <c r="J1" s="13" t="s">
        <v>660</v>
      </c>
      <c r="K1" s="13" t="s">
        <v>661</v>
      </c>
      <c r="L1" s="13" t="s">
        <v>662</v>
      </c>
    </row>
    <row r="2" spans="1:12" ht="15">
      <c r="A2" s="94" t="s">
        <v>500</v>
      </c>
      <c r="B2" s="94" t="s">
        <v>498</v>
      </c>
      <c r="C2" s="94">
        <v>5</v>
      </c>
      <c r="D2" s="133">
        <v>0.00918082628254022</v>
      </c>
      <c r="E2" s="133">
        <v>1.3283796034387378</v>
      </c>
      <c r="F2" s="94" t="s">
        <v>650</v>
      </c>
      <c r="G2" s="94" t="b">
        <v>0</v>
      </c>
      <c r="H2" s="94" t="b">
        <v>0</v>
      </c>
      <c r="I2" s="94" t="b">
        <v>0</v>
      </c>
      <c r="J2" s="94" t="b">
        <v>0</v>
      </c>
      <c r="K2" s="94" t="b">
        <v>0</v>
      </c>
      <c r="L2" s="94" t="b">
        <v>0</v>
      </c>
    </row>
    <row r="3" spans="1:12" ht="15">
      <c r="A3" s="94" t="s">
        <v>498</v>
      </c>
      <c r="B3" s="94" t="s">
        <v>506</v>
      </c>
      <c r="C3" s="94">
        <v>5</v>
      </c>
      <c r="D3" s="133">
        <v>0.00918082628254022</v>
      </c>
      <c r="E3" s="133">
        <v>1.3283796034387378</v>
      </c>
      <c r="F3" s="94" t="s">
        <v>650</v>
      </c>
      <c r="G3" s="94" t="b">
        <v>0</v>
      </c>
      <c r="H3" s="94" t="b">
        <v>0</v>
      </c>
      <c r="I3" s="94" t="b">
        <v>0</v>
      </c>
      <c r="J3" s="94" t="b">
        <v>0</v>
      </c>
      <c r="K3" s="94" t="b">
        <v>0</v>
      </c>
      <c r="L3" s="94" t="b">
        <v>0</v>
      </c>
    </row>
    <row r="4" spans="1:12" ht="15">
      <c r="A4" s="94" t="s">
        <v>506</v>
      </c>
      <c r="B4" s="94" t="s">
        <v>507</v>
      </c>
      <c r="C4" s="94">
        <v>5</v>
      </c>
      <c r="D4" s="133">
        <v>0.00918082628254022</v>
      </c>
      <c r="E4" s="133">
        <v>1.6294095991027189</v>
      </c>
      <c r="F4" s="94" t="s">
        <v>650</v>
      </c>
      <c r="G4" s="94" t="b">
        <v>0</v>
      </c>
      <c r="H4" s="94" t="b">
        <v>0</v>
      </c>
      <c r="I4" s="94" t="b">
        <v>0</v>
      </c>
      <c r="J4" s="94" t="b">
        <v>0</v>
      </c>
      <c r="K4" s="94" t="b">
        <v>0</v>
      </c>
      <c r="L4" s="94" t="b">
        <v>0</v>
      </c>
    </row>
    <row r="5" spans="1:12" ht="15">
      <c r="A5" s="94" t="s">
        <v>507</v>
      </c>
      <c r="B5" s="94" t="s">
        <v>508</v>
      </c>
      <c r="C5" s="94">
        <v>5</v>
      </c>
      <c r="D5" s="133">
        <v>0.00918082628254022</v>
      </c>
      <c r="E5" s="133">
        <v>1.6294095991027189</v>
      </c>
      <c r="F5" s="94" t="s">
        <v>650</v>
      </c>
      <c r="G5" s="94" t="b">
        <v>0</v>
      </c>
      <c r="H5" s="94" t="b">
        <v>0</v>
      </c>
      <c r="I5" s="94" t="b">
        <v>0</v>
      </c>
      <c r="J5" s="94" t="b">
        <v>0</v>
      </c>
      <c r="K5" s="94" t="b">
        <v>0</v>
      </c>
      <c r="L5" s="94" t="b">
        <v>0</v>
      </c>
    </row>
    <row r="6" spans="1:12" ht="15">
      <c r="A6" s="94" t="s">
        <v>508</v>
      </c>
      <c r="B6" s="94" t="s">
        <v>497</v>
      </c>
      <c r="C6" s="94">
        <v>5</v>
      </c>
      <c r="D6" s="133">
        <v>0.00918082628254022</v>
      </c>
      <c r="E6" s="133">
        <v>1.2869869182805127</v>
      </c>
      <c r="F6" s="94" t="s">
        <v>650</v>
      </c>
      <c r="G6" s="94" t="b">
        <v>0</v>
      </c>
      <c r="H6" s="94" t="b">
        <v>0</v>
      </c>
      <c r="I6" s="94" t="b">
        <v>0</v>
      </c>
      <c r="J6" s="94" t="b">
        <v>0</v>
      </c>
      <c r="K6" s="94" t="b">
        <v>0</v>
      </c>
      <c r="L6" s="94" t="b">
        <v>0</v>
      </c>
    </row>
    <row r="7" spans="1:12" ht="15">
      <c r="A7" s="94" t="s">
        <v>497</v>
      </c>
      <c r="B7" s="94" t="s">
        <v>509</v>
      </c>
      <c r="C7" s="94">
        <v>5</v>
      </c>
      <c r="D7" s="133">
        <v>0.00918082628254022</v>
      </c>
      <c r="E7" s="133">
        <v>1.425289616446794</v>
      </c>
      <c r="F7" s="94" t="s">
        <v>650</v>
      </c>
      <c r="G7" s="94" t="b">
        <v>0</v>
      </c>
      <c r="H7" s="94" t="b">
        <v>0</v>
      </c>
      <c r="I7" s="94" t="b">
        <v>0</v>
      </c>
      <c r="J7" s="94" t="b">
        <v>0</v>
      </c>
      <c r="K7" s="94" t="b">
        <v>0</v>
      </c>
      <c r="L7" s="94" t="b">
        <v>0</v>
      </c>
    </row>
    <row r="8" spans="1:12" ht="15">
      <c r="A8" s="94" t="s">
        <v>509</v>
      </c>
      <c r="B8" s="94" t="s">
        <v>510</v>
      </c>
      <c r="C8" s="94">
        <v>5</v>
      </c>
      <c r="D8" s="133">
        <v>0.00918082628254022</v>
      </c>
      <c r="E8" s="133">
        <v>1.6294095991027189</v>
      </c>
      <c r="F8" s="94" t="s">
        <v>650</v>
      </c>
      <c r="G8" s="94" t="b">
        <v>0</v>
      </c>
      <c r="H8" s="94" t="b">
        <v>0</v>
      </c>
      <c r="I8" s="94" t="b">
        <v>0</v>
      </c>
      <c r="J8" s="94" t="b">
        <v>0</v>
      </c>
      <c r="K8" s="94" t="b">
        <v>0</v>
      </c>
      <c r="L8" s="94" t="b">
        <v>0</v>
      </c>
    </row>
    <row r="9" spans="1:12" ht="15">
      <c r="A9" s="94" t="s">
        <v>510</v>
      </c>
      <c r="B9" s="94" t="s">
        <v>499</v>
      </c>
      <c r="C9" s="94">
        <v>5</v>
      </c>
      <c r="D9" s="133">
        <v>0.00918082628254022</v>
      </c>
      <c r="E9" s="133">
        <v>1.3283796034387378</v>
      </c>
      <c r="F9" s="94" t="s">
        <v>650</v>
      </c>
      <c r="G9" s="94" t="b">
        <v>0</v>
      </c>
      <c r="H9" s="94" t="b">
        <v>0</v>
      </c>
      <c r="I9" s="94" t="b">
        <v>0</v>
      </c>
      <c r="J9" s="94" t="b">
        <v>0</v>
      </c>
      <c r="K9" s="94" t="b">
        <v>0</v>
      </c>
      <c r="L9" s="94" t="b">
        <v>0</v>
      </c>
    </row>
    <row r="10" spans="1:12" ht="15">
      <c r="A10" s="94" t="s">
        <v>499</v>
      </c>
      <c r="B10" s="94" t="s">
        <v>511</v>
      </c>
      <c r="C10" s="94">
        <v>5</v>
      </c>
      <c r="D10" s="133">
        <v>0.00918082628254022</v>
      </c>
      <c r="E10" s="133">
        <v>1.3283796034387378</v>
      </c>
      <c r="F10" s="94" t="s">
        <v>650</v>
      </c>
      <c r="G10" s="94" t="b">
        <v>0</v>
      </c>
      <c r="H10" s="94" t="b">
        <v>0</v>
      </c>
      <c r="I10" s="94" t="b">
        <v>0</v>
      </c>
      <c r="J10" s="94" t="b">
        <v>0</v>
      </c>
      <c r="K10" s="94" t="b">
        <v>0</v>
      </c>
      <c r="L10" s="94" t="b">
        <v>0</v>
      </c>
    </row>
    <row r="11" spans="1:12" ht="15">
      <c r="A11" s="94" t="s">
        <v>511</v>
      </c>
      <c r="B11" s="94" t="s">
        <v>615</v>
      </c>
      <c r="C11" s="94">
        <v>5</v>
      </c>
      <c r="D11" s="133">
        <v>0.00918082628254022</v>
      </c>
      <c r="E11" s="133">
        <v>1.6294095991027189</v>
      </c>
      <c r="F11" s="94" t="s">
        <v>650</v>
      </c>
      <c r="G11" s="94" t="b">
        <v>0</v>
      </c>
      <c r="H11" s="94" t="b">
        <v>0</v>
      </c>
      <c r="I11" s="94" t="b">
        <v>0</v>
      </c>
      <c r="J11" s="94" t="b">
        <v>0</v>
      </c>
      <c r="K11" s="94" t="b">
        <v>0</v>
      </c>
      <c r="L11" s="94" t="b">
        <v>0</v>
      </c>
    </row>
    <row r="12" spans="1:12" ht="15">
      <c r="A12" s="94" t="s">
        <v>615</v>
      </c>
      <c r="B12" s="94" t="s">
        <v>257</v>
      </c>
      <c r="C12" s="94">
        <v>5</v>
      </c>
      <c r="D12" s="133">
        <v>0.00918082628254022</v>
      </c>
      <c r="E12" s="133">
        <v>1.6294095991027189</v>
      </c>
      <c r="F12" s="94" t="s">
        <v>650</v>
      </c>
      <c r="G12" s="94" t="b">
        <v>0</v>
      </c>
      <c r="H12" s="94" t="b">
        <v>0</v>
      </c>
      <c r="I12" s="94" t="b">
        <v>0</v>
      </c>
      <c r="J12" s="94" t="b">
        <v>0</v>
      </c>
      <c r="K12" s="94" t="b">
        <v>0</v>
      </c>
      <c r="L12" s="94" t="b">
        <v>0</v>
      </c>
    </row>
    <row r="13" spans="1:12" ht="15">
      <c r="A13" s="94" t="s">
        <v>257</v>
      </c>
      <c r="B13" s="94" t="s">
        <v>616</v>
      </c>
      <c r="C13" s="94">
        <v>5</v>
      </c>
      <c r="D13" s="133">
        <v>0.00918082628254022</v>
      </c>
      <c r="E13" s="133">
        <v>1.6294095991027189</v>
      </c>
      <c r="F13" s="94" t="s">
        <v>650</v>
      </c>
      <c r="G13" s="94" t="b">
        <v>0</v>
      </c>
      <c r="H13" s="94" t="b">
        <v>0</v>
      </c>
      <c r="I13" s="94" t="b">
        <v>0</v>
      </c>
      <c r="J13" s="94" t="b">
        <v>0</v>
      </c>
      <c r="K13" s="94" t="b">
        <v>0</v>
      </c>
      <c r="L13" s="94" t="b">
        <v>0</v>
      </c>
    </row>
    <row r="14" spans="1:12" ht="15">
      <c r="A14" s="94" t="s">
        <v>616</v>
      </c>
      <c r="B14" s="94" t="s">
        <v>617</v>
      </c>
      <c r="C14" s="94">
        <v>5</v>
      </c>
      <c r="D14" s="133">
        <v>0.00918082628254022</v>
      </c>
      <c r="E14" s="133">
        <v>1.6294095991027189</v>
      </c>
      <c r="F14" s="94" t="s">
        <v>650</v>
      </c>
      <c r="G14" s="94" t="b">
        <v>0</v>
      </c>
      <c r="H14" s="94" t="b">
        <v>0</v>
      </c>
      <c r="I14" s="94" t="b">
        <v>0</v>
      </c>
      <c r="J14" s="94" t="b">
        <v>0</v>
      </c>
      <c r="K14" s="94" t="b">
        <v>0</v>
      </c>
      <c r="L14" s="94" t="b">
        <v>0</v>
      </c>
    </row>
    <row r="15" spans="1:12" ht="15">
      <c r="A15" s="94" t="s">
        <v>617</v>
      </c>
      <c r="B15" s="94" t="s">
        <v>499</v>
      </c>
      <c r="C15" s="94">
        <v>5</v>
      </c>
      <c r="D15" s="133">
        <v>0.00918082628254022</v>
      </c>
      <c r="E15" s="133">
        <v>1.3283796034387378</v>
      </c>
      <c r="F15" s="94" t="s">
        <v>650</v>
      </c>
      <c r="G15" s="94" t="b">
        <v>0</v>
      </c>
      <c r="H15" s="94" t="b">
        <v>0</v>
      </c>
      <c r="I15" s="94" t="b">
        <v>0</v>
      </c>
      <c r="J15" s="94" t="b">
        <v>0</v>
      </c>
      <c r="K15" s="94" t="b">
        <v>0</v>
      </c>
      <c r="L15" s="94" t="b">
        <v>0</v>
      </c>
    </row>
    <row r="16" spans="1:12" ht="15">
      <c r="A16" s="94" t="s">
        <v>499</v>
      </c>
      <c r="B16" s="94" t="s">
        <v>618</v>
      </c>
      <c r="C16" s="94">
        <v>5</v>
      </c>
      <c r="D16" s="133">
        <v>0.00918082628254022</v>
      </c>
      <c r="E16" s="133">
        <v>1.3283796034387378</v>
      </c>
      <c r="F16" s="94" t="s">
        <v>650</v>
      </c>
      <c r="G16" s="94" t="b">
        <v>0</v>
      </c>
      <c r="H16" s="94" t="b">
        <v>0</v>
      </c>
      <c r="I16" s="94" t="b">
        <v>0</v>
      </c>
      <c r="J16" s="94" t="b">
        <v>0</v>
      </c>
      <c r="K16" s="94" t="b">
        <v>0</v>
      </c>
      <c r="L16" s="94" t="b">
        <v>0</v>
      </c>
    </row>
    <row r="17" spans="1:12" ht="15">
      <c r="A17" s="94" t="s">
        <v>618</v>
      </c>
      <c r="B17" s="94" t="s">
        <v>619</v>
      </c>
      <c r="C17" s="94">
        <v>5</v>
      </c>
      <c r="D17" s="133">
        <v>0.00918082628254022</v>
      </c>
      <c r="E17" s="133">
        <v>1.6294095991027189</v>
      </c>
      <c r="F17" s="94" t="s">
        <v>650</v>
      </c>
      <c r="G17" s="94" t="b">
        <v>0</v>
      </c>
      <c r="H17" s="94" t="b">
        <v>0</v>
      </c>
      <c r="I17" s="94" t="b">
        <v>0</v>
      </c>
      <c r="J17" s="94" t="b">
        <v>0</v>
      </c>
      <c r="K17" s="94" t="b">
        <v>0</v>
      </c>
      <c r="L17" s="94" t="b">
        <v>0</v>
      </c>
    </row>
    <row r="18" spans="1:12" ht="15">
      <c r="A18" s="94" t="s">
        <v>619</v>
      </c>
      <c r="B18" s="94" t="s">
        <v>496</v>
      </c>
      <c r="C18" s="94">
        <v>5</v>
      </c>
      <c r="D18" s="133">
        <v>0.00918082628254022</v>
      </c>
      <c r="E18" s="133">
        <v>1.425289616446794</v>
      </c>
      <c r="F18" s="94" t="s">
        <v>650</v>
      </c>
      <c r="G18" s="94" t="b">
        <v>0</v>
      </c>
      <c r="H18" s="94" t="b">
        <v>0</v>
      </c>
      <c r="I18" s="94" t="b">
        <v>0</v>
      </c>
      <c r="J18" s="94" t="b">
        <v>0</v>
      </c>
      <c r="K18" s="94" t="b">
        <v>0</v>
      </c>
      <c r="L18" s="94" t="b">
        <v>0</v>
      </c>
    </row>
    <row r="19" spans="1:12" ht="15">
      <c r="A19" s="94" t="s">
        <v>496</v>
      </c>
      <c r="B19" s="94" t="s">
        <v>620</v>
      </c>
      <c r="C19" s="94">
        <v>5</v>
      </c>
      <c r="D19" s="133">
        <v>0.00918082628254022</v>
      </c>
      <c r="E19" s="133">
        <v>1.3283796034387378</v>
      </c>
      <c r="F19" s="94" t="s">
        <v>650</v>
      </c>
      <c r="G19" s="94" t="b">
        <v>0</v>
      </c>
      <c r="H19" s="94" t="b">
        <v>0</v>
      </c>
      <c r="I19" s="94" t="b">
        <v>0</v>
      </c>
      <c r="J19" s="94" t="b">
        <v>0</v>
      </c>
      <c r="K19" s="94" t="b">
        <v>0</v>
      </c>
      <c r="L19" s="94" t="b">
        <v>0</v>
      </c>
    </row>
    <row r="20" spans="1:12" ht="15">
      <c r="A20" s="94" t="s">
        <v>496</v>
      </c>
      <c r="B20" s="94" t="s">
        <v>502</v>
      </c>
      <c r="C20" s="94">
        <v>3</v>
      </c>
      <c r="D20" s="133">
        <v>0.008453390675935942</v>
      </c>
      <c r="E20" s="133">
        <v>1.3283796034387378</v>
      </c>
      <c r="F20" s="94" t="s">
        <v>650</v>
      </c>
      <c r="G20" s="94" t="b">
        <v>0</v>
      </c>
      <c r="H20" s="94" t="b">
        <v>0</v>
      </c>
      <c r="I20" s="94" t="b">
        <v>0</v>
      </c>
      <c r="J20" s="94" t="b">
        <v>0</v>
      </c>
      <c r="K20" s="94" t="b">
        <v>0</v>
      </c>
      <c r="L20" s="94" t="b">
        <v>0</v>
      </c>
    </row>
    <row r="21" spans="1:12" ht="15">
      <c r="A21" s="94" t="s">
        <v>502</v>
      </c>
      <c r="B21" s="94" t="s">
        <v>252</v>
      </c>
      <c r="C21" s="94">
        <v>3</v>
      </c>
      <c r="D21" s="133">
        <v>0.008453390675935942</v>
      </c>
      <c r="E21" s="133">
        <v>1.8512583487190752</v>
      </c>
      <c r="F21" s="94" t="s">
        <v>650</v>
      </c>
      <c r="G21" s="94" t="b">
        <v>0</v>
      </c>
      <c r="H21" s="94" t="b">
        <v>0</v>
      </c>
      <c r="I21" s="94" t="b">
        <v>0</v>
      </c>
      <c r="J21" s="94" t="b">
        <v>0</v>
      </c>
      <c r="K21" s="94" t="b">
        <v>0</v>
      </c>
      <c r="L21" s="94" t="b">
        <v>0</v>
      </c>
    </row>
    <row r="22" spans="1:12" ht="15">
      <c r="A22" s="94" t="s">
        <v>252</v>
      </c>
      <c r="B22" s="94" t="s">
        <v>259</v>
      </c>
      <c r="C22" s="94">
        <v>3</v>
      </c>
      <c r="D22" s="133">
        <v>0.008453390675935942</v>
      </c>
      <c r="E22" s="133">
        <v>1.8512583487190752</v>
      </c>
      <c r="F22" s="94" t="s">
        <v>650</v>
      </c>
      <c r="G22" s="94" t="b">
        <v>0</v>
      </c>
      <c r="H22" s="94" t="b">
        <v>0</v>
      </c>
      <c r="I22" s="94" t="b">
        <v>0</v>
      </c>
      <c r="J22" s="94" t="b">
        <v>0</v>
      </c>
      <c r="K22" s="94" t="b">
        <v>0</v>
      </c>
      <c r="L22" s="94" t="b">
        <v>0</v>
      </c>
    </row>
    <row r="23" spans="1:12" ht="15">
      <c r="A23" s="94" t="s">
        <v>259</v>
      </c>
      <c r="B23" s="94" t="s">
        <v>497</v>
      </c>
      <c r="C23" s="94">
        <v>3</v>
      </c>
      <c r="D23" s="133">
        <v>0.008453390675935942</v>
      </c>
      <c r="E23" s="133">
        <v>1.2869869182805127</v>
      </c>
      <c r="F23" s="94" t="s">
        <v>650</v>
      </c>
      <c r="G23" s="94" t="b">
        <v>0</v>
      </c>
      <c r="H23" s="94" t="b">
        <v>0</v>
      </c>
      <c r="I23" s="94" t="b">
        <v>0</v>
      </c>
      <c r="J23" s="94" t="b">
        <v>0</v>
      </c>
      <c r="K23" s="94" t="b">
        <v>0</v>
      </c>
      <c r="L23" s="94" t="b">
        <v>0</v>
      </c>
    </row>
    <row r="24" spans="1:12" ht="15">
      <c r="A24" s="94" t="s">
        <v>497</v>
      </c>
      <c r="B24" s="94" t="s">
        <v>503</v>
      </c>
      <c r="C24" s="94">
        <v>3</v>
      </c>
      <c r="D24" s="133">
        <v>0.008453390675935942</v>
      </c>
      <c r="E24" s="133">
        <v>1.425289616446794</v>
      </c>
      <c r="F24" s="94" t="s">
        <v>650</v>
      </c>
      <c r="G24" s="94" t="b">
        <v>0</v>
      </c>
      <c r="H24" s="94" t="b">
        <v>0</v>
      </c>
      <c r="I24" s="94" t="b">
        <v>0</v>
      </c>
      <c r="J24" s="94" t="b">
        <v>0</v>
      </c>
      <c r="K24" s="94" t="b">
        <v>0</v>
      </c>
      <c r="L24" s="94" t="b">
        <v>0</v>
      </c>
    </row>
    <row r="25" spans="1:12" ht="15">
      <c r="A25" s="94" t="s">
        <v>503</v>
      </c>
      <c r="B25" s="94" t="s">
        <v>504</v>
      </c>
      <c r="C25" s="94">
        <v>3</v>
      </c>
      <c r="D25" s="133">
        <v>0.008453390675935942</v>
      </c>
      <c r="E25" s="133">
        <v>1.8512583487190752</v>
      </c>
      <c r="F25" s="94" t="s">
        <v>650</v>
      </c>
      <c r="G25" s="94" t="b">
        <v>0</v>
      </c>
      <c r="H25" s="94" t="b">
        <v>0</v>
      </c>
      <c r="I25" s="94" t="b">
        <v>0</v>
      </c>
      <c r="J25" s="94" t="b">
        <v>0</v>
      </c>
      <c r="K25" s="94" t="b">
        <v>0</v>
      </c>
      <c r="L25" s="94" t="b">
        <v>0</v>
      </c>
    </row>
    <row r="26" spans="1:12" ht="15">
      <c r="A26" s="94" t="s">
        <v>504</v>
      </c>
      <c r="B26" s="94" t="s">
        <v>253</v>
      </c>
      <c r="C26" s="94">
        <v>3</v>
      </c>
      <c r="D26" s="133">
        <v>0.008453390675935942</v>
      </c>
      <c r="E26" s="133">
        <v>1.8512583487190752</v>
      </c>
      <c r="F26" s="94" t="s">
        <v>650</v>
      </c>
      <c r="G26" s="94" t="b">
        <v>0</v>
      </c>
      <c r="H26" s="94" t="b">
        <v>0</v>
      </c>
      <c r="I26" s="94" t="b">
        <v>0</v>
      </c>
      <c r="J26" s="94" t="b">
        <v>0</v>
      </c>
      <c r="K26" s="94" t="b">
        <v>0</v>
      </c>
      <c r="L26" s="94" t="b">
        <v>0</v>
      </c>
    </row>
    <row r="27" spans="1:12" ht="15">
      <c r="A27" s="94" t="s">
        <v>253</v>
      </c>
      <c r="B27" s="94" t="s">
        <v>258</v>
      </c>
      <c r="C27" s="94">
        <v>3</v>
      </c>
      <c r="D27" s="133">
        <v>0.008453390675935942</v>
      </c>
      <c r="E27" s="133">
        <v>1.8512583487190752</v>
      </c>
      <c r="F27" s="94" t="s">
        <v>650</v>
      </c>
      <c r="G27" s="94" t="b">
        <v>0</v>
      </c>
      <c r="H27" s="94" t="b">
        <v>0</v>
      </c>
      <c r="I27" s="94" t="b">
        <v>0</v>
      </c>
      <c r="J27" s="94" t="b">
        <v>0</v>
      </c>
      <c r="K27" s="94" t="b">
        <v>0</v>
      </c>
      <c r="L27" s="94" t="b">
        <v>0</v>
      </c>
    </row>
    <row r="28" spans="1:12" ht="15">
      <c r="A28" s="94" t="s">
        <v>258</v>
      </c>
      <c r="B28" s="94" t="s">
        <v>255</v>
      </c>
      <c r="C28" s="94">
        <v>3</v>
      </c>
      <c r="D28" s="133">
        <v>0.008453390675935942</v>
      </c>
      <c r="E28" s="133">
        <v>1.8512583487190752</v>
      </c>
      <c r="F28" s="94" t="s">
        <v>650</v>
      </c>
      <c r="G28" s="94" t="b">
        <v>0</v>
      </c>
      <c r="H28" s="94" t="b">
        <v>0</v>
      </c>
      <c r="I28" s="94" t="b">
        <v>0</v>
      </c>
      <c r="J28" s="94" t="b">
        <v>0</v>
      </c>
      <c r="K28" s="94" t="b">
        <v>0</v>
      </c>
      <c r="L28" s="94" t="b">
        <v>0</v>
      </c>
    </row>
    <row r="29" spans="1:12" ht="15">
      <c r="A29" s="94" t="s">
        <v>255</v>
      </c>
      <c r="B29" s="94" t="s">
        <v>622</v>
      </c>
      <c r="C29" s="94">
        <v>3</v>
      </c>
      <c r="D29" s="133">
        <v>0.008453390675935942</v>
      </c>
      <c r="E29" s="133">
        <v>1.8512583487190752</v>
      </c>
      <c r="F29" s="94" t="s">
        <v>650</v>
      </c>
      <c r="G29" s="94" t="b">
        <v>0</v>
      </c>
      <c r="H29" s="94" t="b">
        <v>0</v>
      </c>
      <c r="I29" s="94" t="b">
        <v>0</v>
      </c>
      <c r="J29" s="94" t="b">
        <v>0</v>
      </c>
      <c r="K29" s="94" t="b">
        <v>0</v>
      </c>
      <c r="L29" s="94" t="b">
        <v>0</v>
      </c>
    </row>
    <row r="30" spans="1:12" ht="15">
      <c r="A30" s="94" t="s">
        <v>622</v>
      </c>
      <c r="B30" s="94" t="s">
        <v>623</v>
      </c>
      <c r="C30" s="94">
        <v>3</v>
      </c>
      <c r="D30" s="133">
        <v>0.008453390675935942</v>
      </c>
      <c r="E30" s="133">
        <v>1.8512583487190752</v>
      </c>
      <c r="F30" s="94" t="s">
        <v>650</v>
      </c>
      <c r="G30" s="94" t="b">
        <v>0</v>
      </c>
      <c r="H30" s="94" t="b">
        <v>0</v>
      </c>
      <c r="I30" s="94" t="b">
        <v>0</v>
      </c>
      <c r="J30" s="94" t="b">
        <v>0</v>
      </c>
      <c r="K30" s="94" t="b">
        <v>0</v>
      </c>
      <c r="L30" s="94" t="b">
        <v>0</v>
      </c>
    </row>
    <row r="31" spans="1:12" ht="15">
      <c r="A31" s="94" t="s">
        <v>623</v>
      </c>
      <c r="B31" s="94" t="s">
        <v>624</v>
      </c>
      <c r="C31" s="94">
        <v>3</v>
      </c>
      <c r="D31" s="133">
        <v>0.008453390675935942</v>
      </c>
      <c r="E31" s="133">
        <v>1.8512583487190752</v>
      </c>
      <c r="F31" s="94" t="s">
        <v>650</v>
      </c>
      <c r="G31" s="94" t="b">
        <v>0</v>
      </c>
      <c r="H31" s="94" t="b">
        <v>0</v>
      </c>
      <c r="I31" s="94" t="b">
        <v>0</v>
      </c>
      <c r="J31" s="94" t="b">
        <v>0</v>
      </c>
      <c r="K31" s="94" t="b">
        <v>0</v>
      </c>
      <c r="L31" s="94" t="b">
        <v>0</v>
      </c>
    </row>
    <row r="32" spans="1:12" ht="15">
      <c r="A32" s="94" t="s">
        <v>624</v>
      </c>
      <c r="B32" s="94" t="s">
        <v>625</v>
      </c>
      <c r="C32" s="94">
        <v>3</v>
      </c>
      <c r="D32" s="133">
        <v>0.008453390675935942</v>
      </c>
      <c r="E32" s="133">
        <v>1.8512583487190752</v>
      </c>
      <c r="F32" s="94" t="s">
        <v>650</v>
      </c>
      <c r="G32" s="94" t="b">
        <v>0</v>
      </c>
      <c r="H32" s="94" t="b">
        <v>0</v>
      </c>
      <c r="I32" s="94" t="b">
        <v>0</v>
      </c>
      <c r="J32" s="94" t="b">
        <v>0</v>
      </c>
      <c r="K32" s="94" t="b">
        <v>0</v>
      </c>
      <c r="L32" s="94" t="b">
        <v>0</v>
      </c>
    </row>
    <row r="33" spans="1:12" ht="15">
      <c r="A33" s="94" t="s">
        <v>625</v>
      </c>
      <c r="B33" s="94" t="s">
        <v>626</v>
      </c>
      <c r="C33" s="94">
        <v>3</v>
      </c>
      <c r="D33" s="133">
        <v>0.008453390675935942</v>
      </c>
      <c r="E33" s="133">
        <v>1.8512583487190752</v>
      </c>
      <c r="F33" s="94" t="s">
        <v>650</v>
      </c>
      <c r="G33" s="94" t="b">
        <v>0</v>
      </c>
      <c r="H33" s="94" t="b">
        <v>0</v>
      </c>
      <c r="I33" s="94" t="b">
        <v>0</v>
      </c>
      <c r="J33" s="94" t="b">
        <v>0</v>
      </c>
      <c r="K33" s="94" t="b">
        <v>0</v>
      </c>
      <c r="L33" s="94" t="b">
        <v>0</v>
      </c>
    </row>
    <row r="34" spans="1:12" ht="15">
      <c r="A34" s="94" t="s">
        <v>626</v>
      </c>
      <c r="B34" s="94" t="s">
        <v>627</v>
      </c>
      <c r="C34" s="94">
        <v>3</v>
      </c>
      <c r="D34" s="133">
        <v>0.008453390675935942</v>
      </c>
      <c r="E34" s="133">
        <v>1.8512583487190752</v>
      </c>
      <c r="F34" s="94" t="s">
        <v>650</v>
      </c>
      <c r="G34" s="94" t="b">
        <v>0</v>
      </c>
      <c r="H34" s="94" t="b">
        <v>0</v>
      </c>
      <c r="I34" s="94" t="b">
        <v>0</v>
      </c>
      <c r="J34" s="94" t="b">
        <v>1</v>
      </c>
      <c r="K34" s="94" t="b">
        <v>0</v>
      </c>
      <c r="L34" s="94" t="b">
        <v>0</v>
      </c>
    </row>
    <row r="35" spans="1:12" ht="15">
      <c r="A35" s="94" t="s">
        <v>627</v>
      </c>
      <c r="B35" s="94" t="s">
        <v>628</v>
      </c>
      <c r="C35" s="94">
        <v>3</v>
      </c>
      <c r="D35" s="133">
        <v>0.008453390675935942</v>
      </c>
      <c r="E35" s="133">
        <v>1.8512583487190752</v>
      </c>
      <c r="F35" s="94" t="s">
        <v>650</v>
      </c>
      <c r="G35" s="94" t="b">
        <v>1</v>
      </c>
      <c r="H35" s="94" t="b">
        <v>0</v>
      </c>
      <c r="I35" s="94" t="b">
        <v>0</v>
      </c>
      <c r="J35" s="94" t="b">
        <v>0</v>
      </c>
      <c r="K35" s="94" t="b">
        <v>0</v>
      </c>
      <c r="L35" s="94" t="b">
        <v>0</v>
      </c>
    </row>
    <row r="36" spans="1:12" ht="15">
      <c r="A36" s="94" t="s">
        <v>628</v>
      </c>
      <c r="B36" s="94" t="s">
        <v>629</v>
      </c>
      <c r="C36" s="94">
        <v>3</v>
      </c>
      <c r="D36" s="133">
        <v>0.008453390675935942</v>
      </c>
      <c r="E36" s="133">
        <v>1.8512583487190752</v>
      </c>
      <c r="F36" s="94" t="s">
        <v>650</v>
      </c>
      <c r="G36" s="94" t="b">
        <v>0</v>
      </c>
      <c r="H36" s="94" t="b">
        <v>0</v>
      </c>
      <c r="I36" s="94" t="b">
        <v>0</v>
      </c>
      <c r="J36" s="94" t="b">
        <v>0</v>
      </c>
      <c r="K36" s="94" t="b">
        <v>0</v>
      </c>
      <c r="L36" s="94" t="b">
        <v>0</v>
      </c>
    </row>
    <row r="37" spans="1:12" ht="15">
      <c r="A37" s="94" t="s">
        <v>629</v>
      </c>
      <c r="B37" s="94" t="s">
        <v>630</v>
      </c>
      <c r="C37" s="94">
        <v>3</v>
      </c>
      <c r="D37" s="133">
        <v>0.008453390675935942</v>
      </c>
      <c r="E37" s="133">
        <v>1.8512583487190752</v>
      </c>
      <c r="F37" s="94" t="s">
        <v>650</v>
      </c>
      <c r="G37" s="94" t="b">
        <v>0</v>
      </c>
      <c r="H37" s="94" t="b">
        <v>0</v>
      </c>
      <c r="I37" s="94" t="b">
        <v>0</v>
      </c>
      <c r="J37" s="94" t="b">
        <v>0</v>
      </c>
      <c r="K37" s="94" t="b">
        <v>0</v>
      </c>
      <c r="L37" s="94" t="b">
        <v>0</v>
      </c>
    </row>
    <row r="38" spans="1:12" ht="15">
      <c r="A38" s="94" t="s">
        <v>630</v>
      </c>
      <c r="B38" s="94" t="s">
        <v>631</v>
      </c>
      <c r="C38" s="94">
        <v>3</v>
      </c>
      <c r="D38" s="133">
        <v>0.008453390675935942</v>
      </c>
      <c r="E38" s="133">
        <v>1.8512583487190752</v>
      </c>
      <c r="F38" s="94" t="s">
        <v>650</v>
      </c>
      <c r="G38" s="94" t="b">
        <v>0</v>
      </c>
      <c r="H38" s="94" t="b">
        <v>0</v>
      </c>
      <c r="I38" s="94" t="b">
        <v>0</v>
      </c>
      <c r="J38" s="94" t="b">
        <v>0</v>
      </c>
      <c r="K38" s="94" t="b">
        <v>0</v>
      </c>
      <c r="L38" s="94" t="b">
        <v>0</v>
      </c>
    </row>
    <row r="39" spans="1:12" ht="15">
      <c r="A39" s="94" t="s">
        <v>631</v>
      </c>
      <c r="B39" s="94" t="s">
        <v>497</v>
      </c>
      <c r="C39" s="94">
        <v>3</v>
      </c>
      <c r="D39" s="133">
        <v>0.008453390675935942</v>
      </c>
      <c r="E39" s="133">
        <v>1.2869869182805127</v>
      </c>
      <c r="F39" s="94" t="s">
        <v>650</v>
      </c>
      <c r="G39" s="94" t="b">
        <v>0</v>
      </c>
      <c r="H39" s="94" t="b">
        <v>0</v>
      </c>
      <c r="I39" s="94" t="b">
        <v>0</v>
      </c>
      <c r="J39" s="94" t="b">
        <v>0</v>
      </c>
      <c r="K39" s="94" t="b">
        <v>0</v>
      </c>
      <c r="L39" s="94" t="b">
        <v>0</v>
      </c>
    </row>
    <row r="40" spans="1:12" ht="15">
      <c r="A40" s="94" t="s">
        <v>632</v>
      </c>
      <c r="B40" s="94" t="s">
        <v>633</v>
      </c>
      <c r="C40" s="94">
        <v>2</v>
      </c>
      <c r="D40" s="133">
        <v>0.007193923510113766</v>
      </c>
      <c r="E40" s="133">
        <v>2.0273496077747564</v>
      </c>
      <c r="F40" s="94" t="s">
        <v>650</v>
      </c>
      <c r="G40" s="94" t="b">
        <v>0</v>
      </c>
      <c r="H40" s="94" t="b">
        <v>0</v>
      </c>
      <c r="I40" s="94" t="b">
        <v>0</v>
      </c>
      <c r="J40" s="94" t="b">
        <v>0</v>
      </c>
      <c r="K40" s="94" t="b">
        <v>0</v>
      </c>
      <c r="L40" s="94" t="b">
        <v>0</v>
      </c>
    </row>
    <row r="41" spans="1:12" ht="15">
      <c r="A41" s="94" t="s">
        <v>633</v>
      </c>
      <c r="B41" s="94" t="s">
        <v>634</v>
      </c>
      <c r="C41" s="94">
        <v>2</v>
      </c>
      <c r="D41" s="133">
        <v>0.007193923510113766</v>
      </c>
      <c r="E41" s="133">
        <v>2.0273496077747564</v>
      </c>
      <c r="F41" s="94" t="s">
        <v>650</v>
      </c>
      <c r="G41" s="94" t="b">
        <v>0</v>
      </c>
      <c r="H41" s="94" t="b">
        <v>0</v>
      </c>
      <c r="I41" s="94" t="b">
        <v>0</v>
      </c>
      <c r="J41" s="94" t="b">
        <v>0</v>
      </c>
      <c r="K41" s="94" t="b">
        <v>0</v>
      </c>
      <c r="L41" s="94" t="b">
        <v>0</v>
      </c>
    </row>
    <row r="42" spans="1:12" ht="15">
      <c r="A42" s="94" t="s">
        <v>634</v>
      </c>
      <c r="B42" s="94" t="s">
        <v>498</v>
      </c>
      <c r="C42" s="94">
        <v>2</v>
      </c>
      <c r="D42" s="133">
        <v>0.007193923510113766</v>
      </c>
      <c r="E42" s="133">
        <v>1.3283796034387378</v>
      </c>
      <c r="F42" s="94" t="s">
        <v>650</v>
      </c>
      <c r="G42" s="94" t="b">
        <v>0</v>
      </c>
      <c r="H42" s="94" t="b">
        <v>0</v>
      </c>
      <c r="I42" s="94" t="b">
        <v>0</v>
      </c>
      <c r="J42" s="94" t="b">
        <v>0</v>
      </c>
      <c r="K42" s="94" t="b">
        <v>0</v>
      </c>
      <c r="L42" s="94" t="b">
        <v>0</v>
      </c>
    </row>
    <row r="43" spans="1:12" ht="15">
      <c r="A43" s="94" t="s">
        <v>498</v>
      </c>
      <c r="B43" s="94" t="s">
        <v>635</v>
      </c>
      <c r="C43" s="94">
        <v>2</v>
      </c>
      <c r="D43" s="133">
        <v>0.007193923510113766</v>
      </c>
      <c r="E43" s="133">
        <v>1.3283796034387378</v>
      </c>
      <c r="F43" s="94" t="s">
        <v>650</v>
      </c>
      <c r="G43" s="94" t="b">
        <v>0</v>
      </c>
      <c r="H43" s="94" t="b">
        <v>0</v>
      </c>
      <c r="I43" s="94" t="b">
        <v>0</v>
      </c>
      <c r="J43" s="94" t="b">
        <v>0</v>
      </c>
      <c r="K43" s="94" t="b">
        <v>0</v>
      </c>
      <c r="L43" s="94" t="b">
        <v>0</v>
      </c>
    </row>
    <row r="44" spans="1:12" ht="15">
      <c r="A44" s="94" t="s">
        <v>635</v>
      </c>
      <c r="B44" s="94" t="s">
        <v>621</v>
      </c>
      <c r="C44" s="94">
        <v>2</v>
      </c>
      <c r="D44" s="133">
        <v>0.007193923510113766</v>
      </c>
      <c r="E44" s="133">
        <v>1.7263196121107753</v>
      </c>
      <c r="F44" s="94" t="s">
        <v>650</v>
      </c>
      <c r="G44" s="94" t="b">
        <v>0</v>
      </c>
      <c r="H44" s="94" t="b">
        <v>0</v>
      </c>
      <c r="I44" s="94" t="b">
        <v>0</v>
      </c>
      <c r="J44" s="94" t="b">
        <v>0</v>
      </c>
      <c r="K44" s="94" t="b">
        <v>0</v>
      </c>
      <c r="L44" s="94" t="b">
        <v>0</v>
      </c>
    </row>
    <row r="45" spans="1:12" ht="15">
      <c r="A45" s="94" t="s">
        <v>621</v>
      </c>
      <c r="B45" s="94" t="s">
        <v>636</v>
      </c>
      <c r="C45" s="94">
        <v>2</v>
      </c>
      <c r="D45" s="133">
        <v>0.007193923510113766</v>
      </c>
      <c r="E45" s="133">
        <v>1.7263196121107753</v>
      </c>
      <c r="F45" s="94" t="s">
        <v>650</v>
      </c>
      <c r="G45" s="94" t="b">
        <v>0</v>
      </c>
      <c r="H45" s="94" t="b">
        <v>0</v>
      </c>
      <c r="I45" s="94" t="b">
        <v>0</v>
      </c>
      <c r="J45" s="94" t="b">
        <v>0</v>
      </c>
      <c r="K45" s="94" t="b">
        <v>0</v>
      </c>
      <c r="L45" s="94" t="b">
        <v>0</v>
      </c>
    </row>
    <row r="46" spans="1:12" ht="15">
      <c r="A46" s="94" t="s">
        <v>636</v>
      </c>
      <c r="B46" s="94" t="s">
        <v>637</v>
      </c>
      <c r="C46" s="94">
        <v>2</v>
      </c>
      <c r="D46" s="133">
        <v>0.007193923510113766</v>
      </c>
      <c r="E46" s="133">
        <v>2.0273496077747564</v>
      </c>
      <c r="F46" s="94" t="s">
        <v>650</v>
      </c>
      <c r="G46" s="94" t="b">
        <v>0</v>
      </c>
      <c r="H46" s="94" t="b">
        <v>0</v>
      </c>
      <c r="I46" s="94" t="b">
        <v>0</v>
      </c>
      <c r="J46" s="94" t="b">
        <v>0</v>
      </c>
      <c r="K46" s="94" t="b">
        <v>0</v>
      </c>
      <c r="L46" s="94" t="b">
        <v>0</v>
      </c>
    </row>
    <row r="47" spans="1:12" ht="15">
      <c r="A47" s="94" t="s">
        <v>637</v>
      </c>
      <c r="B47" s="94" t="s">
        <v>638</v>
      </c>
      <c r="C47" s="94">
        <v>2</v>
      </c>
      <c r="D47" s="133">
        <v>0.007193923510113766</v>
      </c>
      <c r="E47" s="133">
        <v>2.0273496077747564</v>
      </c>
      <c r="F47" s="94" t="s">
        <v>650</v>
      </c>
      <c r="G47" s="94" t="b">
        <v>0</v>
      </c>
      <c r="H47" s="94" t="b">
        <v>0</v>
      </c>
      <c r="I47" s="94" t="b">
        <v>0</v>
      </c>
      <c r="J47" s="94" t="b">
        <v>0</v>
      </c>
      <c r="K47" s="94" t="b">
        <v>0</v>
      </c>
      <c r="L47" s="94" t="b">
        <v>0</v>
      </c>
    </row>
    <row r="48" spans="1:12" ht="15">
      <c r="A48" s="94" t="s">
        <v>638</v>
      </c>
      <c r="B48" s="94" t="s">
        <v>621</v>
      </c>
      <c r="C48" s="94">
        <v>2</v>
      </c>
      <c r="D48" s="133">
        <v>0.007193923510113766</v>
      </c>
      <c r="E48" s="133">
        <v>1.7263196121107753</v>
      </c>
      <c r="F48" s="94" t="s">
        <v>650</v>
      </c>
      <c r="G48" s="94" t="b">
        <v>0</v>
      </c>
      <c r="H48" s="94" t="b">
        <v>0</v>
      </c>
      <c r="I48" s="94" t="b">
        <v>0</v>
      </c>
      <c r="J48" s="94" t="b">
        <v>0</v>
      </c>
      <c r="K48" s="94" t="b">
        <v>0</v>
      </c>
      <c r="L48" s="94" t="b">
        <v>0</v>
      </c>
    </row>
    <row r="49" spans="1:12" ht="15">
      <c r="A49" s="94" t="s">
        <v>621</v>
      </c>
      <c r="B49" s="94" t="s">
        <v>639</v>
      </c>
      <c r="C49" s="94">
        <v>2</v>
      </c>
      <c r="D49" s="133">
        <v>0.007193923510113766</v>
      </c>
      <c r="E49" s="133">
        <v>1.7263196121107753</v>
      </c>
      <c r="F49" s="94" t="s">
        <v>650</v>
      </c>
      <c r="G49" s="94" t="b">
        <v>0</v>
      </c>
      <c r="H49" s="94" t="b">
        <v>0</v>
      </c>
      <c r="I49" s="94" t="b">
        <v>0</v>
      </c>
      <c r="J49" s="94" t="b">
        <v>0</v>
      </c>
      <c r="K49" s="94" t="b">
        <v>0</v>
      </c>
      <c r="L49" s="94" t="b">
        <v>0</v>
      </c>
    </row>
    <row r="50" spans="1:12" ht="15">
      <c r="A50" s="94" t="s">
        <v>639</v>
      </c>
      <c r="B50" s="94" t="s">
        <v>640</v>
      </c>
      <c r="C50" s="94">
        <v>2</v>
      </c>
      <c r="D50" s="133">
        <v>0.007193923510113766</v>
      </c>
      <c r="E50" s="133">
        <v>2.0273496077747564</v>
      </c>
      <c r="F50" s="94" t="s">
        <v>650</v>
      </c>
      <c r="G50" s="94" t="b">
        <v>0</v>
      </c>
      <c r="H50" s="94" t="b">
        <v>0</v>
      </c>
      <c r="I50" s="94" t="b">
        <v>0</v>
      </c>
      <c r="J50" s="94" t="b">
        <v>0</v>
      </c>
      <c r="K50" s="94" t="b">
        <v>0</v>
      </c>
      <c r="L50" s="94" t="b">
        <v>0</v>
      </c>
    </row>
    <row r="51" spans="1:12" ht="15">
      <c r="A51" s="94" t="s">
        <v>513</v>
      </c>
      <c r="B51" s="94" t="s">
        <v>514</v>
      </c>
      <c r="C51" s="94">
        <v>2</v>
      </c>
      <c r="D51" s="133">
        <v>0.007193923510113766</v>
      </c>
      <c r="E51" s="133">
        <v>2.0273496077747564</v>
      </c>
      <c r="F51" s="94" t="s">
        <v>650</v>
      </c>
      <c r="G51" s="94" t="b">
        <v>0</v>
      </c>
      <c r="H51" s="94" t="b">
        <v>0</v>
      </c>
      <c r="I51" s="94" t="b">
        <v>0</v>
      </c>
      <c r="J51" s="94" t="b">
        <v>0</v>
      </c>
      <c r="K51" s="94" t="b">
        <v>0</v>
      </c>
      <c r="L51" s="94" t="b">
        <v>0</v>
      </c>
    </row>
    <row r="52" spans="1:12" ht="15">
      <c r="A52" s="94" t="s">
        <v>514</v>
      </c>
      <c r="B52" s="94" t="s">
        <v>496</v>
      </c>
      <c r="C52" s="94">
        <v>2</v>
      </c>
      <c r="D52" s="133">
        <v>0.007193923510113766</v>
      </c>
      <c r="E52" s="133">
        <v>1.425289616446794</v>
      </c>
      <c r="F52" s="94" t="s">
        <v>650</v>
      </c>
      <c r="G52" s="94" t="b">
        <v>0</v>
      </c>
      <c r="H52" s="94" t="b">
        <v>0</v>
      </c>
      <c r="I52" s="94" t="b">
        <v>0</v>
      </c>
      <c r="J52" s="94" t="b">
        <v>0</v>
      </c>
      <c r="K52" s="94" t="b">
        <v>0</v>
      </c>
      <c r="L52" s="94" t="b">
        <v>0</v>
      </c>
    </row>
    <row r="53" spans="1:12" ht="15">
      <c r="A53" s="94" t="s">
        <v>496</v>
      </c>
      <c r="B53" s="94" t="s">
        <v>498</v>
      </c>
      <c r="C53" s="94">
        <v>2</v>
      </c>
      <c r="D53" s="133">
        <v>0.007193923510113766</v>
      </c>
      <c r="E53" s="133">
        <v>0.629409599102719</v>
      </c>
      <c r="F53" s="94" t="s">
        <v>650</v>
      </c>
      <c r="G53" s="94" t="b">
        <v>0</v>
      </c>
      <c r="H53" s="94" t="b">
        <v>0</v>
      </c>
      <c r="I53" s="94" t="b">
        <v>0</v>
      </c>
      <c r="J53" s="94" t="b">
        <v>0</v>
      </c>
      <c r="K53" s="94" t="b">
        <v>0</v>
      </c>
      <c r="L53" s="94" t="b">
        <v>0</v>
      </c>
    </row>
    <row r="54" spans="1:12" ht="15">
      <c r="A54" s="94" t="s">
        <v>498</v>
      </c>
      <c r="B54" s="94" t="s">
        <v>515</v>
      </c>
      <c r="C54" s="94">
        <v>2</v>
      </c>
      <c r="D54" s="133">
        <v>0.007193923510113766</v>
      </c>
      <c r="E54" s="133">
        <v>1.3283796034387378</v>
      </c>
      <c r="F54" s="94" t="s">
        <v>650</v>
      </c>
      <c r="G54" s="94" t="b">
        <v>0</v>
      </c>
      <c r="H54" s="94" t="b">
        <v>0</v>
      </c>
      <c r="I54" s="94" t="b">
        <v>0</v>
      </c>
      <c r="J54" s="94" t="b">
        <v>0</v>
      </c>
      <c r="K54" s="94" t="b">
        <v>0</v>
      </c>
      <c r="L54" s="94" t="b">
        <v>0</v>
      </c>
    </row>
    <row r="55" spans="1:12" ht="15">
      <c r="A55" s="94" t="s">
        <v>515</v>
      </c>
      <c r="B55" s="94" t="s">
        <v>516</v>
      </c>
      <c r="C55" s="94">
        <v>2</v>
      </c>
      <c r="D55" s="133">
        <v>0.007193923510113766</v>
      </c>
      <c r="E55" s="133">
        <v>2.0273496077747564</v>
      </c>
      <c r="F55" s="94" t="s">
        <v>650</v>
      </c>
      <c r="G55" s="94" t="b">
        <v>0</v>
      </c>
      <c r="H55" s="94" t="b">
        <v>0</v>
      </c>
      <c r="I55" s="94" t="b">
        <v>0</v>
      </c>
      <c r="J55" s="94" t="b">
        <v>0</v>
      </c>
      <c r="K55" s="94" t="b">
        <v>0</v>
      </c>
      <c r="L55" s="94" t="b">
        <v>0</v>
      </c>
    </row>
    <row r="56" spans="1:12" ht="15">
      <c r="A56" s="94" t="s">
        <v>516</v>
      </c>
      <c r="B56" s="94" t="s">
        <v>517</v>
      </c>
      <c r="C56" s="94">
        <v>2</v>
      </c>
      <c r="D56" s="133">
        <v>0.007193923510113766</v>
      </c>
      <c r="E56" s="133">
        <v>2.0273496077747564</v>
      </c>
      <c r="F56" s="94" t="s">
        <v>650</v>
      </c>
      <c r="G56" s="94" t="b">
        <v>0</v>
      </c>
      <c r="H56" s="94" t="b">
        <v>0</v>
      </c>
      <c r="I56" s="94" t="b">
        <v>0</v>
      </c>
      <c r="J56" s="94" t="b">
        <v>0</v>
      </c>
      <c r="K56" s="94" t="b">
        <v>0</v>
      </c>
      <c r="L56" s="94" t="b">
        <v>0</v>
      </c>
    </row>
    <row r="57" spans="1:12" ht="15">
      <c r="A57" s="94" t="s">
        <v>517</v>
      </c>
      <c r="B57" s="94" t="s">
        <v>518</v>
      </c>
      <c r="C57" s="94">
        <v>2</v>
      </c>
      <c r="D57" s="133">
        <v>0.007193923510113766</v>
      </c>
      <c r="E57" s="133">
        <v>2.0273496077747564</v>
      </c>
      <c r="F57" s="94" t="s">
        <v>650</v>
      </c>
      <c r="G57" s="94" t="b">
        <v>0</v>
      </c>
      <c r="H57" s="94" t="b">
        <v>0</v>
      </c>
      <c r="I57" s="94" t="b">
        <v>0</v>
      </c>
      <c r="J57" s="94" t="b">
        <v>0</v>
      </c>
      <c r="K57" s="94" t="b">
        <v>0</v>
      </c>
      <c r="L57" s="94" t="b">
        <v>0</v>
      </c>
    </row>
    <row r="58" spans="1:12" ht="15">
      <c r="A58" s="94" t="s">
        <v>518</v>
      </c>
      <c r="B58" s="94" t="s">
        <v>519</v>
      </c>
      <c r="C58" s="94">
        <v>2</v>
      </c>
      <c r="D58" s="133">
        <v>0.007193923510113766</v>
      </c>
      <c r="E58" s="133">
        <v>2.0273496077747564</v>
      </c>
      <c r="F58" s="94" t="s">
        <v>650</v>
      </c>
      <c r="G58" s="94" t="b">
        <v>0</v>
      </c>
      <c r="H58" s="94" t="b">
        <v>0</v>
      </c>
      <c r="I58" s="94" t="b">
        <v>0</v>
      </c>
      <c r="J58" s="94" t="b">
        <v>0</v>
      </c>
      <c r="K58" s="94" t="b">
        <v>0</v>
      </c>
      <c r="L58" s="94" t="b">
        <v>0</v>
      </c>
    </row>
    <row r="59" spans="1:12" ht="15">
      <c r="A59" s="94" t="s">
        <v>519</v>
      </c>
      <c r="B59" s="94" t="s">
        <v>520</v>
      </c>
      <c r="C59" s="94">
        <v>2</v>
      </c>
      <c r="D59" s="133">
        <v>0.007193923510113766</v>
      </c>
      <c r="E59" s="133">
        <v>2.0273496077747564</v>
      </c>
      <c r="F59" s="94" t="s">
        <v>650</v>
      </c>
      <c r="G59" s="94" t="b">
        <v>0</v>
      </c>
      <c r="H59" s="94" t="b">
        <v>0</v>
      </c>
      <c r="I59" s="94" t="b">
        <v>0</v>
      </c>
      <c r="J59" s="94" t="b">
        <v>0</v>
      </c>
      <c r="K59" s="94" t="b">
        <v>0</v>
      </c>
      <c r="L59" s="94" t="b">
        <v>0</v>
      </c>
    </row>
    <row r="60" spans="1:12" ht="15">
      <c r="A60" s="94" t="s">
        <v>520</v>
      </c>
      <c r="B60" s="94" t="s">
        <v>641</v>
      </c>
      <c r="C60" s="94">
        <v>2</v>
      </c>
      <c r="D60" s="133">
        <v>0.007193923510113766</v>
      </c>
      <c r="E60" s="133">
        <v>2.0273496077747564</v>
      </c>
      <c r="F60" s="94" t="s">
        <v>650</v>
      </c>
      <c r="G60" s="94" t="b">
        <v>0</v>
      </c>
      <c r="H60" s="94" t="b">
        <v>0</v>
      </c>
      <c r="I60" s="94" t="b">
        <v>0</v>
      </c>
      <c r="J60" s="94" t="b">
        <v>0</v>
      </c>
      <c r="K60" s="94" t="b">
        <v>0</v>
      </c>
      <c r="L60" s="94" t="b">
        <v>0</v>
      </c>
    </row>
    <row r="61" spans="1:12" ht="15">
      <c r="A61" s="94" t="s">
        <v>641</v>
      </c>
      <c r="B61" s="94" t="s">
        <v>642</v>
      </c>
      <c r="C61" s="94">
        <v>2</v>
      </c>
      <c r="D61" s="133">
        <v>0.007193923510113766</v>
      </c>
      <c r="E61" s="133">
        <v>2.0273496077747564</v>
      </c>
      <c r="F61" s="94" t="s">
        <v>650</v>
      </c>
      <c r="G61" s="94" t="b">
        <v>0</v>
      </c>
      <c r="H61" s="94" t="b">
        <v>0</v>
      </c>
      <c r="I61" s="94" t="b">
        <v>0</v>
      </c>
      <c r="J61" s="94" t="b">
        <v>0</v>
      </c>
      <c r="K61" s="94" t="b">
        <v>0</v>
      </c>
      <c r="L61" s="94" t="b">
        <v>0</v>
      </c>
    </row>
    <row r="62" spans="1:12" ht="15">
      <c r="A62" s="94" t="s">
        <v>642</v>
      </c>
      <c r="B62" s="94" t="s">
        <v>643</v>
      </c>
      <c r="C62" s="94">
        <v>2</v>
      </c>
      <c r="D62" s="133">
        <v>0.007193923510113766</v>
      </c>
      <c r="E62" s="133">
        <v>2.0273496077747564</v>
      </c>
      <c r="F62" s="94" t="s">
        <v>650</v>
      </c>
      <c r="G62" s="94" t="b">
        <v>0</v>
      </c>
      <c r="H62" s="94" t="b">
        <v>0</v>
      </c>
      <c r="I62" s="94" t="b">
        <v>0</v>
      </c>
      <c r="J62" s="94" t="b">
        <v>0</v>
      </c>
      <c r="K62" s="94" t="b">
        <v>0</v>
      </c>
      <c r="L62" s="94" t="b">
        <v>0</v>
      </c>
    </row>
    <row r="63" spans="1:12" ht="15">
      <c r="A63" s="94" t="s">
        <v>643</v>
      </c>
      <c r="B63" s="94" t="s">
        <v>644</v>
      </c>
      <c r="C63" s="94">
        <v>2</v>
      </c>
      <c r="D63" s="133">
        <v>0.007193923510113766</v>
      </c>
      <c r="E63" s="133">
        <v>2.0273496077747564</v>
      </c>
      <c r="F63" s="94" t="s">
        <v>650</v>
      </c>
      <c r="G63" s="94" t="b">
        <v>0</v>
      </c>
      <c r="H63" s="94" t="b">
        <v>0</v>
      </c>
      <c r="I63" s="94" t="b">
        <v>0</v>
      </c>
      <c r="J63" s="94" t="b">
        <v>0</v>
      </c>
      <c r="K63" s="94" t="b">
        <v>0</v>
      </c>
      <c r="L63" s="94" t="b">
        <v>0</v>
      </c>
    </row>
    <row r="64" spans="1:12" ht="15">
      <c r="A64" s="94" t="s">
        <v>644</v>
      </c>
      <c r="B64" s="94" t="s">
        <v>645</v>
      </c>
      <c r="C64" s="94">
        <v>2</v>
      </c>
      <c r="D64" s="133">
        <v>0.007193923510113766</v>
      </c>
      <c r="E64" s="133">
        <v>2.0273496077747564</v>
      </c>
      <c r="F64" s="94" t="s">
        <v>650</v>
      </c>
      <c r="G64" s="94" t="b">
        <v>0</v>
      </c>
      <c r="H64" s="94" t="b">
        <v>0</v>
      </c>
      <c r="I64" s="94" t="b">
        <v>0</v>
      </c>
      <c r="J64" s="94" t="b">
        <v>0</v>
      </c>
      <c r="K64" s="94" t="b">
        <v>0</v>
      </c>
      <c r="L64" s="94" t="b">
        <v>0</v>
      </c>
    </row>
    <row r="65" spans="1:12" ht="15">
      <c r="A65" s="94" t="s">
        <v>645</v>
      </c>
      <c r="B65" s="94" t="s">
        <v>646</v>
      </c>
      <c r="C65" s="94">
        <v>2</v>
      </c>
      <c r="D65" s="133">
        <v>0.007193923510113766</v>
      </c>
      <c r="E65" s="133">
        <v>2.0273496077747564</v>
      </c>
      <c r="F65" s="94" t="s">
        <v>650</v>
      </c>
      <c r="G65" s="94" t="b">
        <v>0</v>
      </c>
      <c r="H65" s="94" t="b">
        <v>0</v>
      </c>
      <c r="I65" s="94" t="b">
        <v>0</v>
      </c>
      <c r="J65" s="94" t="b">
        <v>0</v>
      </c>
      <c r="K65" s="94" t="b">
        <v>0</v>
      </c>
      <c r="L65" s="94" t="b">
        <v>0</v>
      </c>
    </row>
    <row r="66" spans="1:12" ht="15">
      <c r="A66" s="94" t="s">
        <v>646</v>
      </c>
      <c r="B66" s="94" t="s">
        <v>647</v>
      </c>
      <c r="C66" s="94">
        <v>2</v>
      </c>
      <c r="D66" s="133">
        <v>0.007193923510113766</v>
      </c>
      <c r="E66" s="133">
        <v>2.0273496077747564</v>
      </c>
      <c r="F66" s="94" t="s">
        <v>650</v>
      </c>
      <c r="G66" s="94" t="b">
        <v>0</v>
      </c>
      <c r="H66" s="94" t="b">
        <v>0</v>
      </c>
      <c r="I66" s="94" t="b">
        <v>0</v>
      </c>
      <c r="J66" s="94" t="b">
        <v>0</v>
      </c>
      <c r="K66" s="94" t="b">
        <v>0</v>
      </c>
      <c r="L66" s="94" t="b">
        <v>0</v>
      </c>
    </row>
    <row r="67" spans="1:12" ht="15">
      <c r="A67" s="94" t="s">
        <v>496</v>
      </c>
      <c r="B67" s="94" t="s">
        <v>502</v>
      </c>
      <c r="C67" s="94">
        <v>3</v>
      </c>
      <c r="D67" s="133">
        <v>0.007991946787539323</v>
      </c>
      <c r="E67" s="133">
        <v>1.330413773349191</v>
      </c>
      <c r="F67" s="94" t="s">
        <v>447</v>
      </c>
      <c r="G67" s="94" t="b">
        <v>0</v>
      </c>
      <c r="H67" s="94" t="b">
        <v>0</v>
      </c>
      <c r="I67" s="94" t="b">
        <v>0</v>
      </c>
      <c r="J67" s="94" t="b">
        <v>0</v>
      </c>
      <c r="K67" s="94" t="b">
        <v>0</v>
      </c>
      <c r="L67" s="94" t="b">
        <v>0</v>
      </c>
    </row>
    <row r="68" spans="1:12" ht="15">
      <c r="A68" s="94" t="s">
        <v>502</v>
      </c>
      <c r="B68" s="94" t="s">
        <v>252</v>
      </c>
      <c r="C68" s="94">
        <v>3</v>
      </c>
      <c r="D68" s="133">
        <v>0.007991946787539323</v>
      </c>
      <c r="E68" s="133">
        <v>1.5522625229655473</v>
      </c>
      <c r="F68" s="94" t="s">
        <v>447</v>
      </c>
      <c r="G68" s="94" t="b">
        <v>0</v>
      </c>
      <c r="H68" s="94" t="b">
        <v>0</v>
      </c>
      <c r="I68" s="94" t="b">
        <v>0</v>
      </c>
      <c r="J68" s="94" t="b">
        <v>0</v>
      </c>
      <c r="K68" s="94" t="b">
        <v>0</v>
      </c>
      <c r="L68" s="94" t="b">
        <v>0</v>
      </c>
    </row>
    <row r="69" spans="1:12" ht="15">
      <c r="A69" s="94" t="s">
        <v>252</v>
      </c>
      <c r="B69" s="94" t="s">
        <v>259</v>
      </c>
      <c r="C69" s="94">
        <v>3</v>
      </c>
      <c r="D69" s="133">
        <v>0.007991946787539323</v>
      </c>
      <c r="E69" s="133">
        <v>1.5522625229655473</v>
      </c>
      <c r="F69" s="94" t="s">
        <v>447</v>
      </c>
      <c r="G69" s="94" t="b">
        <v>0</v>
      </c>
      <c r="H69" s="94" t="b">
        <v>0</v>
      </c>
      <c r="I69" s="94" t="b">
        <v>0</v>
      </c>
      <c r="J69" s="94" t="b">
        <v>0</v>
      </c>
      <c r="K69" s="94" t="b">
        <v>0</v>
      </c>
      <c r="L69" s="94" t="b">
        <v>0</v>
      </c>
    </row>
    <row r="70" spans="1:12" ht="15">
      <c r="A70" s="94" t="s">
        <v>259</v>
      </c>
      <c r="B70" s="94" t="s">
        <v>497</v>
      </c>
      <c r="C70" s="94">
        <v>3</v>
      </c>
      <c r="D70" s="133">
        <v>0.007991946787539323</v>
      </c>
      <c r="E70" s="133">
        <v>1.126293790693266</v>
      </c>
      <c r="F70" s="94" t="s">
        <v>447</v>
      </c>
      <c r="G70" s="94" t="b">
        <v>0</v>
      </c>
      <c r="H70" s="94" t="b">
        <v>0</v>
      </c>
      <c r="I70" s="94" t="b">
        <v>0</v>
      </c>
      <c r="J70" s="94" t="b">
        <v>0</v>
      </c>
      <c r="K70" s="94" t="b">
        <v>0</v>
      </c>
      <c r="L70" s="94" t="b">
        <v>0</v>
      </c>
    </row>
    <row r="71" spans="1:12" ht="15">
      <c r="A71" s="94" t="s">
        <v>497</v>
      </c>
      <c r="B71" s="94" t="s">
        <v>503</v>
      </c>
      <c r="C71" s="94">
        <v>3</v>
      </c>
      <c r="D71" s="133">
        <v>0.007991946787539323</v>
      </c>
      <c r="E71" s="133">
        <v>1.330413773349191</v>
      </c>
      <c r="F71" s="94" t="s">
        <v>447</v>
      </c>
      <c r="G71" s="94" t="b">
        <v>0</v>
      </c>
      <c r="H71" s="94" t="b">
        <v>0</v>
      </c>
      <c r="I71" s="94" t="b">
        <v>0</v>
      </c>
      <c r="J71" s="94" t="b">
        <v>0</v>
      </c>
      <c r="K71" s="94" t="b">
        <v>0</v>
      </c>
      <c r="L71" s="94" t="b">
        <v>0</v>
      </c>
    </row>
    <row r="72" spans="1:12" ht="15">
      <c r="A72" s="94" t="s">
        <v>503</v>
      </c>
      <c r="B72" s="94" t="s">
        <v>504</v>
      </c>
      <c r="C72" s="94">
        <v>3</v>
      </c>
      <c r="D72" s="133">
        <v>0.007991946787539323</v>
      </c>
      <c r="E72" s="133">
        <v>1.5522625229655473</v>
      </c>
      <c r="F72" s="94" t="s">
        <v>447</v>
      </c>
      <c r="G72" s="94" t="b">
        <v>0</v>
      </c>
      <c r="H72" s="94" t="b">
        <v>0</v>
      </c>
      <c r="I72" s="94" t="b">
        <v>0</v>
      </c>
      <c r="J72" s="94" t="b">
        <v>0</v>
      </c>
      <c r="K72" s="94" t="b">
        <v>0</v>
      </c>
      <c r="L72" s="94" t="b">
        <v>0</v>
      </c>
    </row>
    <row r="73" spans="1:12" ht="15">
      <c r="A73" s="94" t="s">
        <v>504</v>
      </c>
      <c r="B73" s="94" t="s">
        <v>253</v>
      </c>
      <c r="C73" s="94">
        <v>3</v>
      </c>
      <c r="D73" s="133">
        <v>0.007991946787539323</v>
      </c>
      <c r="E73" s="133">
        <v>1.5522625229655473</v>
      </c>
      <c r="F73" s="94" t="s">
        <v>447</v>
      </c>
      <c r="G73" s="94" t="b">
        <v>0</v>
      </c>
      <c r="H73" s="94" t="b">
        <v>0</v>
      </c>
      <c r="I73" s="94" t="b">
        <v>0</v>
      </c>
      <c r="J73" s="94" t="b">
        <v>0</v>
      </c>
      <c r="K73" s="94" t="b">
        <v>0</v>
      </c>
      <c r="L73" s="94" t="b">
        <v>0</v>
      </c>
    </row>
    <row r="74" spans="1:12" ht="15">
      <c r="A74" s="94" t="s">
        <v>253</v>
      </c>
      <c r="B74" s="94" t="s">
        <v>258</v>
      </c>
      <c r="C74" s="94">
        <v>3</v>
      </c>
      <c r="D74" s="133">
        <v>0.007991946787539323</v>
      </c>
      <c r="E74" s="133">
        <v>1.5522625229655473</v>
      </c>
      <c r="F74" s="94" t="s">
        <v>447</v>
      </c>
      <c r="G74" s="94" t="b">
        <v>0</v>
      </c>
      <c r="H74" s="94" t="b">
        <v>0</v>
      </c>
      <c r="I74" s="94" t="b">
        <v>0</v>
      </c>
      <c r="J74" s="94" t="b">
        <v>0</v>
      </c>
      <c r="K74" s="94" t="b">
        <v>0</v>
      </c>
      <c r="L74" s="94" t="b">
        <v>0</v>
      </c>
    </row>
    <row r="75" spans="1:12" ht="15">
      <c r="A75" s="94" t="s">
        <v>258</v>
      </c>
      <c r="B75" s="94" t="s">
        <v>255</v>
      </c>
      <c r="C75" s="94">
        <v>3</v>
      </c>
      <c r="D75" s="133">
        <v>0.007991946787539323</v>
      </c>
      <c r="E75" s="133">
        <v>1.5522625229655473</v>
      </c>
      <c r="F75" s="94" t="s">
        <v>447</v>
      </c>
      <c r="G75" s="94" t="b">
        <v>0</v>
      </c>
      <c r="H75" s="94" t="b">
        <v>0</v>
      </c>
      <c r="I75" s="94" t="b">
        <v>0</v>
      </c>
      <c r="J75" s="94" t="b">
        <v>0</v>
      </c>
      <c r="K75" s="94" t="b">
        <v>0</v>
      </c>
      <c r="L75" s="94" t="b">
        <v>0</v>
      </c>
    </row>
    <row r="76" spans="1:12" ht="15">
      <c r="A76" s="94" t="s">
        <v>255</v>
      </c>
      <c r="B76" s="94" t="s">
        <v>622</v>
      </c>
      <c r="C76" s="94">
        <v>3</v>
      </c>
      <c r="D76" s="133">
        <v>0.007991946787539323</v>
      </c>
      <c r="E76" s="133">
        <v>1.5522625229655473</v>
      </c>
      <c r="F76" s="94" t="s">
        <v>447</v>
      </c>
      <c r="G76" s="94" t="b">
        <v>0</v>
      </c>
      <c r="H76" s="94" t="b">
        <v>0</v>
      </c>
      <c r="I76" s="94" t="b">
        <v>0</v>
      </c>
      <c r="J76" s="94" t="b">
        <v>0</v>
      </c>
      <c r="K76" s="94" t="b">
        <v>0</v>
      </c>
      <c r="L76" s="94" t="b">
        <v>0</v>
      </c>
    </row>
    <row r="77" spans="1:12" ht="15">
      <c r="A77" s="94" t="s">
        <v>622</v>
      </c>
      <c r="B77" s="94" t="s">
        <v>623</v>
      </c>
      <c r="C77" s="94">
        <v>3</v>
      </c>
      <c r="D77" s="133">
        <v>0.007991946787539323</v>
      </c>
      <c r="E77" s="133">
        <v>1.5522625229655473</v>
      </c>
      <c r="F77" s="94" t="s">
        <v>447</v>
      </c>
      <c r="G77" s="94" t="b">
        <v>0</v>
      </c>
      <c r="H77" s="94" t="b">
        <v>0</v>
      </c>
      <c r="I77" s="94" t="b">
        <v>0</v>
      </c>
      <c r="J77" s="94" t="b">
        <v>0</v>
      </c>
      <c r="K77" s="94" t="b">
        <v>0</v>
      </c>
      <c r="L77" s="94" t="b">
        <v>0</v>
      </c>
    </row>
    <row r="78" spans="1:12" ht="15">
      <c r="A78" s="94" t="s">
        <v>623</v>
      </c>
      <c r="B78" s="94" t="s">
        <v>624</v>
      </c>
      <c r="C78" s="94">
        <v>3</v>
      </c>
      <c r="D78" s="133">
        <v>0.007991946787539323</v>
      </c>
      <c r="E78" s="133">
        <v>1.5522625229655473</v>
      </c>
      <c r="F78" s="94" t="s">
        <v>447</v>
      </c>
      <c r="G78" s="94" t="b">
        <v>0</v>
      </c>
      <c r="H78" s="94" t="b">
        <v>0</v>
      </c>
      <c r="I78" s="94" t="b">
        <v>0</v>
      </c>
      <c r="J78" s="94" t="b">
        <v>0</v>
      </c>
      <c r="K78" s="94" t="b">
        <v>0</v>
      </c>
      <c r="L78" s="94" t="b">
        <v>0</v>
      </c>
    </row>
    <row r="79" spans="1:12" ht="15">
      <c r="A79" s="94" t="s">
        <v>624</v>
      </c>
      <c r="B79" s="94" t="s">
        <v>625</v>
      </c>
      <c r="C79" s="94">
        <v>3</v>
      </c>
      <c r="D79" s="133">
        <v>0.007991946787539323</v>
      </c>
      <c r="E79" s="133">
        <v>1.5522625229655473</v>
      </c>
      <c r="F79" s="94" t="s">
        <v>447</v>
      </c>
      <c r="G79" s="94" t="b">
        <v>0</v>
      </c>
      <c r="H79" s="94" t="b">
        <v>0</v>
      </c>
      <c r="I79" s="94" t="b">
        <v>0</v>
      </c>
      <c r="J79" s="94" t="b">
        <v>0</v>
      </c>
      <c r="K79" s="94" t="b">
        <v>0</v>
      </c>
      <c r="L79" s="94" t="b">
        <v>0</v>
      </c>
    </row>
    <row r="80" spans="1:12" ht="15">
      <c r="A80" s="94" t="s">
        <v>625</v>
      </c>
      <c r="B80" s="94" t="s">
        <v>626</v>
      </c>
      <c r="C80" s="94">
        <v>3</v>
      </c>
      <c r="D80" s="133">
        <v>0.007991946787539323</v>
      </c>
      <c r="E80" s="133">
        <v>1.5522625229655473</v>
      </c>
      <c r="F80" s="94" t="s">
        <v>447</v>
      </c>
      <c r="G80" s="94" t="b">
        <v>0</v>
      </c>
      <c r="H80" s="94" t="b">
        <v>0</v>
      </c>
      <c r="I80" s="94" t="b">
        <v>0</v>
      </c>
      <c r="J80" s="94" t="b">
        <v>0</v>
      </c>
      <c r="K80" s="94" t="b">
        <v>0</v>
      </c>
      <c r="L80" s="94" t="b">
        <v>0</v>
      </c>
    </row>
    <row r="81" spans="1:12" ht="15">
      <c r="A81" s="94" t="s">
        <v>626</v>
      </c>
      <c r="B81" s="94" t="s">
        <v>627</v>
      </c>
      <c r="C81" s="94">
        <v>3</v>
      </c>
      <c r="D81" s="133">
        <v>0.007991946787539323</v>
      </c>
      <c r="E81" s="133">
        <v>1.5522625229655473</v>
      </c>
      <c r="F81" s="94" t="s">
        <v>447</v>
      </c>
      <c r="G81" s="94" t="b">
        <v>0</v>
      </c>
      <c r="H81" s="94" t="b">
        <v>0</v>
      </c>
      <c r="I81" s="94" t="b">
        <v>0</v>
      </c>
      <c r="J81" s="94" t="b">
        <v>1</v>
      </c>
      <c r="K81" s="94" t="b">
        <v>0</v>
      </c>
      <c r="L81" s="94" t="b">
        <v>0</v>
      </c>
    </row>
    <row r="82" spans="1:12" ht="15">
      <c r="A82" s="94" t="s">
        <v>627</v>
      </c>
      <c r="B82" s="94" t="s">
        <v>628</v>
      </c>
      <c r="C82" s="94">
        <v>3</v>
      </c>
      <c r="D82" s="133">
        <v>0.007991946787539323</v>
      </c>
      <c r="E82" s="133">
        <v>1.5522625229655473</v>
      </c>
      <c r="F82" s="94" t="s">
        <v>447</v>
      </c>
      <c r="G82" s="94" t="b">
        <v>1</v>
      </c>
      <c r="H82" s="94" t="b">
        <v>0</v>
      </c>
      <c r="I82" s="94" t="b">
        <v>0</v>
      </c>
      <c r="J82" s="94" t="b">
        <v>0</v>
      </c>
      <c r="K82" s="94" t="b">
        <v>0</v>
      </c>
      <c r="L82" s="94" t="b">
        <v>0</v>
      </c>
    </row>
    <row r="83" spans="1:12" ht="15">
      <c r="A83" s="94" t="s">
        <v>628</v>
      </c>
      <c r="B83" s="94" t="s">
        <v>629</v>
      </c>
      <c r="C83" s="94">
        <v>3</v>
      </c>
      <c r="D83" s="133">
        <v>0.007991946787539323</v>
      </c>
      <c r="E83" s="133">
        <v>1.5522625229655473</v>
      </c>
      <c r="F83" s="94" t="s">
        <v>447</v>
      </c>
      <c r="G83" s="94" t="b">
        <v>0</v>
      </c>
      <c r="H83" s="94" t="b">
        <v>0</v>
      </c>
      <c r="I83" s="94" t="b">
        <v>0</v>
      </c>
      <c r="J83" s="94" t="b">
        <v>0</v>
      </c>
      <c r="K83" s="94" t="b">
        <v>0</v>
      </c>
      <c r="L83" s="94" t="b">
        <v>0</v>
      </c>
    </row>
    <row r="84" spans="1:12" ht="15">
      <c r="A84" s="94" t="s">
        <v>629</v>
      </c>
      <c r="B84" s="94" t="s">
        <v>630</v>
      </c>
      <c r="C84" s="94">
        <v>3</v>
      </c>
      <c r="D84" s="133">
        <v>0.007991946787539323</v>
      </c>
      <c r="E84" s="133">
        <v>1.5522625229655473</v>
      </c>
      <c r="F84" s="94" t="s">
        <v>447</v>
      </c>
      <c r="G84" s="94" t="b">
        <v>0</v>
      </c>
      <c r="H84" s="94" t="b">
        <v>0</v>
      </c>
      <c r="I84" s="94" t="b">
        <v>0</v>
      </c>
      <c r="J84" s="94" t="b">
        <v>0</v>
      </c>
      <c r="K84" s="94" t="b">
        <v>0</v>
      </c>
      <c r="L84" s="94" t="b">
        <v>0</v>
      </c>
    </row>
    <row r="85" spans="1:12" ht="15">
      <c r="A85" s="94" t="s">
        <v>630</v>
      </c>
      <c r="B85" s="94" t="s">
        <v>631</v>
      </c>
      <c r="C85" s="94">
        <v>3</v>
      </c>
      <c r="D85" s="133">
        <v>0.007991946787539323</v>
      </c>
      <c r="E85" s="133">
        <v>1.5522625229655473</v>
      </c>
      <c r="F85" s="94" t="s">
        <v>447</v>
      </c>
      <c r="G85" s="94" t="b">
        <v>0</v>
      </c>
      <c r="H85" s="94" t="b">
        <v>0</v>
      </c>
      <c r="I85" s="94" t="b">
        <v>0</v>
      </c>
      <c r="J85" s="94" t="b">
        <v>0</v>
      </c>
      <c r="K85" s="94" t="b">
        <v>0</v>
      </c>
      <c r="L85" s="94" t="b">
        <v>0</v>
      </c>
    </row>
    <row r="86" spans="1:12" ht="15">
      <c r="A86" s="94" t="s">
        <v>631</v>
      </c>
      <c r="B86" s="94" t="s">
        <v>497</v>
      </c>
      <c r="C86" s="94">
        <v>3</v>
      </c>
      <c r="D86" s="133">
        <v>0.007991946787539323</v>
      </c>
      <c r="E86" s="133">
        <v>1.126293790693266</v>
      </c>
      <c r="F86" s="94" t="s">
        <v>447</v>
      </c>
      <c r="G86" s="94" t="b">
        <v>0</v>
      </c>
      <c r="H86" s="94" t="b">
        <v>0</v>
      </c>
      <c r="I86" s="94" t="b">
        <v>0</v>
      </c>
      <c r="J86" s="94" t="b">
        <v>0</v>
      </c>
      <c r="K86" s="94" t="b">
        <v>0</v>
      </c>
      <c r="L86" s="94" t="b">
        <v>0</v>
      </c>
    </row>
    <row r="87" spans="1:12" ht="15">
      <c r="A87" s="94" t="s">
        <v>500</v>
      </c>
      <c r="B87" s="94" t="s">
        <v>498</v>
      </c>
      <c r="C87" s="94">
        <v>2</v>
      </c>
      <c r="D87" s="133">
        <v>0.008444623977339158</v>
      </c>
      <c r="E87" s="133">
        <v>1.5522625229655471</v>
      </c>
      <c r="F87" s="94" t="s">
        <v>447</v>
      </c>
      <c r="G87" s="94" t="b">
        <v>0</v>
      </c>
      <c r="H87" s="94" t="b">
        <v>0</v>
      </c>
      <c r="I87" s="94" t="b">
        <v>0</v>
      </c>
      <c r="J87" s="94" t="b">
        <v>0</v>
      </c>
      <c r="K87" s="94" t="b">
        <v>0</v>
      </c>
      <c r="L87" s="94" t="b">
        <v>0</v>
      </c>
    </row>
    <row r="88" spans="1:12" ht="15">
      <c r="A88" s="94" t="s">
        <v>498</v>
      </c>
      <c r="B88" s="94" t="s">
        <v>506</v>
      </c>
      <c r="C88" s="94">
        <v>2</v>
      </c>
      <c r="D88" s="133">
        <v>0.008444623977339158</v>
      </c>
      <c r="E88" s="133">
        <v>1.5522625229655471</v>
      </c>
      <c r="F88" s="94" t="s">
        <v>447</v>
      </c>
      <c r="G88" s="94" t="b">
        <v>0</v>
      </c>
      <c r="H88" s="94" t="b">
        <v>0</v>
      </c>
      <c r="I88" s="94" t="b">
        <v>0</v>
      </c>
      <c r="J88" s="94" t="b">
        <v>0</v>
      </c>
      <c r="K88" s="94" t="b">
        <v>0</v>
      </c>
      <c r="L88" s="94" t="b">
        <v>0</v>
      </c>
    </row>
    <row r="89" spans="1:12" ht="15">
      <c r="A89" s="94" t="s">
        <v>506</v>
      </c>
      <c r="B89" s="94" t="s">
        <v>507</v>
      </c>
      <c r="C89" s="94">
        <v>2</v>
      </c>
      <c r="D89" s="133">
        <v>0.008444623977339158</v>
      </c>
      <c r="E89" s="133">
        <v>1.7283537820212285</v>
      </c>
      <c r="F89" s="94" t="s">
        <v>447</v>
      </c>
      <c r="G89" s="94" t="b">
        <v>0</v>
      </c>
      <c r="H89" s="94" t="b">
        <v>0</v>
      </c>
      <c r="I89" s="94" t="b">
        <v>0</v>
      </c>
      <c r="J89" s="94" t="b">
        <v>0</v>
      </c>
      <c r="K89" s="94" t="b">
        <v>0</v>
      </c>
      <c r="L89" s="94" t="b">
        <v>0</v>
      </c>
    </row>
    <row r="90" spans="1:12" ht="15">
      <c r="A90" s="94" t="s">
        <v>507</v>
      </c>
      <c r="B90" s="94" t="s">
        <v>508</v>
      </c>
      <c r="C90" s="94">
        <v>2</v>
      </c>
      <c r="D90" s="133">
        <v>0.008444623977339158</v>
      </c>
      <c r="E90" s="133">
        <v>1.7283537820212285</v>
      </c>
      <c r="F90" s="94" t="s">
        <v>447</v>
      </c>
      <c r="G90" s="94" t="b">
        <v>0</v>
      </c>
      <c r="H90" s="94" t="b">
        <v>0</v>
      </c>
      <c r="I90" s="94" t="b">
        <v>0</v>
      </c>
      <c r="J90" s="94" t="b">
        <v>0</v>
      </c>
      <c r="K90" s="94" t="b">
        <v>0</v>
      </c>
      <c r="L90" s="94" t="b">
        <v>0</v>
      </c>
    </row>
    <row r="91" spans="1:12" ht="15">
      <c r="A91" s="94" t="s">
        <v>508</v>
      </c>
      <c r="B91" s="94" t="s">
        <v>497</v>
      </c>
      <c r="C91" s="94">
        <v>2</v>
      </c>
      <c r="D91" s="133">
        <v>0.008444623977339158</v>
      </c>
      <c r="E91" s="133">
        <v>1.126293790693266</v>
      </c>
      <c r="F91" s="94" t="s">
        <v>447</v>
      </c>
      <c r="G91" s="94" t="b">
        <v>0</v>
      </c>
      <c r="H91" s="94" t="b">
        <v>0</v>
      </c>
      <c r="I91" s="94" t="b">
        <v>0</v>
      </c>
      <c r="J91" s="94" t="b">
        <v>0</v>
      </c>
      <c r="K91" s="94" t="b">
        <v>0</v>
      </c>
      <c r="L91" s="94" t="b">
        <v>0</v>
      </c>
    </row>
    <row r="92" spans="1:12" ht="15">
      <c r="A92" s="94" t="s">
        <v>497</v>
      </c>
      <c r="B92" s="94" t="s">
        <v>509</v>
      </c>
      <c r="C92" s="94">
        <v>2</v>
      </c>
      <c r="D92" s="133">
        <v>0.008444623977339158</v>
      </c>
      <c r="E92" s="133">
        <v>1.330413773349191</v>
      </c>
      <c r="F92" s="94" t="s">
        <v>447</v>
      </c>
      <c r="G92" s="94" t="b">
        <v>0</v>
      </c>
      <c r="H92" s="94" t="b">
        <v>0</v>
      </c>
      <c r="I92" s="94" t="b">
        <v>0</v>
      </c>
      <c r="J92" s="94" t="b">
        <v>0</v>
      </c>
      <c r="K92" s="94" t="b">
        <v>0</v>
      </c>
      <c r="L92" s="94" t="b">
        <v>0</v>
      </c>
    </row>
    <row r="93" spans="1:12" ht="15">
      <c r="A93" s="94" t="s">
        <v>509</v>
      </c>
      <c r="B93" s="94" t="s">
        <v>510</v>
      </c>
      <c r="C93" s="94">
        <v>2</v>
      </c>
      <c r="D93" s="133">
        <v>0.008444623977339158</v>
      </c>
      <c r="E93" s="133">
        <v>1.7283537820212285</v>
      </c>
      <c r="F93" s="94" t="s">
        <v>447</v>
      </c>
      <c r="G93" s="94" t="b">
        <v>0</v>
      </c>
      <c r="H93" s="94" t="b">
        <v>0</v>
      </c>
      <c r="I93" s="94" t="b">
        <v>0</v>
      </c>
      <c r="J93" s="94" t="b">
        <v>0</v>
      </c>
      <c r="K93" s="94" t="b">
        <v>0</v>
      </c>
      <c r="L93" s="94" t="b">
        <v>0</v>
      </c>
    </row>
    <row r="94" spans="1:12" ht="15">
      <c r="A94" s="94" t="s">
        <v>510</v>
      </c>
      <c r="B94" s="94" t="s">
        <v>499</v>
      </c>
      <c r="C94" s="94">
        <v>2</v>
      </c>
      <c r="D94" s="133">
        <v>0.008444623977339158</v>
      </c>
      <c r="E94" s="133">
        <v>1.4273237863572472</v>
      </c>
      <c r="F94" s="94" t="s">
        <v>447</v>
      </c>
      <c r="G94" s="94" t="b">
        <v>0</v>
      </c>
      <c r="H94" s="94" t="b">
        <v>0</v>
      </c>
      <c r="I94" s="94" t="b">
        <v>0</v>
      </c>
      <c r="J94" s="94" t="b">
        <v>0</v>
      </c>
      <c r="K94" s="94" t="b">
        <v>0</v>
      </c>
      <c r="L94" s="94" t="b">
        <v>0</v>
      </c>
    </row>
    <row r="95" spans="1:12" ht="15">
      <c r="A95" s="94" t="s">
        <v>499</v>
      </c>
      <c r="B95" s="94" t="s">
        <v>511</v>
      </c>
      <c r="C95" s="94">
        <v>2</v>
      </c>
      <c r="D95" s="133">
        <v>0.008444623977339158</v>
      </c>
      <c r="E95" s="133">
        <v>1.4273237863572472</v>
      </c>
      <c r="F95" s="94" t="s">
        <v>447</v>
      </c>
      <c r="G95" s="94" t="b">
        <v>0</v>
      </c>
      <c r="H95" s="94" t="b">
        <v>0</v>
      </c>
      <c r="I95" s="94" t="b">
        <v>0</v>
      </c>
      <c r="J95" s="94" t="b">
        <v>0</v>
      </c>
      <c r="K95" s="94" t="b">
        <v>0</v>
      </c>
      <c r="L95" s="94" t="b">
        <v>0</v>
      </c>
    </row>
    <row r="96" spans="1:12" ht="15">
      <c r="A96" s="94" t="s">
        <v>511</v>
      </c>
      <c r="B96" s="94" t="s">
        <v>615</v>
      </c>
      <c r="C96" s="94">
        <v>2</v>
      </c>
      <c r="D96" s="133">
        <v>0.008444623977339158</v>
      </c>
      <c r="E96" s="133">
        <v>1.7283537820212285</v>
      </c>
      <c r="F96" s="94" t="s">
        <v>447</v>
      </c>
      <c r="G96" s="94" t="b">
        <v>0</v>
      </c>
      <c r="H96" s="94" t="b">
        <v>0</v>
      </c>
      <c r="I96" s="94" t="b">
        <v>0</v>
      </c>
      <c r="J96" s="94" t="b">
        <v>0</v>
      </c>
      <c r="K96" s="94" t="b">
        <v>0</v>
      </c>
      <c r="L96" s="94" t="b">
        <v>0</v>
      </c>
    </row>
    <row r="97" spans="1:12" ht="15">
      <c r="A97" s="94" t="s">
        <v>615</v>
      </c>
      <c r="B97" s="94" t="s">
        <v>257</v>
      </c>
      <c r="C97" s="94">
        <v>2</v>
      </c>
      <c r="D97" s="133">
        <v>0.008444623977339158</v>
      </c>
      <c r="E97" s="133">
        <v>1.7283537820212285</v>
      </c>
      <c r="F97" s="94" t="s">
        <v>447</v>
      </c>
      <c r="G97" s="94" t="b">
        <v>0</v>
      </c>
      <c r="H97" s="94" t="b">
        <v>0</v>
      </c>
      <c r="I97" s="94" t="b">
        <v>0</v>
      </c>
      <c r="J97" s="94" t="b">
        <v>0</v>
      </c>
      <c r="K97" s="94" t="b">
        <v>0</v>
      </c>
      <c r="L97" s="94" t="b">
        <v>0</v>
      </c>
    </row>
    <row r="98" spans="1:12" ht="15">
      <c r="A98" s="94" t="s">
        <v>257</v>
      </c>
      <c r="B98" s="94" t="s">
        <v>616</v>
      </c>
      <c r="C98" s="94">
        <v>2</v>
      </c>
      <c r="D98" s="133">
        <v>0.008444623977339158</v>
      </c>
      <c r="E98" s="133">
        <v>1.7283537820212285</v>
      </c>
      <c r="F98" s="94" t="s">
        <v>447</v>
      </c>
      <c r="G98" s="94" t="b">
        <v>0</v>
      </c>
      <c r="H98" s="94" t="b">
        <v>0</v>
      </c>
      <c r="I98" s="94" t="b">
        <v>0</v>
      </c>
      <c r="J98" s="94" t="b">
        <v>0</v>
      </c>
      <c r="K98" s="94" t="b">
        <v>0</v>
      </c>
      <c r="L98" s="94" t="b">
        <v>0</v>
      </c>
    </row>
    <row r="99" spans="1:12" ht="15">
      <c r="A99" s="94" t="s">
        <v>616</v>
      </c>
      <c r="B99" s="94" t="s">
        <v>617</v>
      </c>
      <c r="C99" s="94">
        <v>2</v>
      </c>
      <c r="D99" s="133">
        <v>0.008444623977339158</v>
      </c>
      <c r="E99" s="133">
        <v>1.7283537820212285</v>
      </c>
      <c r="F99" s="94" t="s">
        <v>447</v>
      </c>
      <c r="G99" s="94" t="b">
        <v>0</v>
      </c>
      <c r="H99" s="94" t="b">
        <v>0</v>
      </c>
      <c r="I99" s="94" t="b">
        <v>0</v>
      </c>
      <c r="J99" s="94" t="b">
        <v>0</v>
      </c>
      <c r="K99" s="94" t="b">
        <v>0</v>
      </c>
      <c r="L99" s="94" t="b">
        <v>0</v>
      </c>
    </row>
    <row r="100" spans="1:12" ht="15">
      <c r="A100" s="94" t="s">
        <v>617</v>
      </c>
      <c r="B100" s="94" t="s">
        <v>499</v>
      </c>
      <c r="C100" s="94">
        <v>2</v>
      </c>
      <c r="D100" s="133">
        <v>0.008444623977339158</v>
      </c>
      <c r="E100" s="133">
        <v>1.4273237863572472</v>
      </c>
      <c r="F100" s="94" t="s">
        <v>447</v>
      </c>
      <c r="G100" s="94" t="b">
        <v>0</v>
      </c>
      <c r="H100" s="94" t="b">
        <v>0</v>
      </c>
      <c r="I100" s="94" t="b">
        <v>0</v>
      </c>
      <c r="J100" s="94" t="b">
        <v>0</v>
      </c>
      <c r="K100" s="94" t="b">
        <v>0</v>
      </c>
      <c r="L100" s="94" t="b">
        <v>0</v>
      </c>
    </row>
    <row r="101" spans="1:12" ht="15">
      <c r="A101" s="94" t="s">
        <v>499</v>
      </c>
      <c r="B101" s="94" t="s">
        <v>618</v>
      </c>
      <c r="C101" s="94">
        <v>2</v>
      </c>
      <c r="D101" s="133">
        <v>0.008444623977339158</v>
      </c>
      <c r="E101" s="133">
        <v>1.4273237863572472</v>
      </c>
      <c r="F101" s="94" t="s">
        <v>447</v>
      </c>
      <c r="G101" s="94" t="b">
        <v>0</v>
      </c>
      <c r="H101" s="94" t="b">
        <v>0</v>
      </c>
      <c r="I101" s="94" t="b">
        <v>0</v>
      </c>
      <c r="J101" s="94" t="b">
        <v>0</v>
      </c>
      <c r="K101" s="94" t="b">
        <v>0</v>
      </c>
      <c r="L101" s="94" t="b">
        <v>0</v>
      </c>
    </row>
    <row r="102" spans="1:12" ht="15">
      <c r="A102" s="94" t="s">
        <v>618</v>
      </c>
      <c r="B102" s="94" t="s">
        <v>619</v>
      </c>
      <c r="C102" s="94">
        <v>2</v>
      </c>
      <c r="D102" s="133">
        <v>0.008444623977339158</v>
      </c>
      <c r="E102" s="133">
        <v>1.7283537820212285</v>
      </c>
      <c r="F102" s="94" t="s">
        <v>447</v>
      </c>
      <c r="G102" s="94" t="b">
        <v>0</v>
      </c>
      <c r="H102" s="94" t="b">
        <v>0</v>
      </c>
      <c r="I102" s="94" t="b">
        <v>0</v>
      </c>
      <c r="J102" s="94" t="b">
        <v>0</v>
      </c>
      <c r="K102" s="94" t="b">
        <v>0</v>
      </c>
      <c r="L102" s="94" t="b">
        <v>0</v>
      </c>
    </row>
    <row r="103" spans="1:12" ht="15">
      <c r="A103" s="94" t="s">
        <v>619</v>
      </c>
      <c r="B103" s="94" t="s">
        <v>496</v>
      </c>
      <c r="C103" s="94">
        <v>2</v>
      </c>
      <c r="D103" s="133">
        <v>0.008444623977339158</v>
      </c>
      <c r="E103" s="133">
        <v>1.7283537820212285</v>
      </c>
      <c r="F103" s="94" t="s">
        <v>447</v>
      </c>
      <c r="G103" s="94" t="b">
        <v>0</v>
      </c>
      <c r="H103" s="94" t="b">
        <v>0</v>
      </c>
      <c r="I103" s="94" t="b">
        <v>0</v>
      </c>
      <c r="J103" s="94" t="b">
        <v>0</v>
      </c>
      <c r="K103" s="94" t="b">
        <v>0</v>
      </c>
      <c r="L103" s="94" t="b">
        <v>0</v>
      </c>
    </row>
    <row r="104" spans="1:12" ht="15">
      <c r="A104" s="94" t="s">
        <v>496</v>
      </c>
      <c r="B104" s="94" t="s">
        <v>620</v>
      </c>
      <c r="C104" s="94">
        <v>2</v>
      </c>
      <c r="D104" s="133">
        <v>0.008444623977339158</v>
      </c>
      <c r="E104" s="133">
        <v>1.330413773349191</v>
      </c>
      <c r="F104" s="94" t="s">
        <v>447</v>
      </c>
      <c r="G104" s="94" t="b">
        <v>0</v>
      </c>
      <c r="H104" s="94" t="b">
        <v>0</v>
      </c>
      <c r="I104" s="94" t="b">
        <v>0</v>
      </c>
      <c r="J104" s="94" t="b">
        <v>0</v>
      </c>
      <c r="K104" s="94" t="b">
        <v>0</v>
      </c>
      <c r="L104" s="94" t="b">
        <v>0</v>
      </c>
    </row>
    <row r="105" spans="1:12" ht="15">
      <c r="A105" s="94" t="s">
        <v>500</v>
      </c>
      <c r="B105" s="94" t="s">
        <v>498</v>
      </c>
      <c r="C105" s="94">
        <v>3</v>
      </c>
      <c r="D105" s="133">
        <v>0.005432118982969562</v>
      </c>
      <c r="E105" s="133">
        <v>1.2108533653148932</v>
      </c>
      <c r="F105" s="94" t="s">
        <v>448</v>
      </c>
      <c r="G105" s="94" t="b">
        <v>0</v>
      </c>
      <c r="H105" s="94" t="b">
        <v>0</v>
      </c>
      <c r="I105" s="94" t="b">
        <v>0</v>
      </c>
      <c r="J105" s="94" t="b">
        <v>0</v>
      </c>
      <c r="K105" s="94" t="b">
        <v>0</v>
      </c>
      <c r="L105" s="94" t="b">
        <v>0</v>
      </c>
    </row>
    <row r="106" spans="1:12" ht="15">
      <c r="A106" s="94" t="s">
        <v>498</v>
      </c>
      <c r="B106" s="94" t="s">
        <v>506</v>
      </c>
      <c r="C106" s="94">
        <v>3</v>
      </c>
      <c r="D106" s="133">
        <v>0.005432118982969562</v>
      </c>
      <c r="E106" s="133">
        <v>1.2108533653148932</v>
      </c>
      <c r="F106" s="94" t="s">
        <v>448</v>
      </c>
      <c r="G106" s="94" t="b">
        <v>0</v>
      </c>
      <c r="H106" s="94" t="b">
        <v>0</v>
      </c>
      <c r="I106" s="94" t="b">
        <v>0</v>
      </c>
      <c r="J106" s="94" t="b">
        <v>0</v>
      </c>
      <c r="K106" s="94" t="b">
        <v>0</v>
      </c>
      <c r="L106" s="94" t="b">
        <v>0</v>
      </c>
    </row>
    <row r="107" spans="1:12" ht="15">
      <c r="A107" s="94" t="s">
        <v>506</v>
      </c>
      <c r="B107" s="94" t="s">
        <v>507</v>
      </c>
      <c r="C107" s="94">
        <v>3</v>
      </c>
      <c r="D107" s="133">
        <v>0.005432118982969562</v>
      </c>
      <c r="E107" s="133">
        <v>1.335792101923193</v>
      </c>
      <c r="F107" s="94" t="s">
        <v>448</v>
      </c>
      <c r="G107" s="94" t="b">
        <v>0</v>
      </c>
      <c r="H107" s="94" t="b">
        <v>0</v>
      </c>
      <c r="I107" s="94" t="b">
        <v>0</v>
      </c>
      <c r="J107" s="94" t="b">
        <v>0</v>
      </c>
      <c r="K107" s="94" t="b">
        <v>0</v>
      </c>
      <c r="L107" s="94" t="b">
        <v>0</v>
      </c>
    </row>
    <row r="108" spans="1:12" ht="15">
      <c r="A108" s="94" t="s">
        <v>507</v>
      </c>
      <c r="B108" s="94" t="s">
        <v>508</v>
      </c>
      <c r="C108" s="94">
        <v>3</v>
      </c>
      <c r="D108" s="133">
        <v>0.005432118982969562</v>
      </c>
      <c r="E108" s="133">
        <v>1.335792101923193</v>
      </c>
      <c r="F108" s="94" t="s">
        <v>448</v>
      </c>
      <c r="G108" s="94" t="b">
        <v>0</v>
      </c>
      <c r="H108" s="94" t="b">
        <v>0</v>
      </c>
      <c r="I108" s="94" t="b">
        <v>0</v>
      </c>
      <c r="J108" s="94" t="b">
        <v>0</v>
      </c>
      <c r="K108" s="94" t="b">
        <v>0</v>
      </c>
      <c r="L108" s="94" t="b">
        <v>0</v>
      </c>
    </row>
    <row r="109" spans="1:12" ht="15">
      <c r="A109" s="94" t="s">
        <v>508</v>
      </c>
      <c r="B109" s="94" t="s">
        <v>497</v>
      </c>
      <c r="C109" s="94">
        <v>3</v>
      </c>
      <c r="D109" s="133">
        <v>0.005432118982969562</v>
      </c>
      <c r="E109" s="133">
        <v>1.335792101923193</v>
      </c>
      <c r="F109" s="94" t="s">
        <v>448</v>
      </c>
      <c r="G109" s="94" t="b">
        <v>0</v>
      </c>
      <c r="H109" s="94" t="b">
        <v>0</v>
      </c>
      <c r="I109" s="94" t="b">
        <v>0</v>
      </c>
      <c r="J109" s="94" t="b">
        <v>0</v>
      </c>
      <c r="K109" s="94" t="b">
        <v>0</v>
      </c>
      <c r="L109" s="94" t="b">
        <v>0</v>
      </c>
    </row>
    <row r="110" spans="1:12" ht="15">
      <c r="A110" s="94" t="s">
        <v>497</v>
      </c>
      <c r="B110" s="94" t="s">
        <v>509</v>
      </c>
      <c r="C110" s="94">
        <v>3</v>
      </c>
      <c r="D110" s="133">
        <v>0.005432118982969562</v>
      </c>
      <c r="E110" s="133">
        <v>1.335792101923193</v>
      </c>
      <c r="F110" s="94" t="s">
        <v>448</v>
      </c>
      <c r="G110" s="94" t="b">
        <v>0</v>
      </c>
      <c r="H110" s="94" t="b">
        <v>0</v>
      </c>
      <c r="I110" s="94" t="b">
        <v>0</v>
      </c>
      <c r="J110" s="94" t="b">
        <v>0</v>
      </c>
      <c r="K110" s="94" t="b">
        <v>0</v>
      </c>
      <c r="L110" s="94" t="b">
        <v>0</v>
      </c>
    </row>
    <row r="111" spans="1:12" ht="15">
      <c r="A111" s="94" t="s">
        <v>509</v>
      </c>
      <c r="B111" s="94" t="s">
        <v>510</v>
      </c>
      <c r="C111" s="94">
        <v>3</v>
      </c>
      <c r="D111" s="133">
        <v>0.005432118982969562</v>
      </c>
      <c r="E111" s="133">
        <v>1.335792101923193</v>
      </c>
      <c r="F111" s="94" t="s">
        <v>448</v>
      </c>
      <c r="G111" s="94" t="b">
        <v>0</v>
      </c>
      <c r="H111" s="94" t="b">
        <v>0</v>
      </c>
      <c r="I111" s="94" t="b">
        <v>0</v>
      </c>
      <c r="J111" s="94" t="b">
        <v>0</v>
      </c>
      <c r="K111" s="94" t="b">
        <v>0</v>
      </c>
      <c r="L111" s="94" t="b">
        <v>0</v>
      </c>
    </row>
    <row r="112" spans="1:12" ht="15">
      <c r="A112" s="94" t="s">
        <v>510</v>
      </c>
      <c r="B112" s="94" t="s">
        <v>499</v>
      </c>
      <c r="C112" s="94">
        <v>3</v>
      </c>
      <c r="D112" s="133">
        <v>0.005432118982969562</v>
      </c>
      <c r="E112" s="133">
        <v>1.0347621062592118</v>
      </c>
      <c r="F112" s="94" t="s">
        <v>448</v>
      </c>
      <c r="G112" s="94" t="b">
        <v>0</v>
      </c>
      <c r="H112" s="94" t="b">
        <v>0</v>
      </c>
      <c r="I112" s="94" t="b">
        <v>0</v>
      </c>
      <c r="J112" s="94" t="b">
        <v>0</v>
      </c>
      <c r="K112" s="94" t="b">
        <v>0</v>
      </c>
      <c r="L112" s="94" t="b">
        <v>0</v>
      </c>
    </row>
    <row r="113" spans="1:12" ht="15">
      <c r="A113" s="94" t="s">
        <v>499</v>
      </c>
      <c r="B113" s="94" t="s">
        <v>511</v>
      </c>
      <c r="C113" s="94">
        <v>3</v>
      </c>
      <c r="D113" s="133">
        <v>0.005432118982969562</v>
      </c>
      <c r="E113" s="133">
        <v>1.0347621062592118</v>
      </c>
      <c r="F113" s="94" t="s">
        <v>448</v>
      </c>
      <c r="G113" s="94" t="b">
        <v>0</v>
      </c>
      <c r="H113" s="94" t="b">
        <v>0</v>
      </c>
      <c r="I113" s="94" t="b">
        <v>0</v>
      </c>
      <c r="J113" s="94" t="b">
        <v>0</v>
      </c>
      <c r="K113" s="94" t="b">
        <v>0</v>
      </c>
      <c r="L113" s="94" t="b">
        <v>0</v>
      </c>
    </row>
    <row r="114" spans="1:12" ht="15">
      <c r="A114" s="94" t="s">
        <v>511</v>
      </c>
      <c r="B114" s="94" t="s">
        <v>615</v>
      </c>
      <c r="C114" s="94">
        <v>3</v>
      </c>
      <c r="D114" s="133">
        <v>0.005432118982969562</v>
      </c>
      <c r="E114" s="133">
        <v>1.335792101923193</v>
      </c>
      <c r="F114" s="94" t="s">
        <v>448</v>
      </c>
      <c r="G114" s="94" t="b">
        <v>0</v>
      </c>
      <c r="H114" s="94" t="b">
        <v>0</v>
      </c>
      <c r="I114" s="94" t="b">
        <v>0</v>
      </c>
      <c r="J114" s="94" t="b">
        <v>0</v>
      </c>
      <c r="K114" s="94" t="b">
        <v>0</v>
      </c>
      <c r="L114" s="94" t="b">
        <v>0</v>
      </c>
    </row>
    <row r="115" spans="1:12" ht="15">
      <c r="A115" s="94" t="s">
        <v>615</v>
      </c>
      <c r="B115" s="94" t="s">
        <v>257</v>
      </c>
      <c r="C115" s="94">
        <v>3</v>
      </c>
      <c r="D115" s="133">
        <v>0.005432118982969562</v>
      </c>
      <c r="E115" s="133">
        <v>1.335792101923193</v>
      </c>
      <c r="F115" s="94" t="s">
        <v>448</v>
      </c>
      <c r="G115" s="94" t="b">
        <v>0</v>
      </c>
      <c r="H115" s="94" t="b">
        <v>0</v>
      </c>
      <c r="I115" s="94" t="b">
        <v>0</v>
      </c>
      <c r="J115" s="94" t="b">
        <v>0</v>
      </c>
      <c r="K115" s="94" t="b">
        <v>0</v>
      </c>
      <c r="L115" s="94" t="b">
        <v>0</v>
      </c>
    </row>
    <row r="116" spans="1:12" ht="15">
      <c r="A116" s="94" t="s">
        <v>257</v>
      </c>
      <c r="B116" s="94" t="s">
        <v>616</v>
      </c>
      <c r="C116" s="94">
        <v>3</v>
      </c>
      <c r="D116" s="133">
        <v>0.005432118982969562</v>
      </c>
      <c r="E116" s="133">
        <v>1.335792101923193</v>
      </c>
      <c r="F116" s="94" t="s">
        <v>448</v>
      </c>
      <c r="G116" s="94" t="b">
        <v>0</v>
      </c>
      <c r="H116" s="94" t="b">
        <v>0</v>
      </c>
      <c r="I116" s="94" t="b">
        <v>0</v>
      </c>
      <c r="J116" s="94" t="b">
        <v>0</v>
      </c>
      <c r="K116" s="94" t="b">
        <v>0</v>
      </c>
      <c r="L116" s="94" t="b">
        <v>0</v>
      </c>
    </row>
    <row r="117" spans="1:12" ht="15">
      <c r="A117" s="94" t="s">
        <v>616</v>
      </c>
      <c r="B117" s="94" t="s">
        <v>617</v>
      </c>
      <c r="C117" s="94">
        <v>3</v>
      </c>
      <c r="D117" s="133">
        <v>0.005432118982969562</v>
      </c>
      <c r="E117" s="133">
        <v>1.335792101923193</v>
      </c>
      <c r="F117" s="94" t="s">
        <v>448</v>
      </c>
      <c r="G117" s="94" t="b">
        <v>0</v>
      </c>
      <c r="H117" s="94" t="b">
        <v>0</v>
      </c>
      <c r="I117" s="94" t="b">
        <v>0</v>
      </c>
      <c r="J117" s="94" t="b">
        <v>0</v>
      </c>
      <c r="K117" s="94" t="b">
        <v>0</v>
      </c>
      <c r="L117" s="94" t="b">
        <v>0</v>
      </c>
    </row>
    <row r="118" spans="1:12" ht="15">
      <c r="A118" s="94" t="s">
        <v>617</v>
      </c>
      <c r="B118" s="94" t="s">
        <v>499</v>
      </c>
      <c r="C118" s="94">
        <v>3</v>
      </c>
      <c r="D118" s="133">
        <v>0.005432118982969562</v>
      </c>
      <c r="E118" s="133">
        <v>1.0347621062592118</v>
      </c>
      <c r="F118" s="94" t="s">
        <v>448</v>
      </c>
      <c r="G118" s="94" t="b">
        <v>0</v>
      </c>
      <c r="H118" s="94" t="b">
        <v>0</v>
      </c>
      <c r="I118" s="94" t="b">
        <v>0</v>
      </c>
      <c r="J118" s="94" t="b">
        <v>0</v>
      </c>
      <c r="K118" s="94" t="b">
        <v>0</v>
      </c>
      <c r="L118" s="94" t="b">
        <v>0</v>
      </c>
    </row>
    <row r="119" spans="1:12" ht="15">
      <c r="A119" s="94" t="s">
        <v>499</v>
      </c>
      <c r="B119" s="94" t="s">
        <v>618</v>
      </c>
      <c r="C119" s="94">
        <v>3</v>
      </c>
      <c r="D119" s="133">
        <v>0.005432118982969562</v>
      </c>
      <c r="E119" s="133">
        <v>1.0347621062592118</v>
      </c>
      <c r="F119" s="94" t="s">
        <v>448</v>
      </c>
      <c r="G119" s="94" t="b">
        <v>0</v>
      </c>
      <c r="H119" s="94" t="b">
        <v>0</v>
      </c>
      <c r="I119" s="94" t="b">
        <v>0</v>
      </c>
      <c r="J119" s="94" t="b">
        <v>0</v>
      </c>
      <c r="K119" s="94" t="b">
        <v>0</v>
      </c>
      <c r="L119" s="94" t="b">
        <v>0</v>
      </c>
    </row>
    <row r="120" spans="1:12" ht="15">
      <c r="A120" s="94" t="s">
        <v>618</v>
      </c>
      <c r="B120" s="94" t="s">
        <v>619</v>
      </c>
      <c r="C120" s="94">
        <v>3</v>
      </c>
      <c r="D120" s="133">
        <v>0.005432118982969562</v>
      </c>
      <c r="E120" s="133">
        <v>1.335792101923193</v>
      </c>
      <c r="F120" s="94" t="s">
        <v>448</v>
      </c>
      <c r="G120" s="94" t="b">
        <v>0</v>
      </c>
      <c r="H120" s="94" t="b">
        <v>0</v>
      </c>
      <c r="I120" s="94" t="b">
        <v>0</v>
      </c>
      <c r="J120" s="94" t="b">
        <v>0</v>
      </c>
      <c r="K120" s="94" t="b">
        <v>0</v>
      </c>
      <c r="L120" s="94" t="b">
        <v>0</v>
      </c>
    </row>
    <row r="121" spans="1:12" ht="15">
      <c r="A121" s="94" t="s">
        <v>619</v>
      </c>
      <c r="B121" s="94" t="s">
        <v>496</v>
      </c>
      <c r="C121" s="94">
        <v>3</v>
      </c>
      <c r="D121" s="133">
        <v>0.005432118982969562</v>
      </c>
      <c r="E121" s="133">
        <v>1.335792101923193</v>
      </c>
      <c r="F121" s="94" t="s">
        <v>448</v>
      </c>
      <c r="G121" s="94" t="b">
        <v>0</v>
      </c>
      <c r="H121" s="94" t="b">
        <v>0</v>
      </c>
      <c r="I121" s="94" t="b">
        <v>0</v>
      </c>
      <c r="J121" s="94" t="b">
        <v>0</v>
      </c>
      <c r="K121" s="94" t="b">
        <v>0</v>
      </c>
      <c r="L121" s="94" t="b">
        <v>0</v>
      </c>
    </row>
    <row r="122" spans="1:12" ht="15">
      <c r="A122" s="94" t="s">
        <v>496</v>
      </c>
      <c r="B122" s="94" t="s">
        <v>620</v>
      </c>
      <c r="C122" s="94">
        <v>3</v>
      </c>
      <c r="D122" s="133">
        <v>0.005432118982969562</v>
      </c>
      <c r="E122" s="133">
        <v>1.335792101923193</v>
      </c>
      <c r="F122" s="94" t="s">
        <v>448</v>
      </c>
      <c r="G122" s="94" t="b">
        <v>0</v>
      </c>
      <c r="H122" s="94" t="b">
        <v>0</v>
      </c>
      <c r="I122" s="94" t="b">
        <v>0</v>
      </c>
      <c r="J122" s="94" t="b">
        <v>0</v>
      </c>
      <c r="K122" s="94" t="b">
        <v>0</v>
      </c>
      <c r="L122" s="94" t="b">
        <v>0</v>
      </c>
    </row>
    <row r="123" spans="1:12" ht="15">
      <c r="A123" s="94" t="s">
        <v>513</v>
      </c>
      <c r="B123" s="94" t="s">
        <v>514</v>
      </c>
      <c r="C123" s="94">
        <v>2</v>
      </c>
      <c r="D123" s="133">
        <v>0</v>
      </c>
      <c r="E123" s="133">
        <v>1.2041199826559248</v>
      </c>
      <c r="F123" s="94" t="s">
        <v>449</v>
      </c>
      <c r="G123" s="94" t="b">
        <v>0</v>
      </c>
      <c r="H123" s="94" t="b">
        <v>0</v>
      </c>
      <c r="I123" s="94" t="b">
        <v>0</v>
      </c>
      <c r="J123" s="94" t="b">
        <v>0</v>
      </c>
      <c r="K123" s="94" t="b">
        <v>0</v>
      </c>
      <c r="L123" s="94" t="b">
        <v>0</v>
      </c>
    </row>
    <row r="124" spans="1:12" ht="15">
      <c r="A124" s="94" t="s">
        <v>514</v>
      </c>
      <c r="B124" s="94" t="s">
        <v>496</v>
      </c>
      <c r="C124" s="94">
        <v>2</v>
      </c>
      <c r="D124" s="133">
        <v>0</v>
      </c>
      <c r="E124" s="133">
        <v>1.2041199826559248</v>
      </c>
      <c r="F124" s="94" t="s">
        <v>449</v>
      </c>
      <c r="G124" s="94" t="b">
        <v>0</v>
      </c>
      <c r="H124" s="94" t="b">
        <v>0</v>
      </c>
      <c r="I124" s="94" t="b">
        <v>0</v>
      </c>
      <c r="J124" s="94" t="b">
        <v>0</v>
      </c>
      <c r="K124" s="94" t="b">
        <v>0</v>
      </c>
      <c r="L124" s="94" t="b">
        <v>0</v>
      </c>
    </row>
    <row r="125" spans="1:12" ht="15">
      <c r="A125" s="94" t="s">
        <v>496</v>
      </c>
      <c r="B125" s="94" t="s">
        <v>498</v>
      </c>
      <c r="C125" s="94">
        <v>2</v>
      </c>
      <c r="D125" s="133">
        <v>0</v>
      </c>
      <c r="E125" s="133">
        <v>1.2041199826559248</v>
      </c>
      <c r="F125" s="94" t="s">
        <v>449</v>
      </c>
      <c r="G125" s="94" t="b">
        <v>0</v>
      </c>
      <c r="H125" s="94" t="b">
        <v>0</v>
      </c>
      <c r="I125" s="94" t="b">
        <v>0</v>
      </c>
      <c r="J125" s="94" t="b">
        <v>0</v>
      </c>
      <c r="K125" s="94" t="b">
        <v>0</v>
      </c>
      <c r="L125" s="94" t="b">
        <v>0</v>
      </c>
    </row>
    <row r="126" spans="1:12" ht="15">
      <c r="A126" s="94" t="s">
        <v>498</v>
      </c>
      <c r="B126" s="94" t="s">
        <v>515</v>
      </c>
      <c r="C126" s="94">
        <v>2</v>
      </c>
      <c r="D126" s="133">
        <v>0</v>
      </c>
      <c r="E126" s="133">
        <v>1.2041199826559248</v>
      </c>
      <c r="F126" s="94" t="s">
        <v>449</v>
      </c>
      <c r="G126" s="94" t="b">
        <v>0</v>
      </c>
      <c r="H126" s="94" t="b">
        <v>0</v>
      </c>
      <c r="I126" s="94" t="b">
        <v>0</v>
      </c>
      <c r="J126" s="94" t="b">
        <v>0</v>
      </c>
      <c r="K126" s="94" t="b">
        <v>0</v>
      </c>
      <c r="L126" s="94" t="b">
        <v>0</v>
      </c>
    </row>
    <row r="127" spans="1:12" ht="15">
      <c r="A127" s="94" t="s">
        <v>515</v>
      </c>
      <c r="B127" s="94" t="s">
        <v>516</v>
      </c>
      <c r="C127" s="94">
        <v>2</v>
      </c>
      <c r="D127" s="133">
        <v>0</v>
      </c>
      <c r="E127" s="133">
        <v>1.2041199826559248</v>
      </c>
      <c r="F127" s="94" t="s">
        <v>449</v>
      </c>
      <c r="G127" s="94" t="b">
        <v>0</v>
      </c>
      <c r="H127" s="94" t="b">
        <v>0</v>
      </c>
      <c r="I127" s="94" t="b">
        <v>0</v>
      </c>
      <c r="J127" s="94" t="b">
        <v>0</v>
      </c>
      <c r="K127" s="94" t="b">
        <v>0</v>
      </c>
      <c r="L127" s="94" t="b">
        <v>0</v>
      </c>
    </row>
    <row r="128" spans="1:12" ht="15">
      <c r="A128" s="94" t="s">
        <v>516</v>
      </c>
      <c r="B128" s="94" t="s">
        <v>517</v>
      </c>
      <c r="C128" s="94">
        <v>2</v>
      </c>
      <c r="D128" s="133">
        <v>0</v>
      </c>
      <c r="E128" s="133">
        <v>1.2041199826559248</v>
      </c>
      <c r="F128" s="94" t="s">
        <v>449</v>
      </c>
      <c r="G128" s="94" t="b">
        <v>0</v>
      </c>
      <c r="H128" s="94" t="b">
        <v>0</v>
      </c>
      <c r="I128" s="94" t="b">
        <v>0</v>
      </c>
      <c r="J128" s="94" t="b">
        <v>0</v>
      </c>
      <c r="K128" s="94" t="b">
        <v>0</v>
      </c>
      <c r="L128" s="94" t="b">
        <v>0</v>
      </c>
    </row>
    <row r="129" spans="1:12" ht="15">
      <c r="A129" s="94" t="s">
        <v>517</v>
      </c>
      <c r="B129" s="94" t="s">
        <v>518</v>
      </c>
      <c r="C129" s="94">
        <v>2</v>
      </c>
      <c r="D129" s="133">
        <v>0</v>
      </c>
      <c r="E129" s="133">
        <v>1.2041199826559248</v>
      </c>
      <c r="F129" s="94" t="s">
        <v>449</v>
      </c>
      <c r="G129" s="94" t="b">
        <v>0</v>
      </c>
      <c r="H129" s="94" t="b">
        <v>0</v>
      </c>
      <c r="I129" s="94" t="b">
        <v>0</v>
      </c>
      <c r="J129" s="94" t="b">
        <v>0</v>
      </c>
      <c r="K129" s="94" t="b">
        <v>0</v>
      </c>
      <c r="L129" s="94" t="b">
        <v>0</v>
      </c>
    </row>
    <row r="130" spans="1:12" ht="15">
      <c r="A130" s="94" t="s">
        <v>518</v>
      </c>
      <c r="B130" s="94" t="s">
        <v>519</v>
      </c>
      <c r="C130" s="94">
        <v>2</v>
      </c>
      <c r="D130" s="133">
        <v>0</v>
      </c>
      <c r="E130" s="133">
        <v>1.2041199826559248</v>
      </c>
      <c r="F130" s="94" t="s">
        <v>449</v>
      </c>
      <c r="G130" s="94" t="b">
        <v>0</v>
      </c>
      <c r="H130" s="94" t="b">
        <v>0</v>
      </c>
      <c r="I130" s="94" t="b">
        <v>0</v>
      </c>
      <c r="J130" s="94" t="b">
        <v>0</v>
      </c>
      <c r="K130" s="94" t="b">
        <v>0</v>
      </c>
      <c r="L130" s="94" t="b">
        <v>0</v>
      </c>
    </row>
    <row r="131" spans="1:12" ht="15">
      <c r="A131" s="94" t="s">
        <v>519</v>
      </c>
      <c r="B131" s="94" t="s">
        <v>520</v>
      </c>
      <c r="C131" s="94">
        <v>2</v>
      </c>
      <c r="D131" s="133">
        <v>0</v>
      </c>
      <c r="E131" s="133">
        <v>1.2041199826559248</v>
      </c>
      <c r="F131" s="94" t="s">
        <v>449</v>
      </c>
      <c r="G131" s="94" t="b">
        <v>0</v>
      </c>
      <c r="H131" s="94" t="b">
        <v>0</v>
      </c>
      <c r="I131" s="94" t="b">
        <v>0</v>
      </c>
      <c r="J131" s="94" t="b">
        <v>0</v>
      </c>
      <c r="K131" s="94" t="b">
        <v>0</v>
      </c>
      <c r="L131" s="94" t="b">
        <v>0</v>
      </c>
    </row>
    <row r="132" spans="1:12" ht="15">
      <c r="A132" s="94" t="s">
        <v>520</v>
      </c>
      <c r="B132" s="94" t="s">
        <v>641</v>
      </c>
      <c r="C132" s="94">
        <v>2</v>
      </c>
      <c r="D132" s="133">
        <v>0</v>
      </c>
      <c r="E132" s="133">
        <v>1.2041199826559248</v>
      </c>
      <c r="F132" s="94" t="s">
        <v>449</v>
      </c>
      <c r="G132" s="94" t="b">
        <v>0</v>
      </c>
      <c r="H132" s="94" t="b">
        <v>0</v>
      </c>
      <c r="I132" s="94" t="b">
        <v>0</v>
      </c>
      <c r="J132" s="94" t="b">
        <v>0</v>
      </c>
      <c r="K132" s="94" t="b">
        <v>0</v>
      </c>
      <c r="L132" s="94" t="b">
        <v>0</v>
      </c>
    </row>
    <row r="133" spans="1:12" ht="15">
      <c r="A133" s="94" t="s">
        <v>641</v>
      </c>
      <c r="B133" s="94" t="s">
        <v>642</v>
      </c>
      <c r="C133" s="94">
        <v>2</v>
      </c>
      <c r="D133" s="133">
        <v>0</v>
      </c>
      <c r="E133" s="133">
        <v>1.2041199826559248</v>
      </c>
      <c r="F133" s="94" t="s">
        <v>449</v>
      </c>
      <c r="G133" s="94" t="b">
        <v>0</v>
      </c>
      <c r="H133" s="94" t="b">
        <v>0</v>
      </c>
      <c r="I133" s="94" t="b">
        <v>0</v>
      </c>
      <c r="J133" s="94" t="b">
        <v>0</v>
      </c>
      <c r="K133" s="94" t="b">
        <v>0</v>
      </c>
      <c r="L133" s="94" t="b">
        <v>0</v>
      </c>
    </row>
    <row r="134" spans="1:12" ht="15">
      <c r="A134" s="94" t="s">
        <v>642</v>
      </c>
      <c r="B134" s="94" t="s">
        <v>643</v>
      </c>
      <c r="C134" s="94">
        <v>2</v>
      </c>
      <c r="D134" s="133">
        <v>0</v>
      </c>
      <c r="E134" s="133">
        <v>1.2041199826559248</v>
      </c>
      <c r="F134" s="94" t="s">
        <v>449</v>
      </c>
      <c r="G134" s="94" t="b">
        <v>0</v>
      </c>
      <c r="H134" s="94" t="b">
        <v>0</v>
      </c>
      <c r="I134" s="94" t="b">
        <v>0</v>
      </c>
      <c r="J134" s="94" t="b">
        <v>0</v>
      </c>
      <c r="K134" s="94" t="b">
        <v>0</v>
      </c>
      <c r="L134" s="94" t="b">
        <v>0</v>
      </c>
    </row>
    <row r="135" spans="1:12" ht="15">
      <c r="A135" s="94" t="s">
        <v>643</v>
      </c>
      <c r="B135" s="94" t="s">
        <v>644</v>
      </c>
      <c r="C135" s="94">
        <v>2</v>
      </c>
      <c r="D135" s="133">
        <v>0</v>
      </c>
      <c r="E135" s="133">
        <v>1.2041199826559248</v>
      </c>
      <c r="F135" s="94" t="s">
        <v>449</v>
      </c>
      <c r="G135" s="94" t="b">
        <v>0</v>
      </c>
      <c r="H135" s="94" t="b">
        <v>0</v>
      </c>
      <c r="I135" s="94" t="b">
        <v>0</v>
      </c>
      <c r="J135" s="94" t="b">
        <v>0</v>
      </c>
      <c r="K135" s="94" t="b">
        <v>0</v>
      </c>
      <c r="L135" s="94" t="b">
        <v>0</v>
      </c>
    </row>
    <row r="136" spans="1:12" ht="15">
      <c r="A136" s="94" t="s">
        <v>644</v>
      </c>
      <c r="B136" s="94" t="s">
        <v>645</v>
      </c>
      <c r="C136" s="94">
        <v>2</v>
      </c>
      <c r="D136" s="133">
        <v>0</v>
      </c>
      <c r="E136" s="133">
        <v>1.2041199826559248</v>
      </c>
      <c r="F136" s="94" t="s">
        <v>449</v>
      </c>
      <c r="G136" s="94" t="b">
        <v>0</v>
      </c>
      <c r="H136" s="94" t="b">
        <v>0</v>
      </c>
      <c r="I136" s="94" t="b">
        <v>0</v>
      </c>
      <c r="J136" s="94" t="b">
        <v>0</v>
      </c>
      <c r="K136" s="94" t="b">
        <v>0</v>
      </c>
      <c r="L136" s="94" t="b">
        <v>0</v>
      </c>
    </row>
    <row r="137" spans="1:12" ht="15">
      <c r="A137" s="94" t="s">
        <v>645</v>
      </c>
      <c r="B137" s="94" t="s">
        <v>646</v>
      </c>
      <c r="C137" s="94">
        <v>2</v>
      </c>
      <c r="D137" s="133">
        <v>0</v>
      </c>
      <c r="E137" s="133">
        <v>1.2041199826559248</v>
      </c>
      <c r="F137" s="94" t="s">
        <v>449</v>
      </c>
      <c r="G137" s="94" t="b">
        <v>0</v>
      </c>
      <c r="H137" s="94" t="b">
        <v>0</v>
      </c>
      <c r="I137" s="94" t="b">
        <v>0</v>
      </c>
      <c r="J137" s="94" t="b">
        <v>0</v>
      </c>
      <c r="K137" s="94" t="b">
        <v>0</v>
      </c>
      <c r="L137" s="94" t="b">
        <v>0</v>
      </c>
    </row>
    <row r="138" spans="1:12" ht="15">
      <c r="A138" s="94" t="s">
        <v>646</v>
      </c>
      <c r="B138" s="94" t="s">
        <v>647</v>
      </c>
      <c r="C138" s="94">
        <v>2</v>
      </c>
      <c r="D138" s="133">
        <v>0</v>
      </c>
      <c r="E138" s="133">
        <v>1.2041199826559248</v>
      </c>
      <c r="F138" s="94" t="s">
        <v>449</v>
      </c>
      <c r="G138" s="94" t="b">
        <v>0</v>
      </c>
      <c r="H138" s="94" t="b">
        <v>0</v>
      </c>
      <c r="I138" s="94" t="b">
        <v>0</v>
      </c>
      <c r="J138" s="94" t="b">
        <v>0</v>
      </c>
      <c r="K138" s="94" t="b">
        <v>0</v>
      </c>
      <c r="L138" s="9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674</v>
      </c>
      <c r="B2" s="136" t="s">
        <v>675</v>
      </c>
      <c r="C2" s="67" t="s">
        <v>676</v>
      </c>
    </row>
    <row r="3" spans="1:3" ht="15">
      <c r="A3" s="135" t="s">
        <v>447</v>
      </c>
      <c r="B3" s="135" t="s">
        <v>447</v>
      </c>
      <c r="C3" s="36">
        <v>10</v>
      </c>
    </row>
    <row r="4" spans="1:3" ht="15">
      <c r="A4" s="135" t="s">
        <v>447</v>
      </c>
      <c r="B4" s="135" t="s">
        <v>448</v>
      </c>
      <c r="C4" s="36">
        <v>11</v>
      </c>
    </row>
    <row r="5" spans="1:3" ht="15">
      <c r="A5" s="135" t="s">
        <v>448</v>
      </c>
      <c r="B5" s="135" t="s">
        <v>448</v>
      </c>
      <c r="C5" s="36">
        <v>6</v>
      </c>
    </row>
    <row r="6" spans="1:3" ht="15">
      <c r="A6" s="135" t="s">
        <v>449</v>
      </c>
      <c r="B6" s="135" t="s">
        <v>449</v>
      </c>
      <c r="C6" s="36">
        <v>2</v>
      </c>
    </row>
    <row r="7" spans="1:3" ht="15">
      <c r="A7" s="135" t="s">
        <v>450</v>
      </c>
      <c r="B7" s="135" t="s">
        <v>450</v>
      </c>
      <c r="C7" s="36">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694</v>
      </c>
      <c r="B1" s="13" t="s">
        <v>17</v>
      </c>
    </row>
    <row r="2" spans="1:2" ht="15">
      <c r="A2" s="86" t="s">
        <v>695</v>
      </c>
      <c r="B2" s="86" t="s">
        <v>701</v>
      </c>
    </row>
    <row r="3" spans="1:2" ht="15">
      <c r="A3" s="86" t="s">
        <v>696</v>
      </c>
      <c r="B3" s="86" t="s">
        <v>702</v>
      </c>
    </row>
    <row r="4" spans="1:2" ht="15">
      <c r="A4" s="86" t="s">
        <v>697</v>
      </c>
      <c r="B4" s="86" t="s">
        <v>703</v>
      </c>
    </row>
    <row r="5" spans="1:2" ht="15">
      <c r="A5" s="86" t="s">
        <v>698</v>
      </c>
      <c r="B5" s="86" t="s">
        <v>704</v>
      </c>
    </row>
    <row r="6" spans="1:2" ht="15">
      <c r="A6" s="86" t="s">
        <v>699</v>
      </c>
      <c r="B6" s="86" t="s">
        <v>705</v>
      </c>
    </row>
    <row r="7" spans="1:2" ht="15">
      <c r="A7" s="86" t="s">
        <v>700</v>
      </c>
      <c r="B7" s="86" t="s">
        <v>702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706</v>
      </c>
      <c r="B1" s="13" t="s">
        <v>34</v>
      </c>
    </row>
    <row r="2" spans="1:2" ht="15">
      <c r="A2" s="127" t="s">
        <v>252</v>
      </c>
      <c r="B2" s="86">
        <v>7.9</v>
      </c>
    </row>
    <row r="3" spans="1:2" ht="15">
      <c r="A3" s="127" t="s">
        <v>254</v>
      </c>
      <c r="B3" s="86">
        <v>7.433333</v>
      </c>
    </row>
    <row r="4" spans="1:2" ht="15">
      <c r="A4" s="127" t="s">
        <v>255</v>
      </c>
      <c r="B4" s="86">
        <v>7.433333</v>
      </c>
    </row>
    <row r="5" spans="1:2" ht="15">
      <c r="A5" s="127" t="s">
        <v>257</v>
      </c>
      <c r="B5" s="86">
        <v>4.6</v>
      </c>
    </row>
    <row r="6" spans="1:2" ht="15">
      <c r="A6" s="127" t="s">
        <v>256</v>
      </c>
      <c r="B6" s="86">
        <v>4.133333</v>
      </c>
    </row>
    <row r="7" spans="1:2" ht="15">
      <c r="A7" s="127" t="s">
        <v>253</v>
      </c>
      <c r="B7" s="86">
        <v>0.5</v>
      </c>
    </row>
    <row r="8" spans="1:2" ht="15">
      <c r="A8" s="127" t="s">
        <v>259</v>
      </c>
      <c r="B8" s="86">
        <v>0</v>
      </c>
    </row>
    <row r="9" spans="1:2" ht="15">
      <c r="A9" s="127" t="s">
        <v>248</v>
      </c>
      <c r="B9" s="86">
        <v>0</v>
      </c>
    </row>
    <row r="10" spans="1:2" ht="15">
      <c r="A10" s="127" t="s">
        <v>258</v>
      </c>
      <c r="B10" s="86">
        <v>0</v>
      </c>
    </row>
    <row r="11" spans="1:2" ht="15">
      <c r="A11" s="127" t="s">
        <v>249</v>
      </c>
      <c r="B11" s="86">
        <v>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4"/>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7.57421875" style="0" customWidth="1"/>
    <col min="41" max="41" width="16.00390625" style="0" customWidth="1"/>
    <col min="42" max="42" width="12.421875" style="0" customWidth="1"/>
    <col min="43" max="43" width="9.7109375" style="0" customWidth="1"/>
    <col min="44" max="44" width="16.28125" style="0" customWidth="1"/>
    <col min="45" max="45" width="10.28125" style="0" customWidth="1"/>
    <col min="46" max="46" width="11.421875" style="0" customWidth="1"/>
    <col min="47" max="47" width="8.421875" style="0" customWidth="1"/>
    <col min="48" max="48" width="20.140625" style="0" customWidth="1"/>
    <col min="49" max="49" width="10.421875" style="0" customWidth="1"/>
    <col min="50" max="51" width="15.57421875" style="0" customWidth="1"/>
    <col min="52" max="52" width="15.00390625" style="0" customWidth="1"/>
    <col min="53" max="53" width="9.57421875" style="0" customWidth="1"/>
    <col min="54" max="54" width="17.140625" style="0" customWidth="1"/>
    <col min="55" max="55" width="19.421875" style="0" customWidth="1"/>
    <col min="56" max="56" width="17.28125" style="0" customWidth="1"/>
    <col min="57" max="57" width="19.421875" style="0" customWidth="1"/>
    <col min="58" max="58" width="17.421875" style="0" customWidth="1"/>
    <col min="59" max="59" width="19.421875" style="0" customWidth="1"/>
    <col min="60" max="60" width="17.140625" style="0" customWidth="1"/>
    <col min="61" max="61" width="19.421875" style="0" customWidth="1"/>
    <col min="62" max="62" width="19.140625" style="0" customWidth="1"/>
    <col min="63" max="63" width="19.421875" style="0" customWidth="1"/>
    <col min="64" max="64" width="21.57421875" style="0" customWidth="1"/>
    <col min="65" max="65" width="27.28125" style="0" customWidth="1"/>
    <col min="66" max="66" width="22.421875" style="0" customWidth="1"/>
    <col min="67" max="67" width="28.28125" style="0" customWidth="1"/>
    <col min="68" max="68" width="27.140625" style="0" customWidth="1"/>
    <col min="69" max="69" width="33.00390625" style="0" customWidth="1"/>
    <col min="70" max="70" width="18.421875" style="0" customWidth="1"/>
    <col min="71" max="71" width="22.140625" style="0" customWidth="1"/>
    <col min="72" max="72" width="17.2812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 customHeight="1">
      <c r="A2" s="11" t="s">
        <v>5</v>
      </c>
      <c r="B2" t="s">
        <v>712</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333</v>
      </c>
      <c r="AF2" s="13" t="s">
        <v>334</v>
      </c>
      <c r="AG2" s="13" t="s">
        <v>335</v>
      </c>
      <c r="AH2" s="13" t="s">
        <v>336</v>
      </c>
      <c r="AI2" s="13" t="s">
        <v>337</v>
      </c>
      <c r="AJ2" s="13" t="s">
        <v>338</v>
      </c>
      <c r="AK2" s="13" t="s">
        <v>339</v>
      </c>
      <c r="AL2" s="13" t="s">
        <v>340</v>
      </c>
      <c r="AM2" s="13" t="s">
        <v>341</v>
      </c>
      <c r="AN2" s="13" t="s">
        <v>342</v>
      </c>
      <c r="AO2" s="13" t="s">
        <v>343</v>
      </c>
      <c r="AP2" s="13" t="s">
        <v>344</v>
      </c>
      <c r="AQ2" s="13" t="s">
        <v>345</v>
      </c>
      <c r="AR2" s="13" t="s">
        <v>346</v>
      </c>
      <c r="AS2" s="13" t="s">
        <v>347</v>
      </c>
      <c r="AT2" s="13" t="s">
        <v>228</v>
      </c>
      <c r="AU2" s="13" t="s">
        <v>348</v>
      </c>
      <c r="AV2" s="13" t="s">
        <v>349</v>
      </c>
      <c r="AW2" s="13" t="s">
        <v>350</v>
      </c>
      <c r="AX2" s="13" t="s">
        <v>351</v>
      </c>
      <c r="AY2" s="13" t="s">
        <v>352</v>
      </c>
      <c r="AZ2" s="13" t="s">
        <v>353</v>
      </c>
      <c r="BA2" s="13" t="s">
        <v>455</v>
      </c>
      <c r="BB2" s="130" t="s">
        <v>587</v>
      </c>
      <c r="BC2" s="130" t="s">
        <v>588</v>
      </c>
      <c r="BD2" s="130" t="s">
        <v>589</v>
      </c>
      <c r="BE2" s="130" t="s">
        <v>590</v>
      </c>
      <c r="BF2" s="130" t="s">
        <v>591</v>
      </c>
      <c r="BG2" s="130" t="s">
        <v>593</v>
      </c>
      <c r="BH2" s="130" t="s">
        <v>596</v>
      </c>
      <c r="BI2" s="130" t="s">
        <v>604</v>
      </c>
      <c r="BJ2" s="130" t="s">
        <v>608</v>
      </c>
      <c r="BK2" s="130" t="s">
        <v>613</v>
      </c>
      <c r="BL2" s="130" t="s">
        <v>663</v>
      </c>
      <c r="BM2" s="130" t="s">
        <v>664</v>
      </c>
      <c r="BN2" s="130" t="s">
        <v>665</v>
      </c>
      <c r="BO2" s="130" t="s">
        <v>666</v>
      </c>
      <c r="BP2" s="130" t="s">
        <v>667</v>
      </c>
      <c r="BQ2" s="130" t="s">
        <v>668</v>
      </c>
      <c r="BR2" s="130" t="s">
        <v>669</v>
      </c>
      <c r="BS2" s="130" t="s">
        <v>670</v>
      </c>
      <c r="BT2" s="130" t="s">
        <v>672</v>
      </c>
      <c r="BU2" s="3"/>
      <c r="BV2" s="3"/>
    </row>
    <row r="3" spans="1:74" ht="41.45" customHeight="1">
      <c r="A3" s="50" t="s">
        <v>248</v>
      </c>
      <c r="C3" s="53"/>
      <c r="D3" s="53" t="s">
        <v>64</v>
      </c>
      <c r="E3" s="54">
        <v>184.32506176818134</v>
      </c>
      <c r="F3" s="55">
        <v>99.63953488372093</v>
      </c>
      <c r="G3" s="115" t="s">
        <v>278</v>
      </c>
      <c r="H3" s="53"/>
      <c r="I3" s="57" t="s">
        <v>248</v>
      </c>
      <c r="J3" s="56"/>
      <c r="K3" s="56"/>
      <c r="L3" s="117" t="s">
        <v>432</v>
      </c>
      <c r="M3" s="59">
        <v>121.13100775193799</v>
      </c>
      <c r="N3" s="60">
        <v>7354.68994140625</v>
      </c>
      <c r="O3" s="60">
        <v>9297.22265625</v>
      </c>
      <c r="P3" s="58"/>
      <c r="Q3" s="61"/>
      <c r="R3" s="61"/>
      <c r="S3" s="51"/>
      <c r="T3" s="51">
        <v>0</v>
      </c>
      <c r="U3" s="51">
        <v>2</v>
      </c>
      <c r="V3" s="52">
        <v>0</v>
      </c>
      <c r="W3" s="52">
        <v>0.0625</v>
      </c>
      <c r="X3" s="52">
        <v>0.043044</v>
      </c>
      <c r="Y3" s="52">
        <v>0.491138</v>
      </c>
      <c r="Z3" s="52">
        <v>0.5</v>
      </c>
      <c r="AA3" s="52">
        <v>0</v>
      </c>
      <c r="AB3" s="62">
        <v>3</v>
      </c>
      <c r="AC3" s="62"/>
      <c r="AD3" s="63"/>
      <c r="AE3" s="86" t="s">
        <v>354</v>
      </c>
      <c r="AF3" s="86">
        <v>498</v>
      </c>
      <c r="AG3" s="86">
        <v>465</v>
      </c>
      <c r="AH3" s="86">
        <v>42543</v>
      </c>
      <c r="AI3" s="86">
        <v>9167</v>
      </c>
      <c r="AJ3" s="86"/>
      <c r="AK3" s="86"/>
      <c r="AL3" s="86"/>
      <c r="AM3" s="86"/>
      <c r="AN3" s="86"/>
      <c r="AO3" s="88">
        <v>42027.647685185184</v>
      </c>
      <c r="AP3" s="91" t="s">
        <v>399</v>
      </c>
      <c r="AQ3" s="86" t="b">
        <v>1</v>
      </c>
      <c r="AR3" s="86" t="b">
        <v>0</v>
      </c>
      <c r="AS3" s="86" t="b">
        <v>0</v>
      </c>
      <c r="AT3" s="86"/>
      <c r="AU3" s="86">
        <v>59</v>
      </c>
      <c r="AV3" s="91" t="s">
        <v>411</v>
      </c>
      <c r="AW3" s="86" t="b">
        <v>0</v>
      </c>
      <c r="AX3" s="86" t="s">
        <v>419</v>
      </c>
      <c r="AY3" s="91" t="s">
        <v>420</v>
      </c>
      <c r="AZ3" s="86" t="s">
        <v>66</v>
      </c>
      <c r="BA3" s="86" t="str">
        <f>REPLACE(INDEX(GroupVertices[Group],MATCH(Vertices[[#This Row],[Vertex]],GroupVertices[Vertex],0)),1,1,"")</f>
        <v>2</v>
      </c>
      <c r="BB3" s="51"/>
      <c r="BC3" s="51"/>
      <c r="BD3" s="51"/>
      <c r="BE3" s="51"/>
      <c r="BF3" s="51" t="s">
        <v>253</v>
      </c>
      <c r="BG3" s="51" t="s">
        <v>253</v>
      </c>
      <c r="BH3" s="131" t="s">
        <v>597</v>
      </c>
      <c r="BI3" s="131" t="s">
        <v>597</v>
      </c>
      <c r="BJ3" s="131" t="s">
        <v>609</v>
      </c>
      <c r="BK3" s="131" t="s">
        <v>609</v>
      </c>
      <c r="BL3" s="131">
        <v>0</v>
      </c>
      <c r="BM3" s="134">
        <v>0</v>
      </c>
      <c r="BN3" s="131">
        <v>0</v>
      </c>
      <c r="BO3" s="134">
        <v>0</v>
      </c>
      <c r="BP3" s="131">
        <v>0</v>
      </c>
      <c r="BQ3" s="134">
        <v>0</v>
      </c>
      <c r="BR3" s="131">
        <v>28</v>
      </c>
      <c r="BS3" s="134">
        <v>100</v>
      </c>
      <c r="BT3" s="131">
        <v>28</v>
      </c>
      <c r="BU3" s="3"/>
      <c r="BV3" s="3"/>
    </row>
    <row r="4" spans="1:77" ht="41.45" customHeight="1">
      <c r="A4" s="14" t="s">
        <v>252</v>
      </c>
      <c r="C4" s="15"/>
      <c r="D4" s="15" t="s">
        <v>64</v>
      </c>
      <c r="E4" s="96">
        <v>172.62240842195723</v>
      </c>
      <c r="F4" s="82">
        <v>99.82848837209302</v>
      </c>
      <c r="G4" s="115" t="s">
        <v>281</v>
      </c>
      <c r="H4" s="15"/>
      <c r="I4" s="16" t="s">
        <v>252</v>
      </c>
      <c r="J4" s="66"/>
      <c r="K4" s="66"/>
      <c r="L4" s="117" t="s">
        <v>433</v>
      </c>
      <c r="M4" s="97">
        <v>58.159108527131785</v>
      </c>
      <c r="N4" s="98">
        <v>6688.328125</v>
      </c>
      <c r="O4" s="98">
        <v>440.24993896484375</v>
      </c>
      <c r="P4" s="77"/>
      <c r="Q4" s="99"/>
      <c r="R4" s="99"/>
      <c r="S4" s="100"/>
      <c r="T4" s="51">
        <v>5</v>
      </c>
      <c r="U4" s="51">
        <v>1</v>
      </c>
      <c r="V4" s="52">
        <v>7.9</v>
      </c>
      <c r="W4" s="52">
        <v>0.1</v>
      </c>
      <c r="X4" s="52">
        <v>0.129417</v>
      </c>
      <c r="Y4" s="52">
        <v>1.187722</v>
      </c>
      <c r="Z4" s="52">
        <v>0.36666666666666664</v>
      </c>
      <c r="AA4" s="52">
        <v>0</v>
      </c>
      <c r="AB4" s="83">
        <v>4</v>
      </c>
      <c r="AC4" s="83"/>
      <c r="AD4" s="101"/>
      <c r="AE4" s="86" t="s">
        <v>355</v>
      </c>
      <c r="AF4" s="86">
        <v>458</v>
      </c>
      <c r="AG4" s="86">
        <v>335</v>
      </c>
      <c r="AH4" s="86">
        <v>729</v>
      </c>
      <c r="AI4" s="86">
        <v>311</v>
      </c>
      <c r="AJ4" s="86"/>
      <c r="AK4" s="86" t="s">
        <v>366</v>
      </c>
      <c r="AL4" s="86" t="s">
        <v>377</v>
      </c>
      <c r="AM4" s="91" t="s">
        <v>388</v>
      </c>
      <c r="AN4" s="86"/>
      <c r="AO4" s="88">
        <v>41969.65466435185</v>
      </c>
      <c r="AP4" s="91" t="s">
        <v>400</v>
      </c>
      <c r="AQ4" s="86" t="b">
        <v>1</v>
      </c>
      <c r="AR4" s="86" t="b">
        <v>0</v>
      </c>
      <c r="AS4" s="86" t="b">
        <v>0</v>
      </c>
      <c r="AT4" s="86"/>
      <c r="AU4" s="86">
        <v>78</v>
      </c>
      <c r="AV4" s="91" t="s">
        <v>411</v>
      </c>
      <c r="AW4" s="86" t="b">
        <v>0</v>
      </c>
      <c r="AX4" s="86" t="s">
        <v>419</v>
      </c>
      <c r="AY4" s="91" t="s">
        <v>421</v>
      </c>
      <c r="AZ4" s="86" t="s">
        <v>66</v>
      </c>
      <c r="BA4" s="86" t="str">
        <f>REPLACE(INDEX(GroupVertices[Group],MATCH(Vertices[[#This Row],[Vertex]],GroupVertices[Vertex],0)),1,1,"")</f>
        <v>2</v>
      </c>
      <c r="BB4" s="51" t="s">
        <v>269</v>
      </c>
      <c r="BC4" s="51" t="s">
        <v>269</v>
      </c>
      <c r="BD4" s="51" t="s">
        <v>272</v>
      </c>
      <c r="BE4" s="51" t="s">
        <v>272</v>
      </c>
      <c r="BF4" s="51" t="s">
        <v>274</v>
      </c>
      <c r="BG4" s="51" t="s">
        <v>274</v>
      </c>
      <c r="BH4" s="131" t="s">
        <v>597</v>
      </c>
      <c r="BI4" s="131" t="s">
        <v>597</v>
      </c>
      <c r="BJ4" s="131" t="s">
        <v>609</v>
      </c>
      <c r="BK4" s="131" t="s">
        <v>609</v>
      </c>
      <c r="BL4" s="131">
        <v>0</v>
      </c>
      <c r="BM4" s="134">
        <v>0</v>
      </c>
      <c r="BN4" s="131">
        <v>0</v>
      </c>
      <c r="BO4" s="134">
        <v>0</v>
      </c>
      <c r="BP4" s="131">
        <v>0</v>
      </c>
      <c r="BQ4" s="134">
        <v>0</v>
      </c>
      <c r="BR4" s="131">
        <v>28</v>
      </c>
      <c r="BS4" s="134">
        <v>100</v>
      </c>
      <c r="BT4" s="131">
        <v>28</v>
      </c>
      <c r="BU4" s="2"/>
      <c r="BV4" s="3"/>
      <c r="BW4" s="3"/>
      <c r="BX4" s="3"/>
      <c r="BY4" s="3"/>
    </row>
    <row r="5" spans="1:77" ht="41.45" customHeight="1">
      <c r="A5" s="14" t="s">
        <v>257</v>
      </c>
      <c r="C5" s="15"/>
      <c r="D5" s="15" t="s">
        <v>64</v>
      </c>
      <c r="E5" s="96">
        <v>733.8996669889355</v>
      </c>
      <c r="F5" s="82">
        <v>90.76598837209302</v>
      </c>
      <c r="G5" s="115" t="s">
        <v>415</v>
      </c>
      <c r="H5" s="15"/>
      <c r="I5" s="16" t="s">
        <v>257</v>
      </c>
      <c r="J5" s="66"/>
      <c r="K5" s="66"/>
      <c r="L5" s="117" t="s">
        <v>434</v>
      </c>
      <c r="M5" s="97">
        <v>3078.3882751937986</v>
      </c>
      <c r="N5" s="98">
        <v>5244.14501953125</v>
      </c>
      <c r="O5" s="98">
        <v>5854.68115234375</v>
      </c>
      <c r="P5" s="77"/>
      <c r="Q5" s="99"/>
      <c r="R5" s="99"/>
      <c r="S5" s="100"/>
      <c r="T5" s="51">
        <v>5</v>
      </c>
      <c r="U5" s="51">
        <v>0</v>
      </c>
      <c r="V5" s="52">
        <v>4.6</v>
      </c>
      <c r="W5" s="52">
        <v>0.090909</v>
      </c>
      <c r="X5" s="52">
        <v>0.1097</v>
      </c>
      <c r="Y5" s="52">
        <v>1.016942</v>
      </c>
      <c r="Z5" s="52">
        <v>0.4</v>
      </c>
      <c r="AA5" s="52">
        <v>0</v>
      </c>
      <c r="AB5" s="83">
        <v>5</v>
      </c>
      <c r="AC5" s="83"/>
      <c r="AD5" s="101"/>
      <c r="AE5" s="86" t="s">
        <v>356</v>
      </c>
      <c r="AF5" s="86">
        <v>1159</v>
      </c>
      <c r="AG5" s="86">
        <v>6570</v>
      </c>
      <c r="AH5" s="86">
        <v>10115</v>
      </c>
      <c r="AI5" s="86">
        <v>4961</v>
      </c>
      <c r="AJ5" s="86"/>
      <c r="AK5" s="86" t="s">
        <v>367</v>
      </c>
      <c r="AL5" s="86" t="s">
        <v>378</v>
      </c>
      <c r="AM5" s="91" t="s">
        <v>389</v>
      </c>
      <c r="AN5" s="86"/>
      <c r="AO5" s="88">
        <v>40736.662523148145</v>
      </c>
      <c r="AP5" s="91" t="s">
        <v>401</v>
      </c>
      <c r="AQ5" s="86" t="b">
        <v>0</v>
      </c>
      <c r="AR5" s="86" t="b">
        <v>0</v>
      </c>
      <c r="AS5" s="86" t="b">
        <v>1</v>
      </c>
      <c r="AT5" s="86"/>
      <c r="AU5" s="86">
        <v>456</v>
      </c>
      <c r="AV5" s="91" t="s">
        <v>412</v>
      </c>
      <c r="AW5" s="86" t="b">
        <v>0</v>
      </c>
      <c r="AX5" s="86" t="s">
        <v>419</v>
      </c>
      <c r="AY5" s="91" t="s">
        <v>422</v>
      </c>
      <c r="AZ5" s="86" t="s">
        <v>65</v>
      </c>
      <c r="BA5" s="86" t="str">
        <f>REPLACE(INDEX(GroupVertices[Group],MATCH(Vertices[[#This Row],[Vertex]],GroupVertices[Vertex],0)),1,1,"")</f>
        <v>2</v>
      </c>
      <c r="BB5" s="51"/>
      <c r="BC5" s="51"/>
      <c r="BD5" s="51"/>
      <c r="BE5" s="51"/>
      <c r="BF5" s="51"/>
      <c r="BG5" s="51"/>
      <c r="BH5" s="51"/>
      <c r="BI5" s="51"/>
      <c r="BJ5" s="51"/>
      <c r="BK5" s="51"/>
      <c r="BL5" s="51"/>
      <c r="BM5" s="52"/>
      <c r="BN5" s="51"/>
      <c r="BO5" s="52"/>
      <c r="BP5" s="51"/>
      <c r="BQ5" s="52"/>
      <c r="BR5" s="51"/>
      <c r="BS5" s="52"/>
      <c r="BT5" s="51"/>
      <c r="BU5" s="2"/>
      <c r="BV5" s="3"/>
      <c r="BW5" s="3"/>
      <c r="BX5" s="3"/>
      <c r="BY5" s="3"/>
    </row>
    <row r="6" spans="1:77" ht="41.45" customHeight="1">
      <c r="A6" s="14" t="s">
        <v>249</v>
      </c>
      <c r="C6" s="15"/>
      <c r="D6" s="15" t="s">
        <v>64</v>
      </c>
      <c r="E6" s="96">
        <v>1000</v>
      </c>
      <c r="F6" s="82">
        <v>70</v>
      </c>
      <c r="G6" s="115" t="s">
        <v>279</v>
      </c>
      <c r="H6" s="15"/>
      <c r="I6" s="16" t="s">
        <v>249</v>
      </c>
      <c r="J6" s="66"/>
      <c r="K6" s="66"/>
      <c r="L6" s="117" t="s">
        <v>435</v>
      </c>
      <c r="M6" s="97">
        <v>9999</v>
      </c>
      <c r="N6" s="98">
        <v>8676.8447265625</v>
      </c>
      <c r="O6" s="98">
        <v>1782.1746826171875</v>
      </c>
      <c r="P6" s="77"/>
      <c r="Q6" s="99"/>
      <c r="R6" s="99"/>
      <c r="S6" s="100"/>
      <c r="T6" s="51">
        <v>1</v>
      </c>
      <c r="U6" s="51">
        <v>1</v>
      </c>
      <c r="V6" s="52">
        <v>0</v>
      </c>
      <c r="W6" s="52">
        <v>0</v>
      </c>
      <c r="X6" s="52">
        <v>0</v>
      </c>
      <c r="Y6" s="52">
        <v>0.999955</v>
      </c>
      <c r="Z6" s="52">
        <v>0</v>
      </c>
      <c r="AA6" s="52" t="s">
        <v>458</v>
      </c>
      <c r="AB6" s="83">
        <v>6</v>
      </c>
      <c r="AC6" s="83"/>
      <c r="AD6" s="101"/>
      <c r="AE6" s="86" t="s">
        <v>357</v>
      </c>
      <c r="AF6" s="86">
        <v>139</v>
      </c>
      <c r="AG6" s="86">
        <v>20857</v>
      </c>
      <c r="AH6" s="86">
        <v>17233</v>
      </c>
      <c r="AI6" s="86">
        <v>4171</v>
      </c>
      <c r="AJ6" s="86"/>
      <c r="AK6" s="86" t="s">
        <v>368</v>
      </c>
      <c r="AL6" s="86" t="s">
        <v>379</v>
      </c>
      <c r="AM6" s="91" t="s">
        <v>390</v>
      </c>
      <c r="AN6" s="86"/>
      <c r="AO6" s="88">
        <v>39180.677835648145</v>
      </c>
      <c r="AP6" s="91" t="s">
        <v>402</v>
      </c>
      <c r="AQ6" s="86" t="b">
        <v>0</v>
      </c>
      <c r="AR6" s="86" t="b">
        <v>0</v>
      </c>
      <c r="AS6" s="86" t="b">
        <v>1</v>
      </c>
      <c r="AT6" s="86"/>
      <c r="AU6" s="86">
        <v>1903</v>
      </c>
      <c r="AV6" s="91" t="s">
        <v>411</v>
      </c>
      <c r="AW6" s="86" t="b">
        <v>1</v>
      </c>
      <c r="AX6" s="86" t="s">
        <v>419</v>
      </c>
      <c r="AY6" s="91" t="s">
        <v>423</v>
      </c>
      <c r="AZ6" s="86" t="s">
        <v>66</v>
      </c>
      <c r="BA6" s="86" t="str">
        <f>REPLACE(INDEX(GroupVertices[Group],MATCH(Vertices[[#This Row],[Vertex]],GroupVertices[Vertex],0)),1,1,"")</f>
        <v>4</v>
      </c>
      <c r="BB6" s="51" t="s">
        <v>267</v>
      </c>
      <c r="BC6" s="51" t="s">
        <v>267</v>
      </c>
      <c r="BD6" s="51" t="s">
        <v>271</v>
      </c>
      <c r="BE6" s="51" t="s">
        <v>271</v>
      </c>
      <c r="BF6" s="51" t="s">
        <v>273</v>
      </c>
      <c r="BG6" s="51" t="s">
        <v>273</v>
      </c>
      <c r="BH6" s="131" t="s">
        <v>598</v>
      </c>
      <c r="BI6" s="131" t="s">
        <v>598</v>
      </c>
      <c r="BJ6" s="131" t="s">
        <v>610</v>
      </c>
      <c r="BK6" s="131" t="s">
        <v>610</v>
      </c>
      <c r="BL6" s="131">
        <v>1</v>
      </c>
      <c r="BM6" s="134">
        <v>9.090909090909092</v>
      </c>
      <c r="BN6" s="131">
        <v>0</v>
      </c>
      <c r="BO6" s="134">
        <v>0</v>
      </c>
      <c r="BP6" s="131">
        <v>0</v>
      </c>
      <c r="BQ6" s="134">
        <v>0</v>
      </c>
      <c r="BR6" s="131">
        <v>10</v>
      </c>
      <c r="BS6" s="134">
        <v>90.9090909090909</v>
      </c>
      <c r="BT6" s="131">
        <v>11</v>
      </c>
      <c r="BU6" s="2"/>
      <c r="BV6" s="3"/>
      <c r="BW6" s="3"/>
      <c r="BX6" s="3"/>
      <c r="BY6" s="3"/>
    </row>
    <row r="7" spans="1:77" ht="41.45" customHeight="1">
      <c r="A7" s="14" t="s">
        <v>250</v>
      </c>
      <c r="C7" s="15"/>
      <c r="D7" s="15" t="s">
        <v>64</v>
      </c>
      <c r="E7" s="96">
        <v>162</v>
      </c>
      <c r="F7" s="82">
        <v>100</v>
      </c>
      <c r="G7" s="115" t="s">
        <v>416</v>
      </c>
      <c r="H7" s="15"/>
      <c r="I7" s="16" t="s">
        <v>250</v>
      </c>
      <c r="J7" s="66"/>
      <c r="K7" s="66"/>
      <c r="L7" s="117" t="s">
        <v>436</v>
      </c>
      <c r="M7" s="97">
        <v>1</v>
      </c>
      <c r="N7" s="98">
        <v>8676.8447265625</v>
      </c>
      <c r="O7" s="98">
        <v>8125.65771484375</v>
      </c>
      <c r="P7" s="77"/>
      <c r="Q7" s="99"/>
      <c r="R7" s="99"/>
      <c r="S7" s="100"/>
      <c r="T7" s="51">
        <v>2</v>
      </c>
      <c r="U7" s="51">
        <v>1</v>
      </c>
      <c r="V7" s="52">
        <v>0</v>
      </c>
      <c r="W7" s="52">
        <v>1</v>
      </c>
      <c r="X7" s="52">
        <v>0</v>
      </c>
      <c r="Y7" s="52">
        <v>1.298185</v>
      </c>
      <c r="Z7" s="52">
        <v>0</v>
      </c>
      <c r="AA7" s="52">
        <v>0</v>
      </c>
      <c r="AB7" s="83">
        <v>7</v>
      </c>
      <c r="AC7" s="83"/>
      <c r="AD7" s="101"/>
      <c r="AE7" s="86" t="s">
        <v>358</v>
      </c>
      <c r="AF7" s="86">
        <v>483</v>
      </c>
      <c r="AG7" s="86">
        <v>217</v>
      </c>
      <c r="AH7" s="86">
        <v>393</v>
      </c>
      <c r="AI7" s="86">
        <v>11</v>
      </c>
      <c r="AJ7" s="86"/>
      <c r="AK7" s="86" t="s">
        <v>369</v>
      </c>
      <c r="AL7" s="86" t="s">
        <v>380</v>
      </c>
      <c r="AM7" s="91" t="s">
        <v>391</v>
      </c>
      <c r="AN7" s="86"/>
      <c r="AO7" s="88">
        <v>40338.401712962965</v>
      </c>
      <c r="AP7" s="91" t="s">
        <v>403</v>
      </c>
      <c r="AQ7" s="86" t="b">
        <v>0</v>
      </c>
      <c r="AR7" s="86" t="b">
        <v>0</v>
      </c>
      <c r="AS7" s="86" t="b">
        <v>0</v>
      </c>
      <c r="AT7" s="86"/>
      <c r="AU7" s="86">
        <v>16</v>
      </c>
      <c r="AV7" s="91" t="s">
        <v>411</v>
      </c>
      <c r="AW7" s="86" t="b">
        <v>0</v>
      </c>
      <c r="AX7" s="86" t="s">
        <v>419</v>
      </c>
      <c r="AY7" s="91" t="s">
        <v>424</v>
      </c>
      <c r="AZ7" s="86" t="s">
        <v>66</v>
      </c>
      <c r="BA7" s="86" t="str">
        <f>REPLACE(INDEX(GroupVertices[Group],MATCH(Vertices[[#This Row],[Vertex]],GroupVertices[Vertex],0)),1,1,"")</f>
        <v>3</v>
      </c>
      <c r="BB7" s="51" t="s">
        <v>268</v>
      </c>
      <c r="BC7" s="51" t="s">
        <v>268</v>
      </c>
      <c r="BD7" s="51" t="s">
        <v>271</v>
      </c>
      <c r="BE7" s="51" t="s">
        <v>271</v>
      </c>
      <c r="BF7" s="51" t="s">
        <v>273</v>
      </c>
      <c r="BG7" s="51" t="s">
        <v>273</v>
      </c>
      <c r="BH7" s="131" t="s">
        <v>599</v>
      </c>
      <c r="BI7" s="131" t="s">
        <v>599</v>
      </c>
      <c r="BJ7" s="131" t="s">
        <v>611</v>
      </c>
      <c r="BK7" s="131" t="s">
        <v>611</v>
      </c>
      <c r="BL7" s="131">
        <v>0</v>
      </c>
      <c r="BM7" s="134">
        <v>0</v>
      </c>
      <c r="BN7" s="131">
        <v>0</v>
      </c>
      <c r="BO7" s="134">
        <v>0</v>
      </c>
      <c r="BP7" s="131">
        <v>0</v>
      </c>
      <c r="BQ7" s="134">
        <v>0</v>
      </c>
      <c r="BR7" s="131">
        <v>21</v>
      </c>
      <c r="BS7" s="134">
        <v>100</v>
      </c>
      <c r="BT7" s="131">
        <v>21</v>
      </c>
      <c r="BU7" s="2"/>
      <c r="BV7" s="3"/>
      <c r="BW7" s="3"/>
      <c r="BX7" s="3"/>
      <c r="BY7" s="3"/>
    </row>
    <row r="8" spans="1:77" ht="41.45" customHeight="1">
      <c r="A8" s="14" t="s">
        <v>251</v>
      </c>
      <c r="C8" s="15"/>
      <c r="D8" s="15" t="s">
        <v>64</v>
      </c>
      <c r="E8" s="96">
        <v>181.7144698678698</v>
      </c>
      <c r="F8" s="82">
        <v>99.68168604651163</v>
      </c>
      <c r="G8" s="115" t="s">
        <v>280</v>
      </c>
      <c r="H8" s="15"/>
      <c r="I8" s="16" t="s">
        <v>251</v>
      </c>
      <c r="J8" s="66"/>
      <c r="K8" s="66"/>
      <c r="L8" s="117" t="s">
        <v>437</v>
      </c>
      <c r="M8" s="97">
        <v>107.08343023255814</v>
      </c>
      <c r="N8" s="98">
        <v>8676.8447265625</v>
      </c>
      <c r="O8" s="98">
        <v>5084.78564453125</v>
      </c>
      <c r="P8" s="77"/>
      <c r="Q8" s="99"/>
      <c r="R8" s="99"/>
      <c r="S8" s="100"/>
      <c r="T8" s="51">
        <v>0</v>
      </c>
      <c r="U8" s="51">
        <v>1</v>
      </c>
      <c r="V8" s="52">
        <v>0</v>
      </c>
      <c r="W8" s="52">
        <v>1</v>
      </c>
      <c r="X8" s="52">
        <v>0</v>
      </c>
      <c r="Y8" s="52">
        <v>0.701724</v>
      </c>
      <c r="Z8" s="52">
        <v>0</v>
      </c>
      <c r="AA8" s="52">
        <v>0</v>
      </c>
      <c r="AB8" s="83">
        <v>8</v>
      </c>
      <c r="AC8" s="83"/>
      <c r="AD8" s="101"/>
      <c r="AE8" s="86" t="s">
        <v>359</v>
      </c>
      <c r="AF8" s="86">
        <v>460</v>
      </c>
      <c r="AG8" s="86">
        <v>436</v>
      </c>
      <c r="AH8" s="86">
        <v>1649</v>
      </c>
      <c r="AI8" s="86">
        <v>412</v>
      </c>
      <c r="AJ8" s="86"/>
      <c r="AK8" s="86" t="s">
        <v>370</v>
      </c>
      <c r="AL8" s="86" t="s">
        <v>381</v>
      </c>
      <c r="AM8" s="91" t="s">
        <v>392</v>
      </c>
      <c r="AN8" s="86"/>
      <c r="AO8" s="88">
        <v>40234.638715277775</v>
      </c>
      <c r="AP8" s="91" t="s">
        <v>404</v>
      </c>
      <c r="AQ8" s="86" t="b">
        <v>0</v>
      </c>
      <c r="AR8" s="86" t="b">
        <v>0</v>
      </c>
      <c r="AS8" s="86" t="b">
        <v>1</v>
      </c>
      <c r="AT8" s="86"/>
      <c r="AU8" s="86">
        <v>44</v>
      </c>
      <c r="AV8" s="91" t="s">
        <v>413</v>
      </c>
      <c r="AW8" s="86" t="b">
        <v>0</v>
      </c>
      <c r="AX8" s="86" t="s">
        <v>419</v>
      </c>
      <c r="AY8" s="91" t="s">
        <v>425</v>
      </c>
      <c r="AZ8" s="86" t="s">
        <v>66</v>
      </c>
      <c r="BA8" s="86" t="str">
        <f>REPLACE(INDEX(GroupVertices[Group],MATCH(Vertices[[#This Row],[Vertex]],GroupVertices[Vertex],0)),1,1,"")</f>
        <v>3</v>
      </c>
      <c r="BB8" s="51"/>
      <c r="BC8" s="51"/>
      <c r="BD8" s="51"/>
      <c r="BE8" s="51"/>
      <c r="BF8" s="51" t="s">
        <v>273</v>
      </c>
      <c r="BG8" s="51" t="s">
        <v>273</v>
      </c>
      <c r="BH8" s="131" t="s">
        <v>599</v>
      </c>
      <c r="BI8" s="131" t="s">
        <v>599</v>
      </c>
      <c r="BJ8" s="131" t="s">
        <v>611</v>
      </c>
      <c r="BK8" s="131" t="s">
        <v>611</v>
      </c>
      <c r="BL8" s="131">
        <v>0</v>
      </c>
      <c r="BM8" s="134">
        <v>0</v>
      </c>
      <c r="BN8" s="131">
        <v>0</v>
      </c>
      <c r="BO8" s="134">
        <v>0</v>
      </c>
      <c r="BP8" s="131">
        <v>0</v>
      </c>
      <c r="BQ8" s="134">
        <v>0</v>
      </c>
      <c r="BR8" s="131">
        <v>21</v>
      </c>
      <c r="BS8" s="134">
        <v>100</v>
      </c>
      <c r="BT8" s="131">
        <v>21</v>
      </c>
      <c r="BU8" s="2"/>
      <c r="BV8" s="3"/>
      <c r="BW8" s="3"/>
      <c r="BX8" s="3"/>
      <c r="BY8" s="3"/>
    </row>
    <row r="9" spans="1:77" ht="41.45" customHeight="1">
      <c r="A9" s="14" t="s">
        <v>253</v>
      </c>
      <c r="C9" s="15"/>
      <c r="D9" s="15" t="s">
        <v>64</v>
      </c>
      <c r="E9" s="96">
        <v>1000</v>
      </c>
      <c r="F9" s="82">
        <v>86.46947674418604</v>
      </c>
      <c r="G9" s="115" t="s">
        <v>282</v>
      </c>
      <c r="H9" s="15"/>
      <c r="I9" s="16" t="s">
        <v>253</v>
      </c>
      <c r="J9" s="66"/>
      <c r="K9" s="66"/>
      <c r="L9" s="117" t="s">
        <v>438</v>
      </c>
      <c r="M9" s="97">
        <v>4510.2723837209305</v>
      </c>
      <c r="N9" s="98">
        <v>4281.5732421875</v>
      </c>
      <c r="O9" s="98">
        <v>9181.3173828125</v>
      </c>
      <c r="P9" s="77"/>
      <c r="Q9" s="99"/>
      <c r="R9" s="99"/>
      <c r="S9" s="100"/>
      <c r="T9" s="51">
        <v>4</v>
      </c>
      <c r="U9" s="51">
        <v>3</v>
      </c>
      <c r="V9" s="52">
        <v>0.5</v>
      </c>
      <c r="W9" s="52">
        <v>0.090909</v>
      </c>
      <c r="X9" s="52">
        <v>0.144966</v>
      </c>
      <c r="Y9" s="52">
        <v>1.147249</v>
      </c>
      <c r="Z9" s="52">
        <v>0.5</v>
      </c>
      <c r="AA9" s="52">
        <v>0</v>
      </c>
      <c r="AB9" s="83">
        <v>9</v>
      </c>
      <c r="AC9" s="83"/>
      <c r="AD9" s="101"/>
      <c r="AE9" s="86" t="s">
        <v>360</v>
      </c>
      <c r="AF9" s="86">
        <v>3936</v>
      </c>
      <c r="AG9" s="86">
        <v>9526</v>
      </c>
      <c r="AH9" s="86">
        <v>8873</v>
      </c>
      <c r="AI9" s="86">
        <v>36692</v>
      </c>
      <c r="AJ9" s="86"/>
      <c r="AK9" s="86" t="s">
        <v>371</v>
      </c>
      <c r="AL9" s="86" t="s">
        <v>382</v>
      </c>
      <c r="AM9" s="91" t="s">
        <v>393</v>
      </c>
      <c r="AN9" s="86"/>
      <c r="AO9" s="88">
        <v>40122.1453587963</v>
      </c>
      <c r="AP9" s="91" t="s">
        <v>405</v>
      </c>
      <c r="AQ9" s="86" t="b">
        <v>0</v>
      </c>
      <c r="AR9" s="86" t="b">
        <v>0</v>
      </c>
      <c r="AS9" s="86" t="b">
        <v>1</v>
      </c>
      <c r="AT9" s="86"/>
      <c r="AU9" s="86">
        <v>0</v>
      </c>
      <c r="AV9" s="91" t="s">
        <v>414</v>
      </c>
      <c r="AW9" s="86" t="b">
        <v>1</v>
      </c>
      <c r="AX9" s="86" t="s">
        <v>419</v>
      </c>
      <c r="AY9" s="91" t="s">
        <v>426</v>
      </c>
      <c r="AZ9" s="86" t="s">
        <v>66</v>
      </c>
      <c r="BA9" s="86" t="str">
        <f>REPLACE(INDEX(GroupVertices[Group],MATCH(Vertices[[#This Row],[Vertex]],GroupVertices[Vertex],0)),1,1,"")</f>
        <v>2</v>
      </c>
      <c r="BB9" s="51" t="s">
        <v>270</v>
      </c>
      <c r="BC9" s="51" t="s">
        <v>270</v>
      </c>
      <c r="BD9" s="51" t="s">
        <v>271</v>
      </c>
      <c r="BE9" s="51" t="s">
        <v>271</v>
      </c>
      <c r="BF9" s="51" t="s">
        <v>253</v>
      </c>
      <c r="BG9" s="51" t="s">
        <v>253</v>
      </c>
      <c r="BH9" s="131" t="s">
        <v>600</v>
      </c>
      <c r="BI9" s="131" t="s">
        <v>605</v>
      </c>
      <c r="BJ9" s="131" t="s">
        <v>609</v>
      </c>
      <c r="BK9" s="131" t="s">
        <v>609</v>
      </c>
      <c r="BL9" s="131">
        <v>0</v>
      </c>
      <c r="BM9" s="134">
        <v>0</v>
      </c>
      <c r="BN9" s="131">
        <v>0</v>
      </c>
      <c r="BO9" s="134">
        <v>0</v>
      </c>
      <c r="BP9" s="131">
        <v>0</v>
      </c>
      <c r="BQ9" s="134">
        <v>0</v>
      </c>
      <c r="BR9" s="131">
        <v>47</v>
      </c>
      <c r="BS9" s="134">
        <v>100</v>
      </c>
      <c r="BT9" s="131">
        <v>47</v>
      </c>
      <c r="BU9" s="2"/>
      <c r="BV9" s="3"/>
      <c r="BW9" s="3"/>
      <c r="BX9" s="3"/>
      <c r="BY9" s="3"/>
    </row>
    <row r="10" spans="1:77" ht="41.45" customHeight="1">
      <c r="A10" s="14" t="s">
        <v>254</v>
      </c>
      <c r="C10" s="15"/>
      <c r="D10" s="15" t="s">
        <v>64</v>
      </c>
      <c r="E10" s="96">
        <v>548.8177032978838</v>
      </c>
      <c r="F10" s="82">
        <v>93.75436046511628</v>
      </c>
      <c r="G10" s="115" t="s">
        <v>283</v>
      </c>
      <c r="H10" s="15"/>
      <c r="I10" s="16" t="s">
        <v>254</v>
      </c>
      <c r="J10" s="66"/>
      <c r="K10" s="66"/>
      <c r="L10" s="117" t="s">
        <v>439</v>
      </c>
      <c r="M10" s="97">
        <v>2082.463468992248</v>
      </c>
      <c r="N10" s="98">
        <v>4086.660888671875</v>
      </c>
      <c r="O10" s="98">
        <v>6933.291015625</v>
      </c>
      <c r="P10" s="77"/>
      <c r="Q10" s="99"/>
      <c r="R10" s="99"/>
      <c r="S10" s="100"/>
      <c r="T10" s="51">
        <v>2</v>
      </c>
      <c r="U10" s="51">
        <v>6</v>
      </c>
      <c r="V10" s="52">
        <v>7.433333</v>
      </c>
      <c r="W10" s="52">
        <v>0.111111</v>
      </c>
      <c r="X10" s="52">
        <v>0.145986</v>
      </c>
      <c r="Y10" s="52">
        <v>1.348232</v>
      </c>
      <c r="Z10" s="52">
        <v>0.30952380952380953</v>
      </c>
      <c r="AA10" s="52">
        <v>0.14285714285714285</v>
      </c>
      <c r="AB10" s="83">
        <v>10</v>
      </c>
      <c r="AC10" s="83"/>
      <c r="AD10" s="101"/>
      <c r="AE10" s="86" t="s">
        <v>361</v>
      </c>
      <c r="AF10" s="86">
        <v>4334</v>
      </c>
      <c r="AG10" s="86">
        <v>4514</v>
      </c>
      <c r="AH10" s="86">
        <v>61431</v>
      </c>
      <c r="AI10" s="86">
        <v>50760</v>
      </c>
      <c r="AJ10" s="86"/>
      <c r="AK10" s="86" t="s">
        <v>372</v>
      </c>
      <c r="AL10" s="86" t="s">
        <v>383</v>
      </c>
      <c r="AM10" s="91" t="s">
        <v>394</v>
      </c>
      <c r="AN10" s="86"/>
      <c r="AO10" s="88">
        <v>40080.55136574074</v>
      </c>
      <c r="AP10" s="91" t="s">
        <v>406</v>
      </c>
      <c r="AQ10" s="86" t="b">
        <v>0</v>
      </c>
      <c r="AR10" s="86" t="b">
        <v>0</v>
      </c>
      <c r="AS10" s="86" t="b">
        <v>0</v>
      </c>
      <c r="AT10" s="86"/>
      <c r="AU10" s="86">
        <v>327</v>
      </c>
      <c r="AV10" s="91" t="s">
        <v>411</v>
      </c>
      <c r="AW10" s="86" t="b">
        <v>0</v>
      </c>
      <c r="AX10" s="86" t="s">
        <v>419</v>
      </c>
      <c r="AY10" s="91" t="s">
        <v>427</v>
      </c>
      <c r="AZ10" s="86" t="s">
        <v>66</v>
      </c>
      <c r="BA10" s="86" t="str">
        <f>REPLACE(INDEX(GroupVertices[Group],MATCH(Vertices[[#This Row],[Vertex]],GroupVertices[Vertex],0)),1,1,"")</f>
        <v>1</v>
      </c>
      <c r="BB10" s="51" t="s">
        <v>270</v>
      </c>
      <c r="BC10" s="51" t="s">
        <v>270</v>
      </c>
      <c r="BD10" s="51" t="s">
        <v>271</v>
      </c>
      <c r="BE10" s="51" t="s">
        <v>271</v>
      </c>
      <c r="BF10" s="51" t="s">
        <v>489</v>
      </c>
      <c r="BG10" s="51" t="s">
        <v>594</v>
      </c>
      <c r="BH10" s="131" t="s">
        <v>601</v>
      </c>
      <c r="BI10" s="131" t="s">
        <v>606</v>
      </c>
      <c r="BJ10" s="131" t="s">
        <v>612</v>
      </c>
      <c r="BK10" s="131" t="s">
        <v>612</v>
      </c>
      <c r="BL10" s="131">
        <v>1</v>
      </c>
      <c r="BM10" s="134">
        <v>1.3333333333333333</v>
      </c>
      <c r="BN10" s="131">
        <v>0</v>
      </c>
      <c r="BO10" s="134">
        <v>0</v>
      </c>
      <c r="BP10" s="131">
        <v>0</v>
      </c>
      <c r="BQ10" s="134">
        <v>0</v>
      </c>
      <c r="BR10" s="131">
        <v>74</v>
      </c>
      <c r="BS10" s="134">
        <v>98.66666666666667</v>
      </c>
      <c r="BT10" s="131">
        <v>75</v>
      </c>
      <c r="BU10" s="2"/>
      <c r="BV10" s="3"/>
      <c r="BW10" s="3"/>
      <c r="BX10" s="3"/>
      <c r="BY10" s="3"/>
    </row>
    <row r="11" spans="1:77" ht="41.45" customHeight="1">
      <c r="A11" s="14" t="s">
        <v>255</v>
      </c>
      <c r="C11" s="15"/>
      <c r="D11" s="15" t="s">
        <v>64</v>
      </c>
      <c r="E11" s="96">
        <v>301.5316360511333</v>
      </c>
      <c r="F11" s="82">
        <v>97.74709302325581</v>
      </c>
      <c r="G11" s="115" t="s">
        <v>284</v>
      </c>
      <c r="H11" s="15"/>
      <c r="I11" s="16" t="s">
        <v>255</v>
      </c>
      <c r="J11" s="66"/>
      <c r="K11" s="66"/>
      <c r="L11" s="117" t="s">
        <v>440</v>
      </c>
      <c r="M11" s="97">
        <v>751.8187984496124</v>
      </c>
      <c r="N11" s="98">
        <v>290.224365234375</v>
      </c>
      <c r="O11" s="98">
        <v>4769.03857421875</v>
      </c>
      <c r="P11" s="77"/>
      <c r="Q11" s="99"/>
      <c r="R11" s="99"/>
      <c r="S11" s="100"/>
      <c r="T11" s="51">
        <v>2</v>
      </c>
      <c r="U11" s="51">
        <v>6</v>
      </c>
      <c r="V11" s="52">
        <v>7.433333</v>
      </c>
      <c r="W11" s="52">
        <v>0.111111</v>
      </c>
      <c r="X11" s="52">
        <v>0.145986</v>
      </c>
      <c r="Y11" s="52">
        <v>1.348232</v>
      </c>
      <c r="Z11" s="52">
        <v>0.30952380952380953</v>
      </c>
      <c r="AA11" s="52">
        <v>0.14285714285714285</v>
      </c>
      <c r="AB11" s="83">
        <v>11</v>
      </c>
      <c r="AC11" s="83"/>
      <c r="AD11" s="101"/>
      <c r="AE11" s="86" t="s">
        <v>362</v>
      </c>
      <c r="AF11" s="86">
        <v>1354</v>
      </c>
      <c r="AG11" s="86">
        <v>1767</v>
      </c>
      <c r="AH11" s="86">
        <v>2065</v>
      </c>
      <c r="AI11" s="86">
        <v>26508</v>
      </c>
      <c r="AJ11" s="86"/>
      <c r="AK11" s="86" t="s">
        <v>373</v>
      </c>
      <c r="AL11" s="86" t="s">
        <v>384</v>
      </c>
      <c r="AM11" s="91" t="s">
        <v>395</v>
      </c>
      <c r="AN11" s="86"/>
      <c r="AO11" s="88">
        <v>40333.691087962965</v>
      </c>
      <c r="AP11" s="91" t="s">
        <v>407</v>
      </c>
      <c r="AQ11" s="86" t="b">
        <v>1</v>
      </c>
      <c r="AR11" s="86" t="b">
        <v>0</v>
      </c>
      <c r="AS11" s="86" t="b">
        <v>0</v>
      </c>
      <c r="AT11" s="86"/>
      <c r="AU11" s="86">
        <v>204</v>
      </c>
      <c r="AV11" s="91" t="s">
        <v>411</v>
      </c>
      <c r="AW11" s="86" t="b">
        <v>0</v>
      </c>
      <c r="AX11" s="86" t="s">
        <v>419</v>
      </c>
      <c r="AY11" s="91" t="s">
        <v>428</v>
      </c>
      <c r="AZ11" s="86" t="s">
        <v>66</v>
      </c>
      <c r="BA11" s="86" t="str">
        <f>REPLACE(INDEX(GroupVertices[Group],MATCH(Vertices[[#This Row],[Vertex]],GroupVertices[Vertex],0)),1,1,"")</f>
        <v>1</v>
      </c>
      <c r="BB11" s="51"/>
      <c r="BC11" s="51"/>
      <c r="BD11" s="51"/>
      <c r="BE11" s="51"/>
      <c r="BF11" s="51" t="s">
        <v>592</v>
      </c>
      <c r="BG11" s="51" t="s">
        <v>595</v>
      </c>
      <c r="BH11" s="131" t="s">
        <v>602</v>
      </c>
      <c r="BI11" s="131" t="s">
        <v>607</v>
      </c>
      <c r="BJ11" s="131" t="s">
        <v>612</v>
      </c>
      <c r="BK11" s="131" t="s">
        <v>612</v>
      </c>
      <c r="BL11" s="131">
        <v>1</v>
      </c>
      <c r="BM11" s="134">
        <v>1.7857142857142858</v>
      </c>
      <c r="BN11" s="131">
        <v>0</v>
      </c>
      <c r="BO11" s="134">
        <v>0</v>
      </c>
      <c r="BP11" s="131">
        <v>0</v>
      </c>
      <c r="BQ11" s="134">
        <v>0</v>
      </c>
      <c r="BR11" s="131">
        <v>55</v>
      </c>
      <c r="BS11" s="134">
        <v>98.21428571428571</v>
      </c>
      <c r="BT11" s="131">
        <v>56</v>
      </c>
      <c r="BU11" s="2"/>
      <c r="BV11" s="3"/>
      <c r="BW11" s="3"/>
      <c r="BX11" s="3"/>
      <c r="BY11" s="3"/>
    </row>
    <row r="12" spans="1:77" ht="41.45" customHeight="1">
      <c r="A12" s="14" t="s">
        <v>258</v>
      </c>
      <c r="C12" s="15"/>
      <c r="D12" s="15" t="s">
        <v>64</v>
      </c>
      <c r="E12" s="96">
        <v>1000</v>
      </c>
      <c r="F12" s="82">
        <v>83.03343023255815</v>
      </c>
      <c r="G12" s="115" t="s">
        <v>417</v>
      </c>
      <c r="H12" s="15"/>
      <c r="I12" s="16" t="s">
        <v>258</v>
      </c>
      <c r="J12" s="66"/>
      <c r="K12" s="66"/>
      <c r="L12" s="117" t="s">
        <v>441</v>
      </c>
      <c r="M12" s="97">
        <v>5655.3921511627905</v>
      </c>
      <c r="N12" s="98">
        <v>2409.922607421875</v>
      </c>
      <c r="O12" s="98">
        <v>817.6830444335938</v>
      </c>
      <c r="P12" s="77"/>
      <c r="Q12" s="99"/>
      <c r="R12" s="99"/>
      <c r="S12" s="100"/>
      <c r="T12" s="51">
        <v>3</v>
      </c>
      <c r="U12" s="51">
        <v>0</v>
      </c>
      <c r="V12" s="52">
        <v>0</v>
      </c>
      <c r="W12" s="52">
        <v>0.071429</v>
      </c>
      <c r="X12" s="52">
        <v>0.075826</v>
      </c>
      <c r="Y12" s="52">
        <v>0.643585</v>
      </c>
      <c r="Z12" s="52">
        <v>0.6666666666666666</v>
      </c>
      <c r="AA12" s="52">
        <v>0</v>
      </c>
      <c r="AB12" s="83">
        <v>12</v>
      </c>
      <c r="AC12" s="83"/>
      <c r="AD12" s="101"/>
      <c r="AE12" s="86" t="s">
        <v>363</v>
      </c>
      <c r="AF12" s="86">
        <v>6774</v>
      </c>
      <c r="AG12" s="86">
        <v>11890</v>
      </c>
      <c r="AH12" s="86">
        <v>12506</v>
      </c>
      <c r="AI12" s="86">
        <v>45834</v>
      </c>
      <c r="AJ12" s="86"/>
      <c r="AK12" s="86" t="s">
        <v>374</v>
      </c>
      <c r="AL12" s="86" t="s">
        <v>385</v>
      </c>
      <c r="AM12" s="91" t="s">
        <v>396</v>
      </c>
      <c r="AN12" s="86"/>
      <c r="AO12" s="88">
        <v>39459.80023148148</v>
      </c>
      <c r="AP12" s="91" t="s">
        <v>408</v>
      </c>
      <c r="AQ12" s="86" t="b">
        <v>0</v>
      </c>
      <c r="AR12" s="86" t="b">
        <v>0</v>
      </c>
      <c r="AS12" s="86" t="b">
        <v>1</v>
      </c>
      <c r="AT12" s="86"/>
      <c r="AU12" s="86">
        <v>1394</v>
      </c>
      <c r="AV12" s="91" t="s">
        <v>413</v>
      </c>
      <c r="AW12" s="86" t="b">
        <v>1</v>
      </c>
      <c r="AX12" s="86" t="s">
        <v>419</v>
      </c>
      <c r="AY12" s="91" t="s">
        <v>429</v>
      </c>
      <c r="AZ12" s="86" t="s">
        <v>65</v>
      </c>
      <c r="BA12" s="86" t="str">
        <f>REPLACE(INDEX(GroupVertices[Group],MATCH(Vertices[[#This Row],[Vertex]],GroupVertices[Vertex],0)),1,1,"")</f>
        <v>1</v>
      </c>
      <c r="BB12" s="51"/>
      <c r="BC12" s="51"/>
      <c r="BD12" s="51"/>
      <c r="BE12" s="51"/>
      <c r="BF12" s="51"/>
      <c r="BG12" s="51"/>
      <c r="BH12" s="51"/>
      <c r="BI12" s="51"/>
      <c r="BJ12" s="51"/>
      <c r="BK12" s="51"/>
      <c r="BL12" s="51"/>
      <c r="BM12" s="52"/>
      <c r="BN12" s="51"/>
      <c r="BO12" s="52"/>
      <c r="BP12" s="51"/>
      <c r="BQ12" s="52"/>
      <c r="BR12" s="51"/>
      <c r="BS12" s="52"/>
      <c r="BT12" s="51"/>
      <c r="BU12" s="2"/>
      <c r="BV12" s="3"/>
      <c r="BW12" s="3"/>
      <c r="BX12" s="3"/>
      <c r="BY12" s="3"/>
    </row>
    <row r="13" spans="1:77" ht="41.45" customHeight="1">
      <c r="A13" s="14" t="s">
        <v>259</v>
      </c>
      <c r="C13" s="15"/>
      <c r="D13" s="15" t="s">
        <v>64</v>
      </c>
      <c r="E13" s="96">
        <v>531.5337845096144</v>
      </c>
      <c r="F13" s="82">
        <v>94.03343023255815</v>
      </c>
      <c r="G13" s="115" t="s">
        <v>418</v>
      </c>
      <c r="H13" s="15"/>
      <c r="I13" s="16" t="s">
        <v>259</v>
      </c>
      <c r="J13" s="66"/>
      <c r="K13" s="66"/>
      <c r="L13" s="117" t="s">
        <v>442</v>
      </c>
      <c r="M13" s="97">
        <v>1989.4588178294573</v>
      </c>
      <c r="N13" s="98">
        <v>1423.940185546875</v>
      </c>
      <c r="O13" s="98">
        <v>9355.8291015625</v>
      </c>
      <c r="P13" s="77"/>
      <c r="Q13" s="99"/>
      <c r="R13" s="99"/>
      <c r="S13" s="100"/>
      <c r="T13" s="51">
        <v>3</v>
      </c>
      <c r="U13" s="51">
        <v>0</v>
      </c>
      <c r="V13" s="52">
        <v>0</v>
      </c>
      <c r="W13" s="52">
        <v>0.071429</v>
      </c>
      <c r="X13" s="52">
        <v>0.075826</v>
      </c>
      <c r="Y13" s="52">
        <v>0.643585</v>
      </c>
      <c r="Z13" s="52">
        <v>0.6666666666666666</v>
      </c>
      <c r="AA13" s="52">
        <v>0</v>
      </c>
      <c r="AB13" s="83">
        <v>13</v>
      </c>
      <c r="AC13" s="83"/>
      <c r="AD13" s="101"/>
      <c r="AE13" s="86" t="s">
        <v>364</v>
      </c>
      <c r="AF13" s="86">
        <v>778</v>
      </c>
      <c r="AG13" s="86">
        <v>4322</v>
      </c>
      <c r="AH13" s="86">
        <v>3121</v>
      </c>
      <c r="AI13" s="86">
        <v>588</v>
      </c>
      <c r="AJ13" s="86"/>
      <c r="AK13" s="86" t="s">
        <v>375</v>
      </c>
      <c r="AL13" s="86" t="s">
        <v>386</v>
      </c>
      <c r="AM13" s="91" t="s">
        <v>397</v>
      </c>
      <c r="AN13" s="86"/>
      <c r="AO13" s="88">
        <v>39851.92780092593</v>
      </c>
      <c r="AP13" s="91" t="s">
        <v>409</v>
      </c>
      <c r="AQ13" s="86" t="b">
        <v>0</v>
      </c>
      <c r="AR13" s="86" t="b">
        <v>0</v>
      </c>
      <c r="AS13" s="86" t="b">
        <v>1</v>
      </c>
      <c r="AT13" s="86"/>
      <c r="AU13" s="86">
        <v>354</v>
      </c>
      <c r="AV13" s="91" t="s">
        <v>411</v>
      </c>
      <c r="AW13" s="86" t="b">
        <v>0</v>
      </c>
      <c r="AX13" s="86" t="s">
        <v>419</v>
      </c>
      <c r="AY13" s="91" t="s">
        <v>430</v>
      </c>
      <c r="AZ13" s="86" t="s">
        <v>65</v>
      </c>
      <c r="BA13" s="86" t="str">
        <f>REPLACE(INDEX(GroupVertices[Group],MATCH(Vertices[[#This Row],[Vertex]],GroupVertices[Vertex],0)),1,1,"")</f>
        <v>1</v>
      </c>
      <c r="BB13" s="51"/>
      <c r="BC13" s="51"/>
      <c r="BD13" s="51"/>
      <c r="BE13" s="51"/>
      <c r="BF13" s="51"/>
      <c r="BG13" s="51"/>
      <c r="BH13" s="51"/>
      <c r="BI13" s="51"/>
      <c r="BJ13" s="51"/>
      <c r="BK13" s="51"/>
      <c r="BL13" s="51"/>
      <c r="BM13" s="52"/>
      <c r="BN13" s="51"/>
      <c r="BO13" s="52"/>
      <c r="BP13" s="51"/>
      <c r="BQ13" s="52"/>
      <c r="BR13" s="51"/>
      <c r="BS13" s="52"/>
      <c r="BT13" s="51"/>
      <c r="BU13" s="2"/>
      <c r="BV13" s="3"/>
      <c r="BW13" s="3"/>
      <c r="BX13" s="3"/>
      <c r="BY13" s="3"/>
    </row>
    <row r="14" spans="1:77" ht="41.45" customHeight="1">
      <c r="A14" s="102" t="s">
        <v>256</v>
      </c>
      <c r="C14" s="103"/>
      <c r="D14" s="103" t="s">
        <v>64</v>
      </c>
      <c r="E14" s="104">
        <v>476.26125255129443</v>
      </c>
      <c r="F14" s="105">
        <v>94.92587209302326</v>
      </c>
      <c r="G14" s="116" t="s">
        <v>285</v>
      </c>
      <c r="H14" s="103"/>
      <c r="I14" s="106" t="s">
        <v>256</v>
      </c>
      <c r="J14" s="107"/>
      <c r="K14" s="107"/>
      <c r="L14" s="118" t="s">
        <v>443</v>
      </c>
      <c r="M14" s="108">
        <v>1692.0376937984497</v>
      </c>
      <c r="N14" s="109">
        <v>4031.04736328125</v>
      </c>
      <c r="O14" s="109">
        <v>3868.36474609375</v>
      </c>
      <c r="P14" s="110"/>
      <c r="Q14" s="111"/>
      <c r="R14" s="111"/>
      <c r="S14" s="112"/>
      <c r="T14" s="51">
        <v>0</v>
      </c>
      <c r="U14" s="51">
        <v>6</v>
      </c>
      <c r="V14" s="52">
        <v>4.133333</v>
      </c>
      <c r="W14" s="52">
        <v>0.1</v>
      </c>
      <c r="X14" s="52">
        <v>0.129251</v>
      </c>
      <c r="Y14" s="52">
        <v>1.172906</v>
      </c>
      <c r="Z14" s="52">
        <v>0.36666666666666664</v>
      </c>
      <c r="AA14" s="52">
        <v>0</v>
      </c>
      <c r="AB14" s="113">
        <v>14</v>
      </c>
      <c r="AC14" s="113"/>
      <c r="AD14" s="114"/>
      <c r="AE14" s="86" t="s">
        <v>365</v>
      </c>
      <c r="AF14" s="86">
        <v>4300</v>
      </c>
      <c r="AG14" s="86">
        <v>3708</v>
      </c>
      <c r="AH14" s="86">
        <v>8385</v>
      </c>
      <c r="AI14" s="86">
        <v>15191</v>
      </c>
      <c r="AJ14" s="86"/>
      <c r="AK14" s="86" t="s">
        <v>376</v>
      </c>
      <c r="AL14" s="86" t="s">
        <v>387</v>
      </c>
      <c r="AM14" s="91" t="s">
        <v>398</v>
      </c>
      <c r="AN14" s="86"/>
      <c r="AO14" s="88">
        <v>43047.74967592592</v>
      </c>
      <c r="AP14" s="91" t="s">
        <v>410</v>
      </c>
      <c r="AQ14" s="86" t="b">
        <v>0</v>
      </c>
      <c r="AR14" s="86" t="b">
        <v>0</v>
      </c>
      <c r="AS14" s="86" t="b">
        <v>0</v>
      </c>
      <c r="AT14" s="86"/>
      <c r="AU14" s="86">
        <v>51</v>
      </c>
      <c r="AV14" s="91" t="s">
        <v>411</v>
      </c>
      <c r="AW14" s="86" t="b">
        <v>0</v>
      </c>
      <c r="AX14" s="86" t="s">
        <v>419</v>
      </c>
      <c r="AY14" s="91" t="s">
        <v>431</v>
      </c>
      <c r="AZ14" s="86" t="s">
        <v>66</v>
      </c>
      <c r="BA14" s="86" t="str">
        <f>REPLACE(INDEX(GroupVertices[Group],MATCH(Vertices[[#This Row],[Vertex]],GroupVertices[Vertex],0)),1,1,"")</f>
        <v>1</v>
      </c>
      <c r="BB14" s="51"/>
      <c r="BC14" s="51"/>
      <c r="BD14" s="51"/>
      <c r="BE14" s="51"/>
      <c r="BF14" s="51" t="s">
        <v>276</v>
      </c>
      <c r="BG14" s="51" t="s">
        <v>276</v>
      </c>
      <c r="BH14" s="131" t="s">
        <v>603</v>
      </c>
      <c r="BI14" s="131" t="s">
        <v>603</v>
      </c>
      <c r="BJ14" s="131" t="s">
        <v>562</v>
      </c>
      <c r="BK14" s="131" t="s">
        <v>562</v>
      </c>
      <c r="BL14" s="131">
        <v>1</v>
      </c>
      <c r="BM14" s="134">
        <v>3.5714285714285716</v>
      </c>
      <c r="BN14" s="131">
        <v>0</v>
      </c>
      <c r="BO14" s="134">
        <v>0</v>
      </c>
      <c r="BP14" s="131">
        <v>0</v>
      </c>
      <c r="BQ14" s="134">
        <v>0</v>
      </c>
      <c r="BR14" s="131">
        <v>27</v>
      </c>
      <c r="BS14" s="134">
        <v>96.42857142857143</v>
      </c>
      <c r="BT14" s="131">
        <v>28</v>
      </c>
      <c r="BU14" s="2"/>
      <c r="BV14" s="3"/>
      <c r="BW14" s="3"/>
      <c r="BX14" s="3"/>
      <c r="BY1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4"/>
    <dataValidation allowBlank="1" showInputMessage="1" promptTitle="Vertex Tooltip" prompt="Enter optional text that will pop up when the mouse is hovered over the vertex." errorTitle="Invalid Vertex Image Key" sqref="L3:L14"/>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4"/>
    <dataValidation allowBlank="1" showInputMessage="1" promptTitle="Vertex Label Fill Color" prompt="To select an optional fill color for the Label shape, right-click and select Select Color on the right-click menu." sqref="J3:J14"/>
    <dataValidation allowBlank="1" showInputMessage="1" promptTitle="Vertex Image File" prompt="Enter the path to an image file.  Hover over the column header for examples." errorTitle="Invalid Vertex Image Key" sqref="G3:G14"/>
    <dataValidation allowBlank="1" showInputMessage="1" promptTitle="Vertex Color" prompt="To select an optional vertex color, right-click and select Select Color on the right-click menu." sqref="C3:C14"/>
    <dataValidation allowBlank="1" showInputMessage="1" promptTitle="Vertex Opacity" prompt="Enter an optional vertex opacity between 0 (transparent) and 100 (opaque)." errorTitle="Invalid Vertex Opacity" error="The optional vertex opacity must be a whole number between 0 and 10." sqref="F3:F14"/>
    <dataValidation type="list" allowBlank="1" showInputMessage="1" showErrorMessage="1" promptTitle="Vertex Shape" prompt="Select an optional vertex shape." errorTitle="Invalid Vertex Shape" error="You have entered an invalid vertex shape.  Try selecting from the drop-down list instead." sqref="D3:D1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4">
      <formula1>ValidVertexLabelPositions</formula1>
    </dataValidation>
    <dataValidation allowBlank="1" showInputMessage="1" showErrorMessage="1" promptTitle="Vertex Name" prompt="Enter the name of the vertex." sqref="A3:A14"/>
  </dataValidations>
  <hyperlinks>
    <hyperlink ref="AM4" r:id="rId1" display="https://t.co/CM4huFUqm1"/>
    <hyperlink ref="AM5" r:id="rId2" display="http://t.co/O0Gt9mqvGZ"/>
    <hyperlink ref="AM6" r:id="rId3" display="https://t.co/FCEElhbLFV"/>
    <hyperlink ref="AM7" r:id="rId4" display="https://t.co/ARS5MCaOTG"/>
    <hyperlink ref="AM8" r:id="rId5" display="http://t.co/jahdOTjHz4"/>
    <hyperlink ref="AM9" r:id="rId6" display="https://t.co/eUJLtrtePs"/>
    <hyperlink ref="AM10" r:id="rId7" display="https://t.co/b6ey2HY6iZ"/>
    <hyperlink ref="AM11" r:id="rId8" display="https://t.co/FKKr76FLpx"/>
    <hyperlink ref="AM12" r:id="rId9" display="http://t.co/X1s40eTq9M"/>
    <hyperlink ref="AM13" r:id="rId10" display="https://t.co/JBGQ4OgY5w"/>
    <hyperlink ref="AM14" r:id="rId11" display="https://t.co/IdaqLLtFHo"/>
    <hyperlink ref="AP3" r:id="rId12" display="https://pbs.twimg.com/profile_banners/2994261783/1422091520"/>
    <hyperlink ref="AP4" r:id="rId13" display="https://pbs.twimg.com/profile_banners/2893445801/1562244670"/>
    <hyperlink ref="AP5" r:id="rId14" display="https://pbs.twimg.com/profile_banners/334107188/1562937919"/>
    <hyperlink ref="AP6" r:id="rId15" display="https://pbs.twimg.com/profile_banners/3801151/1534434651"/>
    <hyperlink ref="AP7" r:id="rId16" display="https://pbs.twimg.com/profile_banners/153738087/1553699054"/>
    <hyperlink ref="AP8" r:id="rId17" display="https://pbs.twimg.com/profile_banners/117436497/1510014687"/>
    <hyperlink ref="AP9" r:id="rId18" display="https://pbs.twimg.com/profile_banners/87606674/1405285356"/>
    <hyperlink ref="AP10" r:id="rId19" display="https://pbs.twimg.com/profile_banners/76935934/1571052477"/>
    <hyperlink ref="AP11" r:id="rId20" display="https://pbs.twimg.com/profile_banners/151934168/1391403981"/>
    <hyperlink ref="AP12" r:id="rId21" display="https://pbs.twimg.com/profile_banners/12160482/1423267766"/>
    <hyperlink ref="AP13" r:id="rId22" display="https://pbs.twimg.com/profile_banners/20337164/1571644650"/>
    <hyperlink ref="AP14" r:id="rId23" display="https://pbs.twimg.com/profile_banners/928321099775070208/1570636877"/>
    <hyperlink ref="AV3" r:id="rId24" display="http://abs.twimg.com/images/themes/theme1/bg.png"/>
    <hyperlink ref="AV4" r:id="rId25" display="http://abs.twimg.com/images/themes/theme1/bg.png"/>
    <hyperlink ref="AV5" r:id="rId26" display="http://abs.twimg.com/images/themes/theme4/bg.gif"/>
    <hyperlink ref="AV6" r:id="rId27" display="http://abs.twimg.com/images/themes/theme1/bg.png"/>
    <hyperlink ref="AV7" r:id="rId28" display="http://abs.twimg.com/images/themes/theme1/bg.png"/>
    <hyperlink ref="AV8" r:id="rId29" display="http://abs.twimg.com/images/themes/theme3/bg.gif"/>
    <hyperlink ref="AV9" r:id="rId30" display="http://abs.twimg.com/images/themes/theme19/bg.gif"/>
    <hyperlink ref="AV10" r:id="rId31" display="http://abs.twimg.com/images/themes/theme1/bg.png"/>
    <hyperlink ref="AV11" r:id="rId32" display="http://abs.twimg.com/images/themes/theme1/bg.png"/>
    <hyperlink ref="AV12" r:id="rId33" display="http://abs.twimg.com/images/themes/theme3/bg.gif"/>
    <hyperlink ref="AV13" r:id="rId34" display="http://abs.twimg.com/images/themes/theme1/bg.png"/>
    <hyperlink ref="AV14" r:id="rId35" display="http://abs.twimg.com/images/themes/theme1/bg.png"/>
    <hyperlink ref="G3" r:id="rId36" display="http://pbs.twimg.com/profile_images/558650482902573058/h9CkaT2R_normal.jpeg"/>
    <hyperlink ref="G4" r:id="rId37" display="http://pbs.twimg.com/profile_images/690218859895373824/JEdDRzpE_normal.jpg"/>
    <hyperlink ref="G5" r:id="rId38" display="http://pbs.twimg.com/profile_images/1149670117829206016/IVQKD-jK_normal.jpg"/>
    <hyperlink ref="G6" r:id="rId39" display="http://pbs.twimg.com/profile_images/706283719649177600/9RWC6Frg_normal.jpg"/>
    <hyperlink ref="G7" r:id="rId40" display="http://pbs.twimg.com/profile_images/1082663999085387776/eKbucP3o_normal.jpg"/>
    <hyperlink ref="G8" r:id="rId41" display="http://pbs.twimg.com/profile_images/927694434753564677/shRd5D4A_normal.jpg"/>
    <hyperlink ref="G9" r:id="rId42" display="http://pbs.twimg.com/profile_images/849132774661308416/pa2Uplq1_normal.jpg"/>
    <hyperlink ref="G10" r:id="rId43" display="http://pbs.twimg.com/profile_images/1184702192336490499/xiuYhert_normal.jpg"/>
    <hyperlink ref="G11" r:id="rId44" display="http://pbs.twimg.com/profile_images/849133030237061120/6hUrNP0a_normal.jpg"/>
    <hyperlink ref="G12" r:id="rId45" display="http://pbs.twimg.com/profile_images/943596894831255552/cMOzkc5i_normal.jpg"/>
    <hyperlink ref="G13" r:id="rId46" display="http://pbs.twimg.com/profile_images/1082666160951312390/7fySiNFl_normal.jpg"/>
    <hyperlink ref="G14" r:id="rId47" display="http://pbs.twimg.com/profile_images/1153733521292320769/Cj5z9SsC_normal.png"/>
    <hyperlink ref="AY3" r:id="rId48" display="https://twitter.com/metoscm"/>
    <hyperlink ref="AY4" r:id="rId49" display="https://twitter.com/digitalspacelab"/>
    <hyperlink ref="AY5" r:id="rId50" display="https://twitter.com/hiig_berlin"/>
    <hyperlink ref="AY6" r:id="rId51" display="https://twitter.com/jimsterne"/>
    <hyperlink ref="AY7" r:id="rId52" display="https://twitter.com/mas_deutschland"/>
    <hyperlink ref="AY8" r:id="rId53" display="https://twitter.com/nihiel"/>
    <hyperlink ref="AY9" r:id="rId54" display="https://twitter.com/nodexl"/>
    <hyperlink ref="AY10" r:id="rId55" display="https://twitter.com/vivianfrancos"/>
    <hyperlink ref="AY11" r:id="rId56" display="https://twitter.com/smr_foundation"/>
    <hyperlink ref="AY12" r:id="rId57" display="https://twitter.com/marc_smith"/>
    <hyperlink ref="AY13" r:id="rId58" display="https://twitter.com/mas_conf"/>
    <hyperlink ref="AY14" r:id="rId59" display="https://twitter.com/sonafpro"/>
  </hyperlinks>
  <printOptions/>
  <pageMargins left="0.7" right="0.7" top="0.75" bottom="0.75" header="0.3" footer="0.3"/>
  <pageSetup horizontalDpi="600" verticalDpi="600" orientation="portrait" r:id="rId64"/>
  <drawing r:id="rId63"/>
  <legacyDrawing r:id="rId61"/>
  <tableParts>
    <tablePart r:id="rId6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57421875" style="0" bestFit="1" customWidth="1"/>
    <col min="26" max="26" width="15.00390625" style="0" bestFit="1" customWidth="1"/>
    <col min="27" max="27" width="15.28125" style="0" bestFit="1" customWidth="1"/>
    <col min="28" max="28" width="13.00390625" style="0" bestFit="1" customWidth="1"/>
    <col min="29" max="29" width="15.7109375" style="0" bestFit="1" customWidth="1"/>
    <col min="30" max="30" width="14.421875" style="0" bestFit="1" customWidth="1"/>
    <col min="31" max="31" width="17.28125" style="0" bestFit="1" customWidth="1"/>
    <col min="32" max="32" width="11.421875" style="0" bestFit="1" customWidth="1"/>
    <col min="33" max="33" width="21.57421875" style="0" bestFit="1" customWidth="1"/>
    <col min="34" max="34" width="27.28125" style="0" bestFit="1" customWidth="1"/>
    <col min="35" max="35" width="22.421875" style="0" bestFit="1" customWidth="1"/>
    <col min="36" max="36" width="28.28125" style="0" bestFit="1" customWidth="1"/>
    <col min="37" max="37" width="27.140625" style="0" bestFit="1" customWidth="1"/>
    <col min="38" max="38" width="33.00390625" style="0" bestFit="1" customWidth="1"/>
    <col min="39" max="39" width="18.421875" style="0" bestFit="1" customWidth="1"/>
    <col min="40" max="40" width="22.140625" style="0" bestFit="1" customWidth="1"/>
    <col min="41" max="41" width="16.71093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470</v>
      </c>
      <c r="Z2" s="13" t="s">
        <v>478</v>
      </c>
      <c r="AA2" s="13" t="s">
        <v>488</v>
      </c>
      <c r="AB2" s="13" t="s">
        <v>522</v>
      </c>
      <c r="AC2" s="13" t="s">
        <v>561</v>
      </c>
      <c r="AD2" s="13" t="s">
        <v>575</v>
      </c>
      <c r="AE2" s="13" t="s">
        <v>576</v>
      </c>
      <c r="AF2" s="13" t="s">
        <v>583</v>
      </c>
      <c r="AG2" s="67" t="s">
        <v>663</v>
      </c>
      <c r="AH2" s="67" t="s">
        <v>664</v>
      </c>
      <c r="AI2" s="67" t="s">
        <v>665</v>
      </c>
      <c r="AJ2" s="67" t="s">
        <v>666</v>
      </c>
      <c r="AK2" s="67" t="s">
        <v>667</v>
      </c>
      <c r="AL2" s="67" t="s">
        <v>668</v>
      </c>
      <c r="AM2" s="67" t="s">
        <v>669</v>
      </c>
      <c r="AN2" s="67" t="s">
        <v>670</v>
      </c>
      <c r="AO2" s="67" t="s">
        <v>673</v>
      </c>
    </row>
    <row r="3" spans="1:41" ht="15">
      <c r="A3" s="128" t="s">
        <v>447</v>
      </c>
      <c r="B3" s="129" t="s">
        <v>451</v>
      </c>
      <c r="C3" s="129" t="s">
        <v>56</v>
      </c>
      <c r="D3" s="120"/>
      <c r="E3" s="119"/>
      <c r="F3" s="121" t="s">
        <v>708</v>
      </c>
      <c r="G3" s="122"/>
      <c r="H3" s="122"/>
      <c r="I3" s="123">
        <v>3</v>
      </c>
      <c r="J3" s="124"/>
      <c r="K3" s="51">
        <v>5</v>
      </c>
      <c r="L3" s="51">
        <v>10</v>
      </c>
      <c r="M3" s="51">
        <v>0</v>
      </c>
      <c r="N3" s="51">
        <v>10</v>
      </c>
      <c r="O3" s="51">
        <v>0</v>
      </c>
      <c r="P3" s="52">
        <v>0.1111111111111111</v>
      </c>
      <c r="Q3" s="52">
        <v>0.2</v>
      </c>
      <c r="R3" s="51">
        <v>1</v>
      </c>
      <c r="S3" s="51">
        <v>0</v>
      </c>
      <c r="T3" s="51">
        <v>5</v>
      </c>
      <c r="U3" s="51">
        <v>10</v>
      </c>
      <c r="V3" s="51">
        <v>2</v>
      </c>
      <c r="W3" s="52">
        <v>0.88</v>
      </c>
      <c r="X3" s="52">
        <v>0.5</v>
      </c>
      <c r="Y3" s="86" t="s">
        <v>270</v>
      </c>
      <c r="Z3" s="86" t="s">
        <v>271</v>
      </c>
      <c r="AA3" s="86" t="s">
        <v>489</v>
      </c>
      <c r="AB3" s="94" t="s">
        <v>523</v>
      </c>
      <c r="AC3" s="94" t="s">
        <v>562</v>
      </c>
      <c r="AD3" s="94"/>
      <c r="AE3" s="94" t="s">
        <v>577</v>
      </c>
      <c r="AF3" s="94" t="s">
        <v>584</v>
      </c>
      <c r="AG3" s="131">
        <v>3</v>
      </c>
      <c r="AH3" s="134">
        <v>1.8867924528301887</v>
      </c>
      <c r="AI3" s="131">
        <v>0</v>
      </c>
      <c r="AJ3" s="134">
        <v>0</v>
      </c>
      <c r="AK3" s="131">
        <v>0</v>
      </c>
      <c r="AL3" s="134">
        <v>0</v>
      </c>
      <c r="AM3" s="131">
        <v>156</v>
      </c>
      <c r="AN3" s="134">
        <v>98.11320754716981</v>
      </c>
      <c r="AO3" s="131">
        <v>159</v>
      </c>
    </row>
    <row r="4" spans="1:41" ht="15">
      <c r="A4" s="128" t="s">
        <v>448</v>
      </c>
      <c r="B4" s="129" t="s">
        <v>452</v>
      </c>
      <c r="C4" s="129" t="s">
        <v>56</v>
      </c>
      <c r="D4" s="125"/>
      <c r="E4" s="103"/>
      <c r="F4" s="106" t="s">
        <v>709</v>
      </c>
      <c r="G4" s="110"/>
      <c r="H4" s="110"/>
      <c r="I4" s="126">
        <v>4</v>
      </c>
      <c r="J4" s="113"/>
      <c r="K4" s="51">
        <v>4</v>
      </c>
      <c r="L4" s="51">
        <v>6</v>
      </c>
      <c r="M4" s="51">
        <v>0</v>
      </c>
      <c r="N4" s="51">
        <v>6</v>
      </c>
      <c r="O4" s="51">
        <v>1</v>
      </c>
      <c r="P4" s="52">
        <v>0</v>
      </c>
      <c r="Q4" s="52">
        <v>0</v>
      </c>
      <c r="R4" s="51">
        <v>1</v>
      </c>
      <c r="S4" s="51">
        <v>0</v>
      </c>
      <c r="T4" s="51">
        <v>4</v>
      </c>
      <c r="U4" s="51">
        <v>6</v>
      </c>
      <c r="V4" s="51">
        <v>2</v>
      </c>
      <c r="W4" s="52">
        <v>0.875</v>
      </c>
      <c r="X4" s="52">
        <v>0.4166666666666667</v>
      </c>
      <c r="Y4" s="86" t="s">
        <v>471</v>
      </c>
      <c r="Z4" s="86" t="s">
        <v>479</v>
      </c>
      <c r="AA4" s="86" t="s">
        <v>274</v>
      </c>
      <c r="AB4" s="94" t="s">
        <v>524</v>
      </c>
      <c r="AC4" s="94" t="s">
        <v>563</v>
      </c>
      <c r="AD4" s="94"/>
      <c r="AE4" s="94" t="s">
        <v>257</v>
      </c>
      <c r="AF4" s="94" t="s">
        <v>585</v>
      </c>
      <c r="AG4" s="131">
        <v>0</v>
      </c>
      <c r="AH4" s="134">
        <v>0</v>
      </c>
      <c r="AI4" s="131">
        <v>0</v>
      </c>
      <c r="AJ4" s="134">
        <v>0</v>
      </c>
      <c r="AK4" s="131">
        <v>0</v>
      </c>
      <c r="AL4" s="134">
        <v>0</v>
      </c>
      <c r="AM4" s="131">
        <v>103</v>
      </c>
      <c r="AN4" s="134">
        <v>100</v>
      </c>
      <c r="AO4" s="131">
        <v>103</v>
      </c>
    </row>
    <row r="5" spans="1:41" ht="15">
      <c r="A5" s="128" t="s">
        <v>449</v>
      </c>
      <c r="B5" s="129" t="s">
        <v>453</v>
      </c>
      <c r="C5" s="129" t="s">
        <v>56</v>
      </c>
      <c r="D5" s="125"/>
      <c r="E5" s="103"/>
      <c r="F5" s="106" t="s">
        <v>710</v>
      </c>
      <c r="G5" s="110"/>
      <c r="H5" s="110"/>
      <c r="I5" s="126">
        <v>5</v>
      </c>
      <c r="J5" s="113"/>
      <c r="K5" s="51">
        <v>2</v>
      </c>
      <c r="L5" s="51">
        <v>2</v>
      </c>
      <c r="M5" s="51">
        <v>0</v>
      </c>
      <c r="N5" s="51">
        <v>2</v>
      </c>
      <c r="O5" s="51">
        <v>1</v>
      </c>
      <c r="P5" s="52">
        <v>0</v>
      </c>
      <c r="Q5" s="52">
        <v>0</v>
      </c>
      <c r="R5" s="51">
        <v>1</v>
      </c>
      <c r="S5" s="51">
        <v>0</v>
      </c>
      <c r="T5" s="51">
        <v>2</v>
      </c>
      <c r="U5" s="51">
        <v>2</v>
      </c>
      <c r="V5" s="51">
        <v>1</v>
      </c>
      <c r="W5" s="52">
        <v>0.5</v>
      </c>
      <c r="X5" s="52">
        <v>0.5</v>
      </c>
      <c r="Y5" s="86" t="s">
        <v>268</v>
      </c>
      <c r="Z5" s="86" t="s">
        <v>271</v>
      </c>
      <c r="AA5" s="86" t="s">
        <v>273</v>
      </c>
      <c r="AB5" s="94" t="s">
        <v>525</v>
      </c>
      <c r="AC5" s="94" t="s">
        <v>564</v>
      </c>
      <c r="AD5" s="94"/>
      <c r="AE5" s="94"/>
      <c r="AF5" s="94" t="s">
        <v>586</v>
      </c>
      <c r="AG5" s="131">
        <v>0</v>
      </c>
      <c r="AH5" s="134">
        <v>0</v>
      </c>
      <c r="AI5" s="131">
        <v>0</v>
      </c>
      <c r="AJ5" s="134">
        <v>0</v>
      </c>
      <c r="AK5" s="131">
        <v>0</v>
      </c>
      <c r="AL5" s="134">
        <v>0</v>
      </c>
      <c r="AM5" s="131">
        <v>42</v>
      </c>
      <c r="AN5" s="134">
        <v>100</v>
      </c>
      <c r="AO5" s="131">
        <v>42</v>
      </c>
    </row>
    <row r="6" spans="1:41" ht="15">
      <c r="A6" s="128" t="s">
        <v>450</v>
      </c>
      <c r="B6" s="129" t="s">
        <v>454</v>
      </c>
      <c r="C6" s="129" t="s">
        <v>56</v>
      </c>
      <c r="D6" s="125"/>
      <c r="E6" s="103"/>
      <c r="F6" s="106" t="s">
        <v>450</v>
      </c>
      <c r="G6" s="110"/>
      <c r="H6" s="110"/>
      <c r="I6" s="126">
        <v>6</v>
      </c>
      <c r="J6" s="113"/>
      <c r="K6" s="51">
        <v>1</v>
      </c>
      <c r="L6" s="51">
        <v>1</v>
      </c>
      <c r="M6" s="51">
        <v>0</v>
      </c>
      <c r="N6" s="51">
        <v>1</v>
      </c>
      <c r="O6" s="51">
        <v>1</v>
      </c>
      <c r="P6" s="52" t="s">
        <v>458</v>
      </c>
      <c r="Q6" s="52" t="s">
        <v>458</v>
      </c>
      <c r="R6" s="51">
        <v>1</v>
      </c>
      <c r="S6" s="51">
        <v>1</v>
      </c>
      <c r="T6" s="51">
        <v>1</v>
      </c>
      <c r="U6" s="51">
        <v>1</v>
      </c>
      <c r="V6" s="51">
        <v>0</v>
      </c>
      <c r="W6" s="52">
        <v>0</v>
      </c>
      <c r="X6" s="52" t="s">
        <v>458</v>
      </c>
      <c r="Y6" s="86" t="s">
        <v>267</v>
      </c>
      <c r="Z6" s="86" t="s">
        <v>271</v>
      </c>
      <c r="AA6" s="86" t="s">
        <v>273</v>
      </c>
      <c r="AB6" s="94" t="s">
        <v>325</v>
      </c>
      <c r="AC6" s="94" t="s">
        <v>325</v>
      </c>
      <c r="AD6" s="94"/>
      <c r="AE6" s="94"/>
      <c r="AF6" s="94" t="s">
        <v>249</v>
      </c>
      <c r="AG6" s="131">
        <v>1</v>
      </c>
      <c r="AH6" s="134">
        <v>9.090909090909092</v>
      </c>
      <c r="AI6" s="131">
        <v>0</v>
      </c>
      <c r="AJ6" s="134">
        <v>0</v>
      </c>
      <c r="AK6" s="131">
        <v>0</v>
      </c>
      <c r="AL6" s="134">
        <v>0</v>
      </c>
      <c r="AM6" s="131">
        <v>10</v>
      </c>
      <c r="AN6" s="134">
        <v>90.9090909090909</v>
      </c>
      <c r="AO6" s="131">
        <v>11</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447</v>
      </c>
      <c r="B2" s="94" t="s">
        <v>256</v>
      </c>
      <c r="C2" s="86">
        <f>VLOOKUP(GroupVertices[[#This Row],[Vertex]],Vertices[],MATCH("ID",Vertices[[#Headers],[Vertex]:[Vertex Content Word Count]],0),FALSE)</f>
        <v>14</v>
      </c>
    </row>
    <row r="3" spans="1:3" ht="15">
      <c r="A3" s="86" t="s">
        <v>447</v>
      </c>
      <c r="B3" s="94" t="s">
        <v>259</v>
      </c>
      <c r="C3" s="86">
        <f>VLOOKUP(GroupVertices[[#This Row],[Vertex]],Vertices[],MATCH("ID",Vertices[[#Headers],[Vertex]:[Vertex Content Word Count]],0),FALSE)</f>
        <v>13</v>
      </c>
    </row>
    <row r="4" spans="1:3" ht="15">
      <c r="A4" s="86" t="s">
        <v>447</v>
      </c>
      <c r="B4" s="94" t="s">
        <v>258</v>
      </c>
      <c r="C4" s="86">
        <f>VLOOKUP(GroupVertices[[#This Row],[Vertex]],Vertices[],MATCH("ID",Vertices[[#Headers],[Vertex]:[Vertex Content Word Count]],0),FALSE)</f>
        <v>12</v>
      </c>
    </row>
    <row r="5" spans="1:3" ht="15">
      <c r="A5" s="86" t="s">
        <v>447</v>
      </c>
      <c r="B5" s="94" t="s">
        <v>255</v>
      </c>
      <c r="C5" s="86">
        <f>VLOOKUP(GroupVertices[[#This Row],[Vertex]],Vertices[],MATCH("ID",Vertices[[#Headers],[Vertex]:[Vertex Content Word Count]],0),FALSE)</f>
        <v>11</v>
      </c>
    </row>
    <row r="6" spans="1:3" ht="15">
      <c r="A6" s="86" t="s">
        <v>447</v>
      </c>
      <c r="B6" s="94" t="s">
        <v>254</v>
      </c>
      <c r="C6" s="86">
        <f>VLOOKUP(GroupVertices[[#This Row],[Vertex]],Vertices[],MATCH("ID",Vertices[[#Headers],[Vertex]:[Vertex Content Word Count]],0),FALSE)</f>
        <v>10</v>
      </c>
    </row>
    <row r="7" spans="1:3" ht="15">
      <c r="A7" s="86" t="s">
        <v>448</v>
      </c>
      <c r="B7" s="94" t="s">
        <v>252</v>
      </c>
      <c r="C7" s="86">
        <f>VLOOKUP(GroupVertices[[#This Row],[Vertex]],Vertices[],MATCH("ID",Vertices[[#Headers],[Vertex]:[Vertex Content Word Count]],0),FALSE)</f>
        <v>4</v>
      </c>
    </row>
    <row r="8" spans="1:3" ht="15">
      <c r="A8" s="86" t="s">
        <v>448</v>
      </c>
      <c r="B8" s="94" t="s">
        <v>253</v>
      </c>
      <c r="C8" s="86">
        <f>VLOOKUP(GroupVertices[[#This Row],[Vertex]],Vertices[],MATCH("ID",Vertices[[#Headers],[Vertex]:[Vertex Content Word Count]],0),FALSE)</f>
        <v>9</v>
      </c>
    </row>
    <row r="9" spans="1:3" ht="15">
      <c r="A9" s="86" t="s">
        <v>448</v>
      </c>
      <c r="B9" s="94" t="s">
        <v>257</v>
      </c>
      <c r="C9" s="86">
        <f>VLOOKUP(GroupVertices[[#This Row],[Vertex]],Vertices[],MATCH("ID",Vertices[[#Headers],[Vertex]:[Vertex Content Word Count]],0),FALSE)</f>
        <v>5</v>
      </c>
    </row>
    <row r="10" spans="1:3" ht="15">
      <c r="A10" s="86" t="s">
        <v>448</v>
      </c>
      <c r="B10" s="94" t="s">
        <v>248</v>
      </c>
      <c r="C10" s="86">
        <f>VLOOKUP(GroupVertices[[#This Row],[Vertex]],Vertices[],MATCH("ID",Vertices[[#Headers],[Vertex]:[Vertex Content Word Count]],0),FALSE)</f>
        <v>3</v>
      </c>
    </row>
    <row r="11" spans="1:3" ht="15">
      <c r="A11" s="86" t="s">
        <v>449</v>
      </c>
      <c r="B11" s="94" t="s">
        <v>251</v>
      </c>
      <c r="C11" s="86">
        <f>VLOOKUP(GroupVertices[[#This Row],[Vertex]],Vertices[],MATCH("ID",Vertices[[#Headers],[Vertex]:[Vertex Content Word Count]],0),FALSE)</f>
        <v>8</v>
      </c>
    </row>
    <row r="12" spans="1:3" ht="15">
      <c r="A12" s="86" t="s">
        <v>449</v>
      </c>
      <c r="B12" s="94" t="s">
        <v>250</v>
      </c>
      <c r="C12" s="86">
        <f>VLOOKUP(GroupVertices[[#This Row],[Vertex]],Vertices[],MATCH("ID",Vertices[[#Headers],[Vertex]:[Vertex Content Word Count]],0),FALSE)</f>
        <v>7</v>
      </c>
    </row>
    <row r="13" spans="1:3" ht="15">
      <c r="A13" s="86" t="s">
        <v>450</v>
      </c>
      <c r="B13" s="94" t="s">
        <v>249</v>
      </c>
      <c r="C13" s="86">
        <f>VLOOKUP(GroupVertices[[#This Row],[Vertex]],Vertices[],MATCH("ID",Vertices[[#Headers],[Vertex]:[Vertex Content Word Count]],0),FALSE)</f>
        <v>6</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8"/>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677</v>
      </c>
      <c r="B2" s="36" t="s">
        <v>444</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6</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3</v>
      </c>
      <c r="P2" s="39">
        <f>MIN(Vertices[PageRank])</f>
        <v>0.491138</v>
      </c>
      <c r="Q2" s="40">
        <f>COUNTIF(Vertices[PageRank],"&gt;= "&amp;P2)-COUNTIF(Vertices[PageRank],"&gt;="&amp;P3)</f>
        <v>1</v>
      </c>
      <c r="R2" s="39">
        <f>MIN(Vertices[Clustering Coefficient])</f>
        <v>0</v>
      </c>
      <c r="S2" s="45">
        <f>COUNTIF(Vertices[Clustering Coefficient],"&gt;= "&amp;R2)-COUNTIF(Vertices[Clustering Coefficient],"&gt;="&amp;R3)</f>
        <v>3</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7"/>
      <c r="B3" s="137"/>
      <c r="D3" s="34">
        <f aca="true" t="shared" si="1" ref="D3:D26">D2+($D$57-$D$2)/BinDivisor</f>
        <v>0</v>
      </c>
      <c r="E3" s="3">
        <f>COUNTIF(Vertices[Degree],"&gt;= "&amp;D3)-COUNTIF(Vertices[Degree],"&gt;="&amp;D4)</f>
        <v>0</v>
      </c>
      <c r="F3" s="41">
        <f aca="true" t="shared" si="2" ref="F3:F26">F2+($F$57-$F$2)/BinDivisor</f>
        <v>0.09090909090909091</v>
      </c>
      <c r="G3" s="42">
        <f>COUNTIF(Vertices[In-Degree],"&gt;= "&amp;F3)-COUNTIF(Vertices[In-Degree],"&gt;="&amp;F4)</f>
        <v>0</v>
      </c>
      <c r="H3" s="41">
        <f aca="true" t="shared" si="3" ref="H3:H26">H2+($H$57-$H$2)/BinDivisor</f>
        <v>0.10909090909090909</v>
      </c>
      <c r="I3" s="42">
        <f>COUNTIF(Vertices[Out-Degree],"&gt;= "&amp;H3)-COUNTIF(Vertices[Out-Degree],"&gt;="&amp;H4)</f>
        <v>0</v>
      </c>
      <c r="J3" s="41">
        <f aca="true" t="shared" si="4" ref="J3:J26">J2+($J$57-$J$2)/BinDivisor</f>
        <v>0.14363636363636365</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0</v>
      </c>
      <c r="N3" s="41">
        <f aca="true" t="shared" si="6" ref="N3:N26">N2+($N$57-$N$2)/BinDivisor</f>
        <v>0.002654290909090909</v>
      </c>
      <c r="O3" s="42">
        <f>COUNTIF(Vertices[Eigenvector Centrality],"&gt;= "&amp;N3)-COUNTIF(Vertices[Eigenvector Centrality],"&gt;="&amp;N4)</f>
        <v>0</v>
      </c>
      <c r="P3" s="41">
        <f aca="true" t="shared" si="7" ref="P3:P26">P2+($P$57-$P$2)/BinDivisor</f>
        <v>0.5067215272727273</v>
      </c>
      <c r="Q3" s="42">
        <f>COUNTIF(Vertices[PageRank],"&gt;= "&amp;P3)-COUNTIF(Vertices[PageRank],"&gt;="&amp;P4)</f>
        <v>0</v>
      </c>
      <c r="R3" s="41">
        <f aca="true" t="shared" si="8" ref="R3:R26">R2+($R$57-$R$2)/BinDivisor</f>
        <v>0.012121212121212121</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12</v>
      </c>
      <c r="D4" s="34">
        <f t="shared" si="1"/>
        <v>0</v>
      </c>
      <c r="E4" s="3">
        <f>COUNTIF(Vertices[Degree],"&gt;= "&amp;D4)-COUNTIF(Vertices[Degree],"&gt;="&amp;D5)</f>
        <v>0</v>
      </c>
      <c r="F4" s="39">
        <f t="shared" si="2"/>
        <v>0.18181818181818182</v>
      </c>
      <c r="G4" s="40">
        <f>COUNTIF(Vertices[In-Degree],"&gt;= "&amp;F4)-COUNTIF(Vertices[In-Degree],"&gt;="&amp;F5)</f>
        <v>0</v>
      </c>
      <c r="H4" s="39">
        <f t="shared" si="3"/>
        <v>0.21818181818181817</v>
      </c>
      <c r="I4" s="40">
        <f>COUNTIF(Vertices[Out-Degree],"&gt;= "&amp;H4)-COUNTIF(Vertices[Out-Degree],"&gt;="&amp;H5)</f>
        <v>0</v>
      </c>
      <c r="J4" s="39">
        <f t="shared" si="4"/>
        <v>0.2872727272727273</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0.005308581818181818</v>
      </c>
      <c r="O4" s="40">
        <f>COUNTIF(Vertices[Eigenvector Centrality],"&gt;= "&amp;N4)-COUNTIF(Vertices[Eigenvector Centrality],"&gt;="&amp;N5)</f>
        <v>0</v>
      </c>
      <c r="P4" s="39">
        <f t="shared" si="7"/>
        <v>0.5223050545454546</v>
      </c>
      <c r="Q4" s="40">
        <f>COUNTIF(Vertices[PageRank],"&gt;= "&amp;P4)-COUNTIF(Vertices[PageRank],"&gt;="&amp;P5)</f>
        <v>0</v>
      </c>
      <c r="R4" s="39">
        <f t="shared" si="8"/>
        <v>0.024242424242424242</v>
      </c>
      <c r="S4" s="45">
        <f>COUNTIF(Vertices[Clustering Coefficient],"&gt;= "&amp;R4)-COUNTIF(Vertices[Clustering Coefficient],"&gt;="&amp;R5)</f>
        <v>0</v>
      </c>
      <c r="T4" s="39" t="e">
        <f ca="1" t="shared" si="9"/>
        <v>#REF!</v>
      </c>
      <c r="U4" s="40" t="e">
        <f ca="1" t="shared" si="0"/>
        <v>#REF!</v>
      </c>
      <c r="W4" s="12" t="s">
        <v>126</v>
      </c>
      <c r="X4" s="12" t="s">
        <v>128</v>
      </c>
    </row>
    <row r="5" spans="1:21" ht="15">
      <c r="A5" s="137"/>
      <c r="B5" s="137"/>
      <c r="D5" s="34">
        <f t="shared" si="1"/>
        <v>0</v>
      </c>
      <c r="E5" s="3">
        <f>COUNTIF(Vertices[Degree],"&gt;= "&amp;D5)-COUNTIF(Vertices[Degree],"&gt;="&amp;D6)</f>
        <v>0</v>
      </c>
      <c r="F5" s="41">
        <f t="shared" si="2"/>
        <v>0.2727272727272727</v>
      </c>
      <c r="G5" s="42">
        <f>COUNTIF(Vertices[In-Degree],"&gt;= "&amp;F5)-COUNTIF(Vertices[In-Degree],"&gt;="&amp;F6)</f>
        <v>0</v>
      </c>
      <c r="H5" s="41">
        <f t="shared" si="3"/>
        <v>0.32727272727272727</v>
      </c>
      <c r="I5" s="42">
        <f>COUNTIF(Vertices[Out-Degree],"&gt;= "&amp;H5)-COUNTIF(Vertices[Out-Degree],"&gt;="&amp;H6)</f>
        <v>0</v>
      </c>
      <c r="J5" s="41">
        <f t="shared" si="4"/>
        <v>0.4309090909090909</v>
      </c>
      <c r="K5" s="42">
        <f>COUNTIF(Vertices[Betweenness Centrality],"&gt;= "&amp;J5)-COUNTIF(Vertices[Betweenness Centrality],"&gt;="&amp;J6)</f>
        <v>1</v>
      </c>
      <c r="L5" s="41">
        <f t="shared" si="5"/>
        <v>0.05454545454545454</v>
      </c>
      <c r="M5" s="42">
        <f>COUNTIF(Vertices[Closeness Centrality],"&gt;= "&amp;L5)-COUNTIF(Vertices[Closeness Centrality],"&gt;="&amp;L6)</f>
        <v>3</v>
      </c>
      <c r="N5" s="41">
        <f t="shared" si="6"/>
        <v>0.007962872727272727</v>
      </c>
      <c r="O5" s="42">
        <f>COUNTIF(Vertices[Eigenvector Centrality],"&gt;= "&amp;N5)-COUNTIF(Vertices[Eigenvector Centrality],"&gt;="&amp;N6)</f>
        <v>0</v>
      </c>
      <c r="P5" s="41">
        <f t="shared" si="7"/>
        <v>0.5378885818181819</v>
      </c>
      <c r="Q5" s="42">
        <f>COUNTIF(Vertices[PageRank],"&gt;= "&amp;P5)-COUNTIF(Vertices[PageRank],"&gt;="&amp;P6)</f>
        <v>0</v>
      </c>
      <c r="R5" s="41">
        <f t="shared" si="8"/>
        <v>0.03636363636363636</v>
      </c>
      <c r="S5" s="46">
        <f>COUNTIF(Vertices[Clustering Coefficient],"&gt;= "&amp;R5)-COUNTIF(Vertices[Clustering Coefficient],"&gt;="&amp;R6)</f>
        <v>0</v>
      </c>
      <c r="T5" s="41" t="e">
        <f ca="1" t="shared" si="9"/>
        <v>#REF!</v>
      </c>
      <c r="U5" s="42" t="e">
        <f ca="1" t="shared" si="0"/>
        <v>#REF!</v>
      </c>
    </row>
    <row r="6" spans="1:21" ht="15">
      <c r="A6" s="36" t="s">
        <v>148</v>
      </c>
      <c r="B6" s="36">
        <v>24</v>
      </c>
      <c r="D6" s="34">
        <f t="shared" si="1"/>
        <v>0</v>
      </c>
      <c r="E6" s="3">
        <f>COUNTIF(Vertices[Degree],"&gt;= "&amp;D6)-COUNTIF(Vertices[Degree],"&gt;="&amp;D7)</f>
        <v>0</v>
      </c>
      <c r="F6" s="39">
        <f t="shared" si="2"/>
        <v>0.36363636363636365</v>
      </c>
      <c r="G6" s="40">
        <f>COUNTIF(Vertices[In-Degree],"&gt;= "&amp;F6)-COUNTIF(Vertices[In-Degree],"&gt;="&amp;F7)</f>
        <v>0</v>
      </c>
      <c r="H6" s="39">
        <f t="shared" si="3"/>
        <v>0.43636363636363634</v>
      </c>
      <c r="I6" s="40">
        <f>COUNTIF(Vertices[Out-Degree],"&gt;= "&amp;H6)-COUNTIF(Vertices[Out-Degree],"&gt;="&amp;H7)</f>
        <v>0</v>
      </c>
      <c r="J6" s="39">
        <f t="shared" si="4"/>
        <v>0.5745454545454546</v>
      </c>
      <c r="K6" s="40">
        <f>COUNTIF(Vertices[Betweenness Centrality],"&gt;= "&amp;J6)-COUNTIF(Vertices[Betweenness Centrality],"&gt;="&amp;J7)</f>
        <v>0</v>
      </c>
      <c r="L6" s="39">
        <f t="shared" si="5"/>
        <v>0.07272727272727272</v>
      </c>
      <c r="M6" s="40">
        <f>COUNTIF(Vertices[Closeness Centrality],"&gt;= "&amp;L6)-COUNTIF(Vertices[Closeness Centrality],"&gt;="&amp;L7)</f>
        <v>2</v>
      </c>
      <c r="N6" s="39">
        <f t="shared" si="6"/>
        <v>0.010617163636363636</v>
      </c>
      <c r="O6" s="40">
        <f>COUNTIF(Vertices[Eigenvector Centrality],"&gt;= "&amp;N6)-COUNTIF(Vertices[Eigenvector Centrality],"&gt;="&amp;N7)</f>
        <v>0</v>
      </c>
      <c r="P6" s="39">
        <f t="shared" si="7"/>
        <v>0.5534721090909092</v>
      </c>
      <c r="Q6" s="40">
        <f>COUNTIF(Vertices[PageRank],"&gt;= "&amp;P6)-COUNTIF(Vertices[PageRank],"&gt;="&amp;P7)</f>
        <v>0</v>
      </c>
      <c r="R6" s="39">
        <f t="shared" si="8"/>
        <v>0.048484848484848485</v>
      </c>
      <c r="S6" s="45">
        <f>COUNTIF(Vertices[Clustering Coefficient],"&gt;= "&amp;R6)-COUNTIF(Vertices[Clustering Coefficient],"&gt;="&amp;R7)</f>
        <v>0</v>
      </c>
      <c r="T6" s="39" t="e">
        <f ca="1" t="shared" si="9"/>
        <v>#REF!</v>
      </c>
      <c r="U6" s="40" t="e">
        <f ca="1" t="shared" si="0"/>
        <v>#REF!</v>
      </c>
    </row>
    <row r="7" spans="1:21" ht="15">
      <c r="A7" s="36" t="s">
        <v>149</v>
      </c>
      <c r="B7" s="36">
        <v>6</v>
      </c>
      <c r="D7" s="34">
        <f t="shared" si="1"/>
        <v>0</v>
      </c>
      <c r="E7" s="3">
        <f>COUNTIF(Vertices[Degree],"&gt;= "&amp;D7)-COUNTIF(Vertices[Degree],"&gt;="&amp;D8)</f>
        <v>0</v>
      </c>
      <c r="F7" s="41">
        <f t="shared" si="2"/>
        <v>0.4545454545454546</v>
      </c>
      <c r="G7" s="42">
        <f>COUNTIF(Vertices[In-Degree],"&gt;= "&amp;F7)-COUNTIF(Vertices[In-Degree],"&gt;="&amp;F8)</f>
        <v>0</v>
      </c>
      <c r="H7" s="41">
        <f t="shared" si="3"/>
        <v>0.5454545454545454</v>
      </c>
      <c r="I7" s="42">
        <f>COUNTIF(Vertices[Out-Degree],"&gt;= "&amp;H7)-COUNTIF(Vertices[Out-Degree],"&gt;="&amp;H8)</f>
        <v>0</v>
      </c>
      <c r="J7" s="41">
        <f t="shared" si="4"/>
        <v>0.7181818181818183</v>
      </c>
      <c r="K7" s="42">
        <f>COUNTIF(Vertices[Betweenness Centrality],"&gt;= "&amp;J7)-COUNTIF(Vertices[Betweenness Centrality],"&gt;="&amp;J8)</f>
        <v>0</v>
      </c>
      <c r="L7" s="41">
        <f t="shared" si="5"/>
        <v>0.09090909090909091</v>
      </c>
      <c r="M7" s="42">
        <f>COUNTIF(Vertices[Closeness Centrality],"&gt;= "&amp;L7)-COUNTIF(Vertices[Closeness Centrality],"&gt;="&amp;L8)</f>
        <v>2</v>
      </c>
      <c r="N7" s="41">
        <f t="shared" si="6"/>
        <v>0.013271454545454545</v>
      </c>
      <c r="O7" s="42">
        <f>COUNTIF(Vertices[Eigenvector Centrality],"&gt;= "&amp;N7)-COUNTIF(Vertices[Eigenvector Centrality],"&gt;="&amp;N8)</f>
        <v>0</v>
      </c>
      <c r="P7" s="41">
        <f t="shared" si="7"/>
        <v>0.5690556363636364</v>
      </c>
      <c r="Q7" s="42">
        <f>COUNTIF(Vertices[PageRank],"&gt;= "&amp;P7)-COUNTIF(Vertices[PageRank],"&gt;="&amp;P8)</f>
        <v>0</v>
      </c>
      <c r="R7" s="41">
        <f t="shared" si="8"/>
        <v>0.06060606060606061</v>
      </c>
      <c r="S7" s="46">
        <f>COUNTIF(Vertices[Clustering Coefficient],"&gt;= "&amp;R7)-COUNTIF(Vertices[Clustering Coefficient],"&gt;="&amp;R8)</f>
        <v>0</v>
      </c>
      <c r="T7" s="41" t="e">
        <f ca="1" t="shared" si="9"/>
        <v>#REF!</v>
      </c>
      <c r="U7" s="42" t="e">
        <f ca="1" t="shared" si="0"/>
        <v>#REF!</v>
      </c>
    </row>
    <row r="8" spans="1:21" ht="15">
      <c r="A8" s="36" t="s">
        <v>150</v>
      </c>
      <c r="B8" s="36">
        <v>30</v>
      </c>
      <c r="D8" s="34">
        <f t="shared" si="1"/>
        <v>0</v>
      </c>
      <c r="E8" s="3">
        <f>COUNTIF(Vertices[Degree],"&gt;= "&amp;D8)-COUNTIF(Vertices[Degree],"&gt;="&amp;D9)</f>
        <v>0</v>
      </c>
      <c r="F8" s="39">
        <f t="shared" si="2"/>
        <v>0.5454545454545455</v>
      </c>
      <c r="G8" s="40">
        <f>COUNTIF(Vertices[In-Degree],"&gt;= "&amp;F8)-COUNTIF(Vertices[In-Degree],"&gt;="&amp;F9)</f>
        <v>0</v>
      </c>
      <c r="H8" s="39">
        <f t="shared" si="3"/>
        <v>0.6545454545454545</v>
      </c>
      <c r="I8" s="40">
        <f>COUNTIF(Vertices[Out-Degree],"&gt;= "&amp;H8)-COUNTIF(Vertices[Out-Degree],"&gt;="&amp;H9)</f>
        <v>0</v>
      </c>
      <c r="J8" s="39">
        <f t="shared" si="4"/>
        <v>0.8618181818181819</v>
      </c>
      <c r="K8" s="40">
        <f>COUNTIF(Vertices[Betweenness Centrality],"&gt;= "&amp;J8)-COUNTIF(Vertices[Betweenness Centrality],"&gt;="&amp;J9)</f>
        <v>0</v>
      </c>
      <c r="L8" s="39">
        <f t="shared" si="5"/>
        <v>0.1090909090909091</v>
      </c>
      <c r="M8" s="40">
        <f>COUNTIF(Vertices[Closeness Centrality],"&gt;= "&amp;L8)-COUNTIF(Vertices[Closeness Centrality],"&gt;="&amp;L9)</f>
        <v>2</v>
      </c>
      <c r="N8" s="39">
        <f t="shared" si="6"/>
        <v>0.015925745454545455</v>
      </c>
      <c r="O8" s="40">
        <f>COUNTIF(Vertices[Eigenvector Centrality],"&gt;= "&amp;N8)-COUNTIF(Vertices[Eigenvector Centrality],"&gt;="&amp;N9)</f>
        <v>0</v>
      </c>
      <c r="P8" s="39">
        <f t="shared" si="7"/>
        <v>0.5846391636363637</v>
      </c>
      <c r="Q8" s="40">
        <f>COUNTIF(Vertices[PageRank],"&gt;= "&amp;P8)-COUNTIF(Vertices[PageRank],"&gt;="&amp;P9)</f>
        <v>0</v>
      </c>
      <c r="R8" s="39">
        <f t="shared" si="8"/>
        <v>0.07272727272727272</v>
      </c>
      <c r="S8" s="45">
        <f>COUNTIF(Vertices[Clustering Coefficient],"&gt;= "&amp;R8)-COUNTIF(Vertices[Clustering Coefficient],"&gt;="&amp;R9)</f>
        <v>0</v>
      </c>
      <c r="T8" s="39" t="e">
        <f ca="1" t="shared" si="9"/>
        <v>#REF!</v>
      </c>
      <c r="U8" s="40" t="e">
        <f ca="1" t="shared" si="0"/>
        <v>#REF!</v>
      </c>
    </row>
    <row r="9" spans="1:21" ht="15">
      <c r="A9" s="137"/>
      <c r="B9" s="137"/>
      <c r="D9" s="34">
        <f t="shared" si="1"/>
        <v>0</v>
      </c>
      <c r="E9" s="3">
        <f>COUNTIF(Vertices[Degree],"&gt;= "&amp;D9)-COUNTIF(Vertices[Degree],"&gt;="&amp;D10)</f>
        <v>0</v>
      </c>
      <c r="F9" s="41">
        <f t="shared" si="2"/>
        <v>0.6363636363636365</v>
      </c>
      <c r="G9" s="42">
        <f>COUNTIF(Vertices[In-Degree],"&gt;= "&amp;F9)-COUNTIF(Vertices[In-Degree],"&gt;="&amp;F10)</f>
        <v>0</v>
      </c>
      <c r="H9" s="41">
        <f t="shared" si="3"/>
        <v>0.7636363636363637</v>
      </c>
      <c r="I9" s="42">
        <f>COUNTIF(Vertices[Out-Degree],"&gt;= "&amp;H9)-COUNTIF(Vertices[Out-Degree],"&gt;="&amp;H10)</f>
        <v>0</v>
      </c>
      <c r="J9" s="41">
        <f t="shared" si="4"/>
        <v>1.0054545454545456</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0.018580036363636365</v>
      </c>
      <c r="O9" s="42">
        <f>COUNTIF(Vertices[Eigenvector Centrality],"&gt;= "&amp;N9)-COUNTIF(Vertices[Eigenvector Centrality],"&gt;="&amp;N10)</f>
        <v>0</v>
      </c>
      <c r="P9" s="41">
        <f t="shared" si="7"/>
        <v>0.600222690909091</v>
      </c>
      <c r="Q9" s="42">
        <f>COUNTIF(Vertices[PageRank],"&gt;= "&amp;P9)-COUNTIF(Vertices[PageRank],"&gt;="&amp;P10)</f>
        <v>0</v>
      </c>
      <c r="R9" s="41">
        <f t="shared" si="8"/>
        <v>0.08484848484848484</v>
      </c>
      <c r="S9" s="46">
        <f>COUNTIF(Vertices[Clustering Coefficient],"&gt;= "&amp;R9)-COUNTIF(Vertices[Clustering Coefficient],"&gt;="&amp;R10)</f>
        <v>0</v>
      </c>
      <c r="T9" s="41" t="e">
        <f ca="1" t="shared" si="9"/>
        <v>#REF!</v>
      </c>
      <c r="U9" s="42" t="e">
        <f ca="1" t="shared" si="0"/>
        <v>#REF!</v>
      </c>
    </row>
    <row r="10" spans="1:21" ht="15">
      <c r="A10" s="36" t="s">
        <v>151</v>
      </c>
      <c r="B10" s="36">
        <v>3</v>
      </c>
      <c r="D10" s="34">
        <f t="shared" si="1"/>
        <v>0</v>
      </c>
      <c r="E10" s="3">
        <f>COUNTIF(Vertices[Degree],"&gt;= "&amp;D10)-COUNTIF(Vertices[Degree],"&gt;="&amp;D11)</f>
        <v>0</v>
      </c>
      <c r="F10" s="39">
        <f t="shared" si="2"/>
        <v>0.7272727272727274</v>
      </c>
      <c r="G10" s="40">
        <f>COUNTIF(Vertices[In-Degree],"&gt;= "&amp;F10)-COUNTIF(Vertices[In-Degree],"&gt;="&amp;F11)</f>
        <v>0</v>
      </c>
      <c r="H10" s="39">
        <f t="shared" si="3"/>
        <v>0.8727272727272728</v>
      </c>
      <c r="I10" s="40">
        <f>COUNTIF(Vertices[Out-Degree],"&gt;= "&amp;H10)-COUNTIF(Vertices[Out-Degree],"&gt;="&amp;H11)</f>
        <v>0</v>
      </c>
      <c r="J10" s="39">
        <f t="shared" si="4"/>
        <v>1.1490909090909092</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0.021234327272727276</v>
      </c>
      <c r="O10" s="40">
        <f>COUNTIF(Vertices[Eigenvector Centrality],"&gt;= "&amp;N10)-COUNTIF(Vertices[Eigenvector Centrality],"&gt;="&amp;N11)</f>
        <v>0</v>
      </c>
      <c r="P10" s="39">
        <f t="shared" si="7"/>
        <v>0.6158062181818182</v>
      </c>
      <c r="Q10" s="40">
        <f>COUNTIF(Vertices[PageRank],"&gt;= "&amp;P10)-COUNTIF(Vertices[PageRank],"&gt;="&amp;P11)</f>
        <v>0</v>
      </c>
      <c r="R10" s="39">
        <f t="shared" si="8"/>
        <v>0.09696969696969696</v>
      </c>
      <c r="S10" s="45">
        <f>COUNTIF(Vertices[Clustering Coefficient],"&gt;= "&amp;R10)-COUNTIF(Vertices[Clustering Coefficient],"&gt;="&amp;R11)</f>
        <v>0</v>
      </c>
      <c r="T10" s="39" t="e">
        <f ca="1" t="shared" si="9"/>
        <v>#REF!</v>
      </c>
      <c r="U10" s="40" t="e">
        <f ca="1" t="shared" si="0"/>
        <v>#REF!</v>
      </c>
    </row>
    <row r="11" spans="1:21" ht="15">
      <c r="A11" s="137"/>
      <c r="B11" s="137"/>
      <c r="D11" s="34">
        <f t="shared" si="1"/>
        <v>0</v>
      </c>
      <c r="E11" s="3">
        <f>COUNTIF(Vertices[Degree],"&gt;= "&amp;D11)-COUNTIF(Vertices[Degree],"&gt;="&amp;D12)</f>
        <v>0</v>
      </c>
      <c r="F11" s="41">
        <f t="shared" si="2"/>
        <v>0.8181818181818183</v>
      </c>
      <c r="G11" s="42">
        <f>COUNTIF(Vertices[In-Degree],"&gt;= "&amp;F11)-COUNTIF(Vertices[In-Degree],"&gt;="&amp;F12)</f>
        <v>0</v>
      </c>
      <c r="H11" s="41">
        <f t="shared" si="3"/>
        <v>0.9818181818181819</v>
      </c>
      <c r="I11" s="42">
        <f>COUNTIF(Vertices[Out-Degree],"&gt;= "&amp;H11)-COUNTIF(Vertices[Out-Degree],"&gt;="&amp;H12)</f>
        <v>4</v>
      </c>
      <c r="J11" s="41">
        <f t="shared" si="4"/>
        <v>1.2927272727272727</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0.023888618181818186</v>
      </c>
      <c r="O11" s="42">
        <f>COUNTIF(Vertices[Eigenvector Centrality],"&gt;= "&amp;N11)-COUNTIF(Vertices[Eigenvector Centrality],"&gt;="&amp;N12)</f>
        <v>0</v>
      </c>
      <c r="P11" s="41">
        <f t="shared" si="7"/>
        <v>0.6313897454545455</v>
      </c>
      <c r="Q11" s="42">
        <f>COUNTIF(Vertices[PageRank],"&gt;= "&amp;P11)-COUNTIF(Vertices[PageRank],"&gt;="&amp;P12)</f>
        <v>2</v>
      </c>
      <c r="R11" s="41">
        <f t="shared" si="8"/>
        <v>0.10909090909090907</v>
      </c>
      <c r="S11" s="46">
        <f>COUNTIF(Vertices[Clustering Coefficient],"&gt;= "&amp;R11)-COUNTIF(Vertices[Clustering Coefficient],"&gt;="&amp;R12)</f>
        <v>0</v>
      </c>
      <c r="T11" s="41" t="e">
        <f ca="1" t="shared" si="9"/>
        <v>#REF!</v>
      </c>
      <c r="U11" s="42" t="e">
        <f ca="1" t="shared" si="0"/>
        <v>#REF!</v>
      </c>
    </row>
    <row r="12" spans="1:21" ht="15">
      <c r="A12" s="36" t="s">
        <v>170</v>
      </c>
      <c r="B12" s="36">
        <v>0.043478260869565216</v>
      </c>
      <c r="D12" s="34">
        <f t="shared" si="1"/>
        <v>0</v>
      </c>
      <c r="E12" s="3">
        <f>COUNTIF(Vertices[Degree],"&gt;= "&amp;D12)-COUNTIF(Vertices[Degree],"&gt;="&amp;D13)</f>
        <v>0</v>
      </c>
      <c r="F12" s="39">
        <f t="shared" si="2"/>
        <v>0.9090909090909093</v>
      </c>
      <c r="G12" s="40">
        <f>COUNTIF(Vertices[In-Degree],"&gt;= "&amp;F12)-COUNTIF(Vertices[In-Degree],"&gt;="&amp;F13)</f>
        <v>0</v>
      </c>
      <c r="H12" s="39">
        <f t="shared" si="3"/>
        <v>1.090909090909091</v>
      </c>
      <c r="I12" s="40">
        <f>COUNTIF(Vertices[Out-Degree],"&gt;= "&amp;H12)-COUNTIF(Vertices[Out-Degree],"&gt;="&amp;H13)</f>
        <v>0</v>
      </c>
      <c r="J12" s="39">
        <f t="shared" si="4"/>
        <v>1.4363636363636363</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0.026542909090909096</v>
      </c>
      <c r="O12" s="40">
        <f>COUNTIF(Vertices[Eigenvector Centrality],"&gt;= "&amp;N12)-COUNTIF(Vertices[Eigenvector Centrality],"&gt;="&amp;N13)</f>
        <v>0</v>
      </c>
      <c r="P12" s="39">
        <f t="shared" si="7"/>
        <v>0.6469732727272728</v>
      </c>
      <c r="Q12" s="40">
        <f>COUNTIF(Vertices[PageRank],"&gt;= "&amp;P12)-COUNTIF(Vertices[PageRank],"&gt;="&amp;P13)</f>
        <v>0</v>
      </c>
      <c r="R12" s="39">
        <f t="shared" si="8"/>
        <v>0.12121212121212119</v>
      </c>
      <c r="S12" s="45">
        <f>COUNTIF(Vertices[Clustering Coefficient],"&gt;= "&amp;R12)-COUNTIF(Vertices[Clustering Coefficient],"&gt;="&amp;R13)</f>
        <v>0</v>
      </c>
      <c r="T12" s="39" t="e">
        <f ca="1" t="shared" si="9"/>
        <v>#REF!</v>
      </c>
      <c r="U12" s="40" t="e">
        <f ca="1" t="shared" si="0"/>
        <v>#REF!</v>
      </c>
    </row>
    <row r="13" spans="1:21" ht="15">
      <c r="A13" s="36" t="s">
        <v>171</v>
      </c>
      <c r="B13" s="36">
        <v>0.08333333333333333</v>
      </c>
      <c r="D13" s="34">
        <f t="shared" si="1"/>
        <v>0</v>
      </c>
      <c r="E13" s="3">
        <f>COUNTIF(Vertices[Degree],"&gt;= "&amp;D13)-COUNTIF(Vertices[Degree],"&gt;="&amp;D14)</f>
        <v>0</v>
      </c>
      <c r="F13" s="41">
        <f t="shared" si="2"/>
        <v>1.0000000000000002</v>
      </c>
      <c r="G13" s="42">
        <f>COUNTIF(Vertices[In-Degree],"&gt;= "&amp;F13)-COUNTIF(Vertices[In-Degree],"&gt;="&amp;F14)</f>
        <v>1</v>
      </c>
      <c r="H13" s="41">
        <f t="shared" si="3"/>
        <v>1.2000000000000002</v>
      </c>
      <c r="I13" s="42">
        <f>COUNTIF(Vertices[Out-Degree],"&gt;= "&amp;H13)-COUNTIF(Vertices[Out-Degree],"&gt;="&amp;H14)</f>
        <v>0</v>
      </c>
      <c r="J13" s="41">
        <f t="shared" si="4"/>
        <v>1.5799999999999998</v>
      </c>
      <c r="K13" s="42">
        <f>COUNTIF(Vertices[Betweenness Centrality],"&gt;= "&amp;J13)-COUNTIF(Vertices[Betweenness Centrality],"&gt;="&amp;J14)</f>
        <v>0</v>
      </c>
      <c r="L13" s="41">
        <f t="shared" si="5"/>
        <v>0.20000000000000004</v>
      </c>
      <c r="M13" s="42">
        <f>COUNTIF(Vertices[Closeness Centrality],"&gt;= "&amp;L13)-COUNTIF(Vertices[Closeness Centrality],"&gt;="&amp;L14)</f>
        <v>0</v>
      </c>
      <c r="N13" s="41">
        <f t="shared" si="6"/>
        <v>0.029197200000000006</v>
      </c>
      <c r="O13" s="42">
        <f>COUNTIF(Vertices[Eigenvector Centrality],"&gt;= "&amp;N13)-COUNTIF(Vertices[Eigenvector Centrality],"&gt;="&amp;N14)</f>
        <v>0</v>
      </c>
      <c r="P13" s="41">
        <f t="shared" si="7"/>
        <v>0.6625568000000001</v>
      </c>
      <c r="Q13" s="42">
        <f>COUNTIF(Vertices[PageRank],"&gt;= "&amp;P13)-COUNTIF(Vertices[PageRank],"&gt;="&amp;P14)</f>
        <v>0</v>
      </c>
      <c r="R13" s="41">
        <f t="shared" si="8"/>
        <v>0.1333333333333333</v>
      </c>
      <c r="S13" s="46">
        <f>COUNTIF(Vertices[Clustering Coefficient],"&gt;= "&amp;R13)-COUNTIF(Vertices[Clustering Coefficient],"&gt;="&amp;R14)</f>
        <v>0</v>
      </c>
      <c r="T13" s="41" t="e">
        <f ca="1" t="shared" si="9"/>
        <v>#REF!</v>
      </c>
      <c r="U13" s="42" t="e">
        <f ca="1" t="shared" si="0"/>
        <v>#REF!</v>
      </c>
    </row>
    <row r="14" spans="1:21" ht="15">
      <c r="A14" s="137"/>
      <c r="B14" s="137"/>
      <c r="D14" s="34">
        <f t="shared" si="1"/>
        <v>0</v>
      </c>
      <c r="E14" s="3">
        <f>COUNTIF(Vertices[Degree],"&gt;= "&amp;D14)-COUNTIF(Vertices[Degree],"&gt;="&amp;D15)</f>
        <v>0</v>
      </c>
      <c r="F14" s="39">
        <f t="shared" si="2"/>
        <v>1.090909090909091</v>
      </c>
      <c r="G14" s="40">
        <f>COUNTIF(Vertices[In-Degree],"&gt;= "&amp;F14)-COUNTIF(Vertices[In-Degree],"&gt;="&amp;F15)</f>
        <v>0</v>
      </c>
      <c r="H14" s="39">
        <f t="shared" si="3"/>
        <v>1.3090909090909093</v>
      </c>
      <c r="I14" s="40">
        <f>COUNTIF(Vertices[Out-Degree],"&gt;= "&amp;H14)-COUNTIF(Vertices[Out-Degree],"&gt;="&amp;H15)</f>
        <v>0</v>
      </c>
      <c r="J14" s="39">
        <f t="shared" si="4"/>
        <v>1.7236363636363634</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0.03185149090909092</v>
      </c>
      <c r="O14" s="40">
        <f>COUNTIF(Vertices[Eigenvector Centrality],"&gt;= "&amp;N14)-COUNTIF(Vertices[Eigenvector Centrality],"&gt;="&amp;N15)</f>
        <v>0</v>
      </c>
      <c r="P14" s="39">
        <f t="shared" si="7"/>
        <v>0.6781403272727273</v>
      </c>
      <c r="Q14" s="40">
        <f>COUNTIF(Vertices[PageRank],"&gt;= "&amp;P14)-COUNTIF(Vertices[PageRank],"&gt;="&amp;P15)</f>
        <v>0</v>
      </c>
      <c r="R14" s="39">
        <f t="shared" si="8"/>
        <v>0.14545454545454542</v>
      </c>
      <c r="S14" s="45">
        <f>COUNTIF(Vertices[Clustering Coefficient],"&gt;= "&amp;R14)-COUNTIF(Vertices[Clustering Coefficient],"&gt;="&amp;R15)</f>
        <v>0</v>
      </c>
      <c r="T14" s="39" t="e">
        <f ca="1" t="shared" si="9"/>
        <v>#REF!</v>
      </c>
      <c r="U14" s="40" t="e">
        <f ca="1" t="shared" si="0"/>
        <v>#REF!</v>
      </c>
    </row>
    <row r="15" spans="1:21" ht="15">
      <c r="A15" s="36" t="s">
        <v>152</v>
      </c>
      <c r="B15" s="36">
        <v>3</v>
      </c>
      <c r="D15" s="34">
        <f t="shared" si="1"/>
        <v>0</v>
      </c>
      <c r="E15" s="3">
        <f>COUNTIF(Vertices[Degree],"&gt;= "&amp;D15)-COUNTIF(Vertices[Degree],"&gt;="&amp;D16)</f>
        <v>0</v>
      </c>
      <c r="F15" s="41">
        <f t="shared" si="2"/>
        <v>1.1818181818181819</v>
      </c>
      <c r="G15" s="42">
        <f>COUNTIF(Vertices[In-Degree],"&gt;= "&amp;F15)-COUNTIF(Vertices[In-Degree],"&gt;="&amp;F16)</f>
        <v>0</v>
      </c>
      <c r="H15" s="41">
        <f t="shared" si="3"/>
        <v>1.4181818181818184</v>
      </c>
      <c r="I15" s="42">
        <f>COUNTIF(Vertices[Out-Degree],"&gt;= "&amp;H15)-COUNTIF(Vertices[Out-Degree],"&gt;="&amp;H16)</f>
        <v>0</v>
      </c>
      <c r="J15" s="41">
        <f t="shared" si="4"/>
        <v>1.867272727272727</v>
      </c>
      <c r="K15" s="42">
        <f>COUNTIF(Vertices[Betweenness Centrality],"&gt;= "&amp;J15)-COUNTIF(Vertices[Betweenness Centrality],"&gt;="&amp;J16)</f>
        <v>0</v>
      </c>
      <c r="L15" s="41">
        <f t="shared" si="5"/>
        <v>0.23636363636363641</v>
      </c>
      <c r="M15" s="42">
        <f>COUNTIF(Vertices[Closeness Centrality],"&gt;= "&amp;L15)-COUNTIF(Vertices[Closeness Centrality],"&gt;="&amp;L16)</f>
        <v>0</v>
      </c>
      <c r="N15" s="41">
        <f t="shared" si="6"/>
        <v>0.03450578181818183</v>
      </c>
      <c r="O15" s="42">
        <f>COUNTIF(Vertices[Eigenvector Centrality],"&gt;= "&amp;N15)-COUNTIF(Vertices[Eigenvector Centrality],"&gt;="&amp;N16)</f>
        <v>0</v>
      </c>
      <c r="P15" s="41">
        <f t="shared" si="7"/>
        <v>0.6937238545454546</v>
      </c>
      <c r="Q15" s="42">
        <f>COUNTIF(Vertices[PageRank],"&gt;= "&amp;P15)-COUNTIF(Vertices[PageRank],"&gt;="&amp;P16)</f>
        <v>1</v>
      </c>
      <c r="R15" s="41">
        <f t="shared" si="8"/>
        <v>0.15757575757575754</v>
      </c>
      <c r="S15" s="46">
        <f>COUNTIF(Vertices[Clustering Coefficient],"&gt;= "&amp;R15)-COUNTIF(Vertices[Clustering Coefficient],"&gt;="&amp;R16)</f>
        <v>0</v>
      </c>
      <c r="T15" s="41" t="e">
        <f ca="1" t="shared" si="9"/>
        <v>#REF!</v>
      </c>
      <c r="U15" s="42" t="e">
        <f ca="1" t="shared" si="0"/>
        <v>#REF!</v>
      </c>
    </row>
    <row r="16" spans="1:21" ht="15">
      <c r="A16" s="36" t="s">
        <v>153</v>
      </c>
      <c r="B16" s="36">
        <v>1</v>
      </c>
      <c r="D16" s="34">
        <f t="shared" si="1"/>
        <v>0</v>
      </c>
      <c r="E16" s="3">
        <f>COUNTIF(Vertices[Degree],"&gt;= "&amp;D16)-COUNTIF(Vertices[Degree],"&gt;="&amp;D17)</f>
        <v>0</v>
      </c>
      <c r="F16" s="39">
        <f t="shared" si="2"/>
        <v>1.2727272727272727</v>
      </c>
      <c r="G16" s="40">
        <f>COUNTIF(Vertices[In-Degree],"&gt;= "&amp;F16)-COUNTIF(Vertices[In-Degree],"&gt;="&amp;F17)</f>
        <v>0</v>
      </c>
      <c r="H16" s="39">
        <f t="shared" si="3"/>
        <v>1.5272727272727276</v>
      </c>
      <c r="I16" s="40">
        <f>COUNTIF(Vertices[Out-Degree],"&gt;= "&amp;H16)-COUNTIF(Vertices[Out-Degree],"&gt;="&amp;H17)</f>
        <v>0</v>
      </c>
      <c r="J16" s="39">
        <f t="shared" si="4"/>
        <v>2.0109090909090908</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0.03716007272727274</v>
      </c>
      <c r="O16" s="40">
        <f>COUNTIF(Vertices[Eigenvector Centrality],"&gt;= "&amp;N16)-COUNTIF(Vertices[Eigenvector Centrality],"&gt;="&amp;N17)</f>
        <v>0</v>
      </c>
      <c r="P16" s="39">
        <f t="shared" si="7"/>
        <v>0.7093073818181819</v>
      </c>
      <c r="Q16" s="40">
        <f>COUNTIF(Vertices[PageRank],"&gt;= "&amp;P16)-COUNTIF(Vertices[PageRank],"&gt;="&amp;P17)</f>
        <v>0</v>
      </c>
      <c r="R16" s="39">
        <f t="shared" si="8"/>
        <v>0.16969696969696965</v>
      </c>
      <c r="S16" s="45">
        <f>COUNTIF(Vertices[Clustering Coefficient],"&gt;= "&amp;R16)-COUNTIF(Vertices[Clustering Coefficient],"&gt;="&amp;R17)</f>
        <v>0</v>
      </c>
      <c r="T16" s="39" t="e">
        <f ca="1" t="shared" si="9"/>
        <v>#REF!</v>
      </c>
      <c r="U16" s="40" t="e">
        <f ca="1" t="shared" si="0"/>
        <v>#REF!</v>
      </c>
    </row>
    <row r="17" spans="1:21" ht="15">
      <c r="A17" s="36" t="s">
        <v>154</v>
      </c>
      <c r="B17" s="36">
        <v>9</v>
      </c>
      <c r="D17" s="34">
        <f t="shared" si="1"/>
        <v>0</v>
      </c>
      <c r="E17" s="3">
        <f>COUNTIF(Vertices[Degree],"&gt;= "&amp;D17)-COUNTIF(Vertices[Degree],"&gt;="&amp;D18)</f>
        <v>0</v>
      </c>
      <c r="F17" s="41">
        <f t="shared" si="2"/>
        <v>1.3636363636363635</v>
      </c>
      <c r="G17" s="42">
        <f>COUNTIF(Vertices[In-Degree],"&gt;= "&amp;F17)-COUNTIF(Vertices[In-Degree],"&gt;="&amp;F18)</f>
        <v>0</v>
      </c>
      <c r="H17" s="41">
        <f t="shared" si="3"/>
        <v>1.6363636363636367</v>
      </c>
      <c r="I17" s="42">
        <f>COUNTIF(Vertices[Out-Degree],"&gt;= "&amp;H17)-COUNTIF(Vertices[Out-Degree],"&gt;="&amp;H18)</f>
        <v>0</v>
      </c>
      <c r="J17" s="41">
        <f t="shared" si="4"/>
        <v>2.1545454545454543</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0.03981436363636365</v>
      </c>
      <c r="O17" s="42">
        <f>COUNTIF(Vertices[Eigenvector Centrality],"&gt;= "&amp;N17)-COUNTIF(Vertices[Eigenvector Centrality],"&gt;="&amp;N18)</f>
        <v>0</v>
      </c>
      <c r="P17" s="41">
        <f t="shared" si="7"/>
        <v>0.7248909090909091</v>
      </c>
      <c r="Q17" s="42">
        <f>COUNTIF(Vertices[PageRank],"&gt;= "&amp;P17)-COUNTIF(Vertices[PageRank],"&gt;="&amp;P18)</f>
        <v>0</v>
      </c>
      <c r="R17" s="41">
        <f t="shared" si="8"/>
        <v>0.18181818181818177</v>
      </c>
      <c r="S17" s="46">
        <f>COUNTIF(Vertices[Clustering Coefficient],"&gt;= "&amp;R17)-COUNTIF(Vertices[Clustering Coefficient],"&gt;="&amp;R18)</f>
        <v>0</v>
      </c>
      <c r="T17" s="41" t="e">
        <f ca="1" t="shared" si="9"/>
        <v>#REF!</v>
      </c>
      <c r="U17" s="42" t="e">
        <f ca="1" t="shared" si="0"/>
        <v>#REF!</v>
      </c>
    </row>
    <row r="18" spans="1:21" ht="15">
      <c r="A18" s="36" t="s">
        <v>155</v>
      </c>
      <c r="B18" s="36">
        <v>27</v>
      </c>
      <c r="D18" s="34">
        <f t="shared" si="1"/>
        <v>0</v>
      </c>
      <c r="E18" s="3">
        <f>COUNTIF(Vertices[Degree],"&gt;= "&amp;D18)-COUNTIF(Vertices[Degree],"&gt;="&amp;D19)</f>
        <v>0</v>
      </c>
      <c r="F18" s="39">
        <f t="shared" si="2"/>
        <v>1.4545454545454544</v>
      </c>
      <c r="G18" s="40">
        <f>COUNTIF(Vertices[In-Degree],"&gt;= "&amp;F18)-COUNTIF(Vertices[In-Degree],"&gt;="&amp;F19)</f>
        <v>0</v>
      </c>
      <c r="H18" s="39">
        <f t="shared" si="3"/>
        <v>1.7454545454545458</v>
      </c>
      <c r="I18" s="40">
        <f>COUNTIF(Vertices[Out-Degree],"&gt;= "&amp;H18)-COUNTIF(Vertices[Out-Degree],"&gt;="&amp;H19)</f>
        <v>0</v>
      </c>
      <c r="J18" s="39">
        <f t="shared" si="4"/>
        <v>2.298181818181818</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0.04246865454545456</v>
      </c>
      <c r="O18" s="40">
        <f>COUNTIF(Vertices[Eigenvector Centrality],"&gt;= "&amp;N18)-COUNTIF(Vertices[Eigenvector Centrality],"&gt;="&amp;N19)</f>
        <v>1</v>
      </c>
      <c r="P18" s="39">
        <f t="shared" si="7"/>
        <v>0.7404744363636364</v>
      </c>
      <c r="Q18" s="40">
        <f>COUNTIF(Vertices[PageRank],"&gt;= "&amp;P18)-COUNTIF(Vertices[PageRank],"&gt;="&amp;P19)</f>
        <v>0</v>
      </c>
      <c r="R18" s="39">
        <f t="shared" si="8"/>
        <v>0.19393939393939388</v>
      </c>
      <c r="S18" s="45">
        <f>COUNTIF(Vertices[Clustering Coefficient],"&gt;= "&amp;R18)-COUNTIF(Vertices[Clustering Coefficient],"&gt;="&amp;R19)</f>
        <v>0</v>
      </c>
      <c r="T18" s="39" t="e">
        <f ca="1" t="shared" si="9"/>
        <v>#REF!</v>
      </c>
      <c r="U18" s="40" t="e">
        <f ca="1" t="shared" si="0"/>
        <v>#REF!</v>
      </c>
    </row>
    <row r="19" spans="1:21" ht="15">
      <c r="A19" s="137"/>
      <c r="B19" s="137"/>
      <c r="D19" s="34">
        <f t="shared" si="1"/>
        <v>0</v>
      </c>
      <c r="E19" s="3">
        <f>COUNTIF(Vertices[Degree],"&gt;= "&amp;D19)-COUNTIF(Vertices[Degree],"&gt;="&amp;D20)</f>
        <v>0</v>
      </c>
      <c r="F19" s="41">
        <f t="shared" si="2"/>
        <v>1.5454545454545452</v>
      </c>
      <c r="G19" s="42">
        <f>COUNTIF(Vertices[In-Degree],"&gt;= "&amp;F19)-COUNTIF(Vertices[In-Degree],"&gt;="&amp;F20)</f>
        <v>0</v>
      </c>
      <c r="H19" s="41">
        <f t="shared" si="3"/>
        <v>1.854545454545455</v>
      </c>
      <c r="I19" s="42">
        <f>COUNTIF(Vertices[Out-Degree],"&gt;= "&amp;H19)-COUNTIF(Vertices[Out-Degree],"&gt;="&amp;H20)</f>
        <v>0</v>
      </c>
      <c r="J19" s="41">
        <f t="shared" si="4"/>
        <v>2.4418181818181814</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0.04512294545454547</v>
      </c>
      <c r="O19" s="42">
        <f>COUNTIF(Vertices[Eigenvector Centrality],"&gt;= "&amp;N19)-COUNTIF(Vertices[Eigenvector Centrality],"&gt;="&amp;N20)</f>
        <v>0</v>
      </c>
      <c r="P19" s="41">
        <f t="shared" si="7"/>
        <v>0.7560579636363637</v>
      </c>
      <c r="Q19" s="42">
        <f>COUNTIF(Vertices[PageRank],"&gt;= "&amp;P19)-COUNTIF(Vertices[PageRank],"&gt;="&amp;P20)</f>
        <v>0</v>
      </c>
      <c r="R19" s="41">
        <f t="shared" si="8"/>
        <v>0.206060606060606</v>
      </c>
      <c r="S19" s="46">
        <f>COUNTIF(Vertices[Clustering Coefficient],"&gt;= "&amp;R19)-COUNTIF(Vertices[Clustering Coefficient],"&gt;="&amp;R20)</f>
        <v>0</v>
      </c>
      <c r="T19" s="41" t="e">
        <f ca="1" t="shared" si="9"/>
        <v>#REF!</v>
      </c>
      <c r="U19" s="42" t="e">
        <f ca="1" t="shared" si="0"/>
        <v>#REF!</v>
      </c>
    </row>
    <row r="20" spans="1:21" ht="15">
      <c r="A20" s="36" t="s">
        <v>156</v>
      </c>
      <c r="B20" s="36">
        <v>3</v>
      </c>
      <c r="D20" s="34">
        <f t="shared" si="1"/>
        <v>0</v>
      </c>
      <c r="E20" s="3">
        <f>COUNTIF(Vertices[Degree],"&gt;= "&amp;D20)-COUNTIF(Vertices[Degree],"&gt;="&amp;D21)</f>
        <v>0</v>
      </c>
      <c r="F20" s="39">
        <f t="shared" si="2"/>
        <v>1.636363636363636</v>
      </c>
      <c r="G20" s="40">
        <f>COUNTIF(Vertices[In-Degree],"&gt;= "&amp;F20)-COUNTIF(Vertices[In-Degree],"&gt;="&amp;F21)</f>
        <v>0</v>
      </c>
      <c r="H20" s="39">
        <f t="shared" si="3"/>
        <v>1.963636363636364</v>
      </c>
      <c r="I20" s="40">
        <f>COUNTIF(Vertices[Out-Degree],"&gt;= "&amp;H20)-COUNTIF(Vertices[Out-Degree],"&gt;="&amp;H21)</f>
        <v>1</v>
      </c>
      <c r="J20" s="39">
        <f t="shared" si="4"/>
        <v>2.585454545454545</v>
      </c>
      <c r="K20" s="40">
        <f>COUNTIF(Vertices[Betweenness Centrality],"&gt;= "&amp;J20)-COUNTIF(Vertices[Betweenness Centrality],"&gt;="&amp;J21)</f>
        <v>0</v>
      </c>
      <c r="L20" s="39">
        <f t="shared" si="5"/>
        <v>0.3272727272727273</v>
      </c>
      <c r="M20" s="40">
        <f>COUNTIF(Vertices[Closeness Centrality],"&gt;= "&amp;L20)-COUNTIF(Vertices[Closeness Centrality],"&gt;="&amp;L21)</f>
        <v>0</v>
      </c>
      <c r="N20" s="39">
        <f t="shared" si="6"/>
        <v>0.04777723636363638</v>
      </c>
      <c r="O20" s="40">
        <f>COUNTIF(Vertices[Eigenvector Centrality],"&gt;= "&amp;N20)-COUNTIF(Vertices[Eigenvector Centrality],"&gt;="&amp;N21)</f>
        <v>0</v>
      </c>
      <c r="P20" s="39">
        <f t="shared" si="7"/>
        <v>0.771641490909091</v>
      </c>
      <c r="Q20" s="40">
        <f>COUNTIF(Vertices[PageRank],"&gt;= "&amp;P20)-COUNTIF(Vertices[PageRank],"&gt;="&amp;P21)</f>
        <v>0</v>
      </c>
      <c r="R20" s="39">
        <f t="shared" si="8"/>
        <v>0.21818181818181812</v>
      </c>
      <c r="S20" s="45">
        <f>COUNTIF(Vertices[Clustering Coefficient],"&gt;= "&amp;R20)-COUNTIF(Vertices[Clustering Coefficient],"&gt;="&amp;R21)</f>
        <v>0</v>
      </c>
      <c r="T20" s="39" t="e">
        <f ca="1" t="shared" si="9"/>
        <v>#REF!</v>
      </c>
      <c r="U20" s="40" t="e">
        <f ca="1" t="shared" si="0"/>
        <v>#REF!</v>
      </c>
    </row>
    <row r="21" spans="1:21" ht="15">
      <c r="A21" s="36" t="s">
        <v>157</v>
      </c>
      <c r="B21" s="36">
        <v>1.232558</v>
      </c>
      <c r="D21" s="34">
        <f t="shared" si="1"/>
        <v>0</v>
      </c>
      <c r="E21" s="3">
        <f>COUNTIF(Vertices[Degree],"&gt;= "&amp;D21)-COUNTIF(Vertices[Degree],"&gt;="&amp;D22)</f>
        <v>0</v>
      </c>
      <c r="F21" s="41">
        <f t="shared" si="2"/>
        <v>1.7272727272727268</v>
      </c>
      <c r="G21" s="42">
        <f>COUNTIF(Vertices[In-Degree],"&gt;= "&amp;F21)-COUNTIF(Vertices[In-Degree],"&gt;="&amp;F22)</f>
        <v>0</v>
      </c>
      <c r="H21" s="41">
        <f t="shared" si="3"/>
        <v>2.072727272727273</v>
      </c>
      <c r="I21" s="42">
        <f>COUNTIF(Vertices[Out-Degree],"&gt;= "&amp;H21)-COUNTIF(Vertices[Out-Degree],"&gt;="&amp;H22)</f>
        <v>0</v>
      </c>
      <c r="J21" s="41">
        <f t="shared" si="4"/>
        <v>2.7290909090909086</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0.05043152727272729</v>
      </c>
      <c r="O21" s="42">
        <f>COUNTIF(Vertices[Eigenvector Centrality],"&gt;= "&amp;N21)-COUNTIF(Vertices[Eigenvector Centrality],"&gt;="&amp;N22)</f>
        <v>0</v>
      </c>
      <c r="P21" s="41">
        <f t="shared" si="7"/>
        <v>0.7872250181818182</v>
      </c>
      <c r="Q21" s="42">
        <f>COUNTIF(Vertices[PageRank],"&gt;= "&amp;P21)-COUNTIF(Vertices[PageRank],"&gt;="&amp;P22)</f>
        <v>0</v>
      </c>
      <c r="R21" s="41">
        <f t="shared" si="8"/>
        <v>0.23030303030303023</v>
      </c>
      <c r="S21" s="46">
        <f>COUNTIF(Vertices[Clustering Coefficient],"&gt;= "&amp;R21)-COUNTIF(Vertices[Clustering Coefficient],"&gt;="&amp;R22)</f>
        <v>0</v>
      </c>
      <c r="T21" s="41" t="e">
        <f ca="1" t="shared" si="9"/>
        <v>#REF!</v>
      </c>
      <c r="U21" s="42" t="e">
        <f ca="1" t="shared" si="0"/>
        <v>#REF!</v>
      </c>
    </row>
    <row r="22" spans="1:21" ht="15">
      <c r="A22" s="137"/>
      <c r="B22" s="137"/>
      <c r="D22" s="34">
        <f t="shared" si="1"/>
        <v>0</v>
      </c>
      <c r="E22" s="3">
        <f>COUNTIF(Vertices[Degree],"&gt;= "&amp;D22)-COUNTIF(Vertices[Degree],"&gt;="&amp;D23)</f>
        <v>0</v>
      </c>
      <c r="F22" s="39">
        <f t="shared" si="2"/>
        <v>1.8181818181818177</v>
      </c>
      <c r="G22" s="40">
        <f>COUNTIF(Vertices[In-Degree],"&gt;= "&amp;F22)-COUNTIF(Vertices[In-Degree],"&gt;="&amp;F23)</f>
        <v>0</v>
      </c>
      <c r="H22" s="39">
        <f t="shared" si="3"/>
        <v>2.181818181818182</v>
      </c>
      <c r="I22" s="40">
        <f>COUNTIF(Vertices[Out-Degree],"&gt;= "&amp;H22)-COUNTIF(Vertices[Out-Degree],"&gt;="&amp;H23)</f>
        <v>0</v>
      </c>
      <c r="J22" s="39">
        <f t="shared" si="4"/>
        <v>2.872727272727272</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0.0530858181818182</v>
      </c>
      <c r="O22" s="40">
        <f>COUNTIF(Vertices[Eigenvector Centrality],"&gt;= "&amp;N22)-COUNTIF(Vertices[Eigenvector Centrality],"&gt;="&amp;N23)</f>
        <v>0</v>
      </c>
      <c r="P22" s="39">
        <f t="shared" si="7"/>
        <v>0.8028085454545455</v>
      </c>
      <c r="Q22" s="40">
        <f>COUNTIF(Vertices[PageRank],"&gt;= "&amp;P22)-COUNTIF(Vertices[PageRank],"&gt;="&amp;P23)</f>
        <v>0</v>
      </c>
      <c r="R22" s="39">
        <f t="shared" si="8"/>
        <v>0.24242424242424235</v>
      </c>
      <c r="S22" s="45">
        <f>COUNTIF(Vertices[Clustering Coefficient],"&gt;= "&amp;R22)-COUNTIF(Vertices[Clustering Coefficient],"&gt;="&amp;R23)</f>
        <v>0</v>
      </c>
      <c r="T22" s="39" t="e">
        <f ca="1" t="shared" si="9"/>
        <v>#REF!</v>
      </c>
      <c r="U22" s="40" t="e">
        <f ca="1" t="shared" si="0"/>
        <v>#REF!</v>
      </c>
    </row>
    <row r="23" spans="1:21" ht="15">
      <c r="A23" s="36" t="s">
        <v>158</v>
      </c>
      <c r="B23" s="36">
        <v>0.18181818181818182</v>
      </c>
      <c r="D23" s="34">
        <f t="shared" si="1"/>
        <v>0</v>
      </c>
      <c r="E23" s="3">
        <f>COUNTIF(Vertices[Degree],"&gt;= "&amp;D23)-COUNTIF(Vertices[Degree],"&gt;="&amp;D24)</f>
        <v>0</v>
      </c>
      <c r="F23" s="41">
        <f t="shared" si="2"/>
        <v>1.9090909090909085</v>
      </c>
      <c r="G23" s="42">
        <f>COUNTIF(Vertices[In-Degree],"&gt;= "&amp;F23)-COUNTIF(Vertices[In-Degree],"&gt;="&amp;F24)</f>
        <v>0</v>
      </c>
      <c r="H23" s="41">
        <f t="shared" si="3"/>
        <v>2.290909090909091</v>
      </c>
      <c r="I23" s="42">
        <f>COUNTIF(Vertices[Out-Degree],"&gt;= "&amp;H23)-COUNTIF(Vertices[Out-Degree],"&gt;="&amp;H24)</f>
        <v>0</v>
      </c>
      <c r="J23" s="41">
        <f t="shared" si="4"/>
        <v>3.0163636363636357</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0.05574010909090911</v>
      </c>
      <c r="O23" s="42">
        <f>COUNTIF(Vertices[Eigenvector Centrality],"&gt;= "&amp;N23)-COUNTIF(Vertices[Eigenvector Centrality],"&gt;="&amp;N24)</f>
        <v>0</v>
      </c>
      <c r="P23" s="41">
        <f t="shared" si="7"/>
        <v>0.8183920727272728</v>
      </c>
      <c r="Q23" s="42">
        <f>COUNTIF(Vertices[PageRank],"&gt;= "&amp;P23)-COUNTIF(Vertices[PageRank],"&gt;="&amp;P24)</f>
        <v>0</v>
      </c>
      <c r="R23" s="41">
        <f t="shared" si="8"/>
        <v>0.25454545454545446</v>
      </c>
      <c r="S23" s="46">
        <f>COUNTIF(Vertices[Clustering Coefficient],"&gt;= "&amp;R23)-COUNTIF(Vertices[Clustering Coefficient],"&gt;="&amp;R24)</f>
        <v>0</v>
      </c>
      <c r="T23" s="41" t="e">
        <f ca="1" t="shared" si="9"/>
        <v>#REF!</v>
      </c>
      <c r="U23" s="42" t="e">
        <f ca="1" t="shared" si="0"/>
        <v>#REF!</v>
      </c>
    </row>
    <row r="24" spans="1:21" ht="15">
      <c r="A24" s="36" t="s">
        <v>678</v>
      </c>
      <c r="B24" s="36">
        <v>0.259167</v>
      </c>
      <c r="D24" s="34">
        <f t="shared" si="1"/>
        <v>0</v>
      </c>
      <c r="E24" s="3">
        <f>COUNTIF(Vertices[Degree],"&gt;= "&amp;D24)-COUNTIF(Vertices[Degree],"&gt;="&amp;D25)</f>
        <v>0</v>
      </c>
      <c r="F24" s="39">
        <f t="shared" si="2"/>
        <v>1.9999999999999993</v>
      </c>
      <c r="G24" s="40">
        <f>COUNTIF(Vertices[In-Degree],"&gt;= "&amp;F24)-COUNTIF(Vertices[In-Degree],"&gt;="&amp;F25)</f>
        <v>3</v>
      </c>
      <c r="H24" s="39">
        <f t="shared" si="3"/>
        <v>2.4</v>
      </c>
      <c r="I24" s="40">
        <f>COUNTIF(Vertices[Out-Degree],"&gt;= "&amp;H24)-COUNTIF(Vertices[Out-Degree],"&gt;="&amp;H25)</f>
        <v>0</v>
      </c>
      <c r="J24" s="39">
        <f t="shared" si="4"/>
        <v>3.1599999999999993</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0.05839440000000002</v>
      </c>
      <c r="O24" s="40">
        <f>COUNTIF(Vertices[Eigenvector Centrality],"&gt;= "&amp;N24)-COUNTIF(Vertices[Eigenvector Centrality],"&gt;="&amp;N25)</f>
        <v>0</v>
      </c>
      <c r="P24" s="39">
        <f t="shared" si="7"/>
        <v>0.8339756</v>
      </c>
      <c r="Q24" s="40">
        <f>COUNTIF(Vertices[PageRank],"&gt;= "&amp;P24)-COUNTIF(Vertices[PageRank],"&gt;="&amp;P25)</f>
        <v>0</v>
      </c>
      <c r="R24" s="39">
        <f t="shared" si="8"/>
        <v>0.2666666666666666</v>
      </c>
      <c r="S24" s="45">
        <f>COUNTIF(Vertices[Clustering Coefficient],"&gt;= "&amp;R24)-COUNTIF(Vertices[Clustering Coefficient],"&gt;="&amp;R25)</f>
        <v>0</v>
      </c>
      <c r="T24" s="39" t="e">
        <f ca="1" t="shared" si="9"/>
        <v>#REF!</v>
      </c>
      <c r="U24" s="40" t="e">
        <f ca="1" t="shared" si="0"/>
        <v>#REF!</v>
      </c>
    </row>
    <row r="25" spans="1:21" ht="15">
      <c r="A25" s="137"/>
      <c r="B25" s="137"/>
      <c r="D25" s="34">
        <f t="shared" si="1"/>
        <v>0</v>
      </c>
      <c r="E25" s="3">
        <f>COUNTIF(Vertices[Degree],"&gt;= "&amp;D25)-COUNTIF(Vertices[Degree],"&gt;="&amp;D26)</f>
        <v>0</v>
      </c>
      <c r="F25" s="41">
        <f t="shared" si="2"/>
        <v>2.0909090909090904</v>
      </c>
      <c r="G25" s="42">
        <f>COUNTIF(Vertices[In-Degree],"&gt;= "&amp;F25)-COUNTIF(Vertices[In-Degree],"&gt;="&amp;F26)</f>
        <v>0</v>
      </c>
      <c r="H25" s="41">
        <f t="shared" si="3"/>
        <v>2.509090909090909</v>
      </c>
      <c r="I25" s="42">
        <f>COUNTIF(Vertices[Out-Degree],"&gt;= "&amp;H25)-COUNTIF(Vertices[Out-Degree],"&gt;="&amp;H26)</f>
        <v>0</v>
      </c>
      <c r="J25" s="41">
        <f t="shared" si="4"/>
        <v>3.303636363636363</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0.06104869090909093</v>
      </c>
      <c r="O25" s="42">
        <f>COUNTIF(Vertices[Eigenvector Centrality],"&gt;= "&amp;N25)-COUNTIF(Vertices[Eigenvector Centrality],"&gt;="&amp;N26)</f>
        <v>0</v>
      </c>
      <c r="P25" s="41">
        <f t="shared" si="7"/>
        <v>0.8495591272727273</v>
      </c>
      <c r="Q25" s="42">
        <f>COUNTIF(Vertices[PageRank],"&gt;= "&amp;P25)-COUNTIF(Vertices[PageRank],"&gt;="&amp;P26)</f>
        <v>0</v>
      </c>
      <c r="R25" s="41">
        <f t="shared" si="8"/>
        <v>0.27878787878787875</v>
      </c>
      <c r="S25" s="46">
        <f>COUNTIF(Vertices[Clustering Coefficient],"&gt;= "&amp;R25)-COUNTIF(Vertices[Clustering Coefficient],"&gt;="&amp;R26)</f>
        <v>0</v>
      </c>
      <c r="T25" s="41" t="e">
        <f ca="1" t="shared" si="9"/>
        <v>#REF!</v>
      </c>
      <c r="U25" s="42" t="e">
        <f ca="1" t="shared" si="0"/>
        <v>#REF!</v>
      </c>
    </row>
    <row r="26" spans="1:21" ht="15">
      <c r="A26" s="36" t="s">
        <v>679</v>
      </c>
      <c r="B26" s="36" t="s">
        <v>693</v>
      </c>
      <c r="D26" s="34">
        <f t="shared" si="1"/>
        <v>0</v>
      </c>
      <c r="E26" s="3">
        <f>COUNTIF(Vertices[Degree],"&gt;= "&amp;D26)-COUNTIF(Vertices[Degree],"&gt;="&amp;D28)</f>
        <v>0</v>
      </c>
      <c r="F26" s="39">
        <f t="shared" si="2"/>
        <v>2.181818181818181</v>
      </c>
      <c r="G26" s="40">
        <f>COUNTIF(Vertices[In-Degree],"&gt;= "&amp;F26)-COUNTIF(Vertices[In-Degree],"&gt;="&amp;F28)</f>
        <v>0</v>
      </c>
      <c r="H26" s="39">
        <f t="shared" si="3"/>
        <v>2.6181818181818177</v>
      </c>
      <c r="I26" s="40">
        <f>COUNTIF(Vertices[Out-Degree],"&gt;= "&amp;H26)-COUNTIF(Vertices[Out-Degree],"&gt;="&amp;H28)</f>
        <v>0</v>
      </c>
      <c r="J26" s="39">
        <f t="shared" si="4"/>
        <v>3.4472727272727264</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0.06370298181818183</v>
      </c>
      <c r="O26" s="40">
        <f>COUNTIF(Vertices[Eigenvector Centrality],"&gt;= "&amp;N26)-COUNTIF(Vertices[Eigenvector Centrality],"&gt;="&amp;N28)</f>
        <v>0</v>
      </c>
      <c r="P26" s="39">
        <f t="shared" si="7"/>
        <v>0.8651426545454546</v>
      </c>
      <c r="Q26" s="40">
        <f>COUNTIF(Vertices[PageRank],"&gt;= "&amp;P26)-COUNTIF(Vertices[PageRank],"&gt;="&amp;P28)</f>
        <v>0</v>
      </c>
      <c r="R26" s="39">
        <f t="shared" si="8"/>
        <v>0.2909090909090909</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7"/>
      <c r="B27" s="137"/>
      <c r="D27" s="34"/>
      <c r="E27" s="3">
        <f>COUNTIF(Vertices[Degree],"&gt;= "&amp;D27)-COUNTIF(Vertices[Degree],"&gt;="&amp;D28)</f>
        <v>0</v>
      </c>
      <c r="F27" s="78"/>
      <c r="G27" s="79">
        <f>COUNTIF(Vertices[In-Degree],"&gt;= "&amp;F27)-COUNTIF(Vertices[In-Degree],"&gt;="&amp;F28)</f>
        <v>-5</v>
      </c>
      <c r="H27" s="78"/>
      <c r="I27" s="79">
        <f>COUNTIF(Vertices[Out-Degree],"&gt;= "&amp;H27)-COUNTIF(Vertices[Out-Degree],"&gt;="&amp;H28)</f>
        <v>-4</v>
      </c>
      <c r="J27" s="78"/>
      <c r="K27" s="79">
        <f>COUNTIF(Vertices[Betweenness Centrality],"&gt;= "&amp;J27)-COUNTIF(Vertices[Betweenness Centrality],"&gt;="&amp;J28)</f>
        <v>-5</v>
      </c>
      <c r="L27" s="78"/>
      <c r="M27" s="79">
        <f>COUNTIF(Vertices[Closeness Centrality],"&gt;= "&amp;L27)-COUNTIF(Vertices[Closeness Centrality],"&gt;="&amp;L28)</f>
        <v>-2</v>
      </c>
      <c r="N27" s="78"/>
      <c r="O27" s="79">
        <f>COUNTIF(Vertices[Eigenvector Centrality],"&gt;= "&amp;N27)-COUNTIF(Vertices[Eigenvector Centrality],"&gt;="&amp;N28)</f>
        <v>-8</v>
      </c>
      <c r="P27" s="78"/>
      <c r="Q27" s="79">
        <f>COUNTIF(Vertices[Eigenvector Centrality],"&gt;= "&amp;P27)-COUNTIF(Vertices[Eigenvector Centrality],"&gt;="&amp;P28)</f>
        <v>0</v>
      </c>
      <c r="R27" s="78"/>
      <c r="S27" s="80">
        <f>COUNTIF(Vertices[Clustering Coefficient],"&gt;= "&amp;R27)-COUNTIF(Vertices[Clustering Coefficient],"&gt;="&amp;R28)</f>
        <v>-9</v>
      </c>
      <c r="T27" s="78"/>
      <c r="U27" s="79">
        <f ca="1">COUNTIF(Vertices[Clustering Coefficient],"&gt;= "&amp;T27)-COUNTIF(Vertices[Clustering Coefficient],"&gt;="&amp;T28)</f>
        <v>0</v>
      </c>
    </row>
    <row r="28" spans="1:21" ht="15">
      <c r="A28" s="36" t="s">
        <v>680</v>
      </c>
      <c r="B28" s="36" t="s">
        <v>85</v>
      </c>
      <c r="D28" s="34">
        <f>D26+($D$57-$D$2)/BinDivisor</f>
        <v>0</v>
      </c>
      <c r="E28" s="3">
        <f>COUNTIF(Vertices[Degree],"&gt;= "&amp;D28)-COUNTIF(Vertices[Degree],"&gt;="&amp;D40)</f>
        <v>0</v>
      </c>
      <c r="F28" s="41">
        <f>F26+($F$57-$F$2)/BinDivisor</f>
        <v>2.272727272727272</v>
      </c>
      <c r="G28" s="42">
        <f>COUNTIF(Vertices[In-Degree],"&gt;= "&amp;F28)-COUNTIF(Vertices[In-Degree],"&gt;="&amp;F40)</f>
        <v>0</v>
      </c>
      <c r="H28" s="41">
        <f>H26+($H$57-$H$2)/BinDivisor</f>
        <v>2.7272727272727266</v>
      </c>
      <c r="I28" s="42">
        <f>COUNTIF(Vertices[Out-Degree],"&gt;= "&amp;H28)-COUNTIF(Vertices[Out-Degree],"&gt;="&amp;H40)</f>
        <v>0</v>
      </c>
      <c r="J28" s="41">
        <f>J26+($J$57-$J$2)/BinDivisor</f>
        <v>3.59090909090909</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0.06635727272727274</v>
      </c>
      <c r="O28" s="42">
        <f>COUNTIF(Vertices[Eigenvector Centrality],"&gt;= "&amp;N28)-COUNTIF(Vertices[Eigenvector Centrality],"&gt;="&amp;N40)</f>
        <v>0</v>
      </c>
      <c r="P28" s="41">
        <f>P26+($P$57-$P$2)/BinDivisor</f>
        <v>0.8807261818181819</v>
      </c>
      <c r="Q28" s="42">
        <f>COUNTIF(Vertices[PageRank],"&gt;= "&amp;P28)-COUNTIF(Vertices[PageRank],"&gt;="&amp;P40)</f>
        <v>0</v>
      </c>
      <c r="R28" s="41">
        <f>R26+($R$57-$R$2)/BinDivisor</f>
        <v>0.30303030303030304</v>
      </c>
      <c r="S28" s="46">
        <f>COUNTIF(Vertices[Clustering Coefficient],"&gt;= "&amp;R28)-COUNTIF(Vertices[Clustering Coefficient],"&gt;="&amp;R40)</f>
        <v>2</v>
      </c>
      <c r="T28" s="41" t="e">
        <f ca="1">T26+($T$57-$T$2)/BinDivisor</f>
        <v>#REF!</v>
      </c>
      <c r="U28" s="42" t="e">
        <f ca="1">COUNTIF(INDIRECT(DynamicFilterSourceColumnRange),"&gt;= "&amp;T28)-COUNTIF(INDIRECT(DynamicFilterSourceColumnRange),"&gt;="&amp;T40)</f>
        <v>#REF!</v>
      </c>
    </row>
    <row r="29" spans="1:21" ht="15">
      <c r="A29" s="137"/>
      <c r="B29" s="137"/>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681</v>
      </c>
      <c r="B30" s="36" t="s">
        <v>85</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682</v>
      </c>
      <c r="B31" s="36" t="s">
        <v>85</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683</v>
      </c>
      <c r="B32" s="36" t="s">
        <v>85</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684</v>
      </c>
      <c r="B33" s="36" t="s">
        <v>85</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685</v>
      </c>
      <c r="B34" s="36" t="s">
        <v>85</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686</v>
      </c>
      <c r="B35" s="36" t="s">
        <v>85</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687</v>
      </c>
      <c r="B36" s="36" t="s">
        <v>85</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688</v>
      </c>
      <c r="B37" s="36" t="s">
        <v>85</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689</v>
      </c>
      <c r="B38" s="36" t="s">
        <v>85</v>
      </c>
      <c r="D38" s="34"/>
      <c r="E38" s="3">
        <f>COUNTIF(Vertices[Degree],"&gt;= "&amp;D38)-COUNTIF(Vertices[Degree],"&gt;="&amp;D40)</f>
        <v>0</v>
      </c>
      <c r="F38" s="78"/>
      <c r="G38" s="79">
        <f>COUNTIF(Vertices[In-Degree],"&gt;= "&amp;F38)-COUNTIF(Vertices[In-Degree],"&gt;="&amp;F40)</f>
        <v>-5</v>
      </c>
      <c r="H38" s="78"/>
      <c r="I38" s="79">
        <f>COUNTIF(Vertices[Out-Degree],"&gt;= "&amp;H38)-COUNTIF(Vertices[Out-Degree],"&gt;="&amp;H40)</f>
        <v>-4</v>
      </c>
      <c r="J38" s="78"/>
      <c r="K38" s="79">
        <f>COUNTIF(Vertices[Betweenness Centrality],"&gt;= "&amp;J38)-COUNTIF(Vertices[Betweenness Centrality],"&gt;="&amp;J40)</f>
        <v>-5</v>
      </c>
      <c r="L38" s="78"/>
      <c r="M38" s="79">
        <f>COUNTIF(Vertices[Closeness Centrality],"&gt;= "&amp;L38)-COUNTIF(Vertices[Closeness Centrality],"&gt;="&amp;L40)</f>
        <v>-2</v>
      </c>
      <c r="N38" s="78"/>
      <c r="O38" s="79">
        <f>COUNTIF(Vertices[Eigenvector Centrality],"&gt;= "&amp;N38)-COUNTIF(Vertices[Eigenvector Centrality],"&gt;="&amp;N40)</f>
        <v>-8</v>
      </c>
      <c r="P38" s="78"/>
      <c r="Q38" s="79">
        <f>COUNTIF(Vertices[Eigenvector Centrality],"&gt;= "&amp;P38)-COUNTIF(Vertices[Eigenvector Centrality],"&gt;="&amp;P40)</f>
        <v>0</v>
      </c>
      <c r="R38" s="78"/>
      <c r="S38" s="80">
        <f>COUNTIF(Vertices[Clustering Coefficient],"&gt;= "&amp;R38)-COUNTIF(Vertices[Clustering Coefficient],"&gt;="&amp;R40)</f>
        <v>-7</v>
      </c>
      <c r="T38" s="78"/>
      <c r="U38" s="79">
        <f ca="1">COUNTIF(Vertices[Clustering Coefficient],"&gt;= "&amp;T38)-COUNTIF(Vertices[Clustering Coefficient],"&gt;="&amp;T40)</f>
        <v>0</v>
      </c>
    </row>
    <row r="39" spans="1:21" ht="15">
      <c r="A39" s="36" t="s">
        <v>21</v>
      </c>
      <c r="B39" s="36" t="s">
        <v>85</v>
      </c>
      <c r="D39" s="34"/>
      <c r="E39" s="3">
        <f>COUNTIF(Vertices[Degree],"&gt;= "&amp;D39)-COUNTIF(Vertices[Degree],"&gt;="&amp;D40)</f>
        <v>0</v>
      </c>
      <c r="F39" s="78"/>
      <c r="G39" s="79">
        <f>COUNTIF(Vertices[In-Degree],"&gt;= "&amp;F39)-COUNTIF(Vertices[In-Degree],"&gt;="&amp;F40)</f>
        <v>-5</v>
      </c>
      <c r="H39" s="78"/>
      <c r="I39" s="79">
        <f>COUNTIF(Vertices[Out-Degree],"&gt;= "&amp;H39)-COUNTIF(Vertices[Out-Degree],"&gt;="&amp;H40)</f>
        <v>-4</v>
      </c>
      <c r="J39" s="78"/>
      <c r="K39" s="79">
        <f>COUNTIF(Vertices[Betweenness Centrality],"&gt;= "&amp;J39)-COUNTIF(Vertices[Betweenness Centrality],"&gt;="&amp;J40)</f>
        <v>-5</v>
      </c>
      <c r="L39" s="78"/>
      <c r="M39" s="79">
        <f>COUNTIF(Vertices[Closeness Centrality],"&gt;= "&amp;L39)-COUNTIF(Vertices[Closeness Centrality],"&gt;="&amp;L40)</f>
        <v>-2</v>
      </c>
      <c r="N39" s="78"/>
      <c r="O39" s="79">
        <f>COUNTIF(Vertices[Eigenvector Centrality],"&gt;= "&amp;N39)-COUNTIF(Vertices[Eigenvector Centrality],"&gt;="&amp;N40)</f>
        <v>-8</v>
      </c>
      <c r="P39" s="78"/>
      <c r="Q39" s="79">
        <f>COUNTIF(Vertices[Eigenvector Centrality],"&gt;= "&amp;P39)-COUNTIF(Vertices[Eigenvector Centrality],"&gt;="&amp;P40)</f>
        <v>0</v>
      </c>
      <c r="R39" s="78"/>
      <c r="S39" s="80">
        <f>COUNTIF(Vertices[Clustering Coefficient],"&gt;= "&amp;R39)-COUNTIF(Vertices[Clustering Coefficient],"&gt;="&amp;R40)</f>
        <v>-7</v>
      </c>
      <c r="T39" s="78"/>
      <c r="U39" s="79">
        <f ca="1">COUNTIF(Vertices[Clustering Coefficient],"&gt;= "&amp;T39)-COUNTIF(Vertices[Clustering Coefficient],"&gt;="&amp;T40)</f>
        <v>0</v>
      </c>
    </row>
    <row r="40" spans="1:21" ht="15">
      <c r="A40" s="36" t="s">
        <v>690</v>
      </c>
      <c r="B40" s="36" t="s">
        <v>85</v>
      </c>
      <c r="D40" s="34">
        <f>D28+($D$57-$D$2)/BinDivisor</f>
        <v>0</v>
      </c>
      <c r="E40" s="3">
        <f>COUNTIF(Vertices[Degree],"&gt;= "&amp;D40)-COUNTIF(Vertices[Degree],"&gt;="&amp;D41)</f>
        <v>0</v>
      </c>
      <c r="F40" s="39">
        <f>F28+($F$57-$F$2)/BinDivisor</f>
        <v>2.363636363636363</v>
      </c>
      <c r="G40" s="40">
        <f>COUNTIF(Vertices[In-Degree],"&gt;= "&amp;F40)-COUNTIF(Vertices[In-Degree],"&gt;="&amp;F41)</f>
        <v>0</v>
      </c>
      <c r="H40" s="39">
        <f>H28+($H$57-$H$2)/BinDivisor</f>
        <v>2.8363636363636355</v>
      </c>
      <c r="I40" s="40">
        <f>COUNTIF(Vertices[Out-Degree],"&gt;= "&amp;H40)-COUNTIF(Vertices[Out-Degree],"&gt;="&amp;H41)</f>
        <v>0</v>
      </c>
      <c r="J40" s="39">
        <f>J28+($J$57-$J$2)/BinDivisor</f>
        <v>3.7345454545454535</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0.06901156363636364</v>
      </c>
      <c r="O40" s="40">
        <f>COUNTIF(Vertices[Eigenvector Centrality],"&gt;= "&amp;N40)-COUNTIF(Vertices[Eigenvector Centrality],"&gt;="&amp;N41)</f>
        <v>0</v>
      </c>
      <c r="P40" s="39">
        <f>P28+($P$57-$P$2)/BinDivisor</f>
        <v>0.8963097090909091</v>
      </c>
      <c r="Q40" s="40">
        <f>COUNTIF(Vertices[PageRank],"&gt;= "&amp;P40)-COUNTIF(Vertices[PageRank],"&gt;="&amp;P41)</f>
        <v>0</v>
      </c>
      <c r="R40" s="39">
        <f>R28+($R$57-$R$2)/BinDivisor</f>
        <v>0.3151515151515152</v>
      </c>
      <c r="S40" s="45">
        <f>COUNTIF(Vertices[Clustering Coefficient],"&gt;= "&amp;R40)-COUNTIF(Vertices[Clustering Coefficient],"&gt;="&amp;R41)</f>
        <v>0</v>
      </c>
      <c r="T40" s="39" t="e">
        <f ca="1">T28+($T$57-$T$2)/BinDivisor</f>
        <v>#REF!</v>
      </c>
      <c r="U40" s="40" t="e">
        <f ca="1" t="shared" si="0"/>
        <v>#REF!</v>
      </c>
    </row>
    <row r="41" spans="1:21" ht="15">
      <c r="A41" s="36" t="s">
        <v>691</v>
      </c>
      <c r="B41" s="36" t="s">
        <v>85</v>
      </c>
      <c r="D41" s="34">
        <f aca="true" t="shared" si="10" ref="D41:D56">D40+($D$57-$D$2)/BinDivisor</f>
        <v>0</v>
      </c>
      <c r="E41" s="3">
        <f>COUNTIF(Vertices[Degree],"&gt;= "&amp;D41)-COUNTIF(Vertices[Degree],"&gt;="&amp;D42)</f>
        <v>0</v>
      </c>
      <c r="F41" s="41">
        <f aca="true" t="shared" si="11" ref="F41:F56">F40+($F$57-$F$2)/BinDivisor</f>
        <v>2.4545454545454537</v>
      </c>
      <c r="G41" s="42">
        <f>COUNTIF(Vertices[In-Degree],"&gt;= "&amp;F41)-COUNTIF(Vertices[In-Degree],"&gt;="&amp;F42)</f>
        <v>0</v>
      </c>
      <c r="H41" s="41">
        <f aca="true" t="shared" si="12" ref="H41:H56">H40+($H$57-$H$2)/BinDivisor</f>
        <v>2.9454545454545444</v>
      </c>
      <c r="I41" s="42">
        <f>COUNTIF(Vertices[Out-Degree],"&gt;= "&amp;H41)-COUNTIF(Vertices[Out-Degree],"&gt;="&amp;H42)</f>
        <v>1</v>
      </c>
      <c r="J41" s="41">
        <f aca="true" t="shared" si="13" ref="J41:J56">J40+($J$57-$J$2)/BinDivisor</f>
        <v>3.878181818181817</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0</v>
      </c>
      <c r="N41" s="41">
        <f aca="true" t="shared" si="15" ref="N41:N56">N40+($N$57-$N$2)/BinDivisor</f>
        <v>0.07166585454545454</v>
      </c>
      <c r="O41" s="42">
        <f>COUNTIF(Vertices[Eigenvector Centrality],"&gt;= "&amp;N41)-COUNTIF(Vertices[Eigenvector Centrality],"&gt;="&amp;N42)</f>
        <v>0</v>
      </c>
      <c r="P41" s="41">
        <f aca="true" t="shared" si="16" ref="P41:P56">P40+($P$57-$P$2)/BinDivisor</f>
        <v>0.9118932363636364</v>
      </c>
      <c r="Q41" s="42">
        <f>COUNTIF(Vertices[PageRank],"&gt;= "&amp;P41)-COUNTIF(Vertices[PageRank],"&gt;="&amp;P42)</f>
        <v>0</v>
      </c>
      <c r="R41" s="41">
        <f aca="true" t="shared" si="17" ref="R41:R56">R40+($R$57-$R$2)/BinDivisor</f>
        <v>0.3272727272727273</v>
      </c>
      <c r="S41" s="46">
        <f>COUNTIF(Vertices[Clustering Coefficient],"&gt;= "&amp;R41)-COUNTIF(Vertices[Clustering Coefficient],"&gt;="&amp;R42)</f>
        <v>0</v>
      </c>
      <c r="T41" s="41" t="e">
        <f aca="true" t="shared" si="18" ref="T41:T56">T40+($T$57-$T$2)/BinDivisor</f>
        <v>#REF!</v>
      </c>
      <c r="U41" s="42" t="e">
        <f ca="1" t="shared" si="0"/>
        <v>#REF!</v>
      </c>
    </row>
    <row r="42" spans="1:21" ht="15">
      <c r="A42" s="36" t="s">
        <v>692</v>
      </c>
      <c r="B42" s="36" t="s">
        <v>85</v>
      </c>
      <c r="D42" s="34">
        <f t="shared" si="10"/>
        <v>0</v>
      </c>
      <c r="E42" s="3">
        <f>COUNTIF(Vertices[Degree],"&gt;= "&amp;D42)-COUNTIF(Vertices[Degree],"&gt;="&amp;D43)</f>
        <v>0</v>
      </c>
      <c r="F42" s="39">
        <f t="shared" si="11"/>
        <v>2.5454545454545445</v>
      </c>
      <c r="G42" s="40">
        <f>COUNTIF(Vertices[In-Degree],"&gt;= "&amp;F42)-COUNTIF(Vertices[In-Degree],"&gt;="&amp;F43)</f>
        <v>0</v>
      </c>
      <c r="H42" s="39">
        <f t="shared" si="12"/>
        <v>3.0545454545454533</v>
      </c>
      <c r="I42" s="40">
        <f>COUNTIF(Vertices[Out-Degree],"&gt;= "&amp;H42)-COUNTIF(Vertices[Out-Degree],"&gt;="&amp;H43)</f>
        <v>0</v>
      </c>
      <c r="J42" s="39">
        <f t="shared" si="13"/>
        <v>4.021818181818181</v>
      </c>
      <c r="K42" s="40">
        <f>COUNTIF(Vertices[Betweenness Centrality],"&gt;= "&amp;J42)-COUNTIF(Vertices[Betweenness Centrality],"&gt;="&amp;J43)</f>
        <v>1</v>
      </c>
      <c r="L42" s="39">
        <f t="shared" si="14"/>
        <v>0.5090909090909091</v>
      </c>
      <c r="M42" s="40">
        <f>COUNTIF(Vertices[Closeness Centrality],"&gt;= "&amp;L42)-COUNTIF(Vertices[Closeness Centrality],"&gt;="&amp;L43)</f>
        <v>0</v>
      </c>
      <c r="N42" s="39">
        <f t="shared" si="15"/>
        <v>0.07432014545454545</v>
      </c>
      <c r="O42" s="40">
        <f>COUNTIF(Vertices[Eigenvector Centrality],"&gt;= "&amp;N42)-COUNTIF(Vertices[Eigenvector Centrality],"&gt;="&amp;N43)</f>
        <v>2</v>
      </c>
      <c r="P42" s="39">
        <f t="shared" si="16"/>
        <v>0.9274767636363637</v>
      </c>
      <c r="Q42" s="40">
        <f>COUNTIF(Vertices[PageRank],"&gt;= "&amp;P42)-COUNTIF(Vertices[PageRank],"&gt;="&amp;P43)</f>
        <v>0</v>
      </c>
      <c r="R42" s="39">
        <f t="shared" si="17"/>
        <v>0.33939393939393947</v>
      </c>
      <c r="S42" s="45">
        <f>COUNTIF(Vertices[Clustering Coefficient],"&gt;= "&amp;R42)-COUNTIF(Vertices[Clustering Coefficient],"&gt;="&amp;R43)</f>
        <v>0</v>
      </c>
      <c r="T42" s="39" t="e">
        <f ca="1" t="shared" si="18"/>
        <v>#REF!</v>
      </c>
      <c r="U42" s="40" t="e">
        <f ca="1" t="shared" si="0"/>
        <v>#REF!</v>
      </c>
    </row>
    <row r="43" spans="1:21" ht="15">
      <c r="A43" t="s">
        <v>163</v>
      </c>
      <c r="B43" t="s">
        <v>17</v>
      </c>
      <c r="D43" s="34">
        <f t="shared" si="10"/>
        <v>0</v>
      </c>
      <c r="E43" s="3">
        <f>COUNTIF(Vertices[Degree],"&gt;= "&amp;D43)-COUNTIF(Vertices[Degree],"&gt;="&amp;D44)</f>
        <v>0</v>
      </c>
      <c r="F43" s="41">
        <f t="shared" si="11"/>
        <v>2.6363636363636354</v>
      </c>
      <c r="G43" s="42">
        <f>COUNTIF(Vertices[In-Degree],"&gt;= "&amp;F43)-COUNTIF(Vertices[In-Degree],"&gt;="&amp;F44)</f>
        <v>0</v>
      </c>
      <c r="H43" s="41">
        <f t="shared" si="12"/>
        <v>3.1636363636363622</v>
      </c>
      <c r="I43" s="42">
        <f>COUNTIF(Vertices[Out-Degree],"&gt;= "&amp;H43)-COUNTIF(Vertices[Out-Degree],"&gt;="&amp;H44)</f>
        <v>0</v>
      </c>
      <c r="J43" s="41">
        <f t="shared" si="13"/>
        <v>4.165454545454544</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0.07697443636363635</v>
      </c>
      <c r="O43" s="42">
        <f>COUNTIF(Vertices[Eigenvector Centrality],"&gt;= "&amp;N43)-COUNTIF(Vertices[Eigenvector Centrality],"&gt;="&amp;N44)</f>
        <v>0</v>
      </c>
      <c r="P43" s="41">
        <f t="shared" si="16"/>
        <v>0.9430602909090909</v>
      </c>
      <c r="Q43" s="42">
        <f>COUNTIF(Vertices[PageRank],"&gt;= "&amp;P43)-COUNTIF(Vertices[PageRank],"&gt;="&amp;P44)</f>
        <v>0</v>
      </c>
      <c r="R43" s="41">
        <f t="shared" si="17"/>
        <v>0.3515151515151516</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2.727272727272726</v>
      </c>
      <c r="G44" s="40">
        <f>COUNTIF(Vertices[In-Degree],"&gt;= "&amp;F44)-COUNTIF(Vertices[In-Degree],"&gt;="&amp;F45)</f>
        <v>0</v>
      </c>
      <c r="H44" s="39">
        <f t="shared" si="12"/>
        <v>3.272727272727271</v>
      </c>
      <c r="I44" s="40">
        <f>COUNTIF(Vertices[Out-Degree],"&gt;= "&amp;H44)-COUNTIF(Vertices[Out-Degree],"&gt;="&amp;H45)</f>
        <v>0</v>
      </c>
      <c r="J44" s="39">
        <f t="shared" si="13"/>
        <v>4.309090909090908</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0.07962872727272725</v>
      </c>
      <c r="O44" s="40">
        <f>COUNTIF(Vertices[Eigenvector Centrality],"&gt;= "&amp;N44)-COUNTIF(Vertices[Eigenvector Centrality],"&gt;="&amp;N45)</f>
        <v>0</v>
      </c>
      <c r="P44" s="39">
        <f t="shared" si="16"/>
        <v>0.9586438181818182</v>
      </c>
      <c r="Q44" s="40">
        <f>COUNTIF(Vertices[PageRank],"&gt;= "&amp;P44)-COUNTIF(Vertices[PageRank],"&gt;="&amp;P45)</f>
        <v>0</v>
      </c>
      <c r="R44" s="39">
        <f t="shared" si="17"/>
        <v>0.36363636363636376</v>
      </c>
      <c r="S44" s="45">
        <f>COUNTIF(Vertices[Clustering Coefficient],"&gt;= "&amp;R44)-COUNTIF(Vertices[Clustering Coefficient],"&gt;="&amp;R45)</f>
        <v>2</v>
      </c>
      <c r="T44" s="39" t="e">
        <f ca="1" t="shared" si="18"/>
        <v>#REF!</v>
      </c>
      <c r="U44" s="40" t="e">
        <f ca="1" t="shared" si="0"/>
        <v>#REF!</v>
      </c>
    </row>
    <row r="45" spans="4:21" ht="15">
      <c r="D45" s="34">
        <f t="shared" si="10"/>
        <v>0</v>
      </c>
      <c r="E45" s="3">
        <f>COUNTIF(Vertices[Degree],"&gt;= "&amp;D45)-COUNTIF(Vertices[Degree],"&gt;="&amp;D46)</f>
        <v>0</v>
      </c>
      <c r="F45" s="41">
        <f t="shared" si="11"/>
        <v>2.818181818181817</v>
      </c>
      <c r="G45" s="42">
        <f>COUNTIF(Vertices[In-Degree],"&gt;= "&amp;F45)-COUNTIF(Vertices[In-Degree],"&gt;="&amp;F46)</f>
        <v>0</v>
      </c>
      <c r="H45" s="41">
        <f t="shared" si="12"/>
        <v>3.38181818181818</v>
      </c>
      <c r="I45" s="42">
        <f>COUNTIF(Vertices[Out-Degree],"&gt;= "&amp;H45)-COUNTIF(Vertices[Out-Degree],"&gt;="&amp;H46)</f>
        <v>0</v>
      </c>
      <c r="J45" s="41">
        <f t="shared" si="13"/>
        <v>4.452727272727271</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0.08228301818181816</v>
      </c>
      <c r="O45" s="42">
        <f>COUNTIF(Vertices[Eigenvector Centrality],"&gt;= "&amp;N45)-COUNTIF(Vertices[Eigenvector Centrality],"&gt;="&amp;N46)</f>
        <v>0</v>
      </c>
      <c r="P45" s="41">
        <f t="shared" si="16"/>
        <v>0.9742273454545455</v>
      </c>
      <c r="Q45" s="42">
        <f>COUNTIF(Vertices[PageRank],"&gt;= "&amp;P45)-COUNTIF(Vertices[PageRank],"&gt;="&amp;P46)</f>
        <v>0</v>
      </c>
      <c r="R45" s="41">
        <f t="shared" si="17"/>
        <v>0.3757575757575759</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2.909090909090908</v>
      </c>
      <c r="G46" s="40">
        <f>COUNTIF(Vertices[In-Degree],"&gt;= "&amp;F46)-COUNTIF(Vertices[In-Degree],"&gt;="&amp;F47)</f>
        <v>0</v>
      </c>
      <c r="H46" s="39">
        <f t="shared" si="12"/>
        <v>3.490909090909089</v>
      </c>
      <c r="I46" s="40">
        <f>COUNTIF(Vertices[Out-Degree],"&gt;= "&amp;H46)-COUNTIF(Vertices[Out-Degree],"&gt;="&amp;H47)</f>
        <v>0</v>
      </c>
      <c r="J46" s="39">
        <f t="shared" si="13"/>
        <v>4.596363636363635</v>
      </c>
      <c r="K46" s="40">
        <f>COUNTIF(Vertices[Betweenness Centrality],"&gt;= "&amp;J46)-COUNTIF(Vertices[Betweenness Centrality],"&gt;="&amp;J47)</f>
        <v>1</v>
      </c>
      <c r="L46" s="39">
        <f t="shared" si="14"/>
        <v>0.5818181818181819</v>
      </c>
      <c r="M46" s="40">
        <f>COUNTIF(Vertices[Closeness Centrality],"&gt;= "&amp;L46)-COUNTIF(Vertices[Closeness Centrality],"&gt;="&amp;L47)</f>
        <v>0</v>
      </c>
      <c r="N46" s="39">
        <f t="shared" si="15"/>
        <v>0.08493730909090906</v>
      </c>
      <c r="O46" s="40">
        <f>COUNTIF(Vertices[Eigenvector Centrality],"&gt;= "&amp;N46)-COUNTIF(Vertices[Eigenvector Centrality],"&gt;="&amp;N47)</f>
        <v>0</v>
      </c>
      <c r="P46" s="39">
        <f t="shared" si="16"/>
        <v>0.9898108727272728</v>
      </c>
      <c r="Q46" s="40">
        <f>COUNTIF(Vertices[PageRank],"&gt;= "&amp;P46)-COUNTIF(Vertices[PageRank],"&gt;="&amp;P47)</f>
        <v>1</v>
      </c>
      <c r="R46" s="39">
        <f t="shared" si="17"/>
        <v>0.38787878787878804</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2.9999999999999987</v>
      </c>
      <c r="G47" s="42">
        <f>COUNTIF(Vertices[In-Degree],"&gt;= "&amp;F47)-COUNTIF(Vertices[In-Degree],"&gt;="&amp;F48)</f>
        <v>2</v>
      </c>
      <c r="H47" s="41">
        <f t="shared" si="12"/>
        <v>3.599999999999998</v>
      </c>
      <c r="I47" s="42">
        <f>COUNTIF(Vertices[Out-Degree],"&gt;= "&amp;H47)-COUNTIF(Vertices[Out-Degree],"&gt;="&amp;H48)</f>
        <v>0</v>
      </c>
      <c r="J47" s="41">
        <f t="shared" si="13"/>
        <v>4.739999999999998</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0.08759159999999996</v>
      </c>
      <c r="O47" s="42">
        <f>COUNTIF(Vertices[Eigenvector Centrality],"&gt;= "&amp;N47)-COUNTIF(Vertices[Eigenvector Centrality],"&gt;="&amp;N48)</f>
        <v>0</v>
      </c>
      <c r="P47" s="41">
        <f t="shared" si="16"/>
        <v>1.0053944000000001</v>
      </c>
      <c r="Q47" s="42">
        <f>COUNTIF(Vertices[PageRank],"&gt;= "&amp;P47)-COUNTIF(Vertices[PageRank],"&gt;="&amp;P48)</f>
        <v>1</v>
      </c>
      <c r="R47" s="41">
        <f t="shared" si="17"/>
        <v>0.4000000000000002</v>
      </c>
      <c r="S47" s="46">
        <f>COUNTIF(Vertices[Clustering Coefficient],"&gt;= "&amp;R47)-COUNTIF(Vertices[Clustering Coefficient],"&gt;="&amp;R48)</f>
        <v>1</v>
      </c>
      <c r="T47" s="41" t="e">
        <f ca="1" t="shared" si="18"/>
        <v>#REF!</v>
      </c>
      <c r="U47" s="42" t="e">
        <f ca="1" t="shared" si="0"/>
        <v>#REF!</v>
      </c>
    </row>
    <row r="48" spans="4:21" ht="15">
      <c r="D48" s="34">
        <f t="shared" si="10"/>
        <v>0</v>
      </c>
      <c r="E48" s="3">
        <f>COUNTIF(Vertices[Degree],"&gt;= "&amp;D48)-COUNTIF(Vertices[Degree],"&gt;="&amp;D49)</f>
        <v>0</v>
      </c>
      <c r="F48" s="39">
        <f t="shared" si="11"/>
        <v>3.0909090909090895</v>
      </c>
      <c r="G48" s="40">
        <f>COUNTIF(Vertices[In-Degree],"&gt;= "&amp;F48)-COUNTIF(Vertices[In-Degree],"&gt;="&amp;F49)</f>
        <v>0</v>
      </c>
      <c r="H48" s="39">
        <f t="shared" si="12"/>
        <v>3.7090909090909068</v>
      </c>
      <c r="I48" s="40">
        <f>COUNTIF(Vertices[Out-Degree],"&gt;= "&amp;H48)-COUNTIF(Vertices[Out-Degree],"&gt;="&amp;H49)</f>
        <v>0</v>
      </c>
      <c r="J48" s="39">
        <f t="shared" si="13"/>
        <v>4.883636363636362</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0.09024589090909087</v>
      </c>
      <c r="O48" s="40">
        <f>COUNTIF(Vertices[Eigenvector Centrality],"&gt;= "&amp;N48)-COUNTIF(Vertices[Eigenvector Centrality],"&gt;="&amp;N49)</f>
        <v>0</v>
      </c>
      <c r="P48" s="39">
        <f t="shared" si="16"/>
        <v>1.0209779272727275</v>
      </c>
      <c r="Q48" s="40">
        <f>COUNTIF(Vertices[PageRank],"&gt;= "&amp;P48)-COUNTIF(Vertices[PageRank],"&gt;="&amp;P49)</f>
        <v>0</v>
      </c>
      <c r="R48" s="39">
        <f t="shared" si="17"/>
        <v>0.41212121212121233</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3.1818181818181803</v>
      </c>
      <c r="G49" s="42">
        <f>COUNTIF(Vertices[In-Degree],"&gt;= "&amp;F49)-COUNTIF(Vertices[In-Degree],"&gt;="&amp;F50)</f>
        <v>0</v>
      </c>
      <c r="H49" s="41">
        <f t="shared" si="12"/>
        <v>3.8181818181818157</v>
      </c>
      <c r="I49" s="42">
        <f>COUNTIF(Vertices[Out-Degree],"&gt;= "&amp;H49)-COUNTIF(Vertices[Out-Degree],"&gt;="&amp;H50)</f>
        <v>0</v>
      </c>
      <c r="J49" s="41">
        <f t="shared" si="13"/>
        <v>5.027272727272726</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0.09290018181818177</v>
      </c>
      <c r="O49" s="42">
        <f>COUNTIF(Vertices[Eigenvector Centrality],"&gt;= "&amp;N49)-COUNTIF(Vertices[Eigenvector Centrality],"&gt;="&amp;N50)</f>
        <v>0</v>
      </c>
      <c r="P49" s="41">
        <f t="shared" si="16"/>
        <v>1.036561454545455</v>
      </c>
      <c r="Q49" s="42">
        <f>COUNTIF(Vertices[PageRank],"&gt;= "&amp;P49)-COUNTIF(Vertices[PageRank],"&gt;="&amp;P50)</f>
        <v>0</v>
      </c>
      <c r="R49" s="41">
        <f t="shared" si="17"/>
        <v>0.4242424242424245</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3.272727272727271</v>
      </c>
      <c r="G50" s="40">
        <f>COUNTIF(Vertices[In-Degree],"&gt;= "&amp;F50)-COUNTIF(Vertices[In-Degree],"&gt;="&amp;F51)</f>
        <v>0</v>
      </c>
      <c r="H50" s="39">
        <f t="shared" si="12"/>
        <v>3.9272727272727246</v>
      </c>
      <c r="I50" s="40">
        <f>COUNTIF(Vertices[Out-Degree],"&gt;= "&amp;H50)-COUNTIF(Vertices[Out-Degree],"&gt;="&amp;H51)</f>
        <v>0</v>
      </c>
      <c r="J50" s="39">
        <f t="shared" si="13"/>
        <v>5.170909090909089</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0.09555447272727267</v>
      </c>
      <c r="O50" s="40">
        <f>COUNTIF(Vertices[Eigenvector Centrality],"&gt;= "&amp;N50)-COUNTIF(Vertices[Eigenvector Centrality],"&gt;="&amp;N51)</f>
        <v>0</v>
      </c>
      <c r="P50" s="39">
        <f t="shared" si="16"/>
        <v>1.0521449818181823</v>
      </c>
      <c r="Q50" s="40">
        <f>COUNTIF(Vertices[PageRank],"&gt;= "&amp;P50)-COUNTIF(Vertices[PageRank],"&gt;="&amp;P51)</f>
        <v>0</v>
      </c>
      <c r="R50" s="39">
        <f t="shared" si="17"/>
        <v>0.4363636363636366</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3.363636363636362</v>
      </c>
      <c r="G51" s="42">
        <f>COUNTIF(Vertices[In-Degree],"&gt;= "&amp;F51)-COUNTIF(Vertices[In-Degree],"&gt;="&amp;F52)</f>
        <v>0</v>
      </c>
      <c r="H51" s="41">
        <f t="shared" si="12"/>
        <v>4.0363636363636335</v>
      </c>
      <c r="I51" s="42">
        <f>COUNTIF(Vertices[Out-Degree],"&gt;= "&amp;H51)-COUNTIF(Vertices[Out-Degree],"&gt;="&amp;H52)</f>
        <v>0</v>
      </c>
      <c r="J51" s="41">
        <f t="shared" si="13"/>
        <v>5.314545454545453</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0.09820876363636358</v>
      </c>
      <c r="O51" s="42">
        <f>COUNTIF(Vertices[Eigenvector Centrality],"&gt;= "&amp;N51)-COUNTIF(Vertices[Eigenvector Centrality],"&gt;="&amp;N52)</f>
        <v>0</v>
      </c>
      <c r="P51" s="41">
        <f t="shared" si="16"/>
        <v>1.0677285090909097</v>
      </c>
      <c r="Q51" s="42">
        <f>COUNTIF(Vertices[PageRank],"&gt;= "&amp;P51)-COUNTIF(Vertices[PageRank],"&gt;="&amp;P52)</f>
        <v>0</v>
      </c>
      <c r="R51" s="41">
        <f t="shared" si="17"/>
        <v>0.44848484848484876</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3.454545454545453</v>
      </c>
      <c r="G52" s="40">
        <f>COUNTIF(Vertices[In-Degree],"&gt;= "&amp;F52)-COUNTIF(Vertices[In-Degree],"&gt;="&amp;F53)</f>
        <v>0</v>
      </c>
      <c r="H52" s="39">
        <f t="shared" si="12"/>
        <v>4.145454545454543</v>
      </c>
      <c r="I52" s="40">
        <f>COUNTIF(Vertices[Out-Degree],"&gt;= "&amp;H52)-COUNTIF(Vertices[Out-Degree],"&gt;="&amp;H53)</f>
        <v>0</v>
      </c>
      <c r="J52" s="39">
        <f t="shared" si="13"/>
        <v>5.458181818181816</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0.10086305454545448</v>
      </c>
      <c r="O52" s="40">
        <f>COUNTIF(Vertices[Eigenvector Centrality],"&gt;= "&amp;N52)-COUNTIF(Vertices[Eigenvector Centrality],"&gt;="&amp;N53)</f>
        <v>0</v>
      </c>
      <c r="P52" s="39">
        <f t="shared" si="16"/>
        <v>1.083312036363637</v>
      </c>
      <c r="Q52" s="40">
        <f>COUNTIF(Vertices[PageRank],"&gt;= "&amp;P52)-COUNTIF(Vertices[PageRank],"&gt;="&amp;P53)</f>
        <v>0</v>
      </c>
      <c r="R52" s="39">
        <f t="shared" si="17"/>
        <v>0.4606060606060609</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3.5454545454545436</v>
      </c>
      <c r="G53" s="42">
        <f>COUNTIF(Vertices[In-Degree],"&gt;= "&amp;F53)-COUNTIF(Vertices[In-Degree],"&gt;="&amp;F54)</f>
        <v>0</v>
      </c>
      <c r="H53" s="41">
        <f t="shared" si="12"/>
        <v>4.254545454545452</v>
      </c>
      <c r="I53" s="42">
        <f>COUNTIF(Vertices[Out-Degree],"&gt;= "&amp;H53)-COUNTIF(Vertices[Out-Degree],"&gt;="&amp;H54)</f>
        <v>0</v>
      </c>
      <c r="J53" s="41">
        <f t="shared" si="13"/>
        <v>5.60181818181818</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0.10351734545454538</v>
      </c>
      <c r="O53" s="42">
        <f>COUNTIF(Vertices[Eigenvector Centrality],"&gt;= "&amp;N53)-COUNTIF(Vertices[Eigenvector Centrality],"&gt;="&amp;N54)</f>
        <v>0</v>
      </c>
      <c r="P53" s="41">
        <f t="shared" si="16"/>
        <v>1.0988955636363644</v>
      </c>
      <c r="Q53" s="42">
        <f>COUNTIF(Vertices[PageRank],"&gt;= "&amp;P53)-COUNTIF(Vertices[PageRank],"&gt;="&amp;P54)</f>
        <v>0</v>
      </c>
      <c r="R53" s="41">
        <f t="shared" si="17"/>
        <v>0.47272727272727305</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3.6363636363636345</v>
      </c>
      <c r="G54" s="40">
        <f>COUNTIF(Vertices[In-Degree],"&gt;= "&amp;F54)-COUNTIF(Vertices[In-Degree],"&gt;="&amp;F55)</f>
        <v>0</v>
      </c>
      <c r="H54" s="39">
        <f t="shared" si="12"/>
        <v>4.3636363636363615</v>
      </c>
      <c r="I54" s="40">
        <f>COUNTIF(Vertices[Out-Degree],"&gt;= "&amp;H54)-COUNTIF(Vertices[Out-Degree],"&gt;="&amp;H55)</f>
        <v>0</v>
      </c>
      <c r="J54" s="39">
        <f t="shared" si="13"/>
        <v>5.745454545454543</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0.10617163636363629</v>
      </c>
      <c r="O54" s="40">
        <f>COUNTIF(Vertices[Eigenvector Centrality],"&gt;= "&amp;N54)-COUNTIF(Vertices[Eigenvector Centrality],"&gt;="&amp;N55)</f>
        <v>0</v>
      </c>
      <c r="P54" s="39">
        <f t="shared" si="16"/>
        <v>1.1144790909090918</v>
      </c>
      <c r="Q54" s="40">
        <f>COUNTIF(Vertices[PageRank],"&gt;= "&amp;P54)-COUNTIF(Vertices[PageRank],"&gt;="&amp;P55)</f>
        <v>0</v>
      </c>
      <c r="R54" s="39">
        <f t="shared" si="17"/>
        <v>0.4848484848484852</v>
      </c>
      <c r="S54" s="45">
        <f>COUNTIF(Vertices[Clustering Coefficient],"&gt;= "&amp;R54)-COUNTIF(Vertices[Clustering Coefficient],"&gt;="&amp;R55)</f>
        <v>0</v>
      </c>
      <c r="T54" s="39" t="e">
        <f ca="1" t="shared" si="18"/>
        <v>#REF!</v>
      </c>
      <c r="U54" s="40" t="e">
        <f ca="1" t="shared" si="0"/>
        <v>#REF!</v>
      </c>
    </row>
    <row r="55" spans="4:21" ht="15">
      <c r="D55" s="34">
        <f t="shared" si="10"/>
        <v>0</v>
      </c>
      <c r="E55" s="3">
        <f>COUNTIF(Vertices[Degree],"&gt;= "&amp;D55)-COUNTIF(Vertices[Degree],"&gt;="&amp;D56)</f>
        <v>0</v>
      </c>
      <c r="F55" s="41">
        <f t="shared" si="11"/>
        <v>3.7272727272727253</v>
      </c>
      <c r="G55" s="42">
        <f>COUNTIF(Vertices[In-Degree],"&gt;= "&amp;F55)-COUNTIF(Vertices[In-Degree],"&gt;="&amp;F56)</f>
        <v>0</v>
      </c>
      <c r="H55" s="41">
        <f t="shared" si="12"/>
        <v>4.472727272727271</v>
      </c>
      <c r="I55" s="42">
        <f>COUNTIF(Vertices[Out-Degree],"&gt;= "&amp;H55)-COUNTIF(Vertices[Out-Degree],"&gt;="&amp;H56)</f>
        <v>0</v>
      </c>
      <c r="J55" s="41">
        <f t="shared" si="13"/>
        <v>5.889090909090907</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0.10882592727272719</v>
      </c>
      <c r="O55" s="42">
        <f>COUNTIF(Vertices[Eigenvector Centrality],"&gt;= "&amp;N55)-COUNTIF(Vertices[Eigenvector Centrality],"&gt;="&amp;N56)</f>
        <v>1</v>
      </c>
      <c r="P55" s="41">
        <f t="shared" si="16"/>
        <v>1.1300626181818192</v>
      </c>
      <c r="Q55" s="42">
        <f>COUNTIF(Vertices[PageRank],"&gt;= "&amp;P55)-COUNTIF(Vertices[PageRank],"&gt;="&amp;P56)</f>
        <v>0</v>
      </c>
      <c r="R55" s="41">
        <f t="shared" si="17"/>
        <v>0.49696969696969734</v>
      </c>
      <c r="S55" s="46">
        <f>COUNTIF(Vertices[Clustering Coefficient],"&gt;= "&amp;R55)-COUNTIF(Vertices[Clustering Coefficient],"&gt;="&amp;R56)</f>
        <v>2</v>
      </c>
      <c r="T55" s="41" t="e">
        <f ca="1" t="shared" si="18"/>
        <v>#REF!</v>
      </c>
      <c r="U55" s="42" t="e">
        <f ca="1" t="shared" si="0"/>
        <v>#REF!</v>
      </c>
    </row>
    <row r="56" spans="4:21" ht="15">
      <c r="D56" s="34">
        <f t="shared" si="10"/>
        <v>0</v>
      </c>
      <c r="E56" s="3">
        <f>COUNTIF(Vertices[Degree],"&gt;= "&amp;D56)-COUNTIF(Vertices[Degree],"&gt;="&amp;D57)</f>
        <v>0</v>
      </c>
      <c r="F56" s="39">
        <f t="shared" si="11"/>
        <v>3.818181818181816</v>
      </c>
      <c r="G56" s="40">
        <f>COUNTIF(Vertices[In-Degree],"&gt;= "&amp;F56)-COUNTIF(Vertices[In-Degree],"&gt;="&amp;F57)</f>
        <v>1</v>
      </c>
      <c r="H56" s="39">
        <f t="shared" si="12"/>
        <v>4.58181818181818</v>
      </c>
      <c r="I56" s="40">
        <f>COUNTIF(Vertices[Out-Degree],"&gt;= "&amp;H56)-COUNTIF(Vertices[Out-Degree],"&gt;="&amp;H57)</f>
        <v>0</v>
      </c>
      <c r="J56" s="39">
        <f t="shared" si="13"/>
        <v>6.0327272727272705</v>
      </c>
      <c r="K56" s="40">
        <f>COUNTIF(Vertices[Betweenness Centrality],"&gt;= "&amp;J56)-COUNTIF(Vertices[Betweenness Centrality],"&gt;="&amp;J57)</f>
        <v>2</v>
      </c>
      <c r="L56" s="39">
        <f t="shared" si="14"/>
        <v>0.7636363636363638</v>
      </c>
      <c r="M56" s="40">
        <f>COUNTIF(Vertices[Closeness Centrality],"&gt;= "&amp;L56)-COUNTIF(Vertices[Closeness Centrality],"&gt;="&amp;L57)</f>
        <v>0</v>
      </c>
      <c r="N56" s="39">
        <f t="shared" si="15"/>
        <v>0.1114802181818181</v>
      </c>
      <c r="O56" s="40">
        <f>COUNTIF(Vertices[Eigenvector Centrality],"&gt;= "&amp;N56)-COUNTIF(Vertices[Eigenvector Centrality],"&gt;="&amp;N57)</f>
        <v>3</v>
      </c>
      <c r="P56" s="39">
        <f t="shared" si="16"/>
        <v>1.1456461454545466</v>
      </c>
      <c r="Q56" s="40">
        <f>COUNTIF(Vertices[PageRank],"&gt;= "&amp;P56)-COUNTIF(Vertices[PageRank],"&gt;="&amp;P57)</f>
        <v>4</v>
      </c>
      <c r="R56" s="39">
        <f t="shared" si="17"/>
        <v>0.5090909090909095</v>
      </c>
      <c r="S56" s="45">
        <f>COUNTIF(Vertices[Clustering Coefficient],"&gt;= "&amp;R56)-COUNTIF(Vertices[Clustering Coefficient],"&gt;="&amp;R57)</f>
        <v>0</v>
      </c>
      <c r="T56" s="39" t="e">
        <f ca="1" t="shared" si="18"/>
        <v>#REF!</v>
      </c>
      <c r="U56" s="40" t="e">
        <f ca="1" t="shared" si="0"/>
        <v>#REF!</v>
      </c>
    </row>
    <row r="57" spans="1:21" ht="15">
      <c r="A57" s="35" t="s">
        <v>81</v>
      </c>
      <c r="B57" s="48" t="str">
        <f>IF(COUNT(Vertices[Degree])&gt;0,D2,NoMetricMessage)</f>
        <v>Not Available</v>
      </c>
      <c r="D57" s="34">
        <f>MAX(Vertices[Degree])</f>
        <v>0</v>
      </c>
      <c r="E57" s="3">
        <f>COUNTIF(Vertices[Degree],"&gt;= "&amp;D57)-COUNTIF(Vertices[Degree],"&gt;="&amp;D58)</f>
        <v>0</v>
      </c>
      <c r="F57" s="43">
        <f>MAX(Vertices[In-Degree])</f>
        <v>5</v>
      </c>
      <c r="G57" s="44">
        <f>COUNTIF(Vertices[In-Degree],"&gt;= "&amp;F57)-COUNTIF(Vertices[In-Degree],"&gt;="&amp;F58)</f>
        <v>2</v>
      </c>
      <c r="H57" s="43">
        <f>MAX(Vertices[Out-Degree])</f>
        <v>6</v>
      </c>
      <c r="I57" s="44">
        <f>COUNTIF(Vertices[Out-Degree],"&gt;= "&amp;H57)-COUNTIF(Vertices[Out-Degree],"&gt;="&amp;H58)</f>
        <v>3</v>
      </c>
      <c r="J57" s="43">
        <f>MAX(Vertices[Betweenness Centrality])</f>
        <v>7.9</v>
      </c>
      <c r="K57" s="44">
        <f>COUNTIF(Vertices[Betweenness Centrality],"&gt;= "&amp;J57)-COUNTIF(Vertices[Betweenness Centrality],"&gt;="&amp;J58)</f>
        <v>1</v>
      </c>
      <c r="L57" s="43">
        <f>MAX(Vertices[Closeness Centrality])</f>
        <v>1</v>
      </c>
      <c r="M57" s="44">
        <f>COUNTIF(Vertices[Closeness Centrality],"&gt;= "&amp;L57)-COUNTIF(Vertices[Closeness Centrality],"&gt;="&amp;L58)</f>
        <v>2</v>
      </c>
      <c r="N57" s="43">
        <f>MAX(Vertices[Eigenvector Centrality])</f>
        <v>0.145986</v>
      </c>
      <c r="O57" s="44">
        <f>COUNTIF(Vertices[Eigenvector Centrality],"&gt;= "&amp;N57)-COUNTIF(Vertices[Eigenvector Centrality],"&gt;="&amp;N58)</f>
        <v>2</v>
      </c>
      <c r="P57" s="43">
        <f>MAX(Vertices[PageRank])</f>
        <v>1.348232</v>
      </c>
      <c r="Q57" s="44">
        <f>COUNTIF(Vertices[PageRank],"&gt;= "&amp;P57)-COUNTIF(Vertices[PageRank],"&gt;="&amp;P58)</f>
        <v>2</v>
      </c>
      <c r="R57" s="43">
        <f>MAX(Vertices[Clustering Coefficient])</f>
        <v>0.6666666666666666</v>
      </c>
      <c r="S57" s="47">
        <f>COUNTIF(Vertices[Clustering Coefficient],"&gt;= "&amp;R57)-COUNTIF(Vertices[Clustering Coefficient],"&gt;="&amp;R58)</f>
        <v>2</v>
      </c>
      <c r="T57" s="43" t="e">
        <f ca="1">MAX(INDIRECT(DynamicFilterSourceColumnRange))</f>
        <v>#REF!</v>
      </c>
      <c r="U57" s="44" t="e">
        <f ca="1" t="shared" si="0"/>
        <v>#REF!</v>
      </c>
    </row>
    <row r="58" spans="1:2" ht="15">
      <c r="A58" s="35" t="s">
        <v>82</v>
      </c>
      <c r="B58" s="48" t="str">
        <f>IF(COUNT(Vertices[Degree])&gt;0,D57,NoMetricMessage)</f>
        <v>Not Available</v>
      </c>
    </row>
    <row r="59" spans="1:2" ht="15">
      <c r="A59" s="35" t="s">
        <v>83</v>
      </c>
      <c r="B59" s="49" t="str">
        <f>_xlfn.IFERROR(AVERAGE(Vertices[Degree]),NoMetricMessage)</f>
        <v>Not Available</v>
      </c>
    </row>
    <row r="60" spans="1:2" ht="15">
      <c r="A60" s="35" t="s">
        <v>84</v>
      </c>
      <c r="B60" s="49" t="str">
        <f>_xlfn.IFERROR(MEDIAN(Vertices[Degree]),NoMetricMessage)</f>
        <v>Not Available</v>
      </c>
    </row>
    <row r="71" spans="1:2" ht="15">
      <c r="A71" s="35" t="s">
        <v>88</v>
      </c>
      <c r="B71" s="48">
        <f>IF(COUNT(Vertices[In-Degree])&gt;0,F2,NoMetricMessage)</f>
        <v>0</v>
      </c>
    </row>
    <row r="72" spans="1:2" ht="15">
      <c r="A72" s="35" t="s">
        <v>89</v>
      </c>
      <c r="B72" s="48">
        <f>IF(COUNT(Vertices[In-Degree])&gt;0,F57,NoMetricMessage)</f>
        <v>5</v>
      </c>
    </row>
    <row r="73" spans="1:2" ht="15">
      <c r="A73" s="35" t="s">
        <v>90</v>
      </c>
      <c r="B73" s="49">
        <f>_xlfn.IFERROR(AVERAGE(Vertices[In-Degree]),NoMetricMessage)</f>
        <v>2.25</v>
      </c>
    </row>
    <row r="74" spans="1:2" ht="15">
      <c r="A74" s="35" t="s">
        <v>91</v>
      </c>
      <c r="B74" s="49">
        <f>_xlfn.IFERROR(MEDIAN(Vertices[In-Degree]),NoMetricMessage)</f>
        <v>2</v>
      </c>
    </row>
    <row r="85" spans="1:2" ht="15">
      <c r="A85" s="35" t="s">
        <v>94</v>
      </c>
      <c r="B85" s="48">
        <f>IF(COUNT(Vertices[Out-Degree])&gt;0,H2,NoMetricMessage)</f>
        <v>0</v>
      </c>
    </row>
    <row r="86" spans="1:2" ht="15">
      <c r="A86" s="35" t="s">
        <v>95</v>
      </c>
      <c r="B86" s="48">
        <f>IF(COUNT(Vertices[Out-Degree])&gt;0,H57,NoMetricMessage)</f>
        <v>6</v>
      </c>
    </row>
    <row r="87" spans="1:2" ht="15">
      <c r="A87" s="35" t="s">
        <v>96</v>
      </c>
      <c r="B87" s="49">
        <f>_xlfn.IFERROR(AVERAGE(Vertices[Out-Degree]),NoMetricMessage)</f>
        <v>2.25</v>
      </c>
    </row>
    <row r="88" spans="1:2" ht="15">
      <c r="A88" s="35" t="s">
        <v>97</v>
      </c>
      <c r="B88" s="49">
        <f>_xlfn.IFERROR(MEDIAN(Vertices[Out-Degree]),NoMetricMessage)</f>
        <v>1</v>
      </c>
    </row>
    <row r="99" spans="1:2" ht="15">
      <c r="A99" s="35" t="s">
        <v>100</v>
      </c>
      <c r="B99" s="49">
        <f>IF(COUNT(Vertices[Betweenness Centrality])&gt;0,J2,NoMetricMessage)</f>
        <v>0</v>
      </c>
    </row>
    <row r="100" spans="1:2" ht="15">
      <c r="A100" s="35" t="s">
        <v>101</v>
      </c>
      <c r="B100" s="49">
        <f>IF(COUNT(Vertices[Betweenness Centrality])&gt;0,J57,NoMetricMessage)</f>
        <v>7.9</v>
      </c>
    </row>
    <row r="101" spans="1:2" ht="15">
      <c r="A101" s="35" t="s">
        <v>102</v>
      </c>
      <c r="B101" s="49">
        <f>_xlfn.IFERROR(AVERAGE(Vertices[Betweenness Centrality]),NoMetricMessage)</f>
        <v>2.6666665833333334</v>
      </c>
    </row>
    <row r="102" spans="1:2" ht="15">
      <c r="A102" s="35" t="s">
        <v>103</v>
      </c>
      <c r="B102" s="49">
        <f>_xlfn.IFERROR(MEDIAN(Vertices[Betweenness Centrality]),NoMetricMessage)</f>
        <v>0.25</v>
      </c>
    </row>
    <row r="113" spans="1:2" ht="15">
      <c r="A113" s="35" t="s">
        <v>106</v>
      </c>
      <c r="B113" s="49">
        <f>IF(COUNT(Vertices[Closeness Centrality])&gt;0,L2,NoMetricMessage)</f>
        <v>0</v>
      </c>
    </row>
    <row r="114" spans="1:2" ht="15">
      <c r="A114" s="35" t="s">
        <v>107</v>
      </c>
      <c r="B114" s="49">
        <f>IF(COUNT(Vertices[Closeness Centrality])&gt;0,L57,NoMetricMessage)</f>
        <v>1</v>
      </c>
    </row>
    <row r="115" spans="1:2" ht="15">
      <c r="A115" s="35" t="s">
        <v>108</v>
      </c>
      <c r="B115" s="49">
        <f>_xlfn.IFERROR(AVERAGE(Vertices[Closeness Centrality]),NoMetricMessage)</f>
        <v>0.23411650000000006</v>
      </c>
    </row>
    <row r="116" spans="1:2" ht="15">
      <c r="A116" s="35" t="s">
        <v>109</v>
      </c>
      <c r="B116" s="49">
        <f>_xlfn.IFERROR(MEDIAN(Vertices[Closeness Centrality]),NoMetricMessage)</f>
        <v>0.0954545</v>
      </c>
    </row>
    <row r="127" spans="1:2" ht="15">
      <c r="A127" s="35" t="s">
        <v>112</v>
      </c>
      <c r="B127" s="49">
        <f>IF(COUNT(Vertices[Eigenvector Centrality])&gt;0,N2,NoMetricMessage)</f>
        <v>0</v>
      </c>
    </row>
    <row r="128" spans="1:2" ht="15">
      <c r="A128" s="35" t="s">
        <v>113</v>
      </c>
      <c r="B128" s="49">
        <f>IF(COUNT(Vertices[Eigenvector Centrality])&gt;0,N57,NoMetricMessage)</f>
        <v>0.145986</v>
      </c>
    </row>
    <row r="129" spans="1:2" ht="15">
      <c r="A129" s="35" t="s">
        <v>114</v>
      </c>
      <c r="B129" s="49">
        <f>_xlfn.IFERROR(AVERAGE(Vertices[Eigenvector Centrality]),NoMetricMessage)</f>
        <v>0.08333349999999999</v>
      </c>
    </row>
    <row r="130" spans="1:2" ht="15">
      <c r="A130" s="35" t="s">
        <v>115</v>
      </c>
      <c r="B130" s="49">
        <f>_xlfn.IFERROR(MEDIAN(Vertices[Eigenvector Centrality]),NoMetricMessage)</f>
        <v>0.09276300000000001</v>
      </c>
    </row>
    <row r="141" spans="1:2" ht="15">
      <c r="A141" s="35" t="s">
        <v>140</v>
      </c>
      <c r="B141" s="49">
        <f>IF(COUNT(Vertices[PageRank])&gt;0,P2,NoMetricMessage)</f>
        <v>0.491138</v>
      </c>
    </row>
    <row r="142" spans="1:2" ht="15">
      <c r="A142" s="35" t="s">
        <v>141</v>
      </c>
      <c r="B142" s="49">
        <f>IF(COUNT(Vertices[PageRank])&gt;0,P57,NoMetricMessage)</f>
        <v>1.348232</v>
      </c>
    </row>
    <row r="143" spans="1:2" ht="15">
      <c r="A143" s="35" t="s">
        <v>142</v>
      </c>
      <c r="B143" s="49">
        <f>_xlfn.IFERROR(AVERAGE(Vertices[PageRank]),NoMetricMessage)</f>
        <v>0.9999545833333331</v>
      </c>
    </row>
    <row r="144" spans="1:2" ht="15">
      <c r="A144" s="35" t="s">
        <v>143</v>
      </c>
      <c r="B144" s="49">
        <f>_xlfn.IFERROR(MEDIAN(Vertices[PageRank]),NoMetricMessage)</f>
        <v>1.0820954999999999</v>
      </c>
    </row>
    <row r="155" spans="1:2" ht="15">
      <c r="A155" s="35" t="s">
        <v>118</v>
      </c>
      <c r="B155" s="49">
        <f>IF(COUNT(Vertices[Clustering Coefficient])&gt;0,R2,NoMetricMessage)</f>
        <v>0</v>
      </c>
    </row>
    <row r="156" spans="1:2" ht="15">
      <c r="A156" s="35" t="s">
        <v>119</v>
      </c>
      <c r="B156" s="49">
        <f>IF(COUNT(Vertices[Clustering Coefficient])&gt;0,R57,NoMetricMessage)</f>
        <v>0.6666666666666666</v>
      </c>
    </row>
    <row r="157" spans="1:2" ht="15">
      <c r="A157" s="35" t="s">
        <v>120</v>
      </c>
      <c r="B157" s="49">
        <f>_xlfn.IFERROR(AVERAGE(Vertices[Clustering Coefficient]),NoMetricMessage)</f>
        <v>0.3404761904761904</v>
      </c>
    </row>
    <row r="158" spans="1:2" ht="15">
      <c r="A158" s="35" t="s">
        <v>121</v>
      </c>
      <c r="B158" s="49">
        <f>_xlfn.IFERROR(MEDIAN(Vertices[Clustering Coefficient]),NoMetricMessage)</f>
        <v>0.36666666666666664</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444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81" t="s">
        <v>180</v>
      </c>
    </row>
    <row r="10" spans="1:11" ht="409.5">
      <c r="A10"/>
      <c r="B10">
        <v>4</v>
      </c>
      <c r="D10" t="s">
        <v>63</v>
      </c>
      <c r="E10" t="s">
        <v>63</v>
      </c>
      <c r="H10" t="s">
        <v>75</v>
      </c>
      <c r="J10" t="s">
        <v>181</v>
      </c>
      <c r="K10" s="13"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13" t="s">
        <v>445</v>
      </c>
    </row>
    <row r="22" spans="4:11" ht="409.5">
      <c r="D22">
        <v>10</v>
      </c>
      <c r="J22" t="s">
        <v>204</v>
      </c>
      <c r="K22" s="13" t="s">
        <v>714</v>
      </c>
    </row>
    <row r="23" spans="4:11" ht="409.5">
      <c r="D23">
        <v>11</v>
      </c>
      <c r="J23" t="s">
        <v>205</v>
      </c>
      <c r="K23" s="13" t="s">
        <v>715</v>
      </c>
    </row>
    <row r="24" spans="10:11" ht="15">
      <c r="J24" t="s">
        <v>206</v>
      </c>
      <c r="K24" t="s">
        <v>711</v>
      </c>
    </row>
    <row r="25" spans="10:11" ht="409.5">
      <c r="J25" t="s">
        <v>207</v>
      </c>
      <c r="K25" s="13" t="s">
        <v>713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s>
  <sheetData>
    <row r="1" spans="1:10" ht="15" customHeight="1">
      <c r="A1" s="13" t="s">
        <v>459</v>
      </c>
      <c r="B1" s="13" t="s">
        <v>461</v>
      </c>
      <c r="C1" s="13" t="s">
        <v>462</v>
      </c>
      <c r="D1" s="13" t="s">
        <v>464</v>
      </c>
      <c r="E1" s="13" t="s">
        <v>463</v>
      </c>
      <c r="F1" s="13" t="s">
        <v>466</v>
      </c>
      <c r="G1" s="13" t="s">
        <v>465</v>
      </c>
      <c r="H1" s="13" t="s">
        <v>468</v>
      </c>
      <c r="I1" s="13" t="s">
        <v>467</v>
      </c>
      <c r="J1" s="13" t="s">
        <v>469</v>
      </c>
    </row>
    <row r="2" spans="1:10" ht="15">
      <c r="A2" s="91" t="s">
        <v>270</v>
      </c>
      <c r="B2" s="86">
        <v>3</v>
      </c>
      <c r="C2" s="91" t="s">
        <v>270</v>
      </c>
      <c r="D2" s="86">
        <v>1</v>
      </c>
      <c r="E2" s="91" t="s">
        <v>270</v>
      </c>
      <c r="F2" s="86">
        <v>2</v>
      </c>
      <c r="G2" s="91" t="s">
        <v>268</v>
      </c>
      <c r="H2" s="86">
        <v>1</v>
      </c>
      <c r="I2" s="91" t="s">
        <v>267</v>
      </c>
      <c r="J2" s="86">
        <v>1</v>
      </c>
    </row>
    <row r="3" spans="1:10" ht="15">
      <c r="A3" s="91" t="s">
        <v>268</v>
      </c>
      <c r="B3" s="86">
        <v>1</v>
      </c>
      <c r="C3" s="86"/>
      <c r="D3" s="86"/>
      <c r="E3" s="91" t="s">
        <v>460</v>
      </c>
      <c r="F3" s="86">
        <v>1</v>
      </c>
      <c r="G3" s="86"/>
      <c r="H3" s="86"/>
      <c r="I3" s="86"/>
      <c r="J3" s="86"/>
    </row>
    <row r="4" spans="1:10" ht="15">
      <c r="A4" s="91" t="s">
        <v>267</v>
      </c>
      <c r="B4" s="86">
        <v>1</v>
      </c>
      <c r="C4" s="86"/>
      <c r="D4" s="86"/>
      <c r="E4" s="86"/>
      <c r="F4" s="86"/>
      <c r="G4" s="86"/>
      <c r="H4" s="86"/>
      <c r="I4" s="86"/>
      <c r="J4" s="86"/>
    </row>
    <row r="5" spans="1:10" ht="15">
      <c r="A5" s="91" t="s">
        <v>460</v>
      </c>
      <c r="B5" s="86">
        <v>1</v>
      </c>
      <c r="C5" s="86"/>
      <c r="D5" s="86"/>
      <c r="E5" s="86"/>
      <c r="F5" s="86"/>
      <c r="G5" s="86"/>
      <c r="H5" s="86"/>
      <c r="I5" s="86"/>
      <c r="J5" s="86"/>
    </row>
    <row r="8" spans="1:10" ht="15" customHeight="1">
      <c r="A8" s="13" t="s">
        <v>472</v>
      </c>
      <c r="B8" s="13" t="s">
        <v>461</v>
      </c>
      <c r="C8" s="13" t="s">
        <v>474</v>
      </c>
      <c r="D8" s="13" t="s">
        <v>464</v>
      </c>
      <c r="E8" s="13" t="s">
        <v>475</v>
      </c>
      <c r="F8" s="13" t="s">
        <v>466</v>
      </c>
      <c r="G8" s="13" t="s">
        <v>476</v>
      </c>
      <c r="H8" s="13" t="s">
        <v>468</v>
      </c>
      <c r="I8" s="13" t="s">
        <v>477</v>
      </c>
      <c r="J8" s="13" t="s">
        <v>469</v>
      </c>
    </row>
    <row r="9" spans="1:10" ht="15">
      <c r="A9" s="86" t="s">
        <v>271</v>
      </c>
      <c r="B9" s="86">
        <v>5</v>
      </c>
      <c r="C9" s="86" t="s">
        <v>271</v>
      </c>
      <c r="D9" s="86">
        <v>1</v>
      </c>
      <c r="E9" s="86" t="s">
        <v>271</v>
      </c>
      <c r="F9" s="86">
        <v>2</v>
      </c>
      <c r="G9" s="86" t="s">
        <v>271</v>
      </c>
      <c r="H9" s="86">
        <v>1</v>
      </c>
      <c r="I9" s="86" t="s">
        <v>271</v>
      </c>
      <c r="J9" s="86">
        <v>1</v>
      </c>
    </row>
    <row r="10" spans="1:10" ht="15">
      <c r="A10" s="86" t="s">
        <v>473</v>
      </c>
      <c r="B10" s="86">
        <v>1</v>
      </c>
      <c r="C10" s="86"/>
      <c r="D10" s="86"/>
      <c r="E10" s="86" t="s">
        <v>473</v>
      </c>
      <c r="F10" s="86">
        <v>1</v>
      </c>
      <c r="G10" s="86"/>
      <c r="H10" s="86"/>
      <c r="I10" s="86"/>
      <c r="J10" s="86"/>
    </row>
    <row r="13" spans="1:10" ht="15" customHeight="1">
      <c r="A13" s="13" t="s">
        <v>480</v>
      </c>
      <c r="B13" s="13" t="s">
        <v>461</v>
      </c>
      <c r="C13" s="13" t="s">
        <v>484</v>
      </c>
      <c r="D13" s="13" t="s">
        <v>464</v>
      </c>
      <c r="E13" s="13" t="s">
        <v>485</v>
      </c>
      <c r="F13" s="13" t="s">
        <v>466</v>
      </c>
      <c r="G13" s="13" t="s">
        <v>486</v>
      </c>
      <c r="H13" s="13" t="s">
        <v>468</v>
      </c>
      <c r="I13" s="13" t="s">
        <v>487</v>
      </c>
      <c r="J13" s="13" t="s">
        <v>469</v>
      </c>
    </row>
    <row r="14" spans="1:10" ht="15">
      <c r="A14" s="86" t="s">
        <v>253</v>
      </c>
      <c r="B14" s="86">
        <v>9</v>
      </c>
      <c r="C14" s="86" t="s">
        <v>253</v>
      </c>
      <c r="D14" s="86">
        <v>6</v>
      </c>
      <c r="E14" s="86" t="s">
        <v>253</v>
      </c>
      <c r="F14" s="86">
        <v>3</v>
      </c>
      <c r="G14" s="86" t="s">
        <v>273</v>
      </c>
      <c r="H14" s="86">
        <v>2</v>
      </c>
      <c r="I14" s="86" t="s">
        <v>273</v>
      </c>
      <c r="J14" s="86">
        <v>1</v>
      </c>
    </row>
    <row r="15" spans="1:10" ht="15">
      <c r="A15" s="86" t="s">
        <v>273</v>
      </c>
      <c r="B15" s="86">
        <v>7</v>
      </c>
      <c r="C15" s="86" t="s">
        <v>273</v>
      </c>
      <c r="D15" s="86">
        <v>3</v>
      </c>
      <c r="E15" s="86" t="s">
        <v>273</v>
      </c>
      <c r="F15" s="86">
        <v>1</v>
      </c>
      <c r="G15" s="86"/>
      <c r="H15" s="86"/>
      <c r="I15" s="86"/>
      <c r="J15" s="86"/>
    </row>
    <row r="16" spans="1:10" ht="15">
      <c r="A16" s="86" t="s">
        <v>481</v>
      </c>
      <c r="B16" s="86">
        <v>3</v>
      </c>
      <c r="C16" s="86" t="s">
        <v>481</v>
      </c>
      <c r="D16" s="86">
        <v>3</v>
      </c>
      <c r="E16" s="86" t="s">
        <v>483</v>
      </c>
      <c r="F16" s="86">
        <v>1</v>
      </c>
      <c r="G16" s="86"/>
      <c r="H16" s="86"/>
      <c r="I16" s="86"/>
      <c r="J16" s="86"/>
    </row>
    <row r="17" spans="1:10" ht="15">
      <c r="A17" s="86" t="s">
        <v>482</v>
      </c>
      <c r="B17" s="86">
        <v>1</v>
      </c>
      <c r="C17" s="86" t="s">
        <v>482</v>
      </c>
      <c r="D17" s="86">
        <v>1</v>
      </c>
      <c r="E17" s="86"/>
      <c r="F17" s="86"/>
      <c r="G17" s="86"/>
      <c r="H17" s="86"/>
      <c r="I17" s="86"/>
      <c r="J17" s="86"/>
    </row>
    <row r="18" spans="1:10" ht="15">
      <c r="A18" s="86" t="s">
        <v>483</v>
      </c>
      <c r="B18" s="86">
        <v>1</v>
      </c>
      <c r="C18" s="86"/>
      <c r="D18" s="86"/>
      <c r="E18" s="86"/>
      <c r="F18" s="86"/>
      <c r="G18" s="86"/>
      <c r="H18" s="86"/>
      <c r="I18" s="86"/>
      <c r="J18" s="86"/>
    </row>
    <row r="21" spans="1:10" ht="15" customHeight="1">
      <c r="A21" s="13" t="s">
        <v>490</v>
      </c>
      <c r="B21" s="13" t="s">
        <v>461</v>
      </c>
      <c r="C21" s="13" t="s">
        <v>501</v>
      </c>
      <c r="D21" s="13" t="s">
        <v>464</v>
      </c>
      <c r="E21" s="13" t="s">
        <v>505</v>
      </c>
      <c r="F21" s="13" t="s">
        <v>466</v>
      </c>
      <c r="G21" s="13" t="s">
        <v>512</v>
      </c>
      <c r="H21" s="13" t="s">
        <v>468</v>
      </c>
      <c r="I21" s="86" t="s">
        <v>521</v>
      </c>
      <c r="J21" s="86" t="s">
        <v>469</v>
      </c>
    </row>
    <row r="22" spans="1:10" ht="15">
      <c r="A22" s="94" t="s">
        <v>491</v>
      </c>
      <c r="B22" s="94">
        <v>4</v>
      </c>
      <c r="C22" s="94" t="s">
        <v>497</v>
      </c>
      <c r="D22" s="94">
        <v>8</v>
      </c>
      <c r="E22" s="94" t="s">
        <v>499</v>
      </c>
      <c r="F22" s="94">
        <v>6</v>
      </c>
      <c r="G22" s="94" t="s">
        <v>513</v>
      </c>
      <c r="H22" s="94">
        <v>2</v>
      </c>
      <c r="I22" s="94"/>
      <c r="J22" s="94"/>
    </row>
    <row r="23" spans="1:10" ht="15">
      <c r="A23" s="94" t="s">
        <v>492</v>
      </c>
      <c r="B23" s="94">
        <v>0</v>
      </c>
      <c r="C23" s="94" t="s">
        <v>496</v>
      </c>
      <c r="D23" s="94">
        <v>5</v>
      </c>
      <c r="E23" s="94" t="s">
        <v>498</v>
      </c>
      <c r="F23" s="94">
        <v>4</v>
      </c>
      <c r="G23" s="94" t="s">
        <v>514</v>
      </c>
      <c r="H23" s="94">
        <v>2</v>
      </c>
      <c r="I23" s="94"/>
      <c r="J23" s="94"/>
    </row>
    <row r="24" spans="1:10" ht="15">
      <c r="A24" s="94" t="s">
        <v>493</v>
      </c>
      <c r="B24" s="94">
        <v>0</v>
      </c>
      <c r="C24" s="94" t="s">
        <v>499</v>
      </c>
      <c r="D24" s="94">
        <v>4</v>
      </c>
      <c r="E24" s="94" t="s">
        <v>500</v>
      </c>
      <c r="F24" s="94">
        <v>3</v>
      </c>
      <c r="G24" s="94" t="s">
        <v>496</v>
      </c>
      <c r="H24" s="94">
        <v>2</v>
      </c>
      <c r="I24" s="94"/>
      <c r="J24" s="94"/>
    </row>
    <row r="25" spans="1:10" ht="15">
      <c r="A25" s="94" t="s">
        <v>494</v>
      </c>
      <c r="B25" s="94">
        <v>311</v>
      </c>
      <c r="C25" s="94" t="s">
        <v>502</v>
      </c>
      <c r="D25" s="94">
        <v>3</v>
      </c>
      <c r="E25" s="94" t="s">
        <v>506</v>
      </c>
      <c r="F25" s="94">
        <v>3</v>
      </c>
      <c r="G25" s="94" t="s">
        <v>498</v>
      </c>
      <c r="H25" s="94">
        <v>2</v>
      </c>
      <c r="I25" s="94"/>
      <c r="J25" s="94"/>
    </row>
    <row r="26" spans="1:10" ht="15">
      <c r="A26" s="94" t="s">
        <v>495</v>
      </c>
      <c r="B26" s="94">
        <v>315</v>
      </c>
      <c r="C26" s="94" t="s">
        <v>252</v>
      </c>
      <c r="D26" s="94">
        <v>3</v>
      </c>
      <c r="E26" s="94" t="s">
        <v>507</v>
      </c>
      <c r="F26" s="94">
        <v>3</v>
      </c>
      <c r="G26" s="94" t="s">
        <v>515</v>
      </c>
      <c r="H26" s="94">
        <v>2</v>
      </c>
      <c r="I26" s="94"/>
      <c r="J26" s="94"/>
    </row>
    <row r="27" spans="1:10" ht="15">
      <c r="A27" s="94" t="s">
        <v>496</v>
      </c>
      <c r="B27" s="94">
        <v>11</v>
      </c>
      <c r="C27" s="94" t="s">
        <v>259</v>
      </c>
      <c r="D27" s="94">
        <v>3</v>
      </c>
      <c r="E27" s="94" t="s">
        <v>508</v>
      </c>
      <c r="F27" s="94">
        <v>3</v>
      </c>
      <c r="G27" s="94" t="s">
        <v>516</v>
      </c>
      <c r="H27" s="94">
        <v>2</v>
      </c>
      <c r="I27" s="94"/>
      <c r="J27" s="94"/>
    </row>
    <row r="28" spans="1:10" ht="15">
      <c r="A28" s="94" t="s">
        <v>497</v>
      </c>
      <c r="B28" s="94">
        <v>11</v>
      </c>
      <c r="C28" s="94" t="s">
        <v>503</v>
      </c>
      <c r="D28" s="94">
        <v>3</v>
      </c>
      <c r="E28" s="94" t="s">
        <v>497</v>
      </c>
      <c r="F28" s="94">
        <v>3</v>
      </c>
      <c r="G28" s="94" t="s">
        <v>517</v>
      </c>
      <c r="H28" s="94">
        <v>2</v>
      </c>
      <c r="I28" s="94"/>
      <c r="J28" s="94"/>
    </row>
    <row r="29" spans="1:10" ht="15">
      <c r="A29" s="94" t="s">
        <v>498</v>
      </c>
      <c r="B29" s="94">
        <v>10</v>
      </c>
      <c r="C29" s="94" t="s">
        <v>504</v>
      </c>
      <c r="D29" s="94">
        <v>3</v>
      </c>
      <c r="E29" s="94" t="s">
        <v>509</v>
      </c>
      <c r="F29" s="94">
        <v>3</v>
      </c>
      <c r="G29" s="94" t="s">
        <v>518</v>
      </c>
      <c r="H29" s="94">
        <v>2</v>
      </c>
      <c r="I29" s="94"/>
      <c r="J29" s="94"/>
    </row>
    <row r="30" spans="1:10" ht="15">
      <c r="A30" s="94" t="s">
        <v>499</v>
      </c>
      <c r="B30" s="94">
        <v>10</v>
      </c>
      <c r="C30" s="94" t="s">
        <v>253</v>
      </c>
      <c r="D30" s="94">
        <v>3</v>
      </c>
      <c r="E30" s="94" t="s">
        <v>510</v>
      </c>
      <c r="F30" s="94">
        <v>3</v>
      </c>
      <c r="G30" s="94" t="s">
        <v>519</v>
      </c>
      <c r="H30" s="94">
        <v>2</v>
      </c>
      <c r="I30" s="94"/>
      <c r="J30" s="94"/>
    </row>
    <row r="31" spans="1:10" ht="15">
      <c r="A31" s="94" t="s">
        <v>500</v>
      </c>
      <c r="B31" s="94">
        <v>5</v>
      </c>
      <c r="C31" s="94" t="s">
        <v>258</v>
      </c>
      <c r="D31" s="94">
        <v>3</v>
      </c>
      <c r="E31" s="94" t="s">
        <v>511</v>
      </c>
      <c r="F31" s="94">
        <v>3</v>
      </c>
      <c r="G31" s="94" t="s">
        <v>520</v>
      </c>
      <c r="H31" s="94">
        <v>2</v>
      </c>
      <c r="I31" s="94"/>
      <c r="J31" s="94"/>
    </row>
    <row r="34" spans="1:10" ht="15" customHeight="1">
      <c r="A34" s="13" t="s">
        <v>526</v>
      </c>
      <c r="B34" s="13" t="s">
        <v>461</v>
      </c>
      <c r="C34" s="13" t="s">
        <v>537</v>
      </c>
      <c r="D34" s="13" t="s">
        <v>464</v>
      </c>
      <c r="E34" s="13" t="s">
        <v>548</v>
      </c>
      <c r="F34" s="13" t="s">
        <v>466</v>
      </c>
      <c r="G34" s="13" t="s">
        <v>549</v>
      </c>
      <c r="H34" s="13" t="s">
        <v>468</v>
      </c>
      <c r="I34" s="86" t="s">
        <v>560</v>
      </c>
      <c r="J34" s="86" t="s">
        <v>469</v>
      </c>
    </row>
    <row r="35" spans="1:10" ht="15">
      <c r="A35" s="94" t="s">
        <v>527</v>
      </c>
      <c r="B35" s="94">
        <v>5</v>
      </c>
      <c r="C35" s="94" t="s">
        <v>538</v>
      </c>
      <c r="D35" s="94">
        <v>3</v>
      </c>
      <c r="E35" s="94" t="s">
        <v>527</v>
      </c>
      <c r="F35" s="94">
        <v>3</v>
      </c>
      <c r="G35" s="94" t="s">
        <v>550</v>
      </c>
      <c r="H35" s="94">
        <v>2</v>
      </c>
      <c r="I35" s="94"/>
      <c r="J35" s="94"/>
    </row>
    <row r="36" spans="1:10" ht="15">
      <c r="A36" s="94" t="s">
        <v>528</v>
      </c>
      <c r="B36" s="94">
        <v>5</v>
      </c>
      <c r="C36" s="94" t="s">
        <v>539</v>
      </c>
      <c r="D36" s="94">
        <v>3</v>
      </c>
      <c r="E36" s="94" t="s">
        <v>528</v>
      </c>
      <c r="F36" s="94">
        <v>3</v>
      </c>
      <c r="G36" s="94" t="s">
        <v>551</v>
      </c>
      <c r="H36" s="94">
        <v>2</v>
      </c>
      <c r="I36" s="94"/>
      <c r="J36" s="94"/>
    </row>
    <row r="37" spans="1:10" ht="15">
      <c r="A37" s="94" t="s">
        <v>529</v>
      </c>
      <c r="B37" s="94">
        <v>5</v>
      </c>
      <c r="C37" s="94" t="s">
        <v>540</v>
      </c>
      <c r="D37" s="94">
        <v>3</v>
      </c>
      <c r="E37" s="94" t="s">
        <v>529</v>
      </c>
      <c r="F37" s="94">
        <v>3</v>
      </c>
      <c r="G37" s="94" t="s">
        <v>552</v>
      </c>
      <c r="H37" s="94">
        <v>2</v>
      </c>
      <c r="I37" s="94"/>
      <c r="J37" s="94"/>
    </row>
    <row r="38" spans="1:10" ht="15">
      <c r="A38" s="94" t="s">
        <v>530</v>
      </c>
      <c r="B38" s="94">
        <v>5</v>
      </c>
      <c r="C38" s="94" t="s">
        <v>541</v>
      </c>
      <c r="D38" s="94">
        <v>3</v>
      </c>
      <c r="E38" s="94" t="s">
        <v>530</v>
      </c>
      <c r="F38" s="94">
        <v>3</v>
      </c>
      <c r="G38" s="94" t="s">
        <v>553</v>
      </c>
      <c r="H38" s="94">
        <v>2</v>
      </c>
      <c r="I38" s="94"/>
      <c r="J38" s="94"/>
    </row>
    <row r="39" spans="1:10" ht="15">
      <c r="A39" s="94" t="s">
        <v>531</v>
      </c>
      <c r="B39" s="94">
        <v>5</v>
      </c>
      <c r="C39" s="94" t="s">
        <v>542</v>
      </c>
      <c r="D39" s="94">
        <v>3</v>
      </c>
      <c r="E39" s="94" t="s">
        <v>531</v>
      </c>
      <c r="F39" s="94">
        <v>3</v>
      </c>
      <c r="G39" s="94" t="s">
        <v>554</v>
      </c>
      <c r="H39" s="94">
        <v>2</v>
      </c>
      <c r="I39" s="94"/>
      <c r="J39" s="94"/>
    </row>
    <row r="40" spans="1:10" ht="15">
      <c r="A40" s="94" t="s">
        <v>532</v>
      </c>
      <c r="B40" s="94">
        <v>5</v>
      </c>
      <c r="C40" s="94" t="s">
        <v>543</v>
      </c>
      <c r="D40" s="94">
        <v>3</v>
      </c>
      <c r="E40" s="94" t="s">
        <v>532</v>
      </c>
      <c r="F40" s="94">
        <v>3</v>
      </c>
      <c r="G40" s="94" t="s">
        <v>555</v>
      </c>
      <c r="H40" s="94">
        <v>2</v>
      </c>
      <c r="I40" s="94"/>
      <c r="J40" s="94"/>
    </row>
    <row r="41" spans="1:10" ht="15">
      <c r="A41" s="94" t="s">
        <v>533</v>
      </c>
      <c r="B41" s="94">
        <v>5</v>
      </c>
      <c r="C41" s="94" t="s">
        <v>544</v>
      </c>
      <c r="D41" s="94">
        <v>3</v>
      </c>
      <c r="E41" s="94" t="s">
        <v>533</v>
      </c>
      <c r="F41" s="94">
        <v>3</v>
      </c>
      <c r="G41" s="94" t="s">
        <v>556</v>
      </c>
      <c r="H41" s="94">
        <v>2</v>
      </c>
      <c r="I41" s="94"/>
      <c r="J41" s="94"/>
    </row>
    <row r="42" spans="1:10" ht="15">
      <c r="A42" s="94" t="s">
        <v>534</v>
      </c>
      <c r="B42" s="94">
        <v>5</v>
      </c>
      <c r="C42" s="94" t="s">
        <v>545</v>
      </c>
      <c r="D42" s="94">
        <v>3</v>
      </c>
      <c r="E42" s="94" t="s">
        <v>534</v>
      </c>
      <c r="F42" s="94">
        <v>3</v>
      </c>
      <c r="G42" s="94" t="s">
        <v>557</v>
      </c>
      <c r="H42" s="94">
        <v>2</v>
      </c>
      <c r="I42" s="94"/>
      <c r="J42" s="94"/>
    </row>
    <row r="43" spans="1:10" ht="15">
      <c r="A43" s="94" t="s">
        <v>535</v>
      </c>
      <c r="B43" s="94">
        <v>5</v>
      </c>
      <c r="C43" s="94" t="s">
        <v>546</v>
      </c>
      <c r="D43" s="94">
        <v>3</v>
      </c>
      <c r="E43" s="94" t="s">
        <v>535</v>
      </c>
      <c r="F43" s="94">
        <v>3</v>
      </c>
      <c r="G43" s="94" t="s">
        <v>558</v>
      </c>
      <c r="H43" s="94">
        <v>2</v>
      </c>
      <c r="I43" s="94"/>
      <c r="J43" s="94"/>
    </row>
    <row r="44" spans="1:10" ht="15">
      <c r="A44" s="94" t="s">
        <v>536</v>
      </c>
      <c r="B44" s="94">
        <v>5</v>
      </c>
      <c r="C44" s="94" t="s">
        <v>547</v>
      </c>
      <c r="D44" s="94">
        <v>3</v>
      </c>
      <c r="E44" s="94" t="s">
        <v>536</v>
      </c>
      <c r="F44" s="94">
        <v>3</v>
      </c>
      <c r="G44" s="94" t="s">
        <v>559</v>
      </c>
      <c r="H44" s="94">
        <v>2</v>
      </c>
      <c r="I44" s="94"/>
      <c r="J44" s="94"/>
    </row>
    <row r="47" spans="1:10" ht="15" customHeight="1">
      <c r="A47" s="86" t="s">
        <v>565</v>
      </c>
      <c r="B47" s="86" t="s">
        <v>461</v>
      </c>
      <c r="C47" s="86" t="s">
        <v>567</v>
      </c>
      <c r="D47" s="86" t="s">
        <v>464</v>
      </c>
      <c r="E47" s="86" t="s">
        <v>568</v>
      </c>
      <c r="F47" s="86" t="s">
        <v>466</v>
      </c>
      <c r="G47" s="86" t="s">
        <v>571</v>
      </c>
      <c r="H47" s="86" t="s">
        <v>468</v>
      </c>
      <c r="I47" s="86" t="s">
        <v>573</v>
      </c>
      <c r="J47" s="86" t="s">
        <v>469</v>
      </c>
    </row>
    <row r="48" spans="1:10" ht="15">
      <c r="A48" s="86"/>
      <c r="B48" s="86"/>
      <c r="C48" s="86"/>
      <c r="D48" s="86"/>
      <c r="E48" s="86"/>
      <c r="F48" s="86"/>
      <c r="G48" s="86"/>
      <c r="H48" s="86"/>
      <c r="I48" s="86"/>
      <c r="J48" s="86"/>
    </row>
    <row r="50" spans="1:10" ht="15" customHeight="1">
      <c r="A50" s="13" t="s">
        <v>566</v>
      </c>
      <c r="B50" s="13" t="s">
        <v>461</v>
      </c>
      <c r="C50" s="13" t="s">
        <v>569</v>
      </c>
      <c r="D50" s="13" t="s">
        <v>464</v>
      </c>
      <c r="E50" s="13" t="s">
        <v>570</v>
      </c>
      <c r="F50" s="13" t="s">
        <v>466</v>
      </c>
      <c r="G50" s="86" t="s">
        <v>572</v>
      </c>
      <c r="H50" s="86" t="s">
        <v>468</v>
      </c>
      <c r="I50" s="86" t="s">
        <v>574</v>
      </c>
      <c r="J50" s="86" t="s">
        <v>469</v>
      </c>
    </row>
    <row r="51" spans="1:10" ht="15">
      <c r="A51" s="86" t="s">
        <v>257</v>
      </c>
      <c r="B51" s="86">
        <v>5</v>
      </c>
      <c r="C51" s="86" t="s">
        <v>252</v>
      </c>
      <c r="D51" s="86">
        <v>3</v>
      </c>
      <c r="E51" s="86" t="s">
        <v>257</v>
      </c>
      <c r="F51" s="86">
        <v>3</v>
      </c>
      <c r="G51" s="86"/>
      <c r="H51" s="86"/>
      <c r="I51" s="86"/>
      <c r="J51" s="86"/>
    </row>
    <row r="52" spans="1:10" ht="15">
      <c r="A52" s="86" t="s">
        <v>252</v>
      </c>
      <c r="B52" s="86">
        <v>3</v>
      </c>
      <c r="C52" s="86" t="s">
        <v>259</v>
      </c>
      <c r="D52" s="86">
        <v>3</v>
      </c>
      <c r="E52" s="86"/>
      <c r="F52" s="86"/>
      <c r="G52" s="86"/>
      <c r="H52" s="86"/>
      <c r="I52" s="86"/>
      <c r="J52" s="86"/>
    </row>
    <row r="53" spans="1:10" ht="15">
      <c r="A53" s="86" t="s">
        <v>259</v>
      </c>
      <c r="B53" s="86">
        <v>3</v>
      </c>
      <c r="C53" s="86" t="s">
        <v>253</v>
      </c>
      <c r="D53" s="86">
        <v>3</v>
      </c>
      <c r="E53" s="86"/>
      <c r="F53" s="86"/>
      <c r="G53" s="86"/>
      <c r="H53" s="86"/>
      <c r="I53" s="86"/>
      <c r="J53" s="86"/>
    </row>
    <row r="54" spans="1:10" ht="15">
      <c r="A54" s="86" t="s">
        <v>253</v>
      </c>
      <c r="B54" s="86">
        <v>3</v>
      </c>
      <c r="C54" s="86" t="s">
        <v>258</v>
      </c>
      <c r="D54" s="86">
        <v>3</v>
      </c>
      <c r="E54" s="86"/>
      <c r="F54" s="86"/>
      <c r="G54" s="86"/>
      <c r="H54" s="86"/>
      <c r="I54" s="86"/>
      <c r="J54" s="86"/>
    </row>
    <row r="55" spans="1:10" ht="15">
      <c r="A55" s="86" t="s">
        <v>258</v>
      </c>
      <c r="B55" s="86">
        <v>3</v>
      </c>
      <c r="C55" s="86" t="s">
        <v>255</v>
      </c>
      <c r="D55" s="86">
        <v>3</v>
      </c>
      <c r="E55" s="86"/>
      <c r="F55" s="86"/>
      <c r="G55" s="86"/>
      <c r="H55" s="86"/>
      <c r="I55" s="86"/>
      <c r="J55" s="86"/>
    </row>
    <row r="56" spans="1:10" ht="15">
      <c r="A56" s="86" t="s">
        <v>255</v>
      </c>
      <c r="B56" s="86">
        <v>3</v>
      </c>
      <c r="C56" s="86" t="s">
        <v>257</v>
      </c>
      <c r="D56" s="86">
        <v>2</v>
      </c>
      <c r="E56" s="86"/>
      <c r="F56" s="86"/>
      <c r="G56" s="86"/>
      <c r="H56" s="86"/>
      <c r="I56" s="86"/>
      <c r="J56" s="86"/>
    </row>
    <row r="59" spans="1:10" ht="15" customHeight="1">
      <c r="A59" s="13" t="s">
        <v>578</v>
      </c>
      <c r="B59" s="13" t="s">
        <v>461</v>
      </c>
      <c r="C59" s="13" t="s">
        <v>579</v>
      </c>
      <c r="D59" s="13" t="s">
        <v>464</v>
      </c>
      <c r="E59" s="13" t="s">
        <v>580</v>
      </c>
      <c r="F59" s="13" t="s">
        <v>466</v>
      </c>
      <c r="G59" s="13" t="s">
        <v>581</v>
      </c>
      <c r="H59" s="13" t="s">
        <v>468</v>
      </c>
      <c r="I59" s="13" t="s">
        <v>582</v>
      </c>
      <c r="J59" s="13" t="s">
        <v>469</v>
      </c>
    </row>
    <row r="60" spans="1:10" ht="15">
      <c r="A60" s="127" t="s">
        <v>254</v>
      </c>
      <c r="B60" s="86">
        <v>61431</v>
      </c>
      <c r="C60" s="127" t="s">
        <v>254</v>
      </c>
      <c r="D60" s="86">
        <v>61431</v>
      </c>
      <c r="E60" s="127" t="s">
        <v>248</v>
      </c>
      <c r="F60" s="86">
        <v>42543</v>
      </c>
      <c r="G60" s="127" t="s">
        <v>251</v>
      </c>
      <c r="H60" s="86">
        <v>1649</v>
      </c>
      <c r="I60" s="127" t="s">
        <v>249</v>
      </c>
      <c r="J60" s="86">
        <v>17233</v>
      </c>
    </row>
    <row r="61" spans="1:10" ht="15">
      <c r="A61" s="127" t="s">
        <v>248</v>
      </c>
      <c r="B61" s="86">
        <v>42543</v>
      </c>
      <c r="C61" s="127" t="s">
        <v>258</v>
      </c>
      <c r="D61" s="86">
        <v>12506</v>
      </c>
      <c r="E61" s="127" t="s">
        <v>257</v>
      </c>
      <c r="F61" s="86">
        <v>10115</v>
      </c>
      <c r="G61" s="127" t="s">
        <v>250</v>
      </c>
      <c r="H61" s="86">
        <v>393</v>
      </c>
      <c r="I61" s="127"/>
      <c r="J61" s="86"/>
    </row>
    <row r="62" spans="1:10" ht="15">
      <c r="A62" s="127" t="s">
        <v>249</v>
      </c>
      <c r="B62" s="86">
        <v>17233</v>
      </c>
      <c r="C62" s="127" t="s">
        <v>256</v>
      </c>
      <c r="D62" s="86">
        <v>8385</v>
      </c>
      <c r="E62" s="127" t="s">
        <v>253</v>
      </c>
      <c r="F62" s="86">
        <v>8873</v>
      </c>
      <c r="G62" s="127"/>
      <c r="H62" s="86"/>
      <c r="I62" s="127"/>
      <c r="J62" s="86"/>
    </row>
    <row r="63" spans="1:10" ht="15">
      <c r="A63" s="127" t="s">
        <v>258</v>
      </c>
      <c r="B63" s="86">
        <v>12506</v>
      </c>
      <c r="C63" s="127" t="s">
        <v>259</v>
      </c>
      <c r="D63" s="86">
        <v>3121</v>
      </c>
      <c r="E63" s="127" t="s">
        <v>252</v>
      </c>
      <c r="F63" s="86">
        <v>729</v>
      </c>
      <c r="G63" s="127"/>
      <c r="H63" s="86"/>
      <c r="I63" s="127"/>
      <c r="J63" s="86"/>
    </row>
    <row r="64" spans="1:10" ht="15">
      <c r="A64" s="127" t="s">
        <v>257</v>
      </c>
      <c r="B64" s="86">
        <v>10115</v>
      </c>
      <c r="C64" s="127" t="s">
        <v>255</v>
      </c>
      <c r="D64" s="86">
        <v>2065</v>
      </c>
      <c r="E64" s="127"/>
      <c r="F64" s="86"/>
      <c r="G64" s="127"/>
      <c r="H64" s="86"/>
      <c r="I64" s="127"/>
      <c r="J64" s="86"/>
    </row>
    <row r="65" spans="1:10" ht="15">
      <c r="A65" s="127" t="s">
        <v>253</v>
      </c>
      <c r="B65" s="86">
        <v>8873</v>
      </c>
      <c r="C65" s="127"/>
      <c r="D65" s="86"/>
      <c r="E65" s="127"/>
      <c r="F65" s="86"/>
      <c r="G65" s="127"/>
      <c r="H65" s="86"/>
      <c r="I65" s="127"/>
      <c r="J65" s="86"/>
    </row>
    <row r="66" spans="1:10" ht="15">
      <c r="A66" s="127" t="s">
        <v>256</v>
      </c>
      <c r="B66" s="86">
        <v>8385</v>
      </c>
      <c r="C66" s="127"/>
      <c r="D66" s="86"/>
      <c r="E66" s="127"/>
      <c r="F66" s="86"/>
      <c r="G66" s="127"/>
      <c r="H66" s="86"/>
      <c r="I66" s="127"/>
      <c r="J66" s="86"/>
    </row>
    <row r="67" spans="1:10" ht="15">
      <c r="A67" s="127" t="s">
        <v>259</v>
      </c>
      <c r="B67" s="86">
        <v>3121</v>
      </c>
      <c r="C67" s="127"/>
      <c r="D67" s="86"/>
      <c r="E67" s="127"/>
      <c r="F67" s="86"/>
      <c r="G67" s="127"/>
      <c r="H67" s="86"/>
      <c r="I67" s="127"/>
      <c r="J67" s="86"/>
    </row>
    <row r="68" spans="1:10" ht="15">
      <c r="A68" s="127" t="s">
        <v>255</v>
      </c>
      <c r="B68" s="86">
        <v>2065</v>
      </c>
      <c r="C68" s="127"/>
      <c r="D68" s="86"/>
      <c r="E68" s="127"/>
      <c r="F68" s="86"/>
      <c r="G68" s="127"/>
      <c r="H68" s="86"/>
      <c r="I68" s="127"/>
      <c r="J68" s="86"/>
    </row>
    <row r="69" spans="1:10" ht="15">
      <c r="A69" s="127" t="s">
        <v>251</v>
      </c>
      <c r="B69" s="86">
        <v>1649</v>
      </c>
      <c r="C69" s="127"/>
      <c r="D69" s="86"/>
      <c r="E69" s="127"/>
      <c r="F69" s="86"/>
      <c r="G69" s="127"/>
      <c r="H69" s="86"/>
      <c r="I69" s="127"/>
      <c r="J69" s="86"/>
    </row>
  </sheetData>
  <hyperlinks>
    <hyperlink ref="A2" r:id="rId1" display="https://marketinganalyticssummit.de/session/connect-to-the-power-of-social-network-analysis-how-to-gain-insights-from-social-media-data-with-nodexl/"/>
    <hyperlink ref="A3" r:id="rId2" display="https://marketinganalyticssummit.de/programm/"/>
    <hyperlink ref="A4" r:id="rId3" display="https://marketinganalyticssummit.de/"/>
    <hyperlink ref="A5" r:id="rId4" display="https://www.hiig.de/events/lunch-talk-marc-smith/"/>
    <hyperlink ref="C2" r:id="rId5" display="https://marketinganalyticssummit.de/session/connect-to-the-power-of-social-network-analysis-how-to-gain-insights-from-social-media-data-with-nodexl/"/>
    <hyperlink ref="E2" r:id="rId6" display="https://marketinganalyticssummit.de/session/connect-to-the-power-of-social-network-analysis-how-to-gain-insights-from-social-media-data-with-nodexl/"/>
    <hyperlink ref="E3" r:id="rId7" display="https://www.hiig.de/events/lunch-talk-marc-smith/"/>
    <hyperlink ref="G2" r:id="rId8" display="https://marketinganalyticssummit.de/programm/"/>
    <hyperlink ref="I2" r:id="rId9" display="https://marketinganalyticssummit.de/"/>
  </hyperlinks>
  <printOptions/>
  <pageMargins left="0.7" right="0.7" top="0.75" bottom="0.75" header="0.3" footer="0.3"/>
  <pageSetup orientation="portrait" paperSize="9"/>
  <tableParts>
    <tablePart r:id="rId14"/>
    <tablePart r:id="rId12"/>
    <tablePart r:id="rId10"/>
    <tablePart r:id="rId16"/>
    <tablePart r:id="rId11"/>
    <tablePart r:id="rId17"/>
    <tablePart r:id="rId15"/>
    <tablePart r:id="rId1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0"/>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614</v>
      </c>
      <c r="B1" s="13" t="s">
        <v>648</v>
      </c>
      <c r="C1" s="13" t="s">
        <v>649</v>
      </c>
      <c r="D1" s="13" t="s">
        <v>144</v>
      </c>
      <c r="E1" s="13" t="s">
        <v>651</v>
      </c>
      <c r="F1" s="13" t="s">
        <v>652</v>
      </c>
      <c r="G1" s="13" t="s">
        <v>653</v>
      </c>
    </row>
    <row r="2" spans="1:7" ht="15">
      <c r="A2" s="86" t="s">
        <v>491</v>
      </c>
      <c r="B2" s="86">
        <v>4</v>
      </c>
      <c r="C2" s="132">
        <v>0.012698412698412698</v>
      </c>
      <c r="D2" s="86" t="s">
        <v>650</v>
      </c>
      <c r="E2" s="86"/>
      <c r="F2" s="86"/>
      <c r="G2" s="86"/>
    </row>
    <row r="3" spans="1:7" ht="15">
      <c r="A3" s="86" t="s">
        <v>492</v>
      </c>
      <c r="B3" s="86">
        <v>0</v>
      </c>
      <c r="C3" s="132">
        <v>0</v>
      </c>
      <c r="D3" s="86" t="s">
        <v>650</v>
      </c>
      <c r="E3" s="86"/>
      <c r="F3" s="86"/>
      <c r="G3" s="86"/>
    </row>
    <row r="4" spans="1:7" ht="15">
      <c r="A4" s="86" t="s">
        <v>493</v>
      </c>
      <c r="B4" s="86">
        <v>0</v>
      </c>
      <c r="C4" s="132">
        <v>0</v>
      </c>
      <c r="D4" s="86" t="s">
        <v>650</v>
      </c>
      <c r="E4" s="86"/>
      <c r="F4" s="86"/>
      <c r="G4" s="86"/>
    </row>
    <row r="5" spans="1:7" ht="15">
      <c r="A5" s="86" t="s">
        <v>494</v>
      </c>
      <c r="B5" s="86">
        <v>311</v>
      </c>
      <c r="C5" s="132">
        <v>0.9873015873015873</v>
      </c>
      <c r="D5" s="86" t="s">
        <v>650</v>
      </c>
      <c r="E5" s="86"/>
      <c r="F5" s="86"/>
      <c r="G5" s="86"/>
    </row>
    <row r="6" spans="1:7" ht="15">
      <c r="A6" s="86" t="s">
        <v>495</v>
      </c>
      <c r="B6" s="86">
        <v>315</v>
      </c>
      <c r="C6" s="132">
        <v>1</v>
      </c>
      <c r="D6" s="86" t="s">
        <v>650</v>
      </c>
      <c r="E6" s="86"/>
      <c r="F6" s="86"/>
      <c r="G6" s="86"/>
    </row>
    <row r="7" spans="1:7" ht="15">
      <c r="A7" s="94" t="s">
        <v>496</v>
      </c>
      <c r="B7" s="94">
        <v>11</v>
      </c>
      <c r="C7" s="133">
        <v>0.0035312271621005717</v>
      </c>
      <c r="D7" s="94" t="s">
        <v>650</v>
      </c>
      <c r="E7" s="94" t="b">
        <v>0</v>
      </c>
      <c r="F7" s="94" t="b">
        <v>0</v>
      </c>
      <c r="G7" s="94" t="b">
        <v>0</v>
      </c>
    </row>
    <row r="8" spans="1:7" ht="15">
      <c r="A8" s="94" t="s">
        <v>497</v>
      </c>
      <c r="B8" s="94">
        <v>11</v>
      </c>
      <c r="C8" s="133">
        <v>0.010262774417981527</v>
      </c>
      <c r="D8" s="94" t="s">
        <v>650</v>
      </c>
      <c r="E8" s="94" t="b">
        <v>0</v>
      </c>
      <c r="F8" s="94" t="b">
        <v>0</v>
      </c>
      <c r="G8" s="94" t="b">
        <v>0</v>
      </c>
    </row>
    <row r="9" spans="1:7" ht="15">
      <c r="A9" s="94" t="s">
        <v>498</v>
      </c>
      <c r="B9" s="94">
        <v>10</v>
      </c>
      <c r="C9" s="133">
        <v>0.005041741252514902</v>
      </c>
      <c r="D9" s="94" t="s">
        <v>650</v>
      </c>
      <c r="E9" s="94" t="b">
        <v>0</v>
      </c>
      <c r="F9" s="94" t="b">
        <v>0</v>
      </c>
      <c r="G9" s="94" t="b">
        <v>0</v>
      </c>
    </row>
    <row r="10" spans="1:7" ht="15">
      <c r="A10" s="94" t="s">
        <v>499</v>
      </c>
      <c r="B10" s="94">
        <v>10</v>
      </c>
      <c r="C10" s="133">
        <v>0.01836165256508044</v>
      </c>
      <c r="D10" s="94" t="s">
        <v>650</v>
      </c>
      <c r="E10" s="94" t="b">
        <v>0</v>
      </c>
      <c r="F10" s="94" t="b">
        <v>0</v>
      </c>
      <c r="G10" s="94" t="b">
        <v>0</v>
      </c>
    </row>
    <row r="11" spans="1:7" ht="15">
      <c r="A11" s="94" t="s">
        <v>500</v>
      </c>
      <c r="B11" s="94">
        <v>5</v>
      </c>
      <c r="C11" s="133">
        <v>0.00918082628254022</v>
      </c>
      <c r="D11" s="94" t="s">
        <v>650</v>
      </c>
      <c r="E11" s="94" t="b">
        <v>0</v>
      </c>
      <c r="F11" s="94" t="b">
        <v>0</v>
      </c>
      <c r="G11" s="94" t="b">
        <v>0</v>
      </c>
    </row>
    <row r="12" spans="1:7" ht="15">
      <c r="A12" s="94" t="s">
        <v>506</v>
      </c>
      <c r="B12" s="94">
        <v>5</v>
      </c>
      <c r="C12" s="133">
        <v>0.00918082628254022</v>
      </c>
      <c r="D12" s="94" t="s">
        <v>650</v>
      </c>
      <c r="E12" s="94" t="b">
        <v>0</v>
      </c>
      <c r="F12" s="94" t="b">
        <v>0</v>
      </c>
      <c r="G12" s="94" t="b">
        <v>0</v>
      </c>
    </row>
    <row r="13" spans="1:7" ht="15">
      <c r="A13" s="94" t="s">
        <v>507</v>
      </c>
      <c r="B13" s="94">
        <v>5</v>
      </c>
      <c r="C13" s="133">
        <v>0.00918082628254022</v>
      </c>
      <c r="D13" s="94" t="s">
        <v>650</v>
      </c>
      <c r="E13" s="94" t="b">
        <v>0</v>
      </c>
      <c r="F13" s="94" t="b">
        <v>0</v>
      </c>
      <c r="G13" s="94" t="b">
        <v>0</v>
      </c>
    </row>
    <row r="14" spans="1:7" ht="15">
      <c r="A14" s="94" t="s">
        <v>508</v>
      </c>
      <c r="B14" s="94">
        <v>5</v>
      </c>
      <c r="C14" s="133">
        <v>0.00918082628254022</v>
      </c>
      <c r="D14" s="94" t="s">
        <v>650</v>
      </c>
      <c r="E14" s="94" t="b">
        <v>0</v>
      </c>
      <c r="F14" s="94" t="b">
        <v>0</v>
      </c>
      <c r="G14" s="94" t="b">
        <v>0</v>
      </c>
    </row>
    <row r="15" spans="1:7" ht="15">
      <c r="A15" s="94" t="s">
        <v>509</v>
      </c>
      <c r="B15" s="94">
        <v>5</v>
      </c>
      <c r="C15" s="133">
        <v>0.00918082628254022</v>
      </c>
      <c r="D15" s="94" t="s">
        <v>650</v>
      </c>
      <c r="E15" s="94" t="b">
        <v>0</v>
      </c>
      <c r="F15" s="94" t="b">
        <v>0</v>
      </c>
      <c r="G15" s="94" t="b">
        <v>0</v>
      </c>
    </row>
    <row r="16" spans="1:7" ht="15">
      <c r="A16" s="94" t="s">
        <v>510</v>
      </c>
      <c r="B16" s="94">
        <v>5</v>
      </c>
      <c r="C16" s="133">
        <v>0.00918082628254022</v>
      </c>
      <c r="D16" s="94" t="s">
        <v>650</v>
      </c>
      <c r="E16" s="94" t="b">
        <v>0</v>
      </c>
      <c r="F16" s="94" t="b">
        <v>0</v>
      </c>
      <c r="G16" s="94" t="b">
        <v>0</v>
      </c>
    </row>
    <row r="17" spans="1:7" ht="15">
      <c r="A17" s="94" t="s">
        <v>511</v>
      </c>
      <c r="B17" s="94">
        <v>5</v>
      </c>
      <c r="C17" s="133">
        <v>0.00918082628254022</v>
      </c>
      <c r="D17" s="94" t="s">
        <v>650</v>
      </c>
      <c r="E17" s="94" t="b">
        <v>0</v>
      </c>
      <c r="F17" s="94" t="b">
        <v>0</v>
      </c>
      <c r="G17" s="94" t="b">
        <v>0</v>
      </c>
    </row>
    <row r="18" spans="1:7" ht="15">
      <c r="A18" s="94" t="s">
        <v>615</v>
      </c>
      <c r="B18" s="94">
        <v>5</v>
      </c>
      <c r="C18" s="133">
        <v>0.00918082628254022</v>
      </c>
      <c r="D18" s="94" t="s">
        <v>650</v>
      </c>
      <c r="E18" s="94" t="b">
        <v>0</v>
      </c>
      <c r="F18" s="94" t="b">
        <v>0</v>
      </c>
      <c r="G18" s="94" t="b">
        <v>0</v>
      </c>
    </row>
    <row r="19" spans="1:7" ht="15">
      <c r="A19" s="94" t="s">
        <v>257</v>
      </c>
      <c r="B19" s="94">
        <v>5</v>
      </c>
      <c r="C19" s="133">
        <v>0.00918082628254022</v>
      </c>
      <c r="D19" s="94" t="s">
        <v>650</v>
      </c>
      <c r="E19" s="94" t="b">
        <v>0</v>
      </c>
      <c r="F19" s="94" t="b">
        <v>0</v>
      </c>
      <c r="G19" s="94" t="b">
        <v>0</v>
      </c>
    </row>
    <row r="20" spans="1:7" ht="15">
      <c r="A20" s="94" t="s">
        <v>616</v>
      </c>
      <c r="B20" s="94">
        <v>5</v>
      </c>
      <c r="C20" s="133">
        <v>0.00918082628254022</v>
      </c>
      <c r="D20" s="94" t="s">
        <v>650</v>
      </c>
      <c r="E20" s="94" t="b">
        <v>0</v>
      </c>
      <c r="F20" s="94" t="b">
        <v>0</v>
      </c>
      <c r="G20" s="94" t="b">
        <v>0</v>
      </c>
    </row>
    <row r="21" spans="1:7" ht="15">
      <c r="A21" s="94" t="s">
        <v>617</v>
      </c>
      <c r="B21" s="94">
        <v>5</v>
      </c>
      <c r="C21" s="133">
        <v>0.00918082628254022</v>
      </c>
      <c r="D21" s="94" t="s">
        <v>650</v>
      </c>
      <c r="E21" s="94" t="b">
        <v>0</v>
      </c>
      <c r="F21" s="94" t="b">
        <v>0</v>
      </c>
      <c r="G21" s="94" t="b">
        <v>0</v>
      </c>
    </row>
    <row r="22" spans="1:7" ht="15">
      <c r="A22" s="94" t="s">
        <v>618</v>
      </c>
      <c r="B22" s="94">
        <v>5</v>
      </c>
      <c r="C22" s="133">
        <v>0.00918082628254022</v>
      </c>
      <c r="D22" s="94" t="s">
        <v>650</v>
      </c>
      <c r="E22" s="94" t="b">
        <v>0</v>
      </c>
      <c r="F22" s="94" t="b">
        <v>0</v>
      </c>
      <c r="G22" s="94" t="b">
        <v>0</v>
      </c>
    </row>
    <row r="23" spans="1:7" ht="15">
      <c r="A23" s="94" t="s">
        <v>619</v>
      </c>
      <c r="B23" s="94">
        <v>5</v>
      </c>
      <c r="C23" s="133">
        <v>0.00918082628254022</v>
      </c>
      <c r="D23" s="94" t="s">
        <v>650</v>
      </c>
      <c r="E23" s="94" t="b">
        <v>0</v>
      </c>
      <c r="F23" s="94" t="b">
        <v>0</v>
      </c>
      <c r="G23" s="94" t="b">
        <v>0</v>
      </c>
    </row>
    <row r="24" spans="1:7" ht="15">
      <c r="A24" s="94" t="s">
        <v>620</v>
      </c>
      <c r="B24" s="94">
        <v>5</v>
      </c>
      <c r="C24" s="133">
        <v>0.00918082628254022</v>
      </c>
      <c r="D24" s="94" t="s">
        <v>650</v>
      </c>
      <c r="E24" s="94" t="b">
        <v>0</v>
      </c>
      <c r="F24" s="94" t="b">
        <v>0</v>
      </c>
      <c r="G24" s="94" t="b">
        <v>0</v>
      </c>
    </row>
    <row r="25" spans="1:7" ht="15">
      <c r="A25" s="94" t="s">
        <v>621</v>
      </c>
      <c r="B25" s="94">
        <v>4</v>
      </c>
      <c r="C25" s="133">
        <v>0.014387847020227532</v>
      </c>
      <c r="D25" s="94" t="s">
        <v>650</v>
      </c>
      <c r="E25" s="94" t="b">
        <v>0</v>
      </c>
      <c r="F25" s="94" t="b">
        <v>0</v>
      </c>
      <c r="G25" s="94" t="b">
        <v>0</v>
      </c>
    </row>
    <row r="26" spans="1:7" ht="15">
      <c r="A26" s="94" t="s">
        <v>502</v>
      </c>
      <c r="B26" s="94">
        <v>3</v>
      </c>
      <c r="C26" s="133">
        <v>0.008453390675935942</v>
      </c>
      <c r="D26" s="94" t="s">
        <v>650</v>
      </c>
      <c r="E26" s="94" t="b">
        <v>0</v>
      </c>
      <c r="F26" s="94" t="b">
        <v>0</v>
      </c>
      <c r="G26" s="94" t="b">
        <v>0</v>
      </c>
    </row>
    <row r="27" spans="1:7" ht="15">
      <c r="A27" s="94" t="s">
        <v>252</v>
      </c>
      <c r="B27" s="94">
        <v>3</v>
      </c>
      <c r="C27" s="133">
        <v>0.008453390675935942</v>
      </c>
      <c r="D27" s="94" t="s">
        <v>650</v>
      </c>
      <c r="E27" s="94" t="b">
        <v>0</v>
      </c>
      <c r="F27" s="94" t="b">
        <v>0</v>
      </c>
      <c r="G27" s="94" t="b">
        <v>0</v>
      </c>
    </row>
    <row r="28" spans="1:7" ht="15">
      <c r="A28" s="94" t="s">
        <v>259</v>
      </c>
      <c r="B28" s="94">
        <v>3</v>
      </c>
      <c r="C28" s="133">
        <v>0.008453390675935942</v>
      </c>
      <c r="D28" s="94" t="s">
        <v>650</v>
      </c>
      <c r="E28" s="94" t="b">
        <v>0</v>
      </c>
      <c r="F28" s="94" t="b">
        <v>0</v>
      </c>
      <c r="G28" s="94" t="b">
        <v>0</v>
      </c>
    </row>
    <row r="29" spans="1:7" ht="15">
      <c r="A29" s="94" t="s">
        <v>503</v>
      </c>
      <c r="B29" s="94">
        <v>3</v>
      </c>
      <c r="C29" s="133">
        <v>0.008453390675935942</v>
      </c>
      <c r="D29" s="94" t="s">
        <v>650</v>
      </c>
      <c r="E29" s="94" t="b">
        <v>0</v>
      </c>
      <c r="F29" s="94" t="b">
        <v>0</v>
      </c>
      <c r="G29" s="94" t="b">
        <v>0</v>
      </c>
    </row>
    <row r="30" spans="1:7" ht="15">
      <c r="A30" s="94" t="s">
        <v>504</v>
      </c>
      <c r="B30" s="94">
        <v>3</v>
      </c>
      <c r="C30" s="133">
        <v>0.008453390675935942</v>
      </c>
      <c r="D30" s="94" t="s">
        <v>650</v>
      </c>
      <c r="E30" s="94" t="b">
        <v>0</v>
      </c>
      <c r="F30" s="94" t="b">
        <v>0</v>
      </c>
      <c r="G30" s="94" t="b">
        <v>0</v>
      </c>
    </row>
    <row r="31" spans="1:7" ht="15">
      <c r="A31" s="94" t="s">
        <v>253</v>
      </c>
      <c r="B31" s="94">
        <v>3</v>
      </c>
      <c r="C31" s="133">
        <v>0.008453390675935942</v>
      </c>
      <c r="D31" s="94" t="s">
        <v>650</v>
      </c>
      <c r="E31" s="94" t="b">
        <v>0</v>
      </c>
      <c r="F31" s="94" t="b">
        <v>0</v>
      </c>
      <c r="G31" s="94" t="b">
        <v>0</v>
      </c>
    </row>
    <row r="32" spans="1:7" ht="15">
      <c r="A32" s="94" t="s">
        <v>258</v>
      </c>
      <c r="B32" s="94">
        <v>3</v>
      </c>
      <c r="C32" s="133">
        <v>0.008453390675935942</v>
      </c>
      <c r="D32" s="94" t="s">
        <v>650</v>
      </c>
      <c r="E32" s="94" t="b">
        <v>0</v>
      </c>
      <c r="F32" s="94" t="b">
        <v>0</v>
      </c>
      <c r="G32" s="94" t="b">
        <v>0</v>
      </c>
    </row>
    <row r="33" spans="1:7" ht="15">
      <c r="A33" s="94" t="s">
        <v>255</v>
      </c>
      <c r="B33" s="94">
        <v>3</v>
      </c>
      <c r="C33" s="133">
        <v>0.008453390675935942</v>
      </c>
      <c r="D33" s="94" t="s">
        <v>650</v>
      </c>
      <c r="E33" s="94" t="b">
        <v>0</v>
      </c>
      <c r="F33" s="94" t="b">
        <v>0</v>
      </c>
      <c r="G33" s="94" t="b">
        <v>0</v>
      </c>
    </row>
    <row r="34" spans="1:7" ht="15">
      <c r="A34" s="94" t="s">
        <v>622</v>
      </c>
      <c r="B34" s="94">
        <v>3</v>
      </c>
      <c r="C34" s="133">
        <v>0.008453390675935942</v>
      </c>
      <c r="D34" s="94" t="s">
        <v>650</v>
      </c>
      <c r="E34" s="94" t="b">
        <v>0</v>
      </c>
      <c r="F34" s="94" t="b">
        <v>0</v>
      </c>
      <c r="G34" s="94" t="b">
        <v>0</v>
      </c>
    </row>
    <row r="35" spans="1:7" ht="15">
      <c r="A35" s="94" t="s">
        <v>623</v>
      </c>
      <c r="B35" s="94">
        <v>3</v>
      </c>
      <c r="C35" s="133">
        <v>0.008453390675935942</v>
      </c>
      <c r="D35" s="94" t="s">
        <v>650</v>
      </c>
      <c r="E35" s="94" t="b">
        <v>0</v>
      </c>
      <c r="F35" s="94" t="b">
        <v>0</v>
      </c>
      <c r="G35" s="94" t="b">
        <v>0</v>
      </c>
    </row>
    <row r="36" spans="1:7" ht="15">
      <c r="A36" s="94" t="s">
        <v>624</v>
      </c>
      <c r="B36" s="94">
        <v>3</v>
      </c>
      <c r="C36" s="133">
        <v>0.008453390675935942</v>
      </c>
      <c r="D36" s="94" t="s">
        <v>650</v>
      </c>
      <c r="E36" s="94" t="b">
        <v>0</v>
      </c>
      <c r="F36" s="94" t="b">
        <v>0</v>
      </c>
      <c r="G36" s="94" t="b">
        <v>0</v>
      </c>
    </row>
    <row r="37" spans="1:7" ht="15">
      <c r="A37" s="94" t="s">
        <v>625</v>
      </c>
      <c r="B37" s="94">
        <v>3</v>
      </c>
      <c r="C37" s="133">
        <v>0.008453390675935942</v>
      </c>
      <c r="D37" s="94" t="s">
        <v>650</v>
      </c>
      <c r="E37" s="94" t="b">
        <v>0</v>
      </c>
      <c r="F37" s="94" t="b">
        <v>0</v>
      </c>
      <c r="G37" s="94" t="b">
        <v>0</v>
      </c>
    </row>
    <row r="38" spans="1:7" ht="15">
      <c r="A38" s="94" t="s">
        <v>626</v>
      </c>
      <c r="B38" s="94">
        <v>3</v>
      </c>
      <c r="C38" s="133">
        <v>0.008453390675935942</v>
      </c>
      <c r="D38" s="94" t="s">
        <v>650</v>
      </c>
      <c r="E38" s="94" t="b">
        <v>0</v>
      </c>
      <c r="F38" s="94" t="b">
        <v>0</v>
      </c>
      <c r="G38" s="94" t="b">
        <v>0</v>
      </c>
    </row>
    <row r="39" spans="1:7" ht="15">
      <c r="A39" s="94" t="s">
        <v>627</v>
      </c>
      <c r="B39" s="94">
        <v>3</v>
      </c>
      <c r="C39" s="133">
        <v>0.008453390675935942</v>
      </c>
      <c r="D39" s="94" t="s">
        <v>650</v>
      </c>
      <c r="E39" s="94" t="b">
        <v>1</v>
      </c>
      <c r="F39" s="94" t="b">
        <v>0</v>
      </c>
      <c r="G39" s="94" t="b">
        <v>0</v>
      </c>
    </row>
    <row r="40" spans="1:7" ht="15">
      <c r="A40" s="94" t="s">
        <v>628</v>
      </c>
      <c r="B40" s="94">
        <v>3</v>
      </c>
      <c r="C40" s="133">
        <v>0.008453390675935942</v>
      </c>
      <c r="D40" s="94" t="s">
        <v>650</v>
      </c>
      <c r="E40" s="94" t="b">
        <v>0</v>
      </c>
      <c r="F40" s="94" t="b">
        <v>0</v>
      </c>
      <c r="G40" s="94" t="b">
        <v>0</v>
      </c>
    </row>
    <row r="41" spans="1:7" ht="15">
      <c r="A41" s="94" t="s">
        <v>629</v>
      </c>
      <c r="B41" s="94">
        <v>3</v>
      </c>
      <c r="C41" s="133">
        <v>0.008453390675935942</v>
      </c>
      <c r="D41" s="94" t="s">
        <v>650</v>
      </c>
      <c r="E41" s="94" t="b">
        <v>0</v>
      </c>
      <c r="F41" s="94" t="b">
        <v>0</v>
      </c>
      <c r="G41" s="94" t="b">
        <v>0</v>
      </c>
    </row>
    <row r="42" spans="1:7" ht="15">
      <c r="A42" s="94" t="s">
        <v>630</v>
      </c>
      <c r="B42" s="94">
        <v>3</v>
      </c>
      <c r="C42" s="133">
        <v>0.008453390675935942</v>
      </c>
      <c r="D42" s="94" t="s">
        <v>650</v>
      </c>
      <c r="E42" s="94" t="b">
        <v>0</v>
      </c>
      <c r="F42" s="94" t="b">
        <v>0</v>
      </c>
      <c r="G42" s="94" t="b">
        <v>0</v>
      </c>
    </row>
    <row r="43" spans="1:7" ht="15">
      <c r="A43" s="94" t="s">
        <v>631</v>
      </c>
      <c r="B43" s="94">
        <v>3</v>
      </c>
      <c r="C43" s="133">
        <v>0.008453390675935942</v>
      </c>
      <c r="D43" s="94" t="s">
        <v>650</v>
      </c>
      <c r="E43" s="94" t="b">
        <v>0</v>
      </c>
      <c r="F43" s="94" t="b">
        <v>0</v>
      </c>
      <c r="G43" s="94" t="b">
        <v>0</v>
      </c>
    </row>
    <row r="44" spans="1:7" ht="15">
      <c r="A44" s="94" t="s">
        <v>632</v>
      </c>
      <c r="B44" s="94">
        <v>2</v>
      </c>
      <c r="C44" s="133">
        <v>0.007193923510113766</v>
      </c>
      <c r="D44" s="94" t="s">
        <v>650</v>
      </c>
      <c r="E44" s="94" t="b">
        <v>0</v>
      </c>
      <c r="F44" s="94" t="b">
        <v>0</v>
      </c>
      <c r="G44" s="94" t="b">
        <v>0</v>
      </c>
    </row>
    <row r="45" spans="1:7" ht="15">
      <c r="A45" s="94" t="s">
        <v>633</v>
      </c>
      <c r="B45" s="94">
        <v>2</v>
      </c>
      <c r="C45" s="133">
        <v>0.007193923510113766</v>
      </c>
      <c r="D45" s="94" t="s">
        <v>650</v>
      </c>
      <c r="E45" s="94" t="b">
        <v>0</v>
      </c>
      <c r="F45" s="94" t="b">
        <v>0</v>
      </c>
      <c r="G45" s="94" t="b">
        <v>0</v>
      </c>
    </row>
    <row r="46" spans="1:7" ht="15">
      <c r="A46" s="94" t="s">
        <v>634</v>
      </c>
      <c r="B46" s="94">
        <v>2</v>
      </c>
      <c r="C46" s="133">
        <v>0.007193923510113766</v>
      </c>
      <c r="D46" s="94" t="s">
        <v>650</v>
      </c>
      <c r="E46" s="94" t="b">
        <v>0</v>
      </c>
      <c r="F46" s="94" t="b">
        <v>0</v>
      </c>
      <c r="G46" s="94" t="b">
        <v>0</v>
      </c>
    </row>
    <row r="47" spans="1:7" ht="15">
      <c r="A47" s="94" t="s">
        <v>635</v>
      </c>
      <c r="B47" s="94">
        <v>2</v>
      </c>
      <c r="C47" s="133">
        <v>0.007193923510113766</v>
      </c>
      <c r="D47" s="94" t="s">
        <v>650</v>
      </c>
      <c r="E47" s="94" t="b">
        <v>0</v>
      </c>
      <c r="F47" s="94" t="b">
        <v>0</v>
      </c>
      <c r="G47" s="94" t="b">
        <v>0</v>
      </c>
    </row>
    <row r="48" spans="1:7" ht="15">
      <c r="A48" s="94" t="s">
        <v>636</v>
      </c>
      <c r="B48" s="94">
        <v>2</v>
      </c>
      <c r="C48" s="133">
        <v>0.007193923510113766</v>
      </c>
      <c r="D48" s="94" t="s">
        <v>650</v>
      </c>
      <c r="E48" s="94" t="b">
        <v>0</v>
      </c>
      <c r="F48" s="94" t="b">
        <v>0</v>
      </c>
      <c r="G48" s="94" t="b">
        <v>0</v>
      </c>
    </row>
    <row r="49" spans="1:7" ht="15">
      <c r="A49" s="94" t="s">
        <v>637</v>
      </c>
      <c r="B49" s="94">
        <v>2</v>
      </c>
      <c r="C49" s="133">
        <v>0.007193923510113766</v>
      </c>
      <c r="D49" s="94" t="s">
        <v>650</v>
      </c>
      <c r="E49" s="94" t="b">
        <v>0</v>
      </c>
      <c r="F49" s="94" t="b">
        <v>0</v>
      </c>
      <c r="G49" s="94" t="b">
        <v>0</v>
      </c>
    </row>
    <row r="50" spans="1:7" ht="15">
      <c r="A50" s="94" t="s">
        <v>638</v>
      </c>
      <c r="B50" s="94">
        <v>2</v>
      </c>
      <c r="C50" s="133">
        <v>0.007193923510113766</v>
      </c>
      <c r="D50" s="94" t="s">
        <v>650</v>
      </c>
      <c r="E50" s="94" t="b">
        <v>0</v>
      </c>
      <c r="F50" s="94" t="b">
        <v>0</v>
      </c>
      <c r="G50" s="94" t="b">
        <v>0</v>
      </c>
    </row>
    <row r="51" spans="1:7" ht="15">
      <c r="A51" s="94" t="s">
        <v>639</v>
      </c>
      <c r="B51" s="94">
        <v>2</v>
      </c>
      <c r="C51" s="133">
        <v>0.007193923510113766</v>
      </c>
      <c r="D51" s="94" t="s">
        <v>650</v>
      </c>
      <c r="E51" s="94" t="b">
        <v>0</v>
      </c>
      <c r="F51" s="94" t="b">
        <v>0</v>
      </c>
      <c r="G51" s="94" t="b">
        <v>0</v>
      </c>
    </row>
    <row r="52" spans="1:7" ht="15">
      <c r="A52" s="94" t="s">
        <v>640</v>
      </c>
      <c r="B52" s="94">
        <v>2</v>
      </c>
      <c r="C52" s="133">
        <v>0.007193923510113766</v>
      </c>
      <c r="D52" s="94" t="s">
        <v>650</v>
      </c>
      <c r="E52" s="94" t="b">
        <v>0</v>
      </c>
      <c r="F52" s="94" t="b">
        <v>0</v>
      </c>
      <c r="G52" s="94" t="b">
        <v>0</v>
      </c>
    </row>
    <row r="53" spans="1:7" ht="15">
      <c r="A53" s="94" t="s">
        <v>513</v>
      </c>
      <c r="B53" s="94">
        <v>2</v>
      </c>
      <c r="C53" s="133">
        <v>0.007193923510113766</v>
      </c>
      <c r="D53" s="94" t="s">
        <v>650</v>
      </c>
      <c r="E53" s="94" t="b">
        <v>0</v>
      </c>
      <c r="F53" s="94" t="b">
        <v>0</v>
      </c>
      <c r="G53" s="94" t="b">
        <v>0</v>
      </c>
    </row>
    <row r="54" spans="1:7" ht="15">
      <c r="A54" s="94" t="s">
        <v>514</v>
      </c>
      <c r="B54" s="94">
        <v>2</v>
      </c>
      <c r="C54" s="133">
        <v>0.007193923510113766</v>
      </c>
      <c r="D54" s="94" t="s">
        <v>650</v>
      </c>
      <c r="E54" s="94" t="b">
        <v>0</v>
      </c>
      <c r="F54" s="94" t="b">
        <v>0</v>
      </c>
      <c r="G54" s="94" t="b">
        <v>0</v>
      </c>
    </row>
    <row r="55" spans="1:7" ht="15">
      <c r="A55" s="94" t="s">
        <v>515</v>
      </c>
      <c r="B55" s="94">
        <v>2</v>
      </c>
      <c r="C55" s="133">
        <v>0.007193923510113766</v>
      </c>
      <c r="D55" s="94" t="s">
        <v>650</v>
      </c>
      <c r="E55" s="94" t="b">
        <v>0</v>
      </c>
      <c r="F55" s="94" t="b">
        <v>0</v>
      </c>
      <c r="G55" s="94" t="b">
        <v>0</v>
      </c>
    </row>
    <row r="56" spans="1:7" ht="15">
      <c r="A56" s="94" t="s">
        <v>516</v>
      </c>
      <c r="B56" s="94">
        <v>2</v>
      </c>
      <c r="C56" s="133">
        <v>0.007193923510113766</v>
      </c>
      <c r="D56" s="94" t="s">
        <v>650</v>
      </c>
      <c r="E56" s="94" t="b">
        <v>0</v>
      </c>
      <c r="F56" s="94" t="b">
        <v>0</v>
      </c>
      <c r="G56" s="94" t="b">
        <v>0</v>
      </c>
    </row>
    <row r="57" spans="1:7" ht="15">
      <c r="A57" s="94" t="s">
        <v>517</v>
      </c>
      <c r="B57" s="94">
        <v>2</v>
      </c>
      <c r="C57" s="133">
        <v>0.007193923510113766</v>
      </c>
      <c r="D57" s="94" t="s">
        <v>650</v>
      </c>
      <c r="E57" s="94" t="b">
        <v>0</v>
      </c>
      <c r="F57" s="94" t="b">
        <v>0</v>
      </c>
      <c r="G57" s="94" t="b">
        <v>0</v>
      </c>
    </row>
    <row r="58" spans="1:7" ht="15">
      <c r="A58" s="94" t="s">
        <v>518</v>
      </c>
      <c r="B58" s="94">
        <v>2</v>
      </c>
      <c r="C58" s="133">
        <v>0.007193923510113766</v>
      </c>
      <c r="D58" s="94" t="s">
        <v>650</v>
      </c>
      <c r="E58" s="94" t="b">
        <v>0</v>
      </c>
      <c r="F58" s="94" t="b">
        <v>0</v>
      </c>
      <c r="G58" s="94" t="b">
        <v>0</v>
      </c>
    </row>
    <row r="59" spans="1:7" ht="15">
      <c r="A59" s="94" t="s">
        <v>519</v>
      </c>
      <c r="B59" s="94">
        <v>2</v>
      </c>
      <c r="C59" s="133">
        <v>0.007193923510113766</v>
      </c>
      <c r="D59" s="94" t="s">
        <v>650</v>
      </c>
      <c r="E59" s="94" t="b">
        <v>0</v>
      </c>
      <c r="F59" s="94" t="b">
        <v>0</v>
      </c>
      <c r="G59" s="94" t="b">
        <v>0</v>
      </c>
    </row>
    <row r="60" spans="1:7" ht="15">
      <c r="A60" s="94" t="s">
        <v>520</v>
      </c>
      <c r="B60" s="94">
        <v>2</v>
      </c>
      <c r="C60" s="133">
        <v>0.007193923510113766</v>
      </c>
      <c r="D60" s="94" t="s">
        <v>650</v>
      </c>
      <c r="E60" s="94" t="b">
        <v>0</v>
      </c>
      <c r="F60" s="94" t="b">
        <v>0</v>
      </c>
      <c r="G60" s="94" t="b">
        <v>0</v>
      </c>
    </row>
    <row r="61" spans="1:7" ht="15">
      <c r="A61" s="94" t="s">
        <v>641</v>
      </c>
      <c r="B61" s="94">
        <v>2</v>
      </c>
      <c r="C61" s="133">
        <v>0.007193923510113766</v>
      </c>
      <c r="D61" s="94" t="s">
        <v>650</v>
      </c>
      <c r="E61" s="94" t="b">
        <v>0</v>
      </c>
      <c r="F61" s="94" t="b">
        <v>0</v>
      </c>
      <c r="G61" s="94" t="b">
        <v>0</v>
      </c>
    </row>
    <row r="62" spans="1:7" ht="15">
      <c r="A62" s="94" t="s">
        <v>642</v>
      </c>
      <c r="B62" s="94">
        <v>2</v>
      </c>
      <c r="C62" s="133">
        <v>0.007193923510113766</v>
      </c>
      <c r="D62" s="94" t="s">
        <v>650</v>
      </c>
      <c r="E62" s="94" t="b">
        <v>0</v>
      </c>
      <c r="F62" s="94" t="b">
        <v>0</v>
      </c>
      <c r="G62" s="94" t="b">
        <v>0</v>
      </c>
    </row>
    <row r="63" spans="1:7" ht="15">
      <c r="A63" s="94" t="s">
        <v>643</v>
      </c>
      <c r="B63" s="94">
        <v>2</v>
      </c>
      <c r="C63" s="133">
        <v>0.007193923510113766</v>
      </c>
      <c r="D63" s="94" t="s">
        <v>650</v>
      </c>
      <c r="E63" s="94" t="b">
        <v>0</v>
      </c>
      <c r="F63" s="94" t="b">
        <v>0</v>
      </c>
      <c r="G63" s="94" t="b">
        <v>0</v>
      </c>
    </row>
    <row r="64" spans="1:7" ht="15">
      <c r="A64" s="94" t="s">
        <v>644</v>
      </c>
      <c r="B64" s="94">
        <v>2</v>
      </c>
      <c r="C64" s="133">
        <v>0.007193923510113766</v>
      </c>
      <c r="D64" s="94" t="s">
        <v>650</v>
      </c>
      <c r="E64" s="94" t="b">
        <v>0</v>
      </c>
      <c r="F64" s="94" t="b">
        <v>0</v>
      </c>
      <c r="G64" s="94" t="b">
        <v>0</v>
      </c>
    </row>
    <row r="65" spans="1:7" ht="15">
      <c r="A65" s="94" t="s">
        <v>645</v>
      </c>
      <c r="B65" s="94">
        <v>2</v>
      </c>
      <c r="C65" s="133">
        <v>0.007193923510113766</v>
      </c>
      <c r="D65" s="94" t="s">
        <v>650</v>
      </c>
      <c r="E65" s="94" t="b">
        <v>0</v>
      </c>
      <c r="F65" s="94" t="b">
        <v>0</v>
      </c>
      <c r="G65" s="94" t="b">
        <v>0</v>
      </c>
    </row>
    <row r="66" spans="1:7" ht="15">
      <c r="A66" s="94" t="s">
        <v>646</v>
      </c>
      <c r="B66" s="94">
        <v>2</v>
      </c>
      <c r="C66" s="133">
        <v>0.007193923510113766</v>
      </c>
      <c r="D66" s="94" t="s">
        <v>650</v>
      </c>
      <c r="E66" s="94" t="b">
        <v>0</v>
      </c>
      <c r="F66" s="94" t="b">
        <v>0</v>
      </c>
      <c r="G66" s="94" t="b">
        <v>0</v>
      </c>
    </row>
    <row r="67" spans="1:7" ht="15">
      <c r="A67" s="94" t="s">
        <v>647</v>
      </c>
      <c r="B67" s="94">
        <v>2</v>
      </c>
      <c r="C67" s="133">
        <v>0.007193923510113766</v>
      </c>
      <c r="D67" s="94" t="s">
        <v>650</v>
      </c>
      <c r="E67" s="94" t="b">
        <v>0</v>
      </c>
      <c r="F67" s="94" t="b">
        <v>0</v>
      </c>
      <c r="G67" s="94" t="b">
        <v>0</v>
      </c>
    </row>
    <row r="68" spans="1:7" ht="15">
      <c r="A68" s="94" t="s">
        <v>497</v>
      </c>
      <c r="B68" s="94">
        <v>8</v>
      </c>
      <c r="C68" s="133">
        <v>0.005605751932575208</v>
      </c>
      <c r="D68" s="94" t="s">
        <v>447</v>
      </c>
      <c r="E68" s="94" t="b">
        <v>0</v>
      </c>
      <c r="F68" s="94" t="b">
        <v>0</v>
      </c>
      <c r="G68" s="94" t="b">
        <v>0</v>
      </c>
    </row>
    <row r="69" spans="1:7" ht="15">
      <c r="A69" s="94" t="s">
        <v>496</v>
      </c>
      <c r="B69" s="94">
        <v>5</v>
      </c>
      <c r="C69" s="133">
        <v>0.0035035949578595053</v>
      </c>
      <c r="D69" s="94" t="s">
        <v>447</v>
      </c>
      <c r="E69" s="94" t="b">
        <v>0</v>
      </c>
      <c r="F69" s="94" t="b">
        <v>0</v>
      </c>
      <c r="G69" s="94" t="b">
        <v>0</v>
      </c>
    </row>
    <row r="70" spans="1:7" ht="15">
      <c r="A70" s="94" t="s">
        <v>499</v>
      </c>
      <c r="B70" s="94">
        <v>4</v>
      </c>
      <c r="C70" s="133">
        <v>0.016889247954678315</v>
      </c>
      <c r="D70" s="94" t="s">
        <v>447</v>
      </c>
      <c r="E70" s="94" t="b">
        <v>0</v>
      </c>
      <c r="F70" s="94" t="b">
        <v>0</v>
      </c>
      <c r="G70" s="94" t="b">
        <v>0</v>
      </c>
    </row>
    <row r="71" spans="1:7" ht="15">
      <c r="A71" s="94" t="s">
        <v>502</v>
      </c>
      <c r="B71" s="94">
        <v>3</v>
      </c>
      <c r="C71" s="133">
        <v>0.007991946787539323</v>
      </c>
      <c r="D71" s="94" t="s">
        <v>447</v>
      </c>
      <c r="E71" s="94" t="b">
        <v>0</v>
      </c>
      <c r="F71" s="94" t="b">
        <v>0</v>
      </c>
      <c r="G71" s="94" t="b">
        <v>0</v>
      </c>
    </row>
    <row r="72" spans="1:7" ht="15">
      <c r="A72" s="94" t="s">
        <v>252</v>
      </c>
      <c r="B72" s="94">
        <v>3</v>
      </c>
      <c r="C72" s="133">
        <v>0.007991946787539323</v>
      </c>
      <c r="D72" s="94" t="s">
        <v>447</v>
      </c>
      <c r="E72" s="94" t="b">
        <v>0</v>
      </c>
      <c r="F72" s="94" t="b">
        <v>0</v>
      </c>
      <c r="G72" s="94" t="b">
        <v>0</v>
      </c>
    </row>
    <row r="73" spans="1:7" ht="15">
      <c r="A73" s="94" t="s">
        <v>259</v>
      </c>
      <c r="B73" s="94">
        <v>3</v>
      </c>
      <c r="C73" s="133">
        <v>0.007991946787539323</v>
      </c>
      <c r="D73" s="94" t="s">
        <v>447</v>
      </c>
      <c r="E73" s="94" t="b">
        <v>0</v>
      </c>
      <c r="F73" s="94" t="b">
        <v>0</v>
      </c>
      <c r="G73" s="94" t="b">
        <v>0</v>
      </c>
    </row>
    <row r="74" spans="1:7" ht="15">
      <c r="A74" s="94" t="s">
        <v>503</v>
      </c>
      <c r="B74" s="94">
        <v>3</v>
      </c>
      <c r="C74" s="133">
        <v>0.007991946787539323</v>
      </c>
      <c r="D74" s="94" t="s">
        <v>447</v>
      </c>
      <c r="E74" s="94" t="b">
        <v>0</v>
      </c>
      <c r="F74" s="94" t="b">
        <v>0</v>
      </c>
      <c r="G74" s="94" t="b">
        <v>0</v>
      </c>
    </row>
    <row r="75" spans="1:7" ht="15">
      <c r="A75" s="94" t="s">
        <v>504</v>
      </c>
      <c r="B75" s="94">
        <v>3</v>
      </c>
      <c r="C75" s="133">
        <v>0.007991946787539323</v>
      </c>
      <c r="D75" s="94" t="s">
        <v>447</v>
      </c>
      <c r="E75" s="94" t="b">
        <v>0</v>
      </c>
      <c r="F75" s="94" t="b">
        <v>0</v>
      </c>
      <c r="G75" s="94" t="b">
        <v>0</v>
      </c>
    </row>
    <row r="76" spans="1:7" ht="15">
      <c r="A76" s="94" t="s">
        <v>253</v>
      </c>
      <c r="B76" s="94">
        <v>3</v>
      </c>
      <c r="C76" s="133">
        <v>0.007991946787539323</v>
      </c>
      <c r="D76" s="94" t="s">
        <v>447</v>
      </c>
      <c r="E76" s="94" t="b">
        <v>0</v>
      </c>
      <c r="F76" s="94" t="b">
        <v>0</v>
      </c>
      <c r="G76" s="94" t="b">
        <v>0</v>
      </c>
    </row>
    <row r="77" spans="1:7" ht="15">
      <c r="A77" s="94" t="s">
        <v>258</v>
      </c>
      <c r="B77" s="94">
        <v>3</v>
      </c>
      <c r="C77" s="133">
        <v>0.007991946787539323</v>
      </c>
      <c r="D77" s="94" t="s">
        <v>447</v>
      </c>
      <c r="E77" s="94" t="b">
        <v>0</v>
      </c>
      <c r="F77" s="94" t="b">
        <v>0</v>
      </c>
      <c r="G77" s="94" t="b">
        <v>0</v>
      </c>
    </row>
    <row r="78" spans="1:7" ht="15">
      <c r="A78" s="94" t="s">
        <v>255</v>
      </c>
      <c r="B78" s="94">
        <v>3</v>
      </c>
      <c r="C78" s="133">
        <v>0.007991946787539323</v>
      </c>
      <c r="D78" s="94" t="s">
        <v>447</v>
      </c>
      <c r="E78" s="94" t="b">
        <v>0</v>
      </c>
      <c r="F78" s="94" t="b">
        <v>0</v>
      </c>
      <c r="G78" s="94" t="b">
        <v>0</v>
      </c>
    </row>
    <row r="79" spans="1:7" ht="15">
      <c r="A79" s="94" t="s">
        <v>622</v>
      </c>
      <c r="B79" s="94">
        <v>3</v>
      </c>
      <c r="C79" s="133">
        <v>0.007991946787539323</v>
      </c>
      <c r="D79" s="94" t="s">
        <v>447</v>
      </c>
      <c r="E79" s="94" t="b">
        <v>0</v>
      </c>
      <c r="F79" s="94" t="b">
        <v>0</v>
      </c>
      <c r="G79" s="94" t="b">
        <v>0</v>
      </c>
    </row>
    <row r="80" spans="1:7" ht="15">
      <c r="A80" s="94" t="s">
        <v>623</v>
      </c>
      <c r="B80" s="94">
        <v>3</v>
      </c>
      <c r="C80" s="133">
        <v>0.007991946787539323</v>
      </c>
      <c r="D80" s="94" t="s">
        <v>447</v>
      </c>
      <c r="E80" s="94" t="b">
        <v>0</v>
      </c>
      <c r="F80" s="94" t="b">
        <v>0</v>
      </c>
      <c r="G80" s="94" t="b">
        <v>0</v>
      </c>
    </row>
    <row r="81" spans="1:7" ht="15">
      <c r="A81" s="94" t="s">
        <v>624</v>
      </c>
      <c r="B81" s="94">
        <v>3</v>
      </c>
      <c r="C81" s="133">
        <v>0.007991946787539323</v>
      </c>
      <c r="D81" s="94" t="s">
        <v>447</v>
      </c>
      <c r="E81" s="94" t="b">
        <v>0</v>
      </c>
      <c r="F81" s="94" t="b">
        <v>0</v>
      </c>
      <c r="G81" s="94" t="b">
        <v>0</v>
      </c>
    </row>
    <row r="82" spans="1:7" ht="15">
      <c r="A82" s="94" t="s">
        <v>625</v>
      </c>
      <c r="B82" s="94">
        <v>3</v>
      </c>
      <c r="C82" s="133">
        <v>0.007991946787539323</v>
      </c>
      <c r="D82" s="94" t="s">
        <v>447</v>
      </c>
      <c r="E82" s="94" t="b">
        <v>0</v>
      </c>
      <c r="F82" s="94" t="b">
        <v>0</v>
      </c>
      <c r="G82" s="94" t="b">
        <v>0</v>
      </c>
    </row>
    <row r="83" spans="1:7" ht="15">
      <c r="A83" s="94" t="s">
        <v>626</v>
      </c>
      <c r="B83" s="94">
        <v>3</v>
      </c>
      <c r="C83" s="133">
        <v>0.007991946787539323</v>
      </c>
      <c r="D83" s="94" t="s">
        <v>447</v>
      </c>
      <c r="E83" s="94" t="b">
        <v>0</v>
      </c>
      <c r="F83" s="94" t="b">
        <v>0</v>
      </c>
      <c r="G83" s="94" t="b">
        <v>0</v>
      </c>
    </row>
    <row r="84" spans="1:7" ht="15">
      <c r="A84" s="94" t="s">
        <v>627</v>
      </c>
      <c r="B84" s="94">
        <v>3</v>
      </c>
      <c r="C84" s="133">
        <v>0.007991946787539323</v>
      </c>
      <c r="D84" s="94" t="s">
        <v>447</v>
      </c>
      <c r="E84" s="94" t="b">
        <v>1</v>
      </c>
      <c r="F84" s="94" t="b">
        <v>0</v>
      </c>
      <c r="G84" s="94" t="b">
        <v>0</v>
      </c>
    </row>
    <row r="85" spans="1:7" ht="15">
      <c r="A85" s="94" t="s">
        <v>628</v>
      </c>
      <c r="B85" s="94">
        <v>3</v>
      </c>
      <c r="C85" s="133">
        <v>0.007991946787539323</v>
      </c>
      <c r="D85" s="94" t="s">
        <v>447</v>
      </c>
      <c r="E85" s="94" t="b">
        <v>0</v>
      </c>
      <c r="F85" s="94" t="b">
        <v>0</v>
      </c>
      <c r="G85" s="94" t="b">
        <v>0</v>
      </c>
    </row>
    <row r="86" spans="1:7" ht="15">
      <c r="A86" s="94" t="s">
        <v>629</v>
      </c>
      <c r="B86" s="94">
        <v>3</v>
      </c>
      <c r="C86" s="133">
        <v>0.007991946787539323</v>
      </c>
      <c r="D86" s="94" t="s">
        <v>447</v>
      </c>
      <c r="E86" s="94" t="b">
        <v>0</v>
      </c>
      <c r="F86" s="94" t="b">
        <v>0</v>
      </c>
      <c r="G86" s="94" t="b">
        <v>0</v>
      </c>
    </row>
    <row r="87" spans="1:7" ht="15">
      <c r="A87" s="94" t="s">
        <v>630</v>
      </c>
      <c r="B87" s="94">
        <v>3</v>
      </c>
      <c r="C87" s="133">
        <v>0.007991946787539323</v>
      </c>
      <c r="D87" s="94" t="s">
        <v>447</v>
      </c>
      <c r="E87" s="94" t="b">
        <v>0</v>
      </c>
      <c r="F87" s="94" t="b">
        <v>0</v>
      </c>
      <c r="G87" s="94" t="b">
        <v>0</v>
      </c>
    </row>
    <row r="88" spans="1:7" ht="15">
      <c r="A88" s="94" t="s">
        <v>631</v>
      </c>
      <c r="B88" s="94">
        <v>3</v>
      </c>
      <c r="C88" s="133">
        <v>0.007991946787539323</v>
      </c>
      <c r="D88" s="94" t="s">
        <v>447</v>
      </c>
      <c r="E88" s="94" t="b">
        <v>0</v>
      </c>
      <c r="F88" s="94" t="b">
        <v>0</v>
      </c>
      <c r="G88" s="94" t="b">
        <v>0</v>
      </c>
    </row>
    <row r="89" spans="1:7" ht="15">
      <c r="A89" s="94" t="s">
        <v>498</v>
      </c>
      <c r="B89" s="94">
        <v>3</v>
      </c>
      <c r="C89" s="133">
        <v>0.007991946787539323</v>
      </c>
      <c r="D89" s="94" t="s">
        <v>447</v>
      </c>
      <c r="E89" s="94" t="b">
        <v>0</v>
      </c>
      <c r="F89" s="94" t="b">
        <v>0</v>
      </c>
      <c r="G89" s="94" t="b">
        <v>0</v>
      </c>
    </row>
    <row r="90" spans="1:7" ht="15">
      <c r="A90" s="94" t="s">
        <v>500</v>
      </c>
      <c r="B90" s="94">
        <v>2</v>
      </c>
      <c r="C90" s="133">
        <v>0.008444623977339158</v>
      </c>
      <c r="D90" s="94" t="s">
        <v>447</v>
      </c>
      <c r="E90" s="94" t="b">
        <v>0</v>
      </c>
      <c r="F90" s="94" t="b">
        <v>0</v>
      </c>
      <c r="G90" s="94" t="b">
        <v>0</v>
      </c>
    </row>
    <row r="91" spans="1:7" ht="15">
      <c r="A91" s="94" t="s">
        <v>506</v>
      </c>
      <c r="B91" s="94">
        <v>2</v>
      </c>
      <c r="C91" s="133">
        <v>0.008444623977339158</v>
      </c>
      <c r="D91" s="94" t="s">
        <v>447</v>
      </c>
      <c r="E91" s="94" t="b">
        <v>0</v>
      </c>
      <c r="F91" s="94" t="b">
        <v>0</v>
      </c>
      <c r="G91" s="94" t="b">
        <v>0</v>
      </c>
    </row>
    <row r="92" spans="1:7" ht="15">
      <c r="A92" s="94" t="s">
        <v>507</v>
      </c>
      <c r="B92" s="94">
        <v>2</v>
      </c>
      <c r="C92" s="133">
        <v>0.008444623977339158</v>
      </c>
      <c r="D92" s="94" t="s">
        <v>447</v>
      </c>
      <c r="E92" s="94" t="b">
        <v>0</v>
      </c>
      <c r="F92" s="94" t="b">
        <v>0</v>
      </c>
      <c r="G92" s="94" t="b">
        <v>0</v>
      </c>
    </row>
    <row r="93" spans="1:7" ht="15">
      <c r="A93" s="94" t="s">
        <v>508</v>
      </c>
      <c r="B93" s="94">
        <v>2</v>
      </c>
      <c r="C93" s="133">
        <v>0.008444623977339158</v>
      </c>
      <c r="D93" s="94" t="s">
        <v>447</v>
      </c>
      <c r="E93" s="94" t="b">
        <v>0</v>
      </c>
      <c r="F93" s="94" t="b">
        <v>0</v>
      </c>
      <c r="G93" s="94" t="b">
        <v>0</v>
      </c>
    </row>
    <row r="94" spans="1:7" ht="15">
      <c r="A94" s="94" t="s">
        <v>509</v>
      </c>
      <c r="B94" s="94">
        <v>2</v>
      </c>
      <c r="C94" s="133">
        <v>0.008444623977339158</v>
      </c>
      <c r="D94" s="94" t="s">
        <v>447</v>
      </c>
      <c r="E94" s="94" t="b">
        <v>0</v>
      </c>
      <c r="F94" s="94" t="b">
        <v>0</v>
      </c>
      <c r="G94" s="94" t="b">
        <v>0</v>
      </c>
    </row>
    <row r="95" spans="1:7" ht="15">
      <c r="A95" s="94" t="s">
        <v>510</v>
      </c>
      <c r="B95" s="94">
        <v>2</v>
      </c>
      <c r="C95" s="133">
        <v>0.008444623977339158</v>
      </c>
      <c r="D95" s="94" t="s">
        <v>447</v>
      </c>
      <c r="E95" s="94" t="b">
        <v>0</v>
      </c>
      <c r="F95" s="94" t="b">
        <v>0</v>
      </c>
      <c r="G95" s="94" t="b">
        <v>0</v>
      </c>
    </row>
    <row r="96" spans="1:7" ht="15">
      <c r="A96" s="94" t="s">
        <v>511</v>
      </c>
      <c r="B96" s="94">
        <v>2</v>
      </c>
      <c r="C96" s="133">
        <v>0.008444623977339158</v>
      </c>
      <c r="D96" s="94" t="s">
        <v>447</v>
      </c>
      <c r="E96" s="94" t="b">
        <v>0</v>
      </c>
      <c r="F96" s="94" t="b">
        <v>0</v>
      </c>
      <c r="G96" s="94" t="b">
        <v>0</v>
      </c>
    </row>
    <row r="97" spans="1:7" ht="15">
      <c r="A97" s="94" t="s">
        <v>615</v>
      </c>
      <c r="B97" s="94">
        <v>2</v>
      </c>
      <c r="C97" s="133">
        <v>0.008444623977339158</v>
      </c>
      <c r="D97" s="94" t="s">
        <v>447</v>
      </c>
      <c r="E97" s="94" t="b">
        <v>0</v>
      </c>
      <c r="F97" s="94" t="b">
        <v>0</v>
      </c>
      <c r="G97" s="94" t="b">
        <v>0</v>
      </c>
    </row>
    <row r="98" spans="1:7" ht="15">
      <c r="A98" s="94" t="s">
        <v>257</v>
      </c>
      <c r="B98" s="94">
        <v>2</v>
      </c>
      <c r="C98" s="133">
        <v>0.008444623977339158</v>
      </c>
      <c r="D98" s="94" t="s">
        <v>447</v>
      </c>
      <c r="E98" s="94" t="b">
        <v>0</v>
      </c>
      <c r="F98" s="94" t="b">
        <v>0</v>
      </c>
      <c r="G98" s="94" t="b">
        <v>0</v>
      </c>
    </row>
    <row r="99" spans="1:7" ht="15">
      <c r="A99" s="94" t="s">
        <v>616</v>
      </c>
      <c r="B99" s="94">
        <v>2</v>
      </c>
      <c r="C99" s="133">
        <v>0.008444623977339158</v>
      </c>
      <c r="D99" s="94" t="s">
        <v>447</v>
      </c>
      <c r="E99" s="94" t="b">
        <v>0</v>
      </c>
      <c r="F99" s="94" t="b">
        <v>0</v>
      </c>
      <c r="G99" s="94" t="b">
        <v>0</v>
      </c>
    </row>
    <row r="100" spans="1:7" ht="15">
      <c r="A100" s="94" t="s">
        <v>617</v>
      </c>
      <c r="B100" s="94">
        <v>2</v>
      </c>
      <c r="C100" s="133">
        <v>0.008444623977339158</v>
      </c>
      <c r="D100" s="94" t="s">
        <v>447</v>
      </c>
      <c r="E100" s="94" t="b">
        <v>0</v>
      </c>
      <c r="F100" s="94" t="b">
        <v>0</v>
      </c>
      <c r="G100" s="94" t="b">
        <v>0</v>
      </c>
    </row>
    <row r="101" spans="1:7" ht="15">
      <c r="A101" s="94" t="s">
        <v>618</v>
      </c>
      <c r="B101" s="94">
        <v>2</v>
      </c>
      <c r="C101" s="133">
        <v>0.008444623977339158</v>
      </c>
      <c r="D101" s="94" t="s">
        <v>447</v>
      </c>
      <c r="E101" s="94" t="b">
        <v>0</v>
      </c>
      <c r="F101" s="94" t="b">
        <v>0</v>
      </c>
      <c r="G101" s="94" t="b">
        <v>0</v>
      </c>
    </row>
    <row r="102" spans="1:7" ht="15">
      <c r="A102" s="94" t="s">
        <v>619</v>
      </c>
      <c r="B102" s="94">
        <v>2</v>
      </c>
      <c r="C102" s="133">
        <v>0.008444623977339158</v>
      </c>
      <c r="D102" s="94" t="s">
        <v>447</v>
      </c>
      <c r="E102" s="94" t="b">
        <v>0</v>
      </c>
      <c r="F102" s="94" t="b">
        <v>0</v>
      </c>
      <c r="G102" s="94" t="b">
        <v>0</v>
      </c>
    </row>
    <row r="103" spans="1:7" ht="15">
      <c r="A103" s="94" t="s">
        <v>620</v>
      </c>
      <c r="B103" s="94">
        <v>2</v>
      </c>
      <c r="C103" s="133">
        <v>0.008444623977339158</v>
      </c>
      <c r="D103" s="94" t="s">
        <v>447</v>
      </c>
      <c r="E103" s="94" t="b">
        <v>0</v>
      </c>
      <c r="F103" s="94" t="b">
        <v>0</v>
      </c>
      <c r="G103" s="94" t="b">
        <v>0</v>
      </c>
    </row>
    <row r="104" spans="1:7" ht="15">
      <c r="A104" s="94" t="s">
        <v>621</v>
      </c>
      <c r="B104" s="94">
        <v>2</v>
      </c>
      <c r="C104" s="133">
        <v>0.013772588502365374</v>
      </c>
      <c r="D104" s="94" t="s">
        <v>447</v>
      </c>
      <c r="E104" s="94" t="b">
        <v>0</v>
      </c>
      <c r="F104" s="94" t="b">
        <v>0</v>
      </c>
      <c r="G104" s="94" t="b">
        <v>0</v>
      </c>
    </row>
    <row r="105" spans="1:7" ht="15">
      <c r="A105" s="94" t="s">
        <v>499</v>
      </c>
      <c r="B105" s="94">
        <v>6</v>
      </c>
      <c r="C105" s="133">
        <v>0.010864237965939124</v>
      </c>
      <c r="D105" s="94" t="s">
        <v>448</v>
      </c>
      <c r="E105" s="94" t="b">
        <v>0</v>
      </c>
      <c r="F105" s="94" t="b">
        <v>0</v>
      </c>
      <c r="G105" s="94" t="b">
        <v>0</v>
      </c>
    </row>
    <row r="106" spans="1:7" ht="15">
      <c r="A106" s="94" t="s">
        <v>498</v>
      </c>
      <c r="B106" s="94">
        <v>4</v>
      </c>
      <c r="C106" s="133">
        <v>0</v>
      </c>
      <c r="D106" s="94" t="s">
        <v>448</v>
      </c>
      <c r="E106" s="94" t="b">
        <v>0</v>
      </c>
      <c r="F106" s="94" t="b">
        <v>0</v>
      </c>
      <c r="G106" s="94" t="b">
        <v>0</v>
      </c>
    </row>
    <row r="107" spans="1:7" ht="15">
      <c r="A107" s="94" t="s">
        <v>500</v>
      </c>
      <c r="B107" s="94">
        <v>3</v>
      </c>
      <c r="C107" s="133">
        <v>0.005432118982969562</v>
      </c>
      <c r="D107" s="94" t="s">
        <v>448</v>
      </c>
      <c r="E107" s="94" t="b">
        <v>0</v>
      </c>
      <c r="F107" s="94" t="b">
        <v>0</v>
      </c>
      <c r="G107" s="94" t="b">
        <v>0</v>
      </c>
    </row>
    <row r="108" spans="1:7" ht="15">
      <c r="A108" s="94" t="s">
        <v>506</v>
      </c>
      <c r="B108" s="94">
        <v>3</v>
      </c>
      <c r="C108" s="133">
        <v>0.005432118982969562</v>
      </c>
      <c r="D108" s="94" t="s">
        <v>448</v>
      </c>
      <c r="E108" s="94" t="b">
        <v>0</v>
      </c>
      <c r="F108" s="94" t="b">
        <v>0</v>
      </c>
      <c r="G108" s="94" t="b">
        <v>0</v>
      </c>
    </row>
    <row r="109" spans="1:7" ht="15">
      <c r="A109" s="94" t="s">
        <v>507</v>
      </c>
      <c r="B109" s="94">
        <v>3</v>
      </c>
      <c r="C109" s="133">
        <v>0.005432118982969562</v>
      </c>
      <c r="D109" s="94" t="s">
        <v>448</v>
      </c>
      <c r="E109" s="94" t="b">
        <v>0</v>
      </c>
      <c r="F109" s="94" t="b">
        <v>0</v>
      </c>
      <c r="G109" s="94" t="b">
        <v>0</v>
      </c>
    </row>
    <row r="110" spans="1:7" ht="15">
      <c r="A110" s="94" t="s">
        <v>508</v>
      </c>
      <c r="B110" s="94">
        <v>3</v>
      </c>
      <c r="C110" s="133">
        <v>0.005432118982969562</v>
      </c>
      <c r="D110" s="94" t="s">
        <v>448</v>
      </c>
      <c r="E110" s="94" t="b">
        <v>0</v>
      </c>
      <c r="F110" s="94" t="b">
        <v>0</v>
      </c>
      <c r="G110" s="94" t="b">
        <v>0</v>
      </c>
    </row>
    <row r="111" spans="1:7" ht="15">
      <c r="A111" s="94" t="s">
        <v>497</v>
      </c>
      <c r="B111" s="94">
        <v>3</v>
      </c>
      <c r="C111" s="133">
        <v>0.005432118982969562</v>
      </c>
      <c r="D111" s="94" t="s">
        <v>448</v>
      </c>
      <c r="E111" s="94" t="b">
        <v>0</v>
      </c>
      <c r="F111" s="94" t="b">
        <v>0</v>
      </c>
      <c r="G111" s="94" t="b">
        <v>0</v>
      </c>
    </row>
    <row r="112" spans="1:7" ht="15">
      <c r="A112" s="94" t="s">
        <v>509</v>
      </c>
      <c r="B112" s="94">
        <v>3</v>
      </c>
      <c r="C112" s="133">
        <v>0.005432118982969562</v>
      </c>
      <c r="D112" s="94" t="s">
        <v>448</v>
      </c>
      <c r="E112" s="94" t="b">
        <v>0</v>
      </c>
      <c r="F112" s="94" t="b">
        <v>0</v>
      </c>
      <c r="G112" s="94" t="b">
        <v>0</v>
      </c>
    </row>
    <row r="113" spans="1:7" ht="15">
      <c r="A113" s="94" t="s">
        <v>510</v>
      </c>
      <c r="B113" s="94">
        <v>3</v>
      </c>
      <c r="C113" s="133">
        <v>0.005432118982969562</v>
      </c>
      <c r="D113" s="94" t="s">
        <v>448</v>
      </c>
      <c r="E113" s="94" t="b">
        <v>0</v>
      </c>
      <c r="F113" s="94" t="b">
        <v>0</v>
      </c>
      <c r="G113" s="94" t="b">
        <v>0</v>
      </c>
    </row>
    <row r="114" spans="1:7" ht="15">
      <c r="A114" s="94" t="s">
        <v>511</v>
      </c>
      <c r="B114" s="94">
        <v>3</v>
      </c>
      <c r="C114" s="133">
        <v>0.005432118982969562</v>
      </c>
      <c r="D114" s="94" t="s">
        <v>448</v>
      </c>
      <c r="E114" s="94" t="b">
        <v>0</v>
      </c>
      <c r="F114" s="94" t="b">
        <v>0</v>
      </c>
      <c r="G114" s="94" t="b">
        <v>0</v>
      </c>
    </row>
    <row r="115" spans="1:7" ht="15">
      <c r="A115" s="94" t="s">
        <v>615</v>
      </c>
      <c r="B115" s="94">
        <v>3</v>
      </c>
      <c r="C115" s="133">
        <v>0.005432118982969562</v>
      </c>
      <c r="D115" s="94" t="s">
        <v>448</v>
      </c>
      <c r="E115" s="94" t="b">
        <v>0</v>
      </c>
      <c r="F115" s="94" t="b">
        <v>0</v>
      </c>
      <c r="G115" s="94" t="b">
        <v>0</v>
      </c>
    </row>
    <row r="116" spans="1:7" ht="15">
      <c r="A116" s="94" t="s">
        <v>257</v>
      </c>
      <c r="B116" s="94">
        <v>3</v>
      </c>
      <c r="C116" s="133">
        <v>0.005432118982969562</v>
      </c>
      <c r="D116" s="94" t="s">
        <v>448</v>
      </c>
      <c r="E116" s="94" t="b">
        <v>0</v>
      </c>
      <c r="F116" s="94" t="b">
        <v>0</v>
      </c>
      <c r="G116" s="94" t="b">
        <v>0</v>
      </c>
    </row>
    <row r="117" spans="1:7" ht="15">
      <c r="A117" s="94" t="s">
        <v>616</v>
      </c>
      <c r="B117" s="94">
        <v>3</v>
      </c>
      <c r="C117" s="133">
        <v>0.005432118982969562</v>
      </c>
      <c r="D117" s="94" t="s">
        <v>448</v>
      </c>
      <c r="E117" s="94" t="b">
        <v>0</v>
      </c>
      <c r="F117" s="94" t="b">
        <v>0</v>
      </c>
      <c r="G117" s="94" t="b">
        <v>0</v>
      </c>
    </row>
    <row r="118" spans="1:7" ht="15">
      <c r="A118" s="94" t="s">
        <v>617</v>
      </c>
      <c r="B118" s="94">
        <v>3</v>
      </c>
      <c r="C118" s="133">
        <v>0.005432118982969562</v>
      </c>
      <c r="D118" s="94" t="s">
        <v>448</v>
      </c>
      <c r="E118" s="94" t="b">
        <v>0</v>
      </c>
      <c r="F118" s="94" t="b">
        <v>0</v>
      </c>
      <c r="G118" s="94" t="b">
        <v>0</v>
      </c>
    </row>
    <row r="119" spans="1:7" ht="15">
      <c r="A119" s="94" t="s">
        <v>618</v>
      </c>
      <c r="B119" s="94">
        <v>3</v>
      </c>
      <c r="C119" s="133">
        <v>0.005432118982969562</v>
      </c>
      <c r="D119" s="94" t="s">
        <v>448</v>
      </c>
      <c r="E119" s="94" t="b">
        <v>0</v>
      </c>
      <c r="F119" s="94" t="b">
        <v>0</v>
      </c>
      <c r="G119" s="94" t="b">
        <v>0</v>
      </c>
    </row>
    <row r="120" spans="1:7" ht="15">
      <c r="A120" s="94" t="s">
        <v>619</v>
      </c>
      <c r="B120" s="94">
        <v>3</v>
      </c>
      <c r="C120" s="133">
        <v>0.005432118982969562</v>
      </c>
      <c r="D120" s="94" t="s">
        <v>448</v>
      </c>
      <c r="E120" s="94" t="b">
        <v>0</v>
      </c>
      <c r="F120" s="94" t="b">
        <v>0</v>
      </c>
      <c r="G120" s="94" t="b">
        <v>0</v>
      </c>
    </row>
    <row r="121" spans="1:7" ht="15">
      <c r="A121" s="94" t="s">
        <v>496</v>
      </c>
      <c r="B121" s="94">
        <v>3</v>
      </c>
      <c r="C121" s="133">
        <v>0.005432118982969562</v>
      </c>
      <c r="D121" s="94" t="s">
        <v>448</v>
      </c>
      <c r="E121" s="94" t="b">
        <v>0</v>
      </c>
      <c r="F121" s="94" t="b">
        <v>0</v>
      </c>
      <c r="G121" s="94" t="b">
        <v>0</v>
      </c>
    </row>
    <row r="122" spans="1:7" ht="15">
      <c r="A122" s="94" t="s">
        <v>620</v>
      </c>
      <c r="B122" s="94">
        <v>3</v>
      </c>
      <c r="C122" s="133">
        <v>0.005432118982969562</v>
      </c>
      <c r="D122" s="94" t="s">
        <v>448</v>
      </c>
      <c r="E122" s="94" t="b">
        <v>0</v>
      </c>
      <c r="F122" s="94" t="b">
        <v>0</v>
      </c>
      <c r="G122" s="94" t="b">
        <v>0</v>
      </c>
    </row>
    <row r="123" spans="1:7" ht="15">
      <c r="A123" s="94" t="s">
        <v>621</v>
      </c>
      <c r="B123" s="94">
        <v>2</v>
      </c>
      <c r="C123" s="133">
        <v>0.017451014241390214</v>
      </c>
      <c r="D123" s="94" t="s">
        <v>448</v>
      </c>
      <c r="E123" s="94" t="b">
        <v>0</v>
      </c>
      <c r="F123" s="94" t="b">
        <v>0</v>
      </c>
      <c r="G123" s="94" t="b">
        <v>0</v>
      </c>
    </row>
    <row r="124" spans="1:7" ht="15">
      <c r="A124" s="94" t="s">
        <v>513</v>
      </c>
      <c r="B124" s="94">
        <v>2</v>
      </c>
      <c r="C124" s="133">
        <v>0</v>
      </c>
      <c r="D124" s="94" t="s">
        <v>449</v>
      </c>
      <c r="E124" s="94" t="b">
        <v>0</v>
      </c>
      <c r="F124" s="94" t="b">
        <v>0</v>
      </c>
      <c r="G124" s="94" t="b">
        <v>0</v>
      </c>
    </row>
    <row r="125" spans="1:7" ht="15">
      <c r="A125" s="94" t="s">
        <v>514</v>
      </c>
      <c r="B125" s="94">
        <v>2</v>
      </c>
      <c r="C125" s="133">
        <v>0</v>
      </c>
      <c r="D125" s="94" t="s">
        <v>449</v>
      </c>
      <c r="E125" s="94" t="b">
        <v>0</v>
      </c>
      <c r="F125" s="94" t="b">
        <v>0</v>
      </c>
      <c r="G125" s="94" t="b">
        <v>0</v>
      </c>
    </row>
    <row r="126" spans="1:7" ht="15">
      <c r="A126" s="94" t="s">
        <v>496</v>
      </c>
      <c r="B126" s="94">
        <v>2</v>
      </c>
      <c r="C126" s="133">
        <v>0</v>
      </c>
      <c r="D126" s="94" t="s">
        <v>449</v>
      </c>
      <c r="E126" s="94" t="b">
        <v>0</v>
      </c>
      <c r="F126" s="94" t="b">
        <v>0</v>
      </c>
      <c r="G126" s="94" t="b">
        <v>0</v>
      </c>
    </row>
    <row r="127" spans="1:7" ht="15">
      <c r="A127" s="94" t="s">
        <v>498</v>
      </c>
      <c r="B127" s="94">
        <v>2</v>
      </c>
      <c r="C127" s="133">
        <v>0</v>
      </c>
      <c r="D127" s="94" t="s">
        <v>449</v>
      </c>
      <c r="E127" s="94" t="b">
        <v>0</v>
      </c>
      <c r="F127" s="94" t="b">
        <v>0</v>
      </c>
      <c r="G127" s="94" t="b">
        <v>0</v>
      </c>
    </row>
    <row r="128" spans="1:7" ht="15">
      <c r="A128" s="94" t="s">
        <v>515</v>
      </c>
      <c r="B128" s="94">
        <v>2</v>
      </c>
      <c r="C128" s="133">
        <v>0</v>
      </c>
      <c r="D128" s="94" t="s">
        <v>449</v>
      </c>
      <c r="E128" s="94" t="b">
        <v>0</v>
      </c>
      <c r="F128" s="94" t="b">
        <v>0</v>
      </c>
      <c r="G128" s="94" t="b">
        <v>0</v>
      </c>
    </row>
    <row r="129" spans="1:7" ht="15">
      <c r="A129" s="94" t="s">
        <v>516</v>
      </c>
      <c r="B129" s="94">
        <v>2</v>
      </c>
      <c r="C129" s="133">
        <v>0</v>
      </c>
      <c r="D129" s="94" t="s">
        <v>449</v>
      </c>
      <c r="E129" s="94" t="b">
        <v>0</v>
      </c>
      <c r="F129" s="94" t="b">
        <v>0</v>
      </c>
      <c r="G129" s="94" t="b">
        <v>0</v>
      </c>
    </row>
    <row r="130" spans="1:7" ht="15">
      <c r="A130" s="94" t="s">
        <v>517</v>
      </c>
      <c r="B130" s="94">
        <v>2</v>
      </c>
      <c r="C130" s="133">
        <v>0</v>
      </c>
      <c r="D130" s="94" t="s">
        <v>449</v>
      </c>
      <c r="E130" s="94" t="b">
        <v>0</v>
      </c>
      <c r="F130" s="94" t="b">
        <v>0</v>
      </c>
      <c r="G130" s="94" t="b">
        <v>0</v>
      </c>
    </row>
    <row r="131" spans="1:7" ht="15">
      <c r="A131" s="94" t="s">
        <v>518</v>
      </c>
      <c r="B131" s="94">
        <v>2</v>
      </c>
      <c r="C131" s="133">
        <v>0</v>
      </c>
      <c r="D131" s="94" t="s">
        <v>449</v>
      </c>
      <c r="E131" s="94" t="b">
        <v>0</v>
      </c>
      <c r="F131" s="94" t="b">
        <v>0</v>
      </c>
      <c r="G131" s="94" t="b">
        <v>0</v>
      </c>
    </row>
    <row r="132" spans="1:7" ht="15">
      <c r="A132" s="94" t="s">
        <v>519</v>
      </c>
      <c r="B132" s="94">
        <v>2</v>
      </c>
      <c r="C132" s="133">
        <v>0</v>
      </c>
      <c r="D132" s="94" t="s">
        <v>449</v>
      </c>
      <c r="E132" s="94" t="b">
        <v>0</v>
      </c>
      <c r="F132" s="94" t="b">
        <v>0</v>
      </c>
      <c r="G132" s="94" t="b">
        <v>0</v>
      </c>
    </row>
    <row r="133" spans="1:7" ht="15">
      <c r="A133" s="94" t="s">
        <v>520</v>
      </c>
      <c r="B133" s="94">
        <v>2</v>
      </c>
      <c r="C133" s="133">
        <v>0</v>
      </c>
      <c r="D133" s="94" t="s">
        <v>449</v>
      </c>
      <c r="E133" s="94" t="b">
        <v>0</v>
      </c>
      <c r="F133" s="94" t="b">
        <v>0</v>
      </c>
      <c r="G133" s="94" t="b">
        <v>0</v>
      </c>
    </row>
    <row r="134" spans="1:7" ht="15">
      <c r="A134" s="94" t="s">
        <v>641</v>
      </c>
      <c r="B134" s="94">
        <v>2</v>
      </c>
      <c r="C134" s="133">
        <v>0</v>
      </c>
      <c r="D134" s="94" t="s">
        <v>449</v>
      </c>
      <c r="E134" s="94" t="b">
        <v>0</v>
      </c>
      <c r="F134" s="94" t="b">
        <v>0</v>
      </c>
      <c r="G134" s="94" t="b">
        <v>0</v>
      </c>
    </row>
    <row r="135" spans="1:7" ht="15">
      <c r="A135" s="94" t="s">
        <v>642</v>
      </c>
      <c r="B135" s="94">
        <v>2</v>
      </c>
      <c r="C135" s="133">
        <v>0</v>
      </c>
      <c r="D135" s="94" t="s">
        <v>449</v>
      </c>
      <c r="E135" s="94" t="b">
        <v>0</v>
      </c>
      <c r="F135" s="94" t="b">
        <v>0</v>
      </c>
      <c r="G135" s="94" t="b">
        <v>0</v>
      </c>
    </row>
    <row r="136" spans="1:7" ht="15">
      <c r="A136" s="94" t="s">
        <v>643</v>
      </c>
      <c r="B136" s="94">
        <v>2</v>
      </c>
      <c r="C136" s="133">
        <v>0</v>
      </c>
      <c r="D136" s="94" t="s">
        <v>449</v>
      </c>
      <c r="E136" s="94" t="b">
        <v>0</v>
      </c>
      <c r="F136" s="94" t="b">
        <v>0</v>
      </c>
      <c r="G136" s="94" t="b">
        <v>0</v>
      </c>
    </row>
    <row r="137" spans="1:7" ht="15">
      <c r="A137" s="94" t="s">
        <v>644</v>
      </c>
      <c r="B137" s="94">
        <v>2</v>
      </c>
      <c r="C137" s="133">
        <v>0</v>
      </c>
      <c r="D137" s="94" t="s">
        <v>449</v>
      </c>
      <c r="E137" s="94" t="b">
        <v>0</v>
      </c>
      <c r="F137" s="94" t="b">
        <v>0</v>
      </c>
      <c r="G137" s="94" t="b">
        <v>0</v>
      </c>
    </row>
    <row r="138" spans="1:7" ht="15">
      <c r="A138" s="94" t="s">
        <v>645</v>
      </c>
      <c r="B138" s="94">
        <v>2</v>
      </c>
      <c r="C138" s="133">
        <v>0</v>
      </c>
      <c r="D138" s="94" t="s">
        <v>449</v>
      </c>
      <c r="E138" s="94" t="b">
        <v>0</v>
      </c>
      <c r="F138" s="94" t="b">
        <v>0</v>
      </c>
      <c r="G138" s="94" t="b">
        <v>0</v>
      </c>
    </row>
    <row r="139" spans="1:7" ht="15">
      <c r="A139" s="94" t="s">
        <v>646</v>
      </c>
      <c r="B139" s="94">
        <v>2</v>
      </c>
      <c r="C139" s="133">
        <v>0</v>
      </c>
      <c r="D139" s="94" t="s">
        <v>449</v>
      </c>
      <c r="E139" s="94" t="b">
        <v>0</v>
      </c>
      <c r="F139" s="94" t="b">
        <v>0</v>
      </c>
      <c r="G139" s="94" t="b">
        <v>0</v>
      </c>
    </row>
    <row r="140" spans="1:7" ht="15">
      <c r="A140" s="94" t="s">
        <v>647</v>
      </c>
      <c r="B140" s="94">
        <v>2</v>
      </c>
      <c r="C140" s="133">
        <v>0</v>
      </c>
      <c r="D140" s="94" t="s">
        <v>449</v>
      </c>
      <c r="E140" s="94" t="b">
        <v>0</v>
      </c>
      <c r="F140" s="94" t="b">
        <v>0</v>
      </c>
      <c r="G140" s="9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4FE74CB-FF23-42D1-9D1B-05845EF30D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2019-11-23T19:14:01Z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